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" sheetId="1" r:id="rId4"/>
    <sheet state="visible" name="Localities Final" sheetId="2" r:id="rId5"/>
    <sheet state="visible" name="Counties Final" sheetId="3" r:id="rId6"/>
    <sheet state="visible" name="Total Pop Change, Localities" sheetId="4" r:id="rId7"/>
    <sheet state="visible" name="Total Pop Change, Counties" sheetId="5" r:id="rId8"/>
    <sheet state="visible" name="Comp1937" sheetId="6" r:id="rId9"/>
  </sheets>
  <definedNames/>
  <calcPr/>
</workbook>
</file>

<file path=xl/sharedStrings.xml><?xml version="1.0" encoding="utf-8"?>
<sst xmlns="http://schemas.openxmlformats.org/spreadsheetml/2006/main" count="19572" uniqueCount="2685">
  <si>
    <t xml:space="preserve">Note 1: Known Jewish communities of unknown size, or of 0-10 Jews in 1927 or 1937, are shown as "0 Jews" and "0.00% Jewish" in the following tables. This is done to allow for better sorting in the database, but remember that it is just a placeholder. </t>
  </si>
  <si>
    <t xml:space="preserve">Note 2: With respect to creating standard county-level geographies, I generally do not account for minor border changes, instead focusing on major population swaps or the incorporation of new counties. I can also "reconstruct" counties when incorporated along existing municipal-lines. This is what I did for Nassau and Orange (CA) counties. As for the Bronx, which is a unique case, I was able to estimate the borough's 1880 population by merging West Chester Town and NYC Wards located the Bronx. The 1880 Jewish population is, however, unknown. </t>
  </si>
  <si>
    <t>Note 3: I used the American Indian population in Oklahoma and Indian Territory in 1890 as a proxy for total population in 1880, allowing for estimates of some sort — even if they are not especially relevant to this project.</t>
  </si>
  <si>
    <t>Standard Geo</t>
  </si>
  <si>
    <t>County</t>
  </si>
  <si>
    <t>State</t>
  </si>
  <si>
    <t>1878 (Jewish)</t>
  </si>
  <si>
    <t>1880 (Total)</t>
  </si>
  <si>
    <t>1878-80 (%Jewish)</t>
  </si>
  <si>
    <t>1907 (Jewish)</t>
  </si>
  <si>
    <t>1910 (Total)</t>
  </si>
  <si>
    <t>1907-10 (%Jewish)</t>
  </si>
  <si>
    <t>1917 (Jewish)</t>
  </si>
  <si>
    <t>1920 (Total)</t>
  </si>
  <si>
    <t>1917-20 (%Jewish)</t>
  </si>
  <si>
    <t>1927 (Jewish)</t>
  </si>
  <si>
    <t>1930 (Total)</t>
  </si>
  <si>
    <t>1927-30 (%Jewish)</t>
  </si>
  <si>
    <t>1937 (Jewish)</t>
  </si>
  <si>
    <t>1940 (Total)</t>
  </si>
  <si>
    <t>1937-40 (%Jewish)</t>
  </si>
  <si>
    <t>Total Included Population</t>
  </si>
  <si>
    <t>Brooklyn</t>
  </si>
  <si>
    <t>Kings_NY</t>
  </si>
  <si>
    <t>NY</t>
  </si>
  <si>
    <t>The Bronx</t>
  </si>
  <si>
    <t>Bronx_NY</t>
  </si>
  <si>
    <t>Manhattan</t>
  </si>
  <si>
    <t>New_York_NY</t>
  </si>
  <si>
    <t>Philadelphia</t>
  </si>
  <si>
    <t>Philadelphia_PA</t>
  </si>
  <si>
    <t>PA</t>
  </si>
  <si>
    <t>Queens</t>
  </si>
  <si>
    <t>Queens_NY</t>
  </si>
  <si>
    <t>Greater Newark</t>
  </si>
  <si>
    <t>Essex_NJ</t>
  </si>
  <si>
    <t>NJ</t>
  </si>
  <si>
    <t>Greater Providence (Providence, North Providence, Cranston, Johnston, and Pawtucket)</t>
  </si>
  <si>
    <t>Providence_RI</t>
  </si>
  <si>
    <t>RI</t>
  </si>
  <si>
    <t>New Haven</t>
  </si>
  <si>
    <t>New_Haven_CT</t>
  </si>
  <si>
    <t>CT</t>
  </si>
  <si>
    <t>Paterson-Manchester</t>
  </si>
  <si>
    <t>Passaic_NJ</t>
  </si>
  <si>
    <t>Greater Rochester (Rochester, Brighton, Irondequoit, Gates, and Greece)</t>
  </si>
  <si>
    <t>Monroe_NY</t>
  </si>
  <si>
    <t>Hartford</t>
  </si>
  <si>
    <t>Hartford_CT</t>
  </si>
  <si>
    <t>Buffalo</t>
  </si>
  <si>
    <t>Erie_NY</t>
  </si>
  <si>
    <t>Jersey City</t>
  </si>
  <si>
    <t>Hudson_NJ</t>
  </si>
  <si>
    <t>Greater Syracuse (Salina, Onondaga, Ondga. Reservation, De Witt, Syracuse, &amp; Geddes)</t>
  </si>
  <si>
    <t>Onondaga_NY</t>
  </si>
  <si>
    <t>Elizabeth-Union-Cranford</t>
  </si>
  <si>
    <t>Union_NJ</t>
  </si>
  <si>
    <t>Greater Atlantic City</t>
  </si>
  <si>
    <t>Atlantic_NJ</t>
  </si>
  <si>
    <t>Hempstead &amp; Long Beach</t>
  </si>
  <si>
    <t>Nassau_NY</t>
  </si>
  <si>
    <t>Bridgeport</t>
  </si>
  <si>
    <t>Fairfield_CT</t>
  </si>
  <si>
    <t>Bayonne</t>
  </si>
  <si>
    <t>Passaic</t>
  </si>
  <si>
    <t>Greater Trenton</t>
  </si>
  <si>
    <t>Mercer_NJ</t>
  </si>
  <si>
    <t>Albany</t>
  </si>
  <si>
    <t>Albany_NY</t>
  </si>
  <si>
    <t>Greater Camden</t>
  </si>
  <si>
    <t>Camden_NJ</t>
  </si>
  <si>
    <t>Mount Vernon City</t>
  </si>
  <si>
    <t>Westchester_NY</t>
  </si>
  <si>
    <t>Staten Island</t>
  </si>
  <si>
    <t>Richmond_NY</t>
  </si>
  <si>
    <t>Yonkers City</t>
  </si>
  <si>
    <t>New Rochelle City</t>
  </si>
  <si>
    <t>Waterbury</t>
  </si>
  <si>
    <t>Brunswick</t>
  </si>
  <si>
    <t>Middlesex_NJ</t>
  </si>
  <si>
    <t>Greater Long Branch</t>
  </si>
  <si>
    <t>Monmouth_NJ</t>
  </si>
  <si>
    <t>Stamford</t>
  </si>
  <si>
    <t>Perth Amboy</t>
  </si>
  <si>
    <t>Union City (Union Twn &amp; West Hoboken)</t>
  </si>
  <si>
    <t>Schenectady City</t>
  </si>
  <si>
    <t>Schenectady_NY</t>
  </si>
  <si>
    <t>Utica City</t>
  </si>
  <si>
    <t>Oneida_NY</t>
  </si>
  <si>
    <t>Westfield &amp; Scotch Plains</t>
  </si>
  <si>
    <t>New Britain</t>
  </si>
  <si>
    <t>North Hempstead</t>
  </si>
  <si>
    <t>Troy City</t>
  </si>
  <si>
    <t>Rensselaer_NY</t>
  </si>
  <si>
    <t>Linden &amp; Roselle</t>
  </si>
  <si>
    <t>Binghamton City/Town &amp; Dickinson</t>
  </si>
  <si>
    <t>Broome_NY</t>
  </si>
  <si>
    <t>West New York (AKA Union Twp)</t>
  </si>
  <si>
    <t>Segment 1</t>
  </si>
  <si>
    <t>Bergen_NJ</t>
  </si>
  <si>
    <t>White Plains City</t>
  </si>
  <si>
    <t>Hoboken</t>
  </si>
  <si>
    <t>Rye</t>
  </si>
  <si>
    <t>Poughkeepsie City/Town</t>
  </si>
  <si>
    <t>Dutchess_NY</t>
  </si>
  <si>
    <t>Newburgh City/Town</t>
  </si>
  <si>
    <t>Orange_NY</t>
  </si>
  <si>
    <t>Norwich</t>
  </si>
  <si>
    <t>New_London_CT</t>
  </si>
  <si>
    <t>Chester-Aston</t>
  </si>
  <si>
    <t>Delaware_PA</t>
  </si>
  <si>
    <t>New London</t>
  </si>
  <si>
    <r>
      <rPr>
        <rFont val="Arial"/>
        <color rgb="FF000000"/>
      </rPr>
      <t>North Bergen, Secaucus</t>
    </r>
    <r>
      <rPr>
        <rFont val="Arial"/>
        <color rgb="FF000000"/>
      </rPr>
      <t>, &amp; Guttenberg</t>
    </r>
  </si>
  <si>
    <t>Kingston City/Town &amp; Ulster Twn</t>
  </si>
  <si>
    <t>Ulster_NY</t>
  </si>
  <si>
    <t>Segment 4</t>
  </si>
  <si>
    <t>Norwalk</t>
  </si>
  <si>
    <t>Ramapo [Hampstead]</t>
  </si>
  <si>
    <t>Rockland_NY</t>
  </si>
  <si>
    <t>Mamaroneck</t>
  </si>
  <si>
    <t>Bloomfield &amp; Glen Ridge</t>
  </si>
  <si>
    <t>Northern Cape May</t>
  </si>
  <si>
    <t>Cape_May_NJ</t>
  </si>
  <si>
    <t>Greenburgh</t>
  </si>
  <si>
    <t>Thompson</t>
  </si>
  <si>
    <t>Sullivan_NY</t>
  </si>
  <si>
    <t>Johnstown &amp; Gloversville</t>
  </si>
  <si>
    <t>Fulton_NY</t>
  </si>
  <si>
    <t>Fallsburg</t>
  </si>
  <si>
    <t>Brick-Lakewood</t>
  </si>
  <si>
    <t>Ocean_NJ</t>
  </si>
  <si>
    <t>Liberty</t>
  </si>
  <si>
    <t>Meriden</t>
  </si>
  <si>
    <t>Elmira City/Town</t>
  </si>
  <si>
    <t>Chemung_NY</t>
  </si>
  <si>
    <t>Huntington</t>
  </si>
  <si>
    <t>Suffolk_NY</t>
  </si>
  <si>
    <t>Kearney &amp; East Newark</t>
  </si>
  <si>
    <t>Orange</t>
  </si>
  <si>
    <t>Niagara Twn &amp; Niagara Falls Cty</t>
  </si>
  <si>
    <t>Niagara_NY</t>
  </si>
  <si>
    <t>Edison (Raritan)</t>
  </si>
  <si>
    <t>West Hartford</t>
  </si>
  <si>
    <t>Woonsocket &amp; North Smithfield</t>
  </si>
  <si>
    <t>Segment 2</t>
  </si>
  <si>
    <t>Wawarsing</t>
  </si>
  <si>
    <t>Greater Bridgeton</t>
  </si>
  <si>
    <t>Cumberland_NJ</t>
  </si>
  <si>
    <t>Ansonia</t>
  </si>
  <si>
    <t>Middletown Cty &amp; Wallkill Twn</t>
  </si>
  <si>
    <t>Woodbridge &amp; Carteret</t>
  </si>
  <si>
    <t>Vineland</t>
  </si>
  <si>
    <t>Newport</t>
  </si>
  <si>
    <t>Newport_RI</t>
  </si>
  <si>
    <t>Morris</t>
  </si>
  <si>
    <t>Morris_NJ</t>
  </si>
  <si>
    <t>Cortlandt-Peekskill</t>
  </si>
  <si>
    <t>Scarsdale</t>
  </si>
  <si>
    <t>Clifton</t>
  </si>
  <si>
    <t>Orange &amp; West Haven</t>
  </si>
  <si>
    <t>Greater Livingston-Caldwell</t>
  </si>
  <si>
    <t>Upper Darby</t>
  </si>
  <si>
    <t>Montclair</t>
  </si>
  <si>
    <t>Wall</t>
  </si>
  <si>
    <t>Rockaway-Randolph</t>
  </si>
  <si>
    <t>Bridgewater</t>
  </si>
  <si>
    <t>Somerset_NJ</t>
  </si>
  <si>
    <t>Hudson</t>
  </si>
  <si>
    <t>Columbia_NY</t>
  </si>
  <si>
    <t>North Plainfield</t>
  </si>
  <si>
    <t>Brookhaven</t>
  </si>
  <si>
    <t>Norristown</t>
  </si>
  <si>
    <t>Mongtomery_PA</t>
  </si>
  <si>
    <t>Ossining</t>
  </si>
  <si>
    <t>Amsterdam City/Town</t>
  </si>
  <si>
    <t>Montgomery_NY</t>
  </si>
  <si>
    <t>Greater Pottstown</t>
  </si>
  <si>
    <t>Queensbury-Glens Falls</t>
  </si>
  <si>
    <t>Warren_NY</t>
  </si>
  <si>
    <t>Greater Coatesville</t>
  </si>
  <si>
    <t>Chester_PA</t>
  </si>
  <si>
    <t>Freehold</t>
  </si>
  <si>
    <t>Oyster Bay &amp; Glen Cove</t>
  </si>
  <si>
    <t>West Orange</t>
  </si>
  <si>
    <t>Danbury</t>
  </si>
  <si>
    <t>Ridley-Darby</t>
  </si>
  <si>
    <t>Middletown</t>
  </si>
  <si>
    <t>Middlesex_CT</t>
  </si>
  <si>
    <t>Burlington &amp; Willingboro</t>
  </si>
  <si>
    <t>Burlington_NJ</t>
  </si>
  <si>
    <t>Bethel</t>
  </si>
  <si>
    <t>Southern Cape May</t>
  </si>
  <si>
    <t>Dover</t>
  </si>
  <si>
    <t>Watertown City/Town</t>
  </si>
  <si>
    <t>Jefferson_NY</t>
  </si>
  <si>
    <t>Saratoga Springs</t>
  </si>
  <si>
    <t>Saratoga_NY</t>
  </si>
  <si>
    <t>West Chester &amp; West Goshen</t>
  </si>
  <si>
    <t>Eastchester</t>
  </si>
  <si>
    <t>Segment 3</t>
  </si>
  <si>
    <t>Haverstraw</t>
  </si>
  <si>
    <t>Ithaca City/Town</t>
  </si>
  <si>
    <t>Tompkins_NY</t>
  </si>
  <si>
    <t>Babylon</t>
  </si>
  <si>
    <t>Windham</t>
  </si>
  <si>
    <t>Windham_CT</t>
  </si>
  <si>
    <t>Lower Providence</t>
  </si>
  <si>
    <t>Weehawken</t>
  </si>
  <si>
    <t>Pittsgrove</t>
  </si>
  <si>
    <t>Salem_NJ</t>
  </si>
  <si>
    <t>Clark &amp; Rahway</t>
  </si>
  <si>
    <t>Islip</t>
  </si>
  <si>
    <t>New Castle</t>
  </si>
  <si>
    <t>Haverford</t>
  </si>
  <si>
    <t>Hunter</t>
  </si>
  <si>
    <t>Greene_NY</t>
  </si>
  <si>
    <t>Auburn</t>
  </si>
  <si>
    <t>Cayuga_NY</t>
  </si>
  <si>
    <t>Beacon &amp; Fishkill</t>
  </si>
  <si>
    <t>Brandon_SantaClara_Harrietstown</t>
  </si>
  <si>
    <t>Franklin_NY</t>
  </si>
  <si>
    <t>Torrington</t>
  </si>
  <si>
    <t>Litchfield_CT</t>
  </si>
  <si>
    <t>Maurice River</t>
  </si>
  <si>
    <t>Millburn</t>
  </si>
  <si>
    <t>South Segment</t>
  </si>
  <si>
    <t>Hunterdon_NJ</t>
  </si>
  <si>
    <t>Riverhead</t>
  </si>
  <si>
    <t>Wallingford</t>
  </si>
  <si>
    <t>Orangetown</t>
  </si>
  <si>
    <t>Colchester</t>
  </si>
  <si>
    <t>Abington</t>
  </si>
  <si>
    <t>Nutley (Franklin)</t>
  </si>
  <si>
    <t>Woodbury-Deptford</t>
  </si>
  <si>
    <t>Gloucester_NJ</t>
  </si>
  <si>
    <t>Greenwich</t>
  </si>
  <si>
    <t>Olean Town/City</t>
  </si>
  <si>
    <t>Cattaraugus_NY</t>
  </si>
  <si>
    <t>Pelham</t>
  </si>
  <si>
    <t>Cheltenham</t>
  </si>
  <si>
    <t>Catskill</t>
  </si>
  <si>
    <t>Bristol</t>
  </si>
  <si>
    <t>Plattsburgh City/Town</t>
  </si>
  <si>
    <t>Clinton_NY</t>
  </si>
  <si>
    <t>Millstone</t>
  </si>
  <si>
    <t>Smithtown</t>
  </si>
  <si>
    <t>Port Jarvis Cty &amp; Deerpark Twn</t>
  </si>
  <si>
    <t>Union</t>
  </si>
  <si>
    <t>Salem City</t>
  </si>
  <si>
    <t>Montville-Boonton</t>
  </si>
  <si>
    <t>Summit</t>
  </si>
  <si>
    <t>Derby</t>
  </si>
  <si>
    <t>East Haddam</t>
  </si>
  <si>
    <t>Milford</t>
  </si>
  <si>
    <t>Cinnaminson</t>
  </si>
  <si>
    <t>Hornell City/Hornellsville Town</t>
  </si>
  <si>
    <t>Steuben_NY</t>
  </si>
  <si>
    <t>Ellicott &amp; Jamestown</t>
  </si>
  <si>
    <t>Chautauqua_NY</t>
  </si>
  <si>
    <t>Ellington</t>
  </si>
  <si>
    <t>Tolland_CT</t>
  </si>
  <si>
    <t>Montville</t>
  </si>
  <si>
    <t>Rome City</t>
  </si>
  <si>
    <t>Nassau</t>
  </si>
  <si>
    <t>Princeton</t>
  </si>
  <si>
    <t>Batavia City/Twn</t>
  </si>
  <si>
    <t>Genesee_NY</t>
  </si>
  <si>
    <t>Howell</t>
  </si>
  <si>
    <t>Vernon</t>
  </si>
  <si>
    <t>Rochester_U</t>
  </si>
  <si>
    <t>Southampton</t>
  </si>
  <si>
    <t>Massena</t>
  </si>
  <si>
    <t>St_Lawrence_NY</t>
  </si>
  <si>
    <t>South Amboy &amp; Sayreville</t>
  </si>
  <si>
    <t>Ogdensberg &amp; Oswegatchie</t>
  </si>
  <si>
    <t>Ambler-Lansdale</t>
  </si>
  <si>
    <t>Delaware_NY</t>
  </si>
  <si>
    <t>Montgomery</t>
  </si>
  <si>
    <t>Callicoon</t>
  </si>
  <si>
    <t>Greater Mount Holly</t>
  </si>
  <si>
    <t>Westerly</t>
  </si>
  <si>
    <t>Washington_RI</t>
  </si>
  <si>
    <t>Lebanon</t>
  </si>
  <si>
    <t>Bucks_PA</t>
  </si>
  <si>
    <t>Raritan</t>
  </si>
  <si>
    <t>Monroe</t>
  </si>
  <si>
    <t>Rockland</t>
  </si>
  <si>
    <t>Pompton</t>
  </si>
  <si>
    <t>Oswego City/Town &amp; Minetto</t>
  </si>
  <si>
    <t>Oswego_NY</t>
  </si>
  <si>
    <t>Harrison-Mantua-Clayton</t>
  </si>
  <si>
    <t>Gloucester</t>
  </si>
  <si>
    <t>Central Falls &amp; Lincoln</t>
  </si>
  <si>
    <t>Warwick &amp; West Warwick</t>
  </si>
  <si>
    <t>Kent_RI</t>
  </si>
  <si>
    <t>Cohoes</t>
  </si>
  <si>
    <t>Providence</t>
  </si>
  <si>
    <t>Livingston</t>
  </si>
  <si>
    <t>Harrison</t>
  </si>
  <si>
    <t>Lenox-Oneida-Lincoln</t>
  </si>
  <si>
    <t>Madison_NY</t>
  </si>
  <si>
    <t>Westport</t>
  </si>
  <si>
    <t>Mount Pleasant</t>
  </si>
  <si>
    <t>Pheonixville &amp; Schuylkill</t>
  </si>
  <si>
    <t>Winchester</t>
  </si>
  <si>
    <t>Lewisboro</t>
  </si>
  <si>
    <t>Cortland City &amp; Cortlandville Twn</t>
  </si>
  <si>
    <t>Cortland_NY</t>
  </si>
  <si>
    <t>Herkimer</t>
  </si>
  <si>
    <t>Herkimer_NY</t>
  </si>
  <si>
    <t>Hanover</t>
  </si>
  <si>
    <t>Schodack</t>
  </si>
  <si>
    <t>Lake Luzerne</t>
  </si>
  <si>
    <t>Phillipsburg</t>
  </si>
  <si>
    <t>Warren_NJ</t>
  </si>
  <si>
    <t>Putnam</t>
  </si>
  <si>
    <t>Cochecton</t>
  </si>
  <si>
    <t>Little Falls City/Town</t>
  </si>
  <si>
    <t>East Windsor</t>
  </si>
  <si>
    <t>Bedford</t>
  </si>
  <si>
    <t>Bozrah</t>
  </si>
  <si>
    <t>Shelton (AKA Huntington)</t>
  </si>
  <si>
    <t>Newtown</t>
  </si>
  <si>
    <t>Franklin</t>
  </si>
  <si>
    <t>Greater Bordentown</t>
  </si>
  <si>
    <t>New Milford</t>
  </si>
  <si>
    <t>Chester</t>
  </si>
  <si>
    <t>Amenia</t>
  </si>
  <si>
    <t>Egg Harbor City</t>
  </si>
  <si>
    <t>Warrington</t>
  </si>
  <si>
    <t>Andover-Stillwater</t>
  </si>
  <si>
    <t>Sussex_NJ</t>
  </si>
  <si>
    <t>Dunkirk City/Town</t>
  </si>
  <si>
    <t>Lockport City/Town</t>
  </si>
  <si>
    <t>Piscataway</t>
  </si>
  <si>
    <t>East Greenwich</t>
  </si>
  <si>
    <t>North Elba</t>
  </si>
  <si>
    <t>Essex_NY</t>
  </si>
  <si>
    <t>Naugatuck</t>
  </si>
  <si>
    <t>Rensselaer &amp; Greenbush</t>
  </si>
  <si>
    <t>Greater Penns Grove</t>
  </si>
  <si>
    <t>Columbia</t>
  </si>
  <si>
    <t>Warren</t>
  </si>
  <si>
    <t>Hebron</t>
  </si>
  <si>
    <t>Dickinson_Altamont_Waverly</t>
  </si>
  <si>
    <t>Warwick</t>
  </si>
  <si>
    <t>Southeast</t>
  </si>
  <si>
    <t>Putnam_NY</t>
  </si>
  <si>
    <t>NW Bucks County</t>
  </si>
  <si>
    <t>Conshohocken</t>
  </si>
  <si>
    <t>Moriah</t>
  </si>
  <si>
    <t>Bedminster-Bernards</t>
  </si>
  <si>
    <t>Mamakating</t>
  </si>
  <si>
    <t>Corning City/Town</t>
  </si>
  <si>
    <t>Mount Laurel</t>
  </si>
  <si>
    <t>Oneonta City/Town</t>
  </si>
  <si>
    <t>Otsego_NY</t>
  </si>
  <si>
    <t>Geneva City/Town</t>
  </si>
  <si>
    <t>Ontario_NY</t>
  </si>
  <si>
    <t>Manalapan</t>
  </si>
  <si>
    <t>Southold</t>
  </si>
  <si>
    <t>Griswold</t>
  </si>
  <si>
    <t>Bristol_RI</t>
  </si>
  <si>
    <t>Monroe, Toxedo, &amp; Woodbury</t>
  </si>
  <si>
    <t>Hammonton</t>
  </si>
  <si>
    <t>Greater Oxford</t>
  </si>
  <si>
    <t>New Cannan</t>
  </si>
  <si>
    <t>Granville</t>
  </si>
  <si>
    <t>Washington_NY</t>
  </si>
  <si>
    <t>Hoosick</t>
  </si>
  <si>
    <t>Hackettstown</t>
  </si>
  <si>
    <t>Chatham-Madison</t>
  </si>
  <si>
    <t>Guilford</t>
  </si>
  <si>
    <t>Barton</t>
  </si>
  <si>
    <t>Tioga_NY</t>
  </si>
  <si>
    <t>Branford</t>
  </si>
  <si>
    <t>Fulton, Granby, &amp; Volney</t>
  </si>
  <si>
    <t>Highlands</t>
  </si>
  <si>
    <t>Greenwich-Paulsboro</t>
  </si>
  <si>
    <t>Lisbon</t>
  </si>
  <si>
    <t>Marple-Springfield</t>
  </si>
  <si>
    <t>Owego</t>
  </si>
  <si>
    <t>Marbletown</t>
  </si>
  <si>
    <t>Tonawanda City/Town</t>
  </si>
  <si>
    <t>Halfmoon-Mechanicville</t>
  </si>
  <si>
    <t>Seneca Falls</t>
  </si>
  <si>
    <t>Seneca_NY</t>
  </si>
  <si>
    <t>Malone</t>
  </si>
  <si>
    <t>Alden</t>
  </si>
  <si>
    <t>Woolwich</t>
  </si>
  <si>
    <t>Stephentown</t>
  </si>
  <si>
    <t>Enfield</t>
  </si>
  <si>
    <t>Branchburg</t>
  </si>
  <si>
    <t>Franconia</t>
  </si>
  <si>
    <t>Coxsackie</t>
  </si>
  <si>
    <t>Alexandria_Frenchtown_Kingwood</t>
  </si>
  <si>
    <t>Gouverneur</t>
  </si>
  <si>
    <t>Falls</t>
  </si>
  <si>
    <t>Saugerties</t>
  </si>
  <si>
    <t>Seymore</t>
  </si>
  <si>
    <t>Canandaigua City/Town</t>
  </si>
  <si>
    <t>Ghent</t>
  </si>
  <si>
    <t>Somers</t>
  </si>
  <si>
    <t>Kennett</t>
  </si>
  <si>
    <t>Stonington</t>
  </si>
  <si>
    <t>Buckingham_Doylestown_NewBritain</t>
  </si>
  <si>
    <t>Preston</t>
  </si>
  <si>
    <t>Plainfield</t>
  </si>
  <si>
    <t>South Kingstown &amp; Narragansett</t>
  </si>
  <si>
    <t>Killingly</t>
  </si>
  <si>
    <t>Beverly</t>
  </si>
  <si>
    <t>Norwich City/Town</t>
  </si>
  <si>
    <t>Chenango_NY</t>
  </si>
  <si>
    <t>Wellsville</t>
  </si>
  <si>
    <t>Allegany_NY</t>
  </si>
  <si>
    <t>East Granby</t>
  </si>
  <si>
    <t>Little Egg Harbor</t>
  </si>
  <si>
    <t>Canton</t>
  </si>
  <si>
    <t>Durham</t>
  </si>
  <si>
    <t>Merion</t>
  </si>
  <si>
    <t>Friendship</t>
  </si>
  <si>
    <t>Little Falls</t>
  </si>
  <si>
    <t>Goshen</t>
  </si>
  <si>
    <t>Randolph</t>
  </si>
  <si>
    <t>North Canaan</t>
  </si>
  <si>
    <t>Persia</t>
  </si>
  <si>
    <t>Cornwall</t>
  </si>
  <si>
    <t>Glastonbury</t>
  </si>
  <si>
    <t>Pilesgrove</t>
  </si>
  <si>
    <t>Potsdam</t>
  </si>
  <si>
    <t>Groton</t>
  </si>
  <si>
    <t>Ballston</t>
  </si>
  <si>
    <t>Sharon</t>
  </si>
  <si>
    <t>Atlantic</t>
  </si>
  <si>
    <t>Worcester</t>
  </si>
  <si>
    <t>Matawan</t>
  </si>
  <si>
    <t>Randor</t>
  </si>
  <si>
    <t>East Providence</t>
  </si>
  <si>
    <t>Ogden</t>
  </si>
  <si>
    <t>Webster</t>
  </si>
  <si>
    <t>Kingsbury</t>
  </si>
  <si>
    <t>Rhinebeck</t>
  </si>
  <si>
    <t>German Flatts</t>
  </si>
  <si>
    <t>Le Roy</t>
  </si>
  <si>
    <t>Pittsford</t>
  </si>
  <si>
    <t>Mansfield</t>
  </si>
  <si>
    <t>Marlborough</t>
  </si>
  <si>
    <t>Byram</t>
  </si>
  <si>
    <t>Portland</t>
  </si>
  <si>
    <t>Watervliet, Colonie, and Green Island</t>
  </si>
  <si>
    <t>Whitehall</t>
  </si>
  <si>
    <t>Simsbury</t>
  </si>
  <si>
    <t>Suffield</t>
  </si>
  <si>
    <t>Cairo</t>
  </si>
  <si>
    <t>Milton</t>
  </si>
  <si>
    <t>Wheatfield &amp; North Tonawanda Cty</t>
  </si>
  <si>
    <t>Tolland</t>
  </si>
  <si>
    <t>Pawling</t>
  </si>
  <si>
    <t>Arcadia</t>
  </si>
  <si>
    <t>Wayne_NY</t>
  </si>
  <si>
    <t>Richland</t>
  </si>
  <si>
    <t>Southington</t>
  </si>
  <si>
    <t>North Haven</t>
  </si>
  <si>
    <t>Wethersfield</t>
  </si>
  <si>
    <t>Waterford</t>
  </si>
  <si>
    <t>Dix</t>
  </si>
  <si>
    <t>Schuyler_NY</t>
  </si>
  <si>
    <t>Walton</t>
  </si>
  <si>
    <t>Wilton</t>
  </si>
  <si>
    <t>Hamburg</t>
  </si>
  <si>
    <t>Manheim</t>
  </si>
  <si>
    <t>Schoharie_NY</t>
  </si>
  <si>
    <t>Crawford</t>
  </si>
  <si>
    <t>Pleasant Valley</t>
  </si>
  <si>
    <t>East Hampton (AKA Chatham)</t>
  </si>
  <si>
    <t>Frankford</t>
  </si>
  <si>
    <t>Ticonderoga</t>
  </si>
  <si>
    <t>Salem</t>
  </si>
  <si>
    <t>Kinderhook</t>
  </si>
  <si>
    <t>Berlin</t>
  </si>
  <si>
    <t>Stafford</t>
  </si>
  <si>
    <t>Lowville</t>
  </si>
  <si>
    <t>Lewis_NY</t>
  </si>
  <si>
    <t>Hounsfield</t>
  </si>
  <si>
    <t>Middleburg</t>
  </si>
  <si>
    <t>Mendon</t>
  </si>
  <si>
    <t>Parma</t>
  </si>
  <si>
    <t>Penfield</t>
  </si>
  <si>
    <t>Northeast</t>
  </si>
  <si>
    <t>Eaton</t>
  </si>
  <si>
    <t>Limerick &amp; Royersford</t>
  </si>
  <si>
    <t>Bensalem_Southampton</t>
  </si>
  <si>
    <t>Deposit</t>
  </si>
  <si>
    <t>Minden</t>
  </si>
  <si>
    <t>Roxbury-Mount Olive</t>
  </si>
  <si>
    <t>Lancaster</t>
  </si>
  <si>
    <t>Murray</t>
  </si>
  <si>
    <t>Orleans_NY</t>
  </si>
  <si>
    <t>Lysander</t>
  </si>
  <si>
    <t>Porter</t>
  </si>
  <si>
    <t>Hardyston</t>
  </si>
  <si>
    <t>Webb</t>
  </si>
  <si>
    <t>Henrietta</t>
  </si>
  <si>
    <t>Woodbury</t>
  </si>
  <si>
    <t>Granby</t>
  </si>
  <si>
    <t>Corinth</t>
  </si>
  <si>
    <t>Concord</t>
  </si>
  <si>
    <t>St. Johnsville</t>
  </si>
  <si>
    <t>Wappinger</t>
  </si>
  <si>
    <t>Watertown</t>
  </si>
  <si>
    <t>Waterloo</t>
  </si>
  <si>
    <t>Bath</t>
  </si>
  <si>
    <t>North Segment</t>
  </si>
  <si>
    <t>Fort Edward</t>
  </si>
  <si>
    <t>Ridgeway</t>
  </si>
  <si>
    <t>Delhi</t>
  </si>
  <si>
    <t>Milo</t>
  </si>
  <si>
    <t>Yates_NY</t>
  </si>
  <si>
    <t>Warrensburg</t>
  </si>
  <si>
    <t>Phillipstown</t>
  </si>
  <si>
    <t>Westfield</t>
  </si>
  <si>
    <t>Windsor</t>
  </si>
  <si>
    <t>Bethlehem</t>
  </si>
  <si>
    <t>Dayton</t>
  </si>
  <si>
    <t>New Albion</t>
  </si>
  <si>
    <t>Hanover &amp; Cattaraugus Reservation (part)</t>
  </si>
  <si>
    <t>Pomfret</t>
  </si>
  <si>
    <t>Horseheads</t>
  </si>
  <si>
    <t>Adams</t>
  </si>
  <si>
    <t>Mohawk</t>
  </si>
  <si>
    <t>Royalton</t>
  </si>
  <si>
    <t>Whitestown</t>
  </si>
  <si>
    <t>Clay</t>
  </si>
  <si>
    <t>Manchester</t>
  </si>
  <si>
    <t>Saratoga</t>
  </si>
  <si>
    <t>Canisteo</t>
  </si>
  <si>
    <t>Gardiner</t>
  </si>
  <si>
    <t>Solebury</t>
  </si>
  <si>
    <t>Barrington</t>
  </si>
  <si>
    <t>Sparta</t>
  </si>
  <si>
    <t>Ocean-Stafford</t>
  </si>
  <si>
    <t>Darien</t>
  </si>
  <si>
    <t>Fairfield</t>
  </si>
  <si>
    <t>Stratford</t>
  </si>
  <si>
    <t>East Hartford</t>
  </si>
  <si>
    <t>Farmington</t>
  </si>
  <si>
    <t>Windsor Locks</t>
  </si>
  <si>
    <t>Litchfield</t>
  </si>
  <si>
    <t>Salisbury</t>
  </si>
  <si>
    <t>Bethany</t>
  </si>
  <si>
    <t>East Haven</t>
  </si>
  <si>
    <t>Hamden</t>
  </si>
  <si>
    <t>Woodbridge</t>
  </si>
  <si>
    <t>Andover</t>
  </si>
  <si>
    <t>Bolton</t>
  </si>
  <si>
    <t>Independence</t>
  </si>
  <si>
    <t>Chenango</t>
  </si>
  <si>
    <t>Triangle</t>
  </si>
  <si>
    <t>Franklinville</t>
  </si>
  <si>
    <t>Perrysburg</t>
  </si>
  <si>
    <t>Charlottte</t>
  </si>
  <si>
    <t>Sheridan</t>
  </si>
  <si>
    <t>Sherman</t>
  </si>
  <si>
    <t>Stockton</t>
  </si>
  <si>
    <t>Greene</t>
  </si>
  <si>
    <t>Chatham</t>
  </si>
  <si>
    <t>Claverack</t>
  </si>
  <si>
    <t>Hyde Park</t>
  </si>
  <si>
    <t>Pine Plains</t>
  </si>
  <si>
    <t>Red Hook</t>
  </si>
  <si>
    <t>Amherst</t>
  </si>
  <si>
    <t>Aurora</t>
  </si>
  <si>
    <t>Lackawana/West Seneca</t>
  </si>
  <si>
    <t>Chesterfield</t>
  </si>
  <si>
    <t>Elizabethtown</t>
  </si>
  <si>
    <t>Bombay_StRegisMohawkRes.</t>
  </si>
  <si>
    <t>Chateaugay</t>
  </si>
  <si>
    <t>Moira</t>
  </si>
  <si>
    <t>Bergen</t>
  </si>
  <si>
    <t>Oakfield</t>
  </si>
  <si>
    <t>Pembroke</t>
  </si>
  <si>
    <t>Athens</t>
  </si>
  <si>
    <t>Russia</t>
  </si>
  <si>
    <t>Antwerp</t>
  </si>
  <si>
    <t>Champion</t>
  </si>
  <si>
    <t>Clayton</t>
  </si>
  <si>
    <t>Leyden</t>
  </si>
  <si>
    <t>Brookfield</t>
  </si>
  <si>
    <t>Nelson</t>
  </si>
  <si>
    <t>Sullivan</t>
  </si>
  <si>
    <t>Canajoharie</t>
  </si>
  <si>
    <t>Victor</t>
  </si>
  <si>
    <t>Bloomington Grove</t>
  </si>
  <si>
    <t>Wawayanda</t>
  </si>
  <si>
    <t>Albion</t>
  </si>
  <si>
    <t>Otego</t>
  </si>
  <si>
    <t>Unadilla</t>
  </si>
  <si>
    <t>Carmel</t>
  </si>
  <si>
    <t>Patterson</t>
  </si>
  <si>
    <t>Galway</t>
  </si>
  <si>
    <t>Greenfield</t>
  </si>
  <si>
    <t>Moreau</t>
  </si>
  <si>
    <t>Glenville</t>
  </si>
  <si>
    <t>De Kalb</t>
  </si>
  <si>
    <t>Fine</t>
  </si>
  <si>
    <t>Hermon</t>
  </si>
  <si>
    <t>Lawrence</t>
  </si>
  <si>
    <t>Norfolk</t>
  </si>
  <si>
    <t>Addison</t>
  </si>
  <si>
    <t>New Paltz</t>
  </si>
  <si>
    <t>Plattekill</t>
  </si>
  <si>
    <t>Shandaken</t>
  </si>
  <si>
    <t>Shawangunk</t>
  </si>
  <si>
    <t>Caldwell (AKA Lake George)</t>
  </si>
  <si>
    <t>Fort Ann</t>
  </si>
  <si>
    <t>Sodus</t>
  </si>
  <si>
    <t>Lower Makefield</t>
  </si>
  <si>
    <t>Northampton</t>
  </si>
  <si>
    <t>Plumstead</t>
  </si>
  <si>
    <t>Tinicum</t>
  </si>
  <si>
    <t>Avondale &amp; Groves</t>
  </si>
  <si>
    <t>Caln &amp; Downington</t>
  </si>
  <si>
    <t>Charlestown</t>
  </si>
  <si>
    <t>East Marlboro</t>
  </si>
  <si>
    <t>Chadds Ford</t>
  </si>
  <si>
    <t>Moreland</t>
  </si>
  <si>
    <t>Upper Providence</t>
  </si>
  <si>
    <t>Burrillville</t>
  </si>
  <si>
    <t>Wayne &amp; Totowa</t>
  </si>
  <si>
    <t>Blairstown</t>
  </si>
  <si>
    <t>Oxford</t>
  </si>
  <si>
    <t>Washington</t>
  </si>
  <si>
    <t>South Brunswick</t>
  </si>
  <si>
    <t>Hillsborough</t>
  </si>
  <si>
    <t>Pemberton</t>
  </si>
  <si>
    <t>Robbinsville</t>
  </si>
  <si>
    <t>Holland_Milford</t>
  </si>
  <si>
    <t>Holmdel</t>
  </si>
  <si>
    <t>Plumsted</t>
  </si>
  <si>
    <t>Buena Vista</t>
  </si>
  <si>
    <t>Delaware</t>
  </si>
  <si>
    <t>Canaan</t>
  </si>
  <si>
    <t>Evans</t>
  </si>
  <si>
    <t>Cheektowaga</t>
  </si>
  <si>
    <t>Wantage</t>
  </si>
  <si>
    <t>Cobleskill</t>
  </si>
  <si>
    <t>Sweden</t>
  </si>
  <si>
    <t>Van Etten</t>
  </si>
  <si>
    <t>Clarence</t>
  </si>
  <si>
    <t>Ridgefield</t>
  </si>
  <si>
    <t>Bloomfield</t>
  </si>
  <si>
    <t>Hampton</t>
  </si>
  <si>
    <t>Champlain</t>
  </si>
  <si>
    <t>Taghkanic</t>
  </si>
  <si>
    <t>Hancock</t>
  </si>
  <si>
    <t>La Grange</t>
  </si>
  <si>
    <t>St. Armond</t>
  </si>
  <si>
    <t>Caledonia</t>
  </si>
  <si>
    <t>Livingston_NY</t>
  </si>
  <si>
    <t>Cazenovia</t>
  </si>
  <si>
    <t>De Ruyter</t>
  </si>
  <si>
    <t>Elbridge</t>
  </si>
  <si>
    <t>Manilus</t>
  </si>
  <si>
    <t>Skaneateles</t>
  </si>
  <si>
    <t>Cherry Valley</t>
  </si>
  <si>
    <t>Covert</t>
  </si>
  <si>
    <t>Edwards</t>
  </si>
  <si>
    <t>Spencer</t>
  </si>
  <si>
    <t>Esopus</t>
  </si>
  <si>
    <t>Rosendale</t>
  </si>
  <si>
    <t>Perry</t>
  </si>
  <si>
    <t>Wyoming_NY</t>
  </si>
  <si>
    <t>Tiverton</t>
  </si>
  <si>
    <t>New Providence</t>
  </si>
  <si>
    <t>Hamilton</t>
  </si>
  <si>
    <t>Hamilton Co.</t>
  </si>
  <si>
    <t>Hamilton_NY</t>
  </si>
  <si>
    <t>Easton</t>
  </si>
  <si>
    <t>New Fairfield</t>
  </si>
  <si>
    <t>Redding</t>
  </si>
  <si>
    <t>Trumbull</t>
  </si>
  <si>
    <t>Weston</t>
  </si>
  <si>
    <t>Avon</t>
  </si>
  <si>
    <t>Burlington</t>
  </si>
  <si>
    <t>Hartland</t>
  </si>
  <si>
    <t>Newington</t>
  </si>
  <si>
    <t>Plainville</t>
  </si>
  <si>
    <t>Rocky Hill</t>
  </si>
  <si>
    <t>South Windsor</t>
  </si>
  <si>
    <t>Barkhamsted</t>
  </si>
  <si>
    <t>Colebrook</t>
  </si>
  <si>
    <t>Harwinton</t>
  </si>
  <si>
    <t>Kent</t>
  </si>
  <si>
    <t>New Hartford</t>
  </si>
  <si>
    <t>Plymouth</t>
  </si>
  <si>
    <t>Roxbury</t>
  </si>
  <si>
    <t>Thomaston</t>
  </si>
  <si>
    <t>Clinton</t>
  </si>
  <si>
    <t>Cromwell</t>
  </si>
  <si>
    <t>Essex</t>
  </si>
  <si>
    <t>Haddam</t>
  </si>
  <si>
    <t>Killingworth</t>
  </si>
  <si>
    <t>Middlefield</t>
  </si>
  <si>
    <t>Old Saybrook</t>
  </si>
  <si>
    <t>Saybrook (AKA Deep River)</t>
  </si>
  <si>
    <t>Westbrook</t>
  </si>
  <si>
    <t>Beacon Falls</t>
  </si>
  <si>
    <t>Cheshire</t>
  </si>
  <si>
    <t>Madison</t>
  </si>
  <si>
    <t>Middlebury</t>
  </si>
  <si>
    <t>North Branford</t>
  </si>
  <si>
    <t>Prospect</t>
  </si>
  <si>
    <t>Southbury</t>
  </si>
  <si>
    <t>Wolcott</t>
  </si>
  <si>
    <t>East Lyme</t>
  </si>
  <si>
    <t>Ledyard</t>
  </si>
  <si>
    <t>Lyme</t>
  </si>
  <si>
    <t>North Stonington</t>
  </si>
  <si>
    <t>Old Lyme</t>
  </si>
  <si>
    <t>Sprague</t>
  </si>
  <si>
    <t>Voluntown</t>
  </si>
  <si>
    <t>Coventry</t>
  </si>
  <si>
    <t>Willington</t>
  </si>
  <si>
    <t>Ashford</t>
  </si>
  <si>
    <t>Brooklyn_W</t>
  </si>
  <si>
    <t>Canterbury</t>
  </si>
  <si>
    <t>Chaplin</t>
  </si>
  <si>
    <t>Eastford</t>
  </si>
  <si>
    <t>Scotland</t>
  </si>
  <si>
    <t>Sterling</t>
  </si>
  <si>
    <t>Woodstock_W</t>
  </si>
  <si>
    <t>Berne</t>
  </si>
  <si>
    <t>Coeymans</t>
  </si>
  <si>
    <t>Guiderland</t>
  </si>
  <si>
    <t>Knox</t>
  </si>
  <si>
    <t>New Scotland</t>
  </si>
  <si>
    <t>Rensselaerville</t>
  </si>
  <si>
    <t>Westerlo</t>
  </si>
  <si>
    <t>Alfred</t>
  </si>
  <si>
    <t>Allen</t>
  </si>
  <si>
    <t>Alma</t>
  </si>
  <si>
    <t>Almond</t>
  </si>
  <si>
    <t>Amity</t>
  </si>
  <si>
    <t>Angelica</t>
  </si>
  <si>
    <t>Belfast</t>
  </si>
  <si>
    <t>Birdsall</t>
  </si>
  <si>
    <t>Bolivar</t>
  </si>
  <si>
    <t>Burns</t>
  </si>
  <si>
    <t>Caneadea</t>
  </si>
  <si>
    <t>Centreville</t>
  </si>
  <si>
    <t>Clarksville</t>
  </si>
  <si>
    <t>Cuba</t>
  </si>
  <si>
    <t>Genesee</t>
  </si>
  <si>
    <t>Granger</t>
  </si>
  <si>
    <t>Grove</t>
  </si>
  <si>
    <t>Hume</t>
  </si>
  <si>
    <t>New Hudson</t>
  </si>
  <si>
    <t>Rushford</t>
  </si>
  <si>
    <t>Scio</t>
  </si>
  <si>
    <t>Ward</t>
  </si>
  <si>
    <t>West Almond</t>
  </si>
  <si>
    <t>Willing</t>
  </si>
  <si>
    <t>Wirt</t>
  </si>
  <si>
    <t>Barker</t>
  </si>
  <si>
    <t>Colesville</t>
  </si>
  <si>
    <t>Conklin</t>
  </si>
  <si>
    <t>Fenton</t>
  </si>
  <si>
    <t>Kirkwood</t>
  </si>
  <si>
    <t>Lisle</t>
  </si>
  <si>
    <t>Maine</t>
  </si>
  <si>
    <t>Nanticoke</t>
  </si>
  <si>
    <t>Sanford</t>
  </si>
  <si>
    <t>Vestal</t>
  </si>
  <si>
    <t>Allegany</t>
  </si>
  <si>
    <t>Conewango</t>
  </si>
  <si>
    <t>East Otto</t>
  </si>
  <si>
    <t>Ellicottville</t>
  </si>
  <si>
    <t>Farmersville</t>
  </si>
  <si>
    <t>Freedom</t>
  </si>
  <si>
    <t>Hinsdale</t>
  </si>
  <si>
    <t>Humphrey</t>
  </si>
  <si>
    <t>Ischua</t>
  </si>
  <si>
    <t>Leon</t>
  </si>
  <si>
    <t>Little Valley</t>
  </si>
  <si>
    <t>Lyndon</t>
  </si>
  <si>
    <t>Machias</t>
  </si>
  <si>
    <t>Napoli</t>
  </si>
  <si>
    <t>Otto</t>
  </si>
  <si>
    <t>Portville</t>
  </si>
  <si>
    <t>Rest of County</t>
  </si>
  <si>
    <t>Yorkshire</t>
  </si>
  <si>
    <t>Aurelius</t>
  </si>
  <si>
    <t>Brutus</t>
  </si>
  <si>
    <t>Cato</t>
  </si>
  <si>
    <t>Conquest</t>
  </si>
  <si>
    <t>Fleming</t>
  </si>
  <si>
    <t>Genoa</t>
  </si>
  <si>
    <t>Ira</t>
  </si>
  <si>
    <t>Locke</t>
  </si>
  <si>
    <t>Mentz</t>
  </si>
  <si>
    <t>Montezuma</t>
  </si>
  <si>
    <t>Moravia</t>
  </si>
  <si>
    <t>Niles</t>
  </si>
  <si>
    <t>Owasco</t>
  </si>
  <si>
    <t>Scipio</t>
  </si>
  <si>
    <t>Sempronius</t>
  </si>
  <si>
    <t>Sennett</t>
  </si>
  <si>
    <t>Springport</t>
  </si>
  <si>
    <t>Summerhill</t>
  </si>
  <si>
    <t>Throop</t>
  </si>
  <si>
    <t>Venice</t>
  </si>
  <si>
    <t>Victory</t>
  </si>
  <si>
    <t>Arkwright</t>
  </si>
  <si>
    <t>Busti</t>
  </si>
  <si>
    <t>Carroll</t>
  </si>
  <si>
    <t>Chautauqua</t>
  </si>
  <si>
    <t>Cherry Creek</t>
  </si>
  <si>
    <t>Clymer</t>
  </si>
  <si>
    <t>Ellery</t>
  </si>
  <si>
    <t>French Creek</t>
  </si>
  <si>
    <t>Gerry</t>
  </si>
  <si>
    <t>Harmony &amp; North Harmony</t>
  </si>
  <si>
    <t>Kiantone</t>
  </si>
  <si>
    <t>Mina</t>
  </si>
  <si>
    <t>Poland</t>
  </si>
  <si>
    <t>Ripley</t>
  </si>
  <si>
    <t>Villenova</t>
  </si>
  <si>
    <t>Ashland</t>
  </si>
  <si>
    <t>Baldwin</t>
  </si>
  <si>
    <t>Big Flats</t>
  </si>
  <si>
    <t>Catlin</t>
  </si>
  <si>
    <t>Chemung</t>
  </si>
  <si>
    <t>Erin</t>
  </si>
  <si>
    <t>Southport</t>
  </si>
  <si>
    <t>Veteran</t>
  </si>
  <si>
    <t>Afton</t>
  </si>
  <si>
    <t>Bainbridge</t>
  </si>
  <si>
    <t>Columbus</t>
  </si>
  <si>
    <t>German</t>
  </si>
  <si>
    <t>Lincklaen</t>
  </si>
  <si>
    <t>McDonough</t>
  </si>
  <si>
    <t>New Berlin</t>
  </si>
  <si>
    <t>North Norwich</t>
  </si>
  <si>
    <t>Otselic</t>
  </si>
  <si>
    <t>Pharsalia</t>
  </si>
  <si>
    <t>Pitcher</t>
  </si>
  <si>
    <t>Sherburne</t>
  </si>
  <si>
    <t>Smithville</t>
  </si>
  <si>
    <t>Smyrna</t>
  </si>
  <si>
    <t>Altona</t>
  </si>
  <si>
    <t>Ausable</t>
  </si>
  <si>
    <t>Beekmantown</t>
  </si>
  <si>
    <t>Black Brook</t>
  </si>
  <si>
    <t>Chazy</t>
  </si>
  <si>
    <t>Dannemora</t>
  </si>
  <si>
    <t>Ellenberg</t>
  </si>
  <si>
    <t>Mooers</t>
  </si>
  <si>
    <t>Peru</t>
  </si>
  <si>
    <t>Saranac</t>
  </si>
  <si>
    <t>Schuyler Falls</t>
  </si>
  <si>
    <t>Ancram</t>
  </si>
  <si>
    <t>Austerlitz</t>
  </si>
  <si>
    <t>Clermont</t>
  </si>
  <si>
    <t>Copake</t>
  </si>
  <si>
    <t>Gallatin</t>
  </si>
  <si>
    <t>Germantown</t>
  </si>
  <si>
    <t>Greenport</t>
  </si>
  <si>
    <t>Hillsdale</t>
  </si>
  <si>
    <t>New Lebanon</t>
  </si>
  <si>
    <t>Stockport</t>
  </si>
  <si>
    <t>Stuyvesant</t>
  </si>
  <si>
    <t>Cincinnatus</t>
  </si>
  <si>
    <t>Cuyler</t>
  </si>
  <si>
    <t>Freetown</t>
  </si>
  <si>
    <t>Harford</t>
  </si>
  <si>
    <t>Homer</t>
  </si>
  <si>
    <t>Lapeer</t>
  </si>
  <si>
    <t>Marathon</t>
  </si>
  <si>
    <t>Preble</t>
  </si>
  <si>
    <t>Scott</t>
  </si>
  <si>
    <t>Solon</t>
  </si>
  <si>
    <t>Taylor</t>
  </si>
  <si>
    <t>Truxton</t>
  </si>
  <si>
    <t>Virgil</t>
  </si>
  <si>
    <t>Willet</t>
  </si>
  <si>
    <t>Andes</t>
  </si>
  <si>
    <t>Bovina</t>
  </si>
  <si>
    <t>Davenport</t>
  </si>
  <si>
    <t>Harpersfield</t>
  </si>
  <si>
    <t>Kortright</t>
  </si>
  <si>
    <t>Masonville</t>
  </si>
  <si>
    <t>Meredith</t>
  </si>
  <si>
    <t>Sidney</t>
  </si>
  <si>
    <t>Tompkins</t>
  </si>
  <si>
    <t>Beekman</t>
  </si>
  <si>
    <t>East Fishkill</t>
  </si>
  <si>
    <t>Milan</t>
  </si>
  <si>
    <t>Stanford</t>
  </si>
  <si>
    <t>Union Vale</t>
  </si>
  <si>
    <t>Boston</t>
  </si>
  <si>
    <t>Brant</t>
  </si>
  <si>
    <t>Colden</t>
  </si>
  <si>
    <t>Collins</t>
  </si>
  <si>
    <t>Eden</t>
  </si>
  <si>
    <t>Elma</t>
  </si>
  <si>
    <t>Grand Island</t>
  </si>
  <si>
    <t>Holland</t>
  </si>
  <si>
    <t>Marilla</t>
  </si>
  <si>
    <t>Newstead</t>
  </si>
  <si>
    <t>North Collins</t>
  </si>
  <si>
    <t>Orchard Park (East Hamburg)</t>
  </si>
  <si>
    <t>Sardinia</t>
  </si>
  <si>
    <t>Wales</t>
  </si>
  <si>
    <t>Crown Point</t>
  </si>
  <si>
    <t>Jay</t>
  </si>
  <si>
    <t>Keene</t>
  </si>
  <si>
    <t>Lewis</t>
  </si>
  <si>
    <t>Minerva</t>
  </si>
  <si>
    <t>Newcomb</t>
  </si>
  <si>
    <t>North Hudson</t>
  </si>
  <si>
    <t>Schroon</t>
  </si>
  <si>
    <t>Willsboro</t>
  </si>
  <si>
    <t>Wilmington</t>
  </si>
  <si>
    <t>Bangor</t>
  </si>
  <si>
    <t>Belmont</t>
  </si>
  <si>
    <t>Brighton</t>
  </si>
  <si>
    <t>Burke</t>
  </si>
  <si>
    <t>Constable</t>
  </si>
  <si>
    <t>Duane</t>
  </si>
  <si>
    <t>Fort Covington</t>
  </si>
  <si>
    <t>Westville</t>
  </si>
  <si>
    <t>Bleeker</t>
  </si>
  <si>
    <t>Broadalbin</t>
  </si>
  <si>
    <t>Caroga</t>
  </si>
  <si>
    <t>Ephratah</t>
  </si>
  <si>
    <t>Mayfield</t>
  </si>
  <si>
    <t>Oppenheim</t>
  </si>
  <si>
    <t>Perth</t>
  </si>
  <si>
    <t>Alabama</t>
  </si>
  <si>
    <t>Alexander</t>
  </si>
  <si>
    <t>Byron</t>
  </si>
  <si>
    <t>Elba</t>
  </si>
  <si>
    <t>Pavillion</t>
  </si>
  <si>
    <t>Greenville</t>
  </si>
  <si>
    <t>Halcott</t>
  </si>
  <si>
    <t>Jewett</t>
  </si>
  <si>
    <t>Lexington</t>
  </si>
  <si>
    <t>New Baltimore</t>
  </si>
  <si>
    <t>Prattsville</t>
  </si>
  <si>
    <t>Danube</t>
  </si>
  <si>
    <t>Frankfort</t>
  </si>
  <si>
    <t>Norway</t>
  </si>
  <si>
    <t>Ohio</t>
  </si>
  <si>
    <t>Schuyler</t>
  </si>
  <si>
    <t>Stark</t>
  </si>
  <si>
    <t>Winfield</t>
  </si>
  <si>
    <t>Alexandria</t>
  </si>
  <si>
    <t>Brownville</t>
  </si>
  <si>
    <t>Cape Vincent</t>
  </si>
  <si>
    <t>Ellisburg</t>
  </si>
  <si>
    <t>Henderson</t>
  </si>
  <si>
    <t>Le Ray</t>
  </si>
  <si>
    <t>Lorraine</t>
  </si>
  <si>
    <t>Olrleans</t>
  </si>
  <si>
    <t>Pamelia</t>
  </si>
  <si>
    <t>Rodman</t>
  </si>
  <si>
    <t>Rutland</t>
  </si>
  <si>
    <t>Theresa</t>
  </si>
  <si>
    <t>Wilna</t>
  </si>
  <si>
    <t>Worth</t>
  </si>
  <si>
    <t>Croghan</t>
  </si>
  <si>
    <t>Denmark</t>
  </si>
  <si>
    <t>Diana</t>
  </si>
  <si>
    <t>Greig</t>
  </si>
  <si>
    <t>Harrisburg</t>
  </si>
  <si>
    <t>High Market</t>
  </si>
  <si>
    <t>Lyonsdale</t>
  </si>
  <si>
    <t>Martinsburg</t>
  </si>
  <si>
    <t>Montague</t>
  </si>
  <si>
    <t>New Bremen</t>
  </si>
  <si>
    <t>Osceola</t>
  </si>
  <si>
    <t>Pinckney</t>
  </si>
  <si>
    <t>Turin</t>
  </si>
  <si>
    <t>Watson</t>
  </si>
  <si>
    <t>West Turin</t>
  </si>
  <si>
    <t>Conesus</t>
  </si>
  <si>
    <t>Geneseo</t>
  </si>
  <si>
    <t>Groveland</t>
  </si>
  <si>
    <t>Leicester</t>
  </si>
  <si>
    <t>Lima</t>
  </si>
  <si>
    <t>Livonia</t>
  </si>
  <si>
    <t>Mount Morris</t>
  </si>
  <si>
    <t>North Danville</t>
  </si>
  <si>
    <t>Nunda</t>
  </si>
  <si>
    <t>Ossian</t>
  </si>
  <si>
    <t>Portage</t>
  </si>
  <si>
    <t>Springwater</t>
  </si>
  <si>
    <t>West Sparta</t>
  </si>
  <si>
    <t>York</t>
  </si>
  <si>
    <t>Fenner</t>
  </si>
  <si>
    <t>Georgetown</t>
  </si>
  <si>
    <t>Smithfield</t>
  </si>
  <si>
    <t>Stockbridge</t>
  </si>
  <si>
    <t>Chili</t>
  </si>
  <si>
    <t>Clarkson</t>
  </si>
  <si>
    <t>Hamlin</t>
  </si>
  <si>
    <t>Perinton</t>
  </si>
  <si>
    <t>Riga</t>
  </si>
  <si>
    <t>Rush</t>
  </si>
  <si>
    <t>Wheatland</t>
  </si>
  <si>
    <t>Charleston</t>
  </si>
  <si>
    <t>Florida</t>
  </si>
  <si>
    <t>Glen</t>
  </si>
  <si>
    <t>Palatine</t>
  </si>
  <si>
    <t>Root</t>
  </si>
  <si>
    <t>Cambria</t>
  </si>
  <si>
    <t>Lewiston</t>
  </si>
  <si>
    <t>Newfane</t>
  </si>
  <si>
    <t>Pendleton</t>
  </si>
  <si>
    <t>Somerset</t>
  </si>
  <si>
    <t>Wilson</t>
  </si>
  <si>
    <t>Annsville</t>
  </si>
  <si>
    <t>Augusta</t>
  </si>
  <si>
    <t>Ava</t>
  </si>
  <si>
    <t>Boonville</t>
  </si>
  <si>
    <t>Camden</t>
  </si>
  <si>
    <t>Deerfield</t>
  </si>
  <si>
    <t>Florence</t>
  </si>
  <si>
    <t>Floyd</t>
  </si>
  <si>
    <t>Forestport</t>
  </si>
  <si>
    <t>Kirkland</t>
  </si>
  <si>
    <t>Lee</t>
  </si>
  <si>
    <t>Marcy</t>
  </si>
  <si>
    <t>Marshall</t>
  </si>
  <si>
    <t>Paris</t>
  </si>
  <si>
    <t>Remsen</t>
  </si>
  <si>
    <t>Sangerfield</t>
  </si>
  <si>
    <t>Steuben</t>
  </si>
  <si>
    <t>Trenton</t>
  </si>
  <si>
    <t>Vernon Town</t>
  </si>
  <si>
    <t>Verona</t>
  </si>
  <si>
    <t>Vienna</t>
  </si>
  <si>
    <t>Western</t>
  </si>
  <si>
    <t>Westmoreland</t>
  </si>
  <si>
    <t>Camillus</t>
  </si>
  <si>
    <t>Cicero</t>
  </si>
  <si>
    <t>Fabius</t>
  </si>
  <si>
    <t>Lafayette</t>
  </si>
  <si>
    <t>Marcellus</t>
  </si>
  <si>
    <t>Otisco</t>
  </si>
  <si>
    <t>Pompey</t>
  </si>
  <si>
    <t>Spafford</t>
  </si>
  <si>
    <t>Tully</t>
  </si>
  <si>
    <t>Van Buren</t>
  </si>
  <si>
    <t>Canadice</t>
  </si>
  <si>
    <t>East Bloomfield</t>
  </si>
  <si>
    <t>Gorham</t>
  </si>
  <si>
    <t>Hopewell</t>
  </si>
  <si>
    <t>Naples</t>
  </si>
  <si>
    <t>Phelps</t>
  </si>
  <si>
    <t>Richmond</t>
  </si>
  <si>
    <t>Seneca</t>
  </si>
  <si>
    <t>South Bristol</t>
  </si>
  <si>
    <t>West Bloomfield</t>
  </si>
  <si>
    <t>Hamptonburg</t>
  </si>
  <si>
    <t>Minisink</t>
  </si>
  <si>
    <t>Mount Hope</t>
  </si>
  <si>
    <t>New Windsor</t>
  </si>
  <si>
    <t>Barre</t>
  </si>
  <si>
    <t>Carlton</t>
  </si>
  <si>
    <t>Clarendon</t>
  </si>
  <si>
    <t>Gaines</t>
  </si>
  <si>
    <t>Kendall</t>
  </si>
  <si>
    <t>Shelby</t>
  </si>
  <si>
    <t>Yates</t>
  </si>
  <si>
    <t>Amboy</t>
  </si>
  <si>
    <t>Boylston</t>
  </si>
  <si>
    <t>Constantia</t>
  </si>
  <si>
    <t>Hannibal</t>
  </si>
  <si>
    <t>Hastings</t>
  </si>
  <si>
    <t>Mexico</t>
  </si>
  <si>
    <t>Orwell</t>
  </si>
  <si>
    <t>Palermo</t>
  </si>
  <si>
    <t>Parish</t>
  </si>
  <si>
    <t>Redfield</t>
  </si>
  <si>
    <t>Sandy Creek</t>
  </si>
  <si>
    <t>Schroeppel</t>
  </si>
  <si>
    <t>Scriba</t>
  </si>
  <si>
    <t>West Monroe</t>
  </si>
  <si>
    <t>Williamstown</t>
  </si>
  <si>
    <t>Butternuts</t>
  </si>
  <si>
    <t>Decatur</t>
  </si>
  <si>
    <t>Edmeston</t>
  </si>
  <si>
    <t>Exter</t>
  </si>
  <si>
    <t>Hartwick</t>
  </si>
  <si>
    <t>Laurens</t>
  </si>
  <si>
    <t>Maryland</t>
  </si>
  <si>
    <t>New Lisbon</t>
  </si>
  <si>
    <t>Otsego</t>
  </si>
  <si>
    <t>Pittsfield</t>
  </si>
  <si>
    <t>Richfield</t>
  </si>
  <si>
    <t>Roseboom</t>
  </si>
  <si>
    <t>Springfield</t>
  </si>
  <si>
    <t>Westford</t>
  </si>
  <si>
    <t>Putnam Valley</t>
  </si>
  <si>
    <t>Grafton</t>
  </si>
  <si>
    <t>Petersberg</t>
  </si>
  <si>
    <t>Pittstown</t>
  </si>
  <si>
    <t>Poestenkill</t>
  </si>
  <si>
    <t>Sandlake</t>
  </si>
  <si>
    <t>Schaghticoke</t>
  </si>
  <si>
    <t>Clarkstown</t>
  </si>
  <si>
    <t>Stony Point</t>
  </si>
  <si>
    <t>Charlton</t>
  </si>
  <si>
    <t>Clifton Park</t>
  </si>
  <si>
    <t>Day</t>
  </si>
  <si>
    <t>Edinburg</t>
  </si>
  <si>
    <t>Hadley</t>
  </si>
  <si>
    <t>Malta</t>
  </si>
  <si>
    <t>Northumberland</t>
  </si>
  <si>
    <t>Stillwater</t>
  </si>
  <si>
    <t>Duanesburg</t>
  </si>
  <si>
    <t>Niskayuna</t>
  </si>
  <si>
    <t>Princetown</t>
  </si>
  <si>
    <t>Rotterdam</t>
  </si>
  <si>
    <t>Blenheim</t>
  </si>
  <si>
    <t>Broome</t>
  </si>
  <si>
    <t>Carlisle</t>
  </si>
  <si>
    <t>Conesville</t>
  </si>
  <si>
    <t>Esperance</t>
  </si>
  <si>
    <t>Fulton</t>
  </si>
  <si>
    <t>Gilboa</t>
  </si>
  <si>
    <t>Jefferson</t>
  </si>
  <si>
    <t>Richmondville</t>
  </si>
  <si>
    <t>Schoharie</t>
  </si>
  <si>
    <t>Seward</t>
  </si>
  <si>
    <t>Wright</t>
  </si>
  <si>
    <t>Catharine</t>
  </si>
  <si>
    <t>Cayuta</t>
  </si>
  <si>
    <t>Hector</t>
  </si>
  <si>
    <t>Montour</t>
  </si>
  <si>
    <t>Reading</t>
  </si>
  <si>
    <t>Tyrone</t>
  </si>
  <si>
    <t>Fayette</t>
  </si>
  <si>
    <t>Junius</t>
  </si>
  <si>
    <t>Lodi</t>
  </si>
  <si>
    <t>Ovid</t>
  </si>
  <si>
    <t>Romulus</t>
  </si>
  <si>
    <t>Tyre</t>
  </si>
  <si>
    <t>Varick</t>
  </si>
  <si>
    <t>Brasher</t>
  </si>
  <si>
    <t>Clare &amp; Pierrepont</t>
  </si>
  <si>
    <t>Colton</t>
  </si>
  <si>
    <t>De Peyster</t>
  </si>
  <si>
    <t>Fowler</t>
  </si>
  <si>
    <t>Hammond</t>
  </si>
  <si>
    <t>Louisville</t>
  </si>
  <si>
    <t>Macomb</t>
  </si>
  <si>
    <t>Madrid</t>
  </si>
  <si>
    <t>Morristown</t>
  </si>
  <si>
    <t>Parishville</t>
  </si>
  <si>
    <t>Piercefield &amp; Hopkinton</t>
  </si>
  <si>
    <t>Pitcairn</t>
  </si>
  <si>
    <t>Rossie</t>
  </si>
  <si>
    <t>Russell</t>
  </si>
  <si>
    <t>Stockholm</t>
  </si>
  <si>
    <t>Waddington</t>
  </si>
  <si>
    <t>Avoca</t>
  </si>
  <si>
    <t>Bradford</t>
  </si>
  <si>
    <t>Cameron</t>
  </si>
  <si>
    <t>Campbell</t>
  </si>
  <si>
    <t>Caton</t>
  </si>
  <si>
    <t>Cohocton</t>
  </si>
  <si>
    <t>Dansville</t>
  </si>
  <si>
    <t>Erwin</t>
  </si>
  <si>
    <t>Fremont</t>
  </si>
  <si>
    <t>Greenwood</t>
  </si>
  <si>
    <t>Hartsville</t>
  </si>
  <si>
    <t>Hornby</t>
  </si>
  <si>
    <t>Howard</t>
  </si>
  <si>
    <t>Jasper</t>
  </si>
  <si>
    <t>Lindley</t>
  </si>
  <si>
    <t>Prattsburg</t>
  </si>
  <si>
    <t>Pulteney</t>
  </si>
  <si>
    <t>Rathbone</t>
  </si>
  <si>
    <t>Thurston</t>
  </si>
  <si>
    <t>Troupsburg</t>
  </si>
  <si>
    <t>Tuscarora</t>
  </si>
  <si>
    <t>Urbana</t>
  </si>
  <si>
    <t>Wayland</t>
  </si>
  <si>
    <t>Wayne</t>
  </si>
  <si>
    <t>West Union</t>
  </si>
  <si>
    <t>Wheeler</t>
  </si>
  <si>
    <t>Woodhull</t>
  </si>
  <si>
    <t>East Hampton</t>
  </si>
  <si>
    <t>Shelter Island</t>
  </si>
  <si>
    <t>Forrestburg</t>
  </si>
  <si>
    <t>Highland</t>
  </si>
  <si>
    <t>Lumberland</t>
  </si>
  <si>
    <t>Neversink</t>
  </si>
  <si>
    <t>Tusten</t>
  </si>
  <si>
    <t>Berkshire</t>
  </si>
  <si>
    <t>Candor</t>
  </si>
  <si>
    <t>Newark Valley</t>
  </si>
  <si>
    <t>Nichols</t>
  </si>
  <si>
    <t>Richford</t>
  </si>
  <si>
    <t>Tioga</t>
  </si>
  <si>
    <t>Caroline</t>
  </si>
  <si>
    <t>Danby</t>
  </si>
  <si>
    <t>Dryden</t>
  </si>
  <si>
    <t>Lansing</t>
  </si>
  <si>
    <t>Newfield</t>
  </si>
  <si>
    <t>Ulysess</t>
  </si>
  <si>
    <t>Denning</t>
  </si>
  <si>
    <t>Hardenbergh</t>
  </si>
  <si>
    <t>Hurley</t>
  </si>
  <si>
    <t>Lloyd</t>
  </si>
  <si>
    <t>Olive</t>
  </si>
  <si>
    <t>Woodstock</t>
  </si>
  <si>
    <t>Hague</t>
  </si>
  <si>
    <t>Horicon</t>
  </si>
  <si>
    <t>Johnsburg</t>
  </si>
  <si>
    <t>Stony Creek</t>
  </si>
  <si>
    <t>Thurman</t>
  </si>
  <si>
    <t>Argyle</t>
  </si>
  <si>
    <t>Cambridge</t>
  </si>
  <si>
    <t>Dresden</t>
  </si>
  <si>
    <t>Jackson</t>
  </si>
  <si>
    <t>White Creek</t>
  </si>
  <si>
    <t>Butler</t>
  </si>
  <si>
    <t>Galen</t>
  </si>
  <si>
    <t>Huron</t>
  </si>
  <si>
    <t>Lyons</t>
  </si>
  <si>
    <t>Macedon</t>
  </si>
  <si>
    <t>Marion</t>
  </si>
  <si>
    <t>Ontario</t>
  </si>
  <si>
    <t>Palmyra</t>
  </si>
  <si>
    <t>Rose</t>
  </si>
  <si>
    <t>Savannah</t>
  </si>
  <si>
    <t>Walworth</t>
  </si>
  <si>
    <t>Williamson</t>
  </si>
  <si>
    <t>North Castle</t>
  </si>
  <si>
    <t>North Salem</t>
  </si>
  <si>
    <t>Pound Ridge</t>
  </si>
  <si>
    <t>Yorktown</t>
  </si>
  <si>
    <t>Arcade</t>
  </si>
  <si>
    <t>Attica</t>
  </si>
  <si>
    <t>Bennington</t>
  </si>
  <si>
    <t>Castile</t>
  </si>
  <si>
    <t>Covington</t>
  </si>
  <si>
    <t>Eagle</t>
  </si>
  <si>
    <t>Gainesville</t>
  </si>
  <si>
    <t>Genesee Falls</t>
  </si>
  <si>
    <t>Java</t>
  </si>
  <si>
    <t>Orangeville</t>
  </si>
  <si>
    <t>Pike</t>
  </si>
  <si>
    <t>Sheldon</t>
  </si>
  <si>
    <t>Warsaw</t>
  </si>
  <si>
    <t>Benton</t>
  </si>
  <si>
    <t>Italy</t>
  </si>
  <si>
    <t>Jeurusalem</t>
  </si>
  <si>
    <t>Middlesex</t>
  </si>
  <si>
    <t>Potter</t>
  </si>
  <si>
    <t>Starkey</t>
  </si>
  <si>
    <t>Torrey</t>
  </si>
  <si>
    <t>Bedminster_Hilltown</t>
  </si>
  <si>
    <t>Nockamixon</t>
  </si>
  <si>
    <t>Upper Makefield</t>
  </si>
  <si>
    <t>Warminster</t>
  </si>
  <si>
    <t>Wrightstown</t>
  </si>
  <si>
    <t>Atglen &amp; West Sadsbury</t>
  </si>
  <si>
    <t>Birmington</t>
  </si>
  <si>
    <t>East Bradford</t>
  </si>
  <si>
    <t>East Brandywine</t>
  </si>
  <si>
    <t>East Coventry</t>
  </si>
  <si>
    <t>East Goshen</t>
  </si>
  <si>
    <t>East Nantmeal</t>
  </si>
  <si>
    <t>East Pikeland</t>
  </si>
  <si>
    <t>East Whiteland</t>
  </si>
  <si>
    <t>Easttown</t>
  </si>
  <si>
    <t>Elk</t>
  </si>
  <si>
    <t>Elverson &amp; West Nantmeal</t>
  </si>
  <si>
    <t>Honeybrook</t>
  </si>
  <si>
    <t>London Britain</t>
  </si>
  <si>
    <t>Londonderry</t>
  </si>
  <si>
    <t>Malvern &amp; Willistown</t>
  </si>
  <si>
    <t>Newlin</t>
  </si>
  <si>
    <t>North Coventry</t>
  </si>
  <si>
    <t>Parkersburg &amp; Sadsbury</t>
  </si>
  <si>
    <t>Penn</t>
  </si>
  <si>
    <t>Pennsbury</t>
  </si>
  <si>
    <t>Pocopson</t>
  </si>
  <si>
    <t>South Coventry</t>
  </si>
  <si>
    <t>Spring City &amp; East Vincent</t>
  </si>
  <si>
    <t>Thornbury</t>
  </si>
  <si>
    <t>Tredyffrin</t>
  </si>
  <si>
    <t>Upper Oxford</t>
  </si>
  <si>
    <t>Upper Uwchlan</t>
  </si>
  <si>
    <t>Uwchlan</t>
  </si>
  <si>
    <t>Wallace</t>
  </si>
  <si>
    <t>West Brandywine</t>
  </si>
  <si>
    <t>West Caln</t>
  </si>
  <si>
    <t>West Fallowfield</t>
  </si>
  <si>
    <t>West Marlboro</t>
  </si>
  <si>
    <t>West Nottingham</t>
  </si>
  <si>
    <t>West Pikeland</t>
  </si>
  <si>
    <t>West Vincent</t>
  </si>
  <si>
    <t>West Whiteland</t>
  </si>
  <si>
    <t>Westtown</t>
  </si>
  <si>
    <t>Edgemont</t>
  </si>
  <si>
    <t>Lower Chichester</t>
  </si>
  <si>
    <t>Upper Chichester</t>
  </si>
  <si>
    <t>Douglass</t>
  </si>
  <si>
    <t>Frederick</t>
  </si>
  <si>
    <t>Horsham</t>
  </si>
  <si>
    <t>Lower Salford</t>
  </si>
  <si>
    <t>Marlboro</t>
  </si>
  <si>
    <t>New Hanover</t>
  </si>
  <si>
    <t>Norriton</t>
  </si>
  <si>
    <t>Perkiomen</t>
  </si>
  <si>
    <t>Towamencin</t>
  </si>
  <si>
    <t>Upper Hanover</t>
  </si>
  <si>
    <t>Upper Salford</t>
  </si>
  <si>
    <t>Whitemarsh</t>
  </si>
  <si>
    <t>Whitpain</t>
  </si>
  <si>
    <t>West Greenwich</t>
  </si>
  <si>
    <t>Jamestown</t>
  </si>
  <si>
    <t>Little Compton</t>
  </si>
  <si>
    <t>New Shoreham</t>
  </si>
  <si>
    <t>Portsmouth</t>
  </si>
  <si>
    <t>Cumberland</t>
  </si>
  <si>
    <t>Foster</t>
  </si>
  <si>
    <t>Scitituate</t>
  </si>
  <si>
    <t>Exeter</t>
  </si>
  <si>
    <t>Hopkinton</t>
  </si>
  <si>
    <t>North Kingstown</t>
  </si>
  <si>
    <t>West Milford</t>
  </si>
  <si>
    <t>Medham</t>
  </si>
  <si>
    <t>Pequannock</t>
  </si>
  <si>
    <t>Winslow</t>
  </si>
  <si>
    <t>Sandyston</t>
  </si>
  <si>
    <t>Walpack</t>
  </si>
  <si>
    <t>Allamuchy</t>
  </si>
  <si>
    <t>Frelinghuysen</t>
  </si>
  <si>
    <t>Hardwick</t>
  </si>
  <si>
    <t>Harmony</t>
  </si>
  <si>
    <t>Hope</t>
  </si>
  <si>
    <t>Knowlton</t>
  </si>
  <si>
    <t>Old Bridge (Madison)</t>
  </si>
  <si>
    <t>Bass River</t>
  </si>
  <si>
    <t>Evesham</t>
  </si>
  <si>
    <t>Medford</t>
  </si>
  <si>
    <t>Shamong, Tabernacle, &amp; Southampton</t>
  </si>
  <si>
    <t>Woodland</t>
  </si>
  <si>
    <t>West Windsor</t>
  </si>
  <si>
    <t>Readington</t>
  </si>
  <si>
    <t>Upper Freehold</t>
  </si>
  <si>
    <t>Lacey</t>
  </si>
  <si>
    <t>Galloway</t>
  </si>
  <si>
    <t>Mullica</t>
  </si>
  <si>
    <t>Weymouth</t>
  </si>
  <si>
    <t>Downe</t>
  </si>
  <si>
    <t>Millville</t>
  </si>
  <si>
    <t>Alloway</t>
  </si>
  <si>
    <t>Elsinboro</t>
  </si>
  <si>
    <t>Lower Alloways Creek</t>
  </si>
  <si>
    <t>Mannington</t>
  </si>
  <si>
    <t>Pennsville</t>
  </si>
  <si>
    <t>Quinton</t>
  </si>
  <si>
    <t>Table 1: Rough Jewish Population Estimates by Standard U.S. County Geography (1878, 1907, 1917, 1927 &amp; 1937)</t>
  </si>
  <si>
    <t>Standard County Geo</t>
  </si>
  <si>
    <t>1878 (#J)</t>
  </si>
  <si>
    <t>1878-80 (%J)</t>
  </si>
  <si>
    <t>1907 (#J)</t>
  </si>
  <si>
    <t>1907-10 (%J)</t>
  </si>
  <si>
    <t>1917 (#J)</t>
  </si>
  <si>
    <t>1917-20 (%J)</t>
  </si>
  <si>
    <t>1927 (#J)</t>
  </si>
  <si>
    <t>1927-30 (%J)</t>
  </si>
  <si>
    <t>1937 (#J)</t>
  </si>
  <si>
    <t>1937-40 (%J)</t>
  </si>
  <si>
    <t>Autauga</t>
  </si>
  <si>
    <t>AL</t>
  </si>
  <si>
    <t>N/A</t>
  </si>
  <si>
    <t>Barbour</t>
  </si>
  <si>
    <t>Bibb</t>
  </si>
  <si>
    <t>Blount</t>
  </si>
  <si>
    <t>Bullock</t>
  </si>
  <si>
    <t>Calhoun</t>
  </si>
  <si>
    <t>Chambers</t>
  </si>
  <si>
    <t>Cherokee</t>
  </si>
  <si>
    <t>Chilton</t>
  </si>
  <si>
    <t>Choctaw</t>
  </si>
  <si>
    <t>Clarke</t>
  </si>
  <si>
    <t>Cleburne</t>
  </si>
  <si>
    <t>Coffee</t>
  </si>
  <si>
    <t>Colbert</t>
  </si>
  <si>
    <t>Conecuh</t>
  </si>
  <si>
    <t>Coosa</t>
  </si>
  <si>
    <t>Crenshaw</t>
  </si>
  <si>
    <t>Cullman</t>
  </si>
  <si>
    <t>Dale_Geneva_Henry_Houston</t>
  </si>
  <si>
    <t>Dallas</t>
  </si>
  <si>
    <t>Elmore</t>
  </si>
  <si>
    <t>Escambia</t>
  </si>
  <si>
    <t>Etowah</t>
  </si>
  <si>
    <t>Hale</t>
  </si>
  <si>
    <t>Lamar</t>
  </si>
  <si>
    <t>Lauderdale</t>
  </si>
  <si>
    <t>Limestone</t>
  </si>
  <si>
    <t>Lowndes</t>
  </si>
  <si>
    <t>Macon</t>
  </si>
  <si>
    <t>Marengo</t>
  </si>
  <si>
    <t>Mobile</t>
  </si>
  <si>
    <t>Morgan</t>
  </si>
  <si>
    <t>Pickens</t>
  </si>
  <si>
    <t>St. Clair</t>
  </si>
  <si>
    <t>Sumter</t>
  </si>
  <si>
    <t>Talladega</t>
  </si>
  <si>
    <t>Tallapoosa</t>
  </si>
  <si>
    <t>Tuscaloosa</t>
  </si>
  <si>
    <t>Walker</t>
  </si>
  <si>
    <t>Wilcox</t>
  </si>
  <si>
    <t>Winston</t>
  </si>
  <si>
    <t>Arkansas_Desha_Lincoln_Jefferson</t>
  </si>
  <si>
    <t>AR</t>
  </si>
  <si>
    <t>Ashley</t>
  </si>
  <si>
    <t>Baxter</t>
  </si>
  <si>
    <t>Boone</t>
  </si>
  <si>
    <t>Bradley</t>
  </si>
  <si>
    <t>Chicot</t>
  </si>
  <si>
    <t>Clark</t>
  </si>
  <si>
    <t>Cleburne_White_Faulkner_VanBuren_Stone_Independence</t>
  </si>
  <si>
    <t>Cleveland</t>
  </si>
  <si>
    <t>Conway</t>
  </si>
  <si>
    <t>Craighead</t>
  </si>
  <si>
    <t>Crittenden</t>
  </si>
  <si>
    <t>Cross</t>
  </si>
  <si>
    <t>Drew</t>
  </si>
  <si>
    <t>Garland</t>
  </si>
  <si>
    <t>Grant</t>
  </si>
  <si>
    <t>Hempstead</t>
  </si>
  <si>
    <t>Hot Spring</t>
  </si>
  <si>
    <t>Izard</t>
  </si>
  <si>
    <t>Johnson_Pope</t>
  </si>
  <si>
    <t>Lafayette_Columbia</t>
  </si>
  <si>
    <t>Little River</t>
  </si>
  <si>
    <t>Lonoke</t>
  </si>
  <si>
    <t>Miller</t>
  </si>
  <si>
    <t>Mississippi</t>
  </si>
  <si>
    <t>Monroe_Phillips</t>
  </si>
  <si>
    <t>Nevada</t>
  </si>
  <si>
    <t>Newton</t>
  </si>
  <si>
    <t>Ouachita</t>
  </si>
  <si>
    <t>Poinsett</t>
  </si>
  <si>
    <t>Polk</t>
  </si>
  <si>
    <t>Prarie</t>
  </si>
  <si>
    <t>Pulaski_Saline</t>
  </si>
  <si>
    <t>Scott_Logan_Sebastian</t>
  </si>
  <si>
    <t>Searey</t>
  </si>
  <si>
    <t>Sevier</t>
  </si>
  <si>
    <t>Sharp</t>
  </si>
  <si>
    <t>St. Francis</t>
  </si>
  <si>
    <t>Woodruff</t>
  </si>
  <si>
    <t>Yell</t>
  </si>
  <si>
    <t>Maricopa_Pinal_Gila_Yavapai_Coconino_Mohave</t>
  </si>
  <si>
    <t>AZ</t>
  </si>
  <si>
    <t>Pima_SantaCruz_Cochise_Graham_Greenlee_Apache_Navajo</t>
  </si>
  <si>
    <t>Yuma_LaPaz</t>
  </si>
  <si>
    <t>Alameda</t>
  </si>
  <si>
    <t>CA</t>
  </si>
  <si>
    <t>Alpine</t>
  </si>
  <si>
    <t>Amador</t>
  </si>
  <si>
    <t>Butte</t>
  </si>
  <si>
    <t>Calaveras</t>
  </si>
  <si>
    <t>Colusa_Glenn</t>
  </si>
  <si>
    <t>Contra Costa</t>
  </si>
  <si>
    <t>Del Norte</t>
  </si>
  <si>
    <t>El Dorado</t>
  </si>
  <si>
    <t>Fresno_Madera</t>
  </si>
  <si>
    <t>Humboldt</t>
  </si>
  <si>
    <t>Inyo</t>
  </si>
  <si>
    <t>Kern</t>
  </si>
  <si>
    <t>Lake</t>
  </si>
  <si>
    <t>Lassen</t>
  </si>
  <si>
    <t>Los Angeles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</si>
  <si>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</si>
  <si>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</si>
  <si>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</si>
  <si>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</si>
  <si>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</si>
  <si>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</si>
  <si>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</si>
  <si>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</si>
  <si>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</si>
  <si>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</si>
  <si>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Sacramento</t>
  </si>
  <si>
    <t>San Benito</t>
  </si>
  <si>
    <t>San Bernadino</t>
  </si>
  <si>
    <t>San Francisco</t>
  </si>
  <si>
    <t>San Juaquin</t>
  </si>
  <si>
    <t>San Luis Obispo</t>
  </si>
  <si>
    <t>San Mateo</t>
  </si>
  <si>
    <t>SanDiego_Imperial_Riverside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</si>
  <si>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</si>
  <si>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</si>
  <si>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</si>
  <si>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</si>
  <si>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</si>
  <si>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</si>
  <si>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</si>
  <si>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</si>
  <si>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</si>
  <si>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</si>
  <si>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</si>
  <si>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</si>
  <si>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Tulare_Kings</t>
  </si>
  <si>
    <t>Tuolumne</t>
  </si>
  <si>
    <t>Ventura</t>
  </si>
  <si>
    <t>Yolo</t>
  </si>
  <si>
    <t>Yuba</t>
  </si>
  <si>
    <t>Alamosa_Archuelta_Conejos_Costilla</t>
  </si>
  <si>
    <t>CO</t>
  </si>
  <si>
    <t>Bent_Cheyenne_Crowley_Elbert_Kiowa_KitCarson_Lincoln_Otero_Prowers</t>
  </si>
  <si>
    <t>Boulder</t>
  </si>
  <si>
    <t>Chaffee</t>
  </si>
  <si>
    <t>Clear Creek</t>
  </si>
  <si>
    <t>Custer</t>
  </si>
  <si>
    <t>Delta_Dolores_Gunnison_Hinsdale_Mesa_Mineral_Montrose_Ouray_Pitkin_RioGrande_SanJuan_SanMiguel</t>
  </si>
  <si>
    <t>Denver_Adams_Arapahoe_Logan_Morgan_Phillips_Sedgwick_Washington_Weld_Yuma</t>
  </si>
  <si>
    <t>Douglas</t>
  </si>
  <si>
    <t>ElPaso_Teller</t>
  </si>
  <si>
    <t>Gilpin</t>
  </si>
  <si>
    <t>Grand_Jackson</t>
  </si>
  <si>
    <t>Huerfano</t>
  </si>
  <si>
    <t>LaPlata_Montezuma</t>
  </si>
  <si>
    <t>Larimer</t>
  </si>
  <si>
    <t>LasAnimas_Baca</t>
  </si>
  <si>
    <t>Moffat_Routt</t>
  </si>
  <si>
    <t>Park</t>
  </si>
  <si>
    <t>Pueblo</t>
  </si>
  <si>
    <t>Saguache</t>
  </si>
  <si>
    <t>Summit_Eagle_Garfield_RioBlanco</t>
  </si>
  <si>
    <t>DC</t>
  </si>
  <si>
    <t>DE</t>
  </si>
  <si>
    <t>Sussex</t>
  </si>
  <si>
    <t>Armstrong_Bennett_Butte_Corson_Custer_Dewey_FallRiver_Gregory_Haakon_Harding_Jackson_Jones_Lawrence_Shannon_Lyman_Meade_Mellette_Pennington_Perkins_Stanley_Todd_Tripp_Washabaugh_Washington_Ziebach</t>
  </si>
  <si>
    <t>DK</t>
  </si>
  <si>
    <t>Aurora_Buffalo_Jerauld</t>
  </si>
  <si>
    <t>Beadle</t>
  </si>
  <si>
    <t>Bon Homme</t>
  </si>
  <si>
    <t>Brookings</t>
  </si>
  <si>
    <t>Brown_Campbell_Clark_Day_Edmunds_Faulk_Grant_McPherson_Marshall_Potter_Roberts_Walworth</t>
  </si>
  <si>
    <t>Brule</t>
  </si>
  <si>
    <t>Cass</t>
  </si>
  <si>
    <t>Charles Mix</t>
  </si>
  <si>
    <t>Codington</t>
  </si>
  <si>
    <t>Davison_Hanson</t>
  </si>
  <si>
    <t>Deuel</t>
  </si>
  <si>
    <t>Hand_Hyde</t>
  </si>
  <si>
    <t>Hughes</t>
  </si>
  <si>
    <t>Hutchinson</t>
  </si>
  <si>
    <t>LaMoure_Ransom_Dickey_Sargent</t>
  </si>
  <si>
    <t>Lincoln</t>
  </si>
  <si>
    <t>Logan_McIntosh</t>
  </si>
  <si>
    <t>McCook</t>
  </si>
  <si>
    <t>Miner_Sanborn</t>
  </si>
  <si>
    <t>Minnehaha</t>
  </si>
  <si>
    <t>Moody</t>
  </si>
  <si>
    <t>Rest_of_ND</t>
  </si>
  <si>
    <t>Spink</t>
  </si>
  <si>
    <t>Stutsman</t>
  </si>
  <si>
    <t>Sully</t>
  </si>
  <si>
    <t>Turner</t>
  </si>
  <si>
    <t>Williams_Divide</t>
  </si>
  <si>
    <t>Yankton</t>
  </si>
  <si>
    <t>Alachua_Gilchrist_Columbia_Union_Bradford</t>
  </si>
  <si>
    <t>FL</t>
  </si>
  <si>
    <t>Baker</t>
  </si>
  <si>
    <t>Bay_Gulf_Calhoun_Washington</t>
  </si>
  <si>
    <t>Duval</t>
  </si>
  <si>
    <t>Gadsden</t>
  </si>
  <si>
    <t>Hillsborough_Pinellas</t>
  </si>
  <si>
    <t>Holmes</t>
  </si>
  <si>
    <t>Lafayette_Dixie</t>
  </si>
  <si>
    <t>Levy</t>
  </si>
  <si>
    <t>MiamiDade_Broward_PalmBeach_Martin</t>
  </si>
  <si>
    <t>Monroe_Collier_Lee_Hendry</t>
  </si>
  <si>
    <t>Orange_Brevard_Polk_Osceola_Seminole_Lake_Sumter_IndianRiver_StLucie_Okeechobee</t>
  </si>
  <si>
    <t>Pasco_Hernando_Citrus</t>
  </si>
  <si>
    <t>Sarasota_Manatee_Charlotte_Glades_Highlands_DeSoto_Hardee</t>
  </si>
  <si>
    <t>Suwannee</t>
  </si>
  <si>
    <t>Volusia_Flagler_StJohns</t>
  </si>
  <si>
    <t>Wakulla</t>
  </si>
  <si>
    <t>Walton_Okaloosa_SantaRosa</t>
  </si>
  <si>
    <t>Appling_JeffDavis_Bacon_Coffee_Atkinson</t>
  </si>
  <si>
    <t>GA</t>
  </si>
  <si>
    <t>Banks</t>
  </si>
  <si>
    <t>Bartow</t>
  </si>
  <si>
    <t>BenHill_Berrien_Clinch_Cook_Crisp_Dooly_Irwin_Lanier_Lowndes_Tift_Turner_Wilcox_Worth</t>
  </si>
  <si>
    <t>Bleckley_Pulaski</t>
  </si>
  <si>
    <t>Brooks</t>
  </si>
  <si>
    <t>Bryan</t>
  </si>
  <si>
    <t>Bulloch_Burke_Candler_Emanuel_Evans_Jenkins_Montgomery_Screven_Tattnall_Toombs_Treulten_Wheeler</t>
  </si>
  <si>
    <t>Butts</t>
  </si>
  <si>
    <t>Catoosa</t>
  </si>
  <si>
    <t>Chattahoochee</t>
  </si>
  <si>
    <t>Chattooga</t>
  </si>
  <si>
    <t>Cobb</t>
  </si>
  <si>
    <t>Colquitt</t>
  </si>
  <si>
    <t>Coweta</t>
  </si>
  <si>
    <t>Dade</t>
  </si>
  <si>
    <t>Dawson</t>
  </si>
  <si>
    <t>Dodge</t>
  </si>
  <si>
    <t>Dougherty</t>
  </si>
  <si>
    <t>Early</t>
  </si>
  <si>
    <t>Echols</t>
  </si>
  <si>
    <t>Effingham</t>
  </si>
  <si>
    <t>Elbert</t>
  </si>
  <si>
    <t>Fannin</t>
  </si>
  <si>
    <t>Forsyth</t>
  </si>
  <si>
    <t>Fulton_Milton_Campbell</t>
  </si>
  <si>
    <t>Gilmer</t>
  </si>
  <si>
    <t>Glascock</t>
  </si>
  <si>
    <t>Glynn</t>
  </si>
  <si>
    <t>Gordon</t>
  </si>
  <si>
    <t>Gwinnett</t>
  </si>
  <si>
    <t>Habersham_Stephens_Franklin</t>
  </si>
  <si>
    <t>Hall</t>
  </si>
  <si>
    <t>Haralson</t>
  </si>
  <si>
    <t>Harris</t>
  </si>
  <si>
    <t>Hart</t>
  </si>
  <si>
    <t>Heard</t>
  </si>
  <si>
    <t>Henry</t>
  </si>
  <si>
    <t>Johnson</t>
  </si>
  <si>
    <t>Jones</t>
  </si>
  <si>
    <t>Long_Liberty</t>
  </si>
  <si>
    <t>Lumpkin</t>
  </si>
  <si>
    <t>McDuffie</t>
  </si>
  <si>
    <t>McIntosh</t>
  </si>
  <si>
    <t>Meriwether</t>
  </si>
  <si>
    <t>Mitchell</t>
  </si>
  <si>
    <t>Muscogee</t>
  </si>
  <si>
    <t>Oconee</t>
  </si>
  <si>
    <t>Oglethorpe</t>
  </si>
  <si>
    <t>Paulding</t>
  </si>
  <si>
    <t>Peach_Houston</t>
  </si>
  <si>
    <t>Pike_Lamar_Monroe</t>
  </si>
  <si>
    <t>Quitman</t>
  </si>
  <si>
    <t>Rabun</t>
  </si>
  <si>
    <t>Rockdale</t>
  </si>
  <si>
    <t>Schley</t>
  </si>
  <si>
    <t>Seminole_Decatur_Grady_Thomas</t>
  </si>
  <si>
    <t>Spalding</t>
  </si>
  <si>
    <t>Stewart</t>
  </si>
  <si>
    <t>Talbot</t>
  </si>
  <si>
    <t>Taliaferro</t>
  </si>
  <si>
    <t>Telfair</t>
  </si>
  <si>
    <t>Terrell</t>
  </si>
  <si>
    <t>Towns</t>
  </si>
  <si>
    <t>Troup</t>
  </si>
  <si>
    <t>Twiggs</t>
  </si>
  <si>
    <t>Upson</t>
  </si>
  <si>
    <t>Walton_Barrow_Jackson</t>
  </si>
  <si>
    <t>Wayne_Ware_Pierce_Brantley</t>
  </si>
  <si>
    <t>White</t>
  </si>
  <si>
    <t>Whitfield</t>
  </si>
  <si>
    <t>Wilkes</t>
  </si>
  <si>
    <t>Wilkinson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</si>
  <si>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</si>
  <si>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</si>
  <si>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</si>
  <si>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</si>
  <si>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</si>
  <si>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</si>
  <si>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</si>
  <si>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</si>
  <si>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</si>
  <si>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</si>
  <si>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</si>
  <si>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</si>
  <si>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</si>
  <si>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</si>
  <si>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</si>
  <si>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</si>
  <si>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</si>
  <si>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</si>
  <si>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Hardin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</si>
  <si>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</si>
  <si>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</si>
  <si>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</si>
  <si>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</si>
  <si>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</si>
  <si>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</si>
  <si>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</si>
  <si>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</si>
  <si>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</si>
  <si>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</si>
  <si>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</si>
  <si>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</si>
  <si>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</si>
  <si>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</si>
  <si>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</si>
  <si>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</si>
  <si>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</si>
  <si>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</si>
  <si>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</si>
  <si>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</si>
  <si>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</si>
  <si>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</si>
  <si>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</si>
  <si>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</si>
  <si>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</si>
  <si>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</si>
  <si>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Adams_Washington_Gem_Payette_Canyon_Ada</t>
  </si>
  <si>
    <t>ID</t>
  </si>
  <si>
    <t>Alturas_Bannock_Bingham_Blaine_Boise_Bonneville_Butte_Camas_Caribou_Clark_Custer_Elmore_Franklin_Fremont_Gooding_Iadho_Jefferson_Jerome_Lemhi_Lincoln_Madison_Minidoka_Oneida_Power_Teton_Valley</t>
  </si>
  <si>
    <t>Bear Lake</t>
  </si>
  <si>
    <t>Boundary_Bonner_Kootenai_Beenwah</t>
  </si>
  <si>
    <t>Latah_NezPerce_Lewis</t>
  </si>
  <si>
    <t>Owyhee</t>
  </si>
  <si>
    <t>Shoshone_Clearwater</t>
  </si>
  <si>
    <t>TwinFalls_Cassia</t>
  </si>
  <si>
    <t>IL</t>
  </si>
  <si>
    <t>Bond</t>
  </si>
  <si>
    <t>Brown</t>
  </si>
  <si>
    <t>Bureau</t>
  </si>
  <si>
    <t>Champaign</t>
  </si>
  <si>
    <t>Christian</t>
  </si>
  <si>
    <t>Coles</t>
  </si>
  <si>
    <t>Cook</t>
  </si>
  <si>
    <t>Dekalb</t>
  </si>
  <si>
    <t>Dewitt</t>
  </si>
  <si>
    <t>Dupage</t>
  </si>
  <si>
    <t>Edgar</t>
  </si>
  <si>
    <t>Efingham</t>
  </si>
  <si>
    <t>Ford</t>
  </si>
  <si>
    <t>Iroquois</t>
  </si>
  <si>
    <t>Jersey</t>
  </si>
  <si>
    <t>Jo Daviess</t>
  </si>
  <si>
    <t>Kane</t>
  </si>
  <si>
    <t>Kankakee</t>
  </si>
  <si>
    <t>La Salle</t>
  </si>
  <si>
    <t>Logan</t>
  </si>
  <si>
    <t>Macoupin</t>
  </si>
  <si>
    <t>Mason</t>
  </si>
  <si>
    <t>Massac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</si>
  <si>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</si>
  <si>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</si>
  <si>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</si>
  <si>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</si>
  <si>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</si>
  <si>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</si>
  <si>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</si>
  <si>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</si>
  <si>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Pope</t>
  </si>
  <si>
    <t>Pulaski</t>
  </si>
  <si>
    <t>Rock Island</t>
  </si>
  <si>
    <t>Saint Clair</t>
  </si>
  <si>
    <t>Saline</t>
  </si>
  <si>
    <t>Sangamon</t>
  </si>
  <si>
    <t>Stephenson</t>
  </si>
  <si>
    <t>Tazewell</t>
  </si>
  <si>
    <t>Vermilion</t>
  </si>
  <si>
    <t>Wabash</t>
  </si>
  <si>
    <t>Whiteside</t>
  </si>
  <si>
    <t>Will</t>
  </si>
  <si>
    <t>Woodford</t>
  </si>
  <si>
    <t>IN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</si>
  <si>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</si>
  <si>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</si>
  <si>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</si>
  <si>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</si>
  <si>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</si>
  <si>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</si>
  <si>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</si>
  <si>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</si>
  <si>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</si>
  <si>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Jennings</t>
  </si>
  <si>
    <t>Kosciusko</t>
  </si>
  <si>
    <t>Lagrange</t>
  </si>
  <si>
    <t>LaPorte</t>
  </si>
  <si>
    <t>Martin</t>
  </si>
  <si>
    <t>Miami</t>
  </si>
  <si>
    <t>Noble</t>
  </si>
  <si>
    <t>Owen</t>
  </si>
  <si>
    <t>Parke</t>
  </si>
  <si>
    <t>Posey</t>
  </si>
  <si>
    <t>RIpley</t>
  </si>
  <si>
    <t>St. Joseph</t>
  </si>
  <si>
    <t>Starke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</si>
  <si>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</si>
  <si>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</si>
  <si>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</si>
  <si>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</si>
  <si>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</si>
  <si>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</si>
  <si>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</si>
  <si>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</si>
  <si>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</si>
  <si>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KS</t>
  </si>
  <si>
    <t>Anderson</t>
  </si>
  <si>
    <t>Atchison</t>
  </si>
  <si>
    <t>Barber</t>
  </si>
  <si>
    <t>Bourbon</t>
  </si>
  <si>
    <t>Chase</t>
  </si>
  <si>
    <t>Cloud</t>
  </si>
  <si>
    <t>Coffey</t>
  </si>
  <si>
    <t>Cowley</t>
  </si>
  <si>
    <t>Doniphan</t>
  </si>
  <si>
    <t>Ellis</t>
  </si>
  <si>
    <t>Ellsworth</t>
  </si>
  <si>
    <t>Geary</t>
  </si>
  <si>
    <t>Graham</t>
  </si>
  <si>
    <t>Harper</t>
  </si>
  <si>
    <t>Harvey</t>
  </si>
  <si>
    <t>Hodgeman</t>
  </si>
  <si>
    <t>Jewell</t>
  </si>
  <si>
    <t>Kingman</t>
  </si>
  <si>
    <t>Labette</t>
  </si>
  <si>
    <t>Leavenworth</t>
  </si>
  <si>
    <t>McPherson</t>
  </si>
  <si>
    <t>Montgomey</t>
  </si>
  <si>
    <t>Nemaha</t>
  </si>
  <si>
    <t>Nesho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</si>
  <si>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</si>
  <si>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</si>
  <si>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</si>
  <si>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</si>
  <si>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</si>
  <si>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</si>
  <si>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</si>
  <si>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</si>
  <si>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</si>
  <si>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Reno</t>
  </si>
  <si>
    <t>Republic</t>
  </si>
  <si>
    <t>Rest of KS</t>
  </si>
  <si>
    <t>Rice</t>
  </si>
  <si>
    <t>Riley</t>
  </si>
  <si>
    <t>Rooks</t>
  </si>
  <si>
    <t>Sedwick</t>
  </si>
  <si>
    <t>Shawnee</t>
  </si>
  <si>
    <t>Smith</t>
  </si>
  <si>
    <t>Sumner</t>
  </si>
  <si>
    <t>Trego</t>
  </si>
  <si>
    <t>Wabaunsee</t>
  </si>
  <si>
    <t>Woodson</t>
  </si>
  <si>
    <t>Wyandotte</t>
  </si>
  <si>
    <t>KY</t>
  </si>
  <si>
    <t>Ballard_Carlisle</t>
  </si>
  <si>
    <t>Barren</t>
  </si>
  <si>
    <t>Bell</t>
  </si>
  <si>
    <t>Boyd</t>
  </si>
  <si>
    <t>Boyle</t>
  </si>
  <si>
    <t>Bracken</t>
  </si>
  <si>
    <t>Breckinridge</t>
  </si>
  <si>
    <t>Bullitt</t>
  </si>
  <si>
    <t>Caldwell</t>
  </si>
  <si>
    <t>Calloway</t>
  </si>
  <si>
    <t>Carter</t>
  </si>
  <si>
    <t>Casey</t>
  </si>
  <si>
    <t>Edmonson</t>
  </si>
  <si>
    <t>Elliott</t>
  </si>
  <si>
    <t>Estill</t>
  </si>
  <si>
    <t>Floyd_Breathitt_Perry_Knott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</si>
  <si>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</si>
  <si>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</si>
  <si>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</si>
  <si>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</si>
  <si>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</si>
  <si>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</si>
  <si>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</si>
  <si>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</si>
  <si>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</si>
  <si>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</si>
  <si>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Larue</t>
  </si>
  <si>
    <t>Laurel</t>
  </si>
  <si>
    <t>Leslie</t>
  </si>
  <si>
    <t>Letcher</t>
  </si>
  <si>
    <t>Magoffin</t>
  </si>
  <si>
    <t>McCracken</t>
  </si>
  <si>
    <t>McCreary_Pulaski_Wayne_Whitley</t>
  </si>
  <si>
    <t>Meade</t>
  </si>
  <si>
    <t>Menifee</t>
  </si>
  <si>
    <t>Metcalfe</t>
  </si>
  <si>
    <t>Muhlenberg</t>
  </si>
  <si>
    <t>Nicholas</t>
  </si>
  <si>
    <t>Oldham</t>
  </si>
  <si>
    <t>Owsley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</si>
  <si>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</si>
  <si>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</si>
  <si>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</si>
  <si>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</si>
  <si>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</si>
  <si>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</si>
  <si>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</si>
  <si>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</si>
  <si>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</si>
  <si>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Ascension</t>
  </si>
  <si>
    <t>LA</t>
  </si>
  <si>
    <t>Assumption</t>
  </si>
  <si>
    <t>Avoyelles</t>
  </si>
  <si>
    <t>Bienville</t>
  </si>
  <si>
    <t>Bossier</t>
  </si>
  <si>
    <t>Caddo</t>
  </si>
  <si>
    <t>Calcasieu_JeffDavis_Allen_Beauregard</t>
  </si>
  <si>
    <t>Claiborne</t>
  </si>
  <si>
    <t>Concordia</t>
  </si>
  <si>
    <t>De Soto</t>
  </si>
  <si>
    <t>East Baton Rouge</t>
  </si>
  <si>
    <t>East Carroll</t>
  </si>
  <si>
    <t>East Feliciana</t>
  </si>
  <si>
    <t>Iberia</t>
  </si>
  <si>
    <t>Iberville</t>
  </si>
  <si>
    <t>Lafourche</t>
  </si>
  <si>
    <t>LaSalle_Catahoula_LA</t>
  </si>
  <si>
    <t>Morehouse</t>
  </si>
  <si>
    <t>Natchitoches</t>
  </si>
  <si>
    <t>Orleans</t>
  </si>
  <si>
    <t>Plaquemines</t>
  </si>
  <si>
    <t>Pointe Coupee</t>
  </si>
  <si>
    <t>Rapids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</si>
  <si>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</si>
  <si>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</si>
  <si>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</si>
  <si>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</si>
  <si>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</si>
  <si>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</si>
  <si>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</si>
  <si>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Martin</t>
  </si>
  <si>
    <t>St Mary</t>
  </si>
  <si>
    <t>St Tammany</t>
  </si>
  <si>
    <t>StLandry_Acadia_Evangeline</t>
  </si>
  <si>
    <t>Tangipahoe</t>
  </si>
  <si>
    <t>Tensas</t>
  </si>
  <si>
    <t>Terrebonne</t>
  </si>
  <si>
    <t>West Baton Rouge</t>
  </si>
  <si>
    <t>West Carroll</t>
  </si>
  <si>
    <t>West Feliciana</t>
  </si>
  <si>
    <t>Winn</t>
  </si>
  <si>
    <t>Barnstable</t>
  </si>
  <si>
    <t>MA</t>
  </si>
  <si>
    <t>Dukes</t>
  </si>
  <si>
    <t>Hampden</t>
  </si>
  <si>
    <t>Hampshire</t>
  </si>
  <si>
    <t>Nantucket</t>
  </si>
  <si>
    <t>Suffolk</t>
  </si>
  <si>
    <t>MD</t>
  </si>
  <si>
    <t>Anne Arundel</t>
  </si>
  <si>
    <t>Baltimore_Cty&amp;Cnty</t>
  </si>
  <si>
    <t>Calvert</t>
  </si>
  <si>
    <t>Cecil</t>
  </si>
  <si>
    <t>Charles</t>
  </si>
  <si>
    <t>Dorchester</t>
  </si>
  <si>
    <t>Garrett</t>
  </si>
  <si>
    <t>Prince Georges</t>
  </si>
  <si>
    <t>Queen Annes</t>
  </si>
  <si>
    <t>St Marys</t>
  </si>
  <si>
    <t>Talhot</t>
  </si>
  <si>
    <t>Wicomico</t>
  </si>
  <si>
    <t>Androscoggin</t>
  </si>
  <si>
    <t>ME</t>
  </si>
  <si>
    <t>Aroostook</t>
  </si>
  <si>
    <t>Kennebec</t>
  </si>
  <si>
    <t>Penobscot</t>
  </si>
  <si>
    <t>Piscataquis</t>
  </si>
  <si>
    <t>Sagadahoe</t>
  </si>
  <si>
    <t>Waldo</t>
  </si>
  <si>
    <t>Alcona</t>
  </si>
  <si>
    <t>MI</t>
  </si>
  <si>
    <t>Alger_Schoolcraft</t>
  </si>
  <si>
    <t>Allegan</t>
  </si>
  <si>
    <t>Alpina</t>
  </si>
  <si>
    <t>Antrim</t>
  </si>
  <si>
    <t>Arenac_Bay</t>
  </si>
  <si>
    <t>Barry</t>
  </si>
  <si>
    <t>Benzie</t>
  </si>
  <si>
    <t>Berrien</t>
  </si>
  <si>
    <t>Branch</t>
  </si>
  <si>
    <t>Charlevoix</t>
  </si>
  <si>
    <t>Cheboygan</t>
  </si>
  <si>
    <t>Chippewa_Luce</t>
  </si>
  <si>
    <t>Clare</t>
  </si>
  <si>
    <t>Delta</t>
  </si>
  <si>
    <t>Gladwin</t>
  </si>
  <si>
    <t>Grand Traverse</t>
  </si>
  <si>
    <t>Gratiot</t>
  </si>
  <si>
    <t>Ingham</t>
  </si>
  <si>
    <t>Ionia</t>
  </si>
  <si>
    <t>Iosco</t>
  </si>
  <si>
    <t>Isabella</t>
  </si>
  <si>
    <t>Kalamazoo</t>
  </si>
  <si>
    <t>Kalkaska</t>
  </si>
  <si>
    <t>Keweenaw_Houghton_Baraga</t>
  </si>
  <si>
    <t>Leelanau</t>
  </si>
  <si>
    <t>Lenawee</t>
  </si>
  <si>
    <t>Mackinac</t>
  </si>
  <si>
    <t>Manistee</t>
  </si>
  <si>
    <t>Marquette_Menominee_Dickinson_Iron</t>
  </si>
  <si>
    <t>Mecosta</t>
  </si>
  <si>
    <t>Midland</t>
  </si>
  <si>
    <t>Missaukee</t>
  </si>
  <si>
    <t>Montcalm</t>
  </si>
  <si>
    <t>Montmorency_Oscoda</t>
  </si>
  <si>
    <t>Muskegon</t>
  </si>
  <si>
    <t>Newaygo</t>
  </si>
  <si>
    <t>Oakland</t>
  </si>
  <si>
    <t>Oceana</t>
  </si>
  <si>
    <t>Ogemaw</t>
  </si>
  <si>
    <t>Ontonagon_Gogebic</t>
  </si>
  <si>
    <t>Presque Isle</t>
  </si>
  <si>
    <t>Roscommon</t>
  </si>
  <si>
    <t>Saginaw</t>
  </si>
  <si>
    <t>Sanilac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</si>
  <si>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</si>
  <si>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</si>
  <si>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</si>
  <si>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</si>
  <si>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</si>
  <si>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</si>
  <si>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</si>
  <si>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</si>
  <si>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Beltrami_Cass_Clearwater_CrowWing_Hubbard_Isanti_Kittson_Koochiching_LakeoftheWoods_Marshall_Roseau</t>
  </si>
  <si>
    <t>Big Stone</t>
  </si>
  <si>
    <t>Blue Earth</t>
  </si>
  <si>
    <t>Carver</t>
  </si>
  <si>
    <t>Chippewa</t>
  </si>
  <si>
    <t>Chisago</t>
  </si>
  <si>
    <t>Cottonwood</t>
  </si>
  <si>
    <t>Dakota</t>
  </si>
  <si>
    <t>Fairbault</t>
  </si>
  <si>
    <t>Fillmore</t>
  </si>
  <si>
    <t>Freeborn</t>
  </si>
  <si>
    <t>Goodhue</t>
  </si>
  <si>
    <t>Hennepin</t>
  </si>
  <si>
    <t>Houston</t>
  </si>
  <si>
    <t>Itasca</t>
  </si>
  <si>
    <t>Kanabec</t>
  </si>
  <si>
    <t>Kandiyohi</t>
  </si>
  <si>
    <t>Lac qui Parle</t>
  </si>
  <si>
    <t>Le Sueur</t>
  </si>
  <si>
    <t>Mashnomen_Norman_Pennington_Polk_RedLake</t>
  </si>
  <si>
    <t>McLeod</t>
  </si>
  <si>
    <t>Meeker</t>
  </si>
  <si>
    <t>Millie Lacs</t>
  </si>
  <si>
    <t>Morrison</t>
  </si>
  <si>
    <t>Mower</t>
  </si>
  <si>
    <t>Nicollet</t>
  </si>
  <si>
    <t>Nobles</t>
  </si>
  <si>
    <t>Olmsted</t>
  </si>
  <si>
    <t>Otter Tail</t>
  </si>
  <si>
    <t>Pine</t>
  </si>
  <si>
    <t>Pipestone</t>
  </si>
  <si>
    <t>Ramsey</t>
  </si>
  <si>
    <t>Redwood</t>
  </si>
  <si>
    <t>Renville</t>
  </si>
  <si>
    <t>Rock</t>
  </si>
  <si>
    <t>Sibley</t>
  </si>
  <si>
    <t>St. Louis</t>
  </si>
  <si>
    <t>Stearns</t>
  </si>
  <si>
    <t>Steele</t>
  </si>
  <si>
    <t>Stevens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</si>
  <si>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</si>
  <si>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</si>
  <si>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</si>
  <si>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</si>
  <si>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</si>
  <si>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</si>
  <si>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</si>
  <si>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</si>
  <si>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</si>
  <si>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MO</t>
  </si>
  <si>
    <t>Andrew</t>
  </si>
  <si>
    <t>Audrain</t>
  </si>
  <si>
    <t>Bates</t>
  </si>
  <si>
    <t>Bollinger</t>
  </si>
  <si>
    <t>Callaway</t>
  </si>
  <si>
    <t>Cape Girardean</t>
  </si>
  <si>
    <t>Chariton</t>
  </si>
  <si>
    <t>Cole</t>
  </si>
  <si>
    <t>Cooper</t>
  </si>
  <si>
    <t>Dent</t>
  </si>
  <si>
    <t>Dunklin</t>
  </si>
  <si>
    <t>Gasconade</t>
  </si>
  <si>
    <t>Gentry</t>
  </si>
  <si>
    <t>Grandy</t>
  </si>
  <si>
    <t>Hickory</t>
  </si>
  <si>
    <t>Holt</t>
  </si>
  <si>
    <t>Iron</t>
  </si>
  <si>
    <t>La Fayette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</si>
  <si>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</si>
  <si>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</si>
  <si>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</si>
  <si>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</si>
  <si>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</si>
  <si>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</si>
  <si>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</si>
  <si>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</si>
  <si>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</si>
  <si>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</si>
  <si>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Platte</t>
  </si>
  <si>
    <t>Ralls</t>
  </si>
  <si>
    <t>Ray</t>
  </si>
  <si>
    <t>Reynolds</t>
  </si>
  <si>
    <t>Saint Charles</t>
  </si>
  <si>
    <t>Saint Genevieve</t>
  </si>
  <si>
    <t>Saint Louis Co/Cty</t>
  </si>
  <si>
    <t>Sant Francois</t>
  </si>
  <si>
    <t>Shannon</t>
  </si>
  <si>
    <t>Stoddard</t>
  </si>
  <si>
    <t>Stone</t>
  </si>
  <si>
    <t>Taney</t>
  </si>
  <si>
    <t>Texas</t>
  </si>
  <si>
    <t>MS</t>
  </si>
  <si>
    <t>Alcorn</t>
  </si>
  <si>
    <t>Amite</t>
  </si>
  <si>
    <t>Attala</t>
  </si>
  <si>
    <t>Coahoma</t>
  </si>
  <si>
    <t>Copiah</t>
  </si>
  <si>
    <t>Grenada</t>
  </si>
  <si>
    <t>Hinds</t>
  </si>
  <si>
    <t>Issaquena</t>
  </si>
  <si>
    <t>Itawamba</t>
  </si>
  <si>
    <t>Kemper</t>
  </si>
  <si>
    <t>Lawrence_Covington_JeffersonDavis</t>
  </si>
  <si>
    <t>Leake</t>
  </si>
  <si>
    <t>Leflore</t>
  </si>
  <si>
    <t>Neshoba</t>
  </si>
  <si>
    <t>Noxubee</t>
  </si>
  <si>
    <t>Okitbbeha</t>
  </si>
  <si>
    <t>Panola</t>
  </si>
  <si>
    <t>PearlRiver_Hancock_Harrison_Stone_Jackson_George_Greene_Perry_Forrest_Lamar_Marion</t>
  </si>
  <si>
    <t>Pentotoc</t>
  </si>
  <si>
    <t>Pike_Walthall</t>
  </si>
  <si>
    <t>Prentiss</t>
  </si>
  <si>
    <t>Rankin</t>
  </si>
  <si>
    <t>Sharkey</t>
  </si>
  <si>
    <t>Tallahaichie</t>
  </si>
  <si>
    <t>Tate</t>
  </si>
  <si>
    <t>Tippah</t>
  </si>
  <si>
    <t>Tishomingo</t>
  </si>
  <si>
    <t>Tunica</t>
  </si>
  <si>
    <t>Yalobusha</t>
  </si>
  <si>
    <t>Yazoo_Holmes_Humphreys_Sunflower_Washington</t>
  </si>
  <si>
    <t>Beaverhead_Madison</t>
  </si>
  <si>
    <t>MT</t>
  </si>
  <si>
    <t>Gallatin_Park_SweetGrass_Stillwater_Carbon_Yellowstone_BigHorn_Treasure_Rosebud_Custer_PowderRiver_Fallon_Carter</t>
  </si>
  <si>
    <t>Jefferson_Broadwater_LewisandClark_Teton_Pondera_Glacier_Toole_Meagher_Cascade_Liberty_Hill_Chouteau_JudithBasin_Wheatland_GoldenValley_Musselshell_Fergus_Petroleum_Blaine_Phillips_Valley_Garfield_McCone_Prairie_Dawson_Wibaux_Richland_Roosevelt_Daniels_Sheridan</t>
  </si>
  <si>
    <t>SilverBow_DeerLodge_Ravalli_Granite_Powell_Missoula_Lake_Flathead_Lincoln_Sanders_Mineral</t>
  </si>
  <si>
    <t>Alamance</t>
  </si>
  <si>
    <t>NC</t>
  </si>
  <si>
    <t>Alleghany</t>
  </si>
  <si>
    <t>Anson</t>
  </si>
  <si>
    <t>Ashe</t>
  </si>
  <si>
    <t>Avery_Caldwell_Mitchell_Watauga</t>
  </si>
  <si>
    <t>Beaufort</t>
  </si>
  <si>
    <t>Bertie</t>
  </si>
  <si>
    <t>Bladen</t>
  </si>
  <si>
    <t>Buncombe</t>
  </si>
  <si>
    <t>Cabarrus</t>
  </si>
  <si>
    <t>Carteret</t>
  </si>
  <si>
    <t>Caswell</t>
  </si>
  <si>
    <t>Catawba</t>
  </si>
  <si>
    <t>Chatham_Lee_Moore</t>
  </si>
  <si>
    <t>Chowan</t>
  </si>
  <si>
    <t>Craven</t>
  </si>
  <si>
    <t>Cumberland_Hoke_Robeson</t>
  </si>
  <si>
    <t>Currituck</t>
  </si>
  <si>
    <t>Dare</t>
  </si>
  <si>
    <t>Davidson</t>
  </si>
  <si>
    <t>Davie</t>
  </si>
  <si>
    <t>Duplin</t>
  </si>
  <si>
    <t>Durham_Orange_Wake</t>
  </si>
  <si>
    <t>Edgecombe</t>
  </si>
  <si>
    <t>Gaston</t>
  </si>
  <si>
    <t>Gates</t>
  </si>
  <si>
    <t>Granville_Vance_Franklin_Warren</t>
  </si>
  <si>
    <t>Halifax</t>
  </si>
  <si>
    <t>Harnett</t>
  </si>
  <si>
    <t>Haywood</t>
  </si>
  <si>
    <t>Hertford</t>
  </si>
  <si>
    <t>Hyde</t>
  </si>
  <si>
    <t>Iredell</t>
  </si>
  <si>
    <t>Johnston</t>
  </si>
  <si>
    <t>Lenoir</t>
  </si>
  <si>
    <t>McDowell</t>
  </si>
  <si>
    <t>Mecklenburg</t>
  </si>
  <si>
    <t>Nash</t>
  </si>
  <si>
    <t>Onslow</t>
  </si>
  <si>
    <t>Pamilco</t>
  </si>
  <si>
    <t>Pasquotank</t>
  </si>
  <si>
    <t>Pender</t>
  </si>
  <si>
    <t>Perquimans</t>
  </si>
  <si>
    <t>Person</t>
  </si>
  <si>
    <t>Pitt</t>
  </si>
  <si>
    <t>Richmond_Scotland</t>
  </si>
  <si>
    <t>Rockingham</t>
  </si>
  <si>
    <t>Rutherford</t>
  </si>
  <si>
    <t>Sampson</t>
  </si>
  <si>
    <t>Stanley</t>
  </si>
  <si>
    <t>Stokes</t>
  </si>
  <si>
    <t>Surry</t>
  </si>
  <si>
    <t>Swain</t>
  </si>
  <si>
    <t>Transylvania</t>
  </si>
  <si>
    <t>Tyrrell</t>
  </si>
  <si>
    <t>Yadkin</t>
  </si>
  <si>
    <t>Yancey</t>
  </si>
  <si>
    <t>NE</t>
  </si>
  <si>
    <t>Antelope</t>
  </si>
  <si>
    <t>Boyd_Holt_Wheeler_Garfield_KeyaPaha_Rock_Brown_Blaine_Loup_Cherry_Thomas_Logas_Hooker_McPherson_Grant_Athur</t>
  </si>
  <si>
    <t>Burt_Cuming_Thurston_Dakota</t>
  </si>
  <si>
    <t>Colfax</t>
  </si>
  <si>
    <t>Dixon</t>
  </si>
  <si>
    <t>Dundy</t>
  </si>
  <si>
    <t>Frontier</t>
  </si>
  <si>
    <t>Furnas</t>
  </si>
  <si>
    <t>Gage</t>
  </si>
  <si>
    <t>Garden_Deuel_Morrill_Cheyenne_ScottsBluff_Banner_Kimball</t>
  </si>
  <si>
    <t>Gosper</t>
  </si>
  <si>
    <t>Greeley</t>
  </si>
  <si>
    <t>Hayes</t>
  </si>
  <si>
    <t>Hitchcock</t>
  </si>
  <si>
    <t>Kearny</t>
  </si>
  <si>
    <t>Keith_Perkins</t>
  </si>
  <si>
    <t>Merrick</t>
  </si>
  <si>
    <t>Nance</t>
  </si>
  <si>
    <t>Nuckolls</t>
  </si>
  <si>
    <t>Otoe</t>
  </si>
  <si>
    <t>Pierce</t>
  </si>
  <si>
    <t>Red Willow</t>
  </si>
  <si>
    <t>Richardson</t>
  </si>
  <si>
    <t>Sarpy</t>
  </si>
  <si>
    <t>Saunders</t>
  </si>
  <si>
    <t>Sheridan_BoxButte_Dawes_Sioux</t>
  </si>
  <si>
    <t>Stanton</t>
  </si>
  <si>
    <t>Thayer</t>
  </si>
  <si>
    <t>Valley</t>
  </si>
  <si>
    <t>Belknap</t>
  </si>
  <si>
    <t>NH</t>
  </si>
  <si>
    <t>Coos</t>
  </si>
  <si>
    <t>Merrimack</t>
  </si>
  <si>
    <t>Cape May</t>
  </si>
  <si>
    <t>Hunterdon</t>
  </si>
  <si>
    <t>Monmouth</t>
  </si>
  <si>
    <t>Ocean</t>
  </si>
  <si>
    <t>Bernadillo_Sandoval_Torrance_LosAlamos_Valencia_Cibola_McKinley_SanJuan_RioArriba</t>
  </si>
  <si>
    <t>NM</t>
  </si>
  <si>
    <t>Catron_Socorro_Sierra</t>
  </si>
  <si>
    <t>Guadalupe_SanMiguel_Quay_Harding_Mora_Colfax_Union_DeBaca_Roosevelt_Curry_Lincoln_Chaves_Lea_Eddy_Otero</t>
  </si>
  <si>
    <t>Hidalgo_Grant_Luna_DonaAna</t>
  </si>
  <si>
    <t>Santa Fe</t>
  </si>
  <si>
    <t>Taos</t>
  </si>
  <si>
    <t>Carson City</t>
  </si>
  <si>
    <t>NV</t>
  </si>
  <si>
    <t>Churchill</t>
  </si>
  <si>
    <t>Clark_Lincoln</t>
  </si>
  <si>
    <t>Elko</t>
  </si>
  <si>
    <t>Eureka</t>
  </si>
  <si>
    <t>Humboldt_Pershing</t>
  </si>
  <si>
    <t>Lander</t>
  </si>
  <si>
    <t>Lyon_Mineral_Esmeralda</t>
  </si>
  <si>
    <t>Nye</t>
  </si>
  <si>
    <t>Storey</t>
  </si>
  <si>
    <t>Washoe_Roop</t>
  </si>
  <si>
    <t>White Pine</t>
  </si>
  <si>
    <t>Bronx</t>
  </si>
  <si>
    <t>Cattaraugus</t>
  </si>
  <si>
    <t>Cayuga</t>
  </si>
  <si>
    <t>Cortland</t>
  </si>
  <si>
    <t>Dutchess</t>
  </si>
  <si>
    <t>Erie</t>
  </si>
  <si>
    <t>Kings</t>
  </si>
  <si>
    <t>New York</t>
  </si>
  <si>
    <t>Niagara</t>
  </si>
  <si>
    <t>Oneida</t>
  </si>
  <si>
    <t>Onondaga</t>
  </si>
  <si>
    <t>Oswego</t>
  </si>
  <si>
    <t>Rensselaer</t>
  </si>
  <si>
    <t>Schenecatdy</t>
  </si>
  <si>
    <t>St. Lawrence</t>
  </si>
  <si>
    <t>Ulster</t>
  </si>
  <si>
    <t>Westchester</t>
  </si>
  <si>
    <t>Wyoming</t>
  </si>
  <si>
    <t>OH</t>
  </si>
  <si>
    <t>Ashtabula</t>
  </si>
  <si>
    <t>Auglaize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</si>
  <si>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</si>
  <si>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</si>
  <si>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</si>
  <si>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</si>
  <si>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</si>
  <si>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</si>
  <si>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</si>
  <si>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</si>
  <si>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</si>
  <si>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</si>
  <si>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</si>
  <si>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</si>
  <si>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</si>
  <si>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</si>
  <si>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</si>
  <si>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</si>
  <si>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</si>
  <si>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Ross</t>
  </si>
  <si>
    <t>Sandusky</t>
  </si>
  <si>
    <t>Scioto</t>
  </si>
  <si>
    <t>Tuscarawas</t>
  </si>
  <si>
    <t>Van Wert</t>
  </si>
  <si>
    <t>Vinton</t>
  </si>
  <si>
    <t>Williams</t>
  </si>
  <si>
    <t>Wood</t>
  </si>
  <si>
    <t>Wyandot</t>
  </si>
  <si>
    <t>East_OK</t>
  </si>
  <si>
    <t>OK</t>
  </si>
  <si>
    <t>Seminole</t>
  </si>
  <si>
    <t>West_OK</t>
  </si>
  <si>
    <t>Baker_Malheur</t>
  </si>
  <si>
    <t>OR</t>
  </si>
  <si>
    <t>Benton_Polk_Lincoln</t>
  </si>
  <si>
    <t>Clackamas</t>
  </si>
  <si>
    <t>Clatsop</t>
  </si>
  <si>
    <t>Crook_Deschutes_Gilliam_Grant_Harney_HoodRiver_Jefferson_Klamath_Lake_Morrow_Sherman_Umatilla_Union_Wallowa_Wasco_Wheeler</t>
  </si>
  <si>
    <t>Curry</t>
  </si>
  <si>
    <t>Josephine</t>
  </si>
  <si>
    <t>Lane</t>
  </si>
  <si>
    <t>Multnomah</t>
  </si>
  <si>
    <t>Tilamook</t>
  </si>
  <si>
    <t>Yamhill</t>
  </si>
  <si>
    <t>Allegheny</t>
  </si>
  <si>
    <t>Armstrong</t>
  </si>
  <si>
    <t>Beaver</t>
  </si>
  <si>
    <t>Berks</t>
  </si>
  <si>
    <t>Blair</t>
  </si>
  <si>
    <t>Bucks</t>
  </si>
  <si>
    <t>Carbon</t>
  </si>
  <si>
    <t>Centre</t>
  </si>
  <si>
    <t>Clairon</t>
  </si>
  <si>
    <t>Clearfield</t>
  </si>
  <si>
    <t>Dauphin</t>
  </si>
  <si>
    <t>Forest</t>
  </si>
  <si>
    <t>Indiana</t>
  </si>
  <si>
    <t>Juniata</t>
  </si>
  <si>
    <t>Lackawanna</t>
  </si>
  <si>
    <t>Lehigh</t>
  </si>
  <si>
    <t>Luzerne</t>
  </si>
  <si>
    <t>Lycoming</t>
  </si>
  <si>
    <t>McKean</t>
  </si>
  <si>
    <t>Mifflin</t>
  </si>
  <si>
    <t>Schuylkill</t>
  </si>
  <si>
    <t>Snyder</t>
  </si>
  <si>
    <t>Susquehanna</t>
  </si>
  <si>
    <t>Venango</t>
  </si>
  <si>
    <t>Abbeville_Edgefield_Greenwood_McCormick_Saluda</t>
  </si>
  <si>
    <t>SC</t>
  </si>
  <si>
    <t>Aiken</t>
  </si>
  <si>
    <t>Allendale_Bamberg_Barnwell</t>
  </si>
  <si>
    <t>Beaufort_Hampton_Jasper</t>
  </si>
  <si>
    <t>Calhoun_Lexington_Newberry_Orangeburg_Richland</t>
  </si>
  <si>
    <t>Charleston_Berkeley</t>
  </si>
  <si>
    <t>Cherokee_Spartanburg_Union</t>
  </si>
  <si>
    <t>Clarendon_Darlington_Dillon_Florence_Kershaw_Lee_Marion_Sumter_Williamsburg</t>
  </si>
  <si>
    <t>Colleton_Dorchester</t>
  </si>
  <si>
    <t>Horry</t>
  </si>
  <si>
    <t>TN</t>
  </si>
  <si>
    <t>Bledsoe</t>
  </si>
  <si>
    <t>Cannon</t>
  </si>
  <si>
    <t>Cheatham</t>
  </si>
  <si>
    <t>Chester_McNairy_Hardeman_Henderson_Madison</t>
  </si>
  <si>
    <t>Cocke</t>
  </si>
  <si>
    <t>Crockett</t>
  </si>
  <si>
    <t>Dickson</t>
  </si>
  <si>
    <t>Dyer</t>
  </si>
  <si>
    <t>Giles</t>
  </si>
  <si>
    <t>Grainger</t>
  </si>
  <si>
    <t>Hamblen</t>
  </si>
  <si>
    <t>Hawkins</t>
  </si>
  <si>
    <t>Humphreys</t>
  </si>
  <si>
    <t>Loudon</t>
  </si>
  <si>
    <t>Maury</t>
  </si>
  <si>
    <t>McMinn</t>
  </si>
  <si>
    <t>Moore</t>
  </si>
  <si>
    <t>Obion</t>
  </si>
  <si>
    <t>Pickett_Overton_Fentress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</si>
  <si>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</si>
  <si>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</si>
  <si>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</si>
  <si>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</si>
  <si>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</si>
  <si>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</si>
  <si>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</si>
  <si>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</si>
  <si>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</si>
  <si>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</si>
  <si>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</si>
  <si>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</si>
  <si>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</si>
  <si>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</si>
  <si>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Bandera_Edwards_Kerr_Real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</si>
  <si>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</si>
  <si>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</si>
  <si>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</si>
  <si>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</si>
  <si>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</si>
  <si>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</si>
  <si>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</si>
  <si>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</si>
  <si>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</si>
  <si>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</si>
  <si>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Brewster_JeffDavis_Presidio</t>
  </si>
  <si>
    <t>Briscoe</t>
  </si>
  <si>
    <t>Brooks_Hidalgo_Starr_Zapata_Cameron_Willacy_Kenedy_Duval_JimHogg</t>
  </si>
  <si>
    <t>Burleson</t>
  </si>
  <si>
    <t>Burnet</t>
  </si>
  <si>
    <t>Caas</t>
  </si>
  <si>
    <t>Callahan</t>
  </si>
  <si>
    <t>Camp</t>
  </si>
  <si>
    <t>Carson</t>
  </si>
  <si>
    <t>Castro</t>
  </si>
  <si>
    <t>Childress</t>
  </si>
  <si>
    <t>Cochran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</si>
  <si>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</si>
  <si>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</si>
  <si>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</si>
  <si>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</si>
  <si>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</si>
  <si>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</si>
  <si>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</si>
  <si>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</si>
  <si>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Cottle_Hardeman_Knox_Foard</t>
  </si>
  <si>
    <t>Crockett_Kinny_Pecos_ValVerde_Terrell_Sutton_Schleicher_Reeves</t>
  </si>
  <si>
    <t>Crosby</t>
  </si>
  <si>
    <t>Dallam</t>
  </si>
  <si>
    <t>De Witt</t>
  </si>
  <si>
    <t>Deaf Smith</t>
  </si>
  <si>
    <t>Denton</t>
  </si>
  <si>
    <t>Dickens</t>
  </si>
  <si>
    <t>Dimmit</t>
  </si>
  <si>
    <t>Donley</t>
  </si>
  <si>
    <t>Eastland</t>
  </si>
  <si>
    <t>ElPaso_Hudspeth_Culberson</t>
  </si>
  <si>
    <t>Erath</t>
  </si>
  <si>
    <t>Fisher</t>
  </si>
  <si>
    <t>Fort Bend</t>
  </si>
  <si>
    <t>Freestone</t>
  </si>
  <si>
    <t>Frio</t>
  </si>
  <si>
    <t>Galveston</t>
  </si>
  <si>
    <t>Garza</t>
  </si>
  <si>
    <t>Gillespie</t>
  </si>
  <si>
    <t>Goliad</t>
  </si>
  <si>
    <t>Gonzales</t>
  </si>
  <si>
    <t>Gray</t>
  </si>
  <si>
    <t>Gregg</t>
  </si>
  <si>
    <t>Grimes</t>
  </si>
  <si>
    <t>Guadalupe</t>
  </si>
  <si>
    <t>Hamilton_Brown_Comanche_Lampasas_Mills</t>
  </si>
  <si>
    <t>Hansford</t>
  </si>
  <si>
    <t>Hartley</t>
  </si>
  <si>
    <t>Haskell</t>
  </si>
  <si>
    <t>Hays</t>
  </si>
  <si>
    <t>Hemphill</t>
  </si>
  <si>
    <t>Hill</t>
  </si>
  <si>
    <t>Hockley</t>
  </si>
  <si>
    <t>Hood</t>
  </si>
  <si>
    <t>Hunt</t>
  </si>
  <si>
    <t>Jack</t>
  </si>
  <si>
    <t>Karnes</t>
  </si>
  <si>
    <t>Kaufman</t>
  </si>
  <si>
    <t>Kimble</t>
  </si>
  <si>
    <t>King</t>
  </si>
  <si>
    <t>Lamb</t>
  </si>
  <si>
    <t>Lavaca</t>
  </si>
  <si>
    <t>Lipscomb</t>
  </si>
  <si>
    <t>Live Oak</t>
  </si>
  <si>
    <t>Llano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</si>
  <si>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</si>
  <si>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</si>
  <si>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</si>
  <si>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</si>
  <si>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</si>
  <si>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</si>
  <si>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</si>
  <si>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</si>
  <si>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Motley</t>
  </si>
  <si>
    <t>Nacogdoches</t>
  </si>
  <si>
    <t>Navarro</t>
  </si>
  <si>
    <t>Nolan</t>
  </si>
  <si>
    <t>Nueces_Kleberg_JimWells</t>
  </si>
  <si>
    <t>Ochiltree</t>
  </si>
  <si>
    <t>Palo Pinto</t>
  </si>
  <si>
    <t>Parker</t>
  </si>
  <si>
    <t>Parmer</t>
  </si>
  <si>
    <t>Rains</t>
  </si>
  <si>
    <t>Randall</t>
  </si>
  <si>
    <t>Refugio</t>
  </si>
  <si>
    <t>Roberts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</si>
  <si>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</si>
  <si>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</si>
  <si>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</si>
  <si>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</si>
  <si>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</si>
  <si>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</si>
  <si>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</si>
  <si>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Scurry</t>
  </si>
  <si>
    <t>Shackleford</t>
  </si>
  <si>
    <t>Somervell</t>
  </si>
  <si>
    <t>Stephens</t>
  </si>
  <si>
    <t>Stonewall</t>
  </si>
  <si>
    <t>Swisher</t>
  </si>
  <si>
    <t>Tarrant</t>
  </si>
  <si>
    <t>Terry</t>
  </si>
  <si>
    <t>Throckmorton</t>
  </si>
  <si>
    <t>Titus</t>
  </si>
  <si>
    <t>TomGreen_Ward_Upton_Coke_Winkler_Sterling_Reagan_Midland_Loving_Irion_Glasscock_Ector_Crane</t>
  </si>
  <si>
    <t>Travis</t>
  </si>
  <si>
    <t>Tyler</t>
  </si>
  <si>
    <t>Upshur</t>
  </si>
  <si>
    <t>Uvalde</t>
  </si>
  <si>
    <t>Van Zandt</t>
  </si>
  <si>
    <t>Victoria</t>
  </si>
  <si>
    <t>Waller</t>
  </si>
  <si>
    <t>Webb_Enciñal</t>
  </si>
  <si>
    <t>Wharton</t>
  </si>
  <si>
    <t>Wichita</t>
  </si>
  <si>
    <t>Wilbarger</t>
  </si>
  <si>
    <t>Wise</t>
  </si>
  <si>
    <t>Yoakum</t>
  </si>
  <si>
    <t>Young</t>
  </si>
  <si>
    <t>Zavalla</t>
  </si>
  <si>
    <t>Beaver_Piute_Wayne_Iron_Garfield_Kane_Washington</t>
  </si>
  <si>
    <t>UT</t>
  </si>
  <si>
    <t>Box Elder</t>
  </si>
  <si>
    <t>Cache</t>
  </si>
  <si>
    <t>Juab</t>
  </si>
  <si>
    <t>Millard</t>
  </si>
  <si>
    <t>Rich</t>
  </si>
  <si>
    <t>Salt Lake</t>
  </si>
  <si>
    <t>San Juan</t>
  </si>
  <si>
    <t>Sanpete</t>
  </si>
  <si>
    <t>Tooele</t>
  </si>
  <si>
    <t>Uintah_Daggett_Grand_Carbon_Emery</t>
  </si>
  <si>
    <t>Utah_Duchesne_Wasatch</t>
  </si>
  <si>
    <t>Weber</t>
  </si>
  <si>
    <t>Accomack</t>
  </si>
  <si>
    <t>VA</t>
  </si>
  <si>
    <t>AlexandriaCtyCnty_Arlington_FairfaxCtyCnty_FallsChurch</t>
  </si>
  <si>
    <t>Amelia</t>
  </si>
  <si>
    <t>Appomattox</t>
  </si>
  <si>
    <t>Bland</t>
  </si>
  <si>
    <t>Botetourt</t>
  </si>
  <si>
    <t>Buckingham</t>
  </si>
  <si>
    <t>Carroll_Grayson_Galax</t>
  </si>
  <si>
    <t>Charles City</t>
  </si>
  <si>
    <t>Charlotte</t>
  </si>
  <si>
    <t>Charlottesville_Albemarle</t>
  </si>
  <si>
    <t>CliftonForge_Alleghany_Covington</t>
  </si>
  <si>
    <t>Craig</t>
  </si>
  <si>
    <t>Culpeper</t>
  </si>
  <si>
    <t>Dinwiddie_Petersburg_PrinceGeorge_Hopewell</t>
  </si>
  <si>
    <t>Fauquier</t>
  </si>
  <si>
    <t>Fluvanna</t>
  </si>
  <si>
    <t>Frederick_Winchester</t>
  </si>
  <si>
    <t>Goochland</t>
  </si>
  <si>
    <t>Greensville_Emporia</t>
  </si>
  <si>
    <t>Harrisonburg_Rockingham</t>
  </si>
  <si>
    <t>Henry_Martinsville</t>
  </si>
  <si>
    <t>JamesCity_Williamsburg_York_Poquoson_Hampton_NewportNews_ElizabethCity</t>
  </si>
  <si>
    <t>King and Queen</t>
  </si>
  <si>
    <t>King George</t>
  </si>
  <si>
    <t>King William</t>
  </si>
  <si>
    <t>Loudoun</t>
  </si>
  <si>
    <t>Lunenburg</t>
  </si>
  <si>
    <t>Lynchburg_Bedford_Campbell</t>
  </si>
  <si>
    <t>Mathews</t>
  </si>
  <si>
    <t>New Kent</t>
  </si>
  <si>
    <t>Nottoway</t>
  </si>
  <si>
    <t>Patrick</t>
  </si>
  <si>
    <t>Pittsylvania_Danville</t>
  </si>
  <si>
    <t>Powhatan</t>
  </si>
  <si>
    <t>Prince Edward</t>
  </si>
  <si>
    <t>PrincessAnne_Norfolk_Portsmouth_VirginiaBeach_Chesapeake_SouthNorfolk</t>
  </si>
  <si>
    <t>PrinceWilliam_Manassas_ManassasPark</t>
  </si>
  <si>
    <t>Radford_Pulaski_Montgomery</t>
  </si>
  <si>
    <t>Rappahannock</t>
  </si>
  <si>
    <t>Richmond_ColonialHeights_Henrico_Chesterfield</t>
  </si>
  <si>
    <t>RoanokeCtyCnty_Salem</t>
  </si>
  <si>
    <t>Rockbridge_BuenaVista_Lexington</t>
  </si>
  <si>
    <t>Shenandoah</t>
  </si>
  <si>
    <t>Smyth</t>
  </si>
  <si>
    <t>Spotsylvania_Fredericksburg_Stafford</t>
  </si>
  <si>
    <t>Staunton_Waynesboro_Augusta</t>
  </si>
  <si>
    <t>SuffolkCntyCty_IsleofWhite_Southampton_Franklin</t>
  </si>
  <si>
    <t>Washington_Bristol</t>
  </si>
  <si>
    <t>Wise_Norton_Dickenson_Buchanan</t>
  </si>
  <si>
    <t>Wythe</t>
  </si>
  <si>
    <t>VT</t>
  </si>
  <si>
    <t>Chittenden</t>
  </si>
  <si>
    <t>Grand Isle</t>
  </si>
  <si>
    <t>Lamoille</t>
  </si>
  <si>
    <t>Asotin_Garfield_Columbia_WallaWalla</t>
  </si>
  <si>
    <t>WA</t>
  </si>
  <si>
    <t>Benton_Chelan_Douglas_Ferry_Grant_Kittitas_Klickitat_Lincoln_Okanogan_PendOreille_Spokane_Stevens_Yakima</t>
  </si>
  <si>
    <t>Clallam</t>
  </si>
  <si>
    <t>Cowlitz</t>
  </si>
  <si>
    <t>Franklin_Adams_Whitman</t>
  </si>
  <si>
    <t>Grays Harbor</t>
  </si>
  <si>
    <t>Island</t>
  </si>
  <si>
    <t>Kitsap</t>
  </si>
  <si>
    <t>Pacific</t>
  </si>
  <si>
    <t>Skamania</t>
  </si>
  <si>
    <t>Snohomish</t>
  </si>
  <si>
    <t>Washkiakum</t>
  </si>
  <si>
    <t>Watcom_Skagit</t>
  </si>
  <si>
    <t>WI</t>
  </si>
  <si>
    <t>Ashland_Bayfield_Florence_Forest_Iron_Langdale_Lincoln_Marinette_Menominee_Onconto_Oneida_Shawano_Vilas</t>
  </si>
  <si>
    <t>Barron</t>
  </si>
  <si>
    <t>Burnett_Washburn</t>
  </si>
  <si>
    <t>Calumet</t>
  </si>
  <si>
    <t>Chippewa_Price_Rusk_Sawyer</t>
  </si>
  <si>
    <t>Dane</t>
  </si>
  <si>
    <t>Door</t>
  </si>
  <si>
    <t>Dunn</t>
  </si>
  <si>
    <t>Eau Claire</t>
  </si>
  <si>
    <t>Fond du Lac</t>
  </si>
  <si>
    <t>Green Lake</t>
  </si>
  <si>
    <t>Juneau</t>
  </si>
  <si>
    <t>Kenosha</t>
  </si>
  <si>
    <t>Kewaunee</t>
  </si>
  <si>
    <t>La Crosse</t>
  </si>
  <si>
    <t>Manitowoc</t>
  </si>
  <si>
    <t>Marquette</t>
  </si>
  <si>
    <t>Milwaukee</t>
  </si>
  <si>
    <t>Outagamie</t>
  </si>
  <si>
    <t>Ozaukee</t>
  </si>
  <si>
    <t>Pepin</t>
  </si>
  <si>
    <t>Racine</t>
  </si>
  <si>
    <t>Sauk</t>
  </si>
  <si>
    <t>Sheboygan</t>
  </si>
  <si>
    <t>St. Croix</t>
  </si>
  <si>
    <t>Trempealeau</t>
  </si>
  <si>
    <t>Waukesha</t>
  </si>
  <si>
    <t>Waupeca</t>
  </si>
  <si>
    <t>Waushara</t>
  </si>
  <si>
    <t>WV</t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</si>
  <si>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</si>
  <si>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</si>
  <si>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</si>
  <si>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</si>
  <si>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</si>
  <si>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</si>
  <si>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</si>
  <si>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</si>
  <si>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Logan_Mingo</t>
  </si>
  <si>
    <t>Mineral</t>
  </si>
  <si>
    <t>Monongalia</t>
  </si>
  <si>
    <t>Pleasants</t>
  </si>
  <si>
    <t>Raleigh</t>
  </si>
  <si>
    <t>Ritchie</t>
  </si>
  <si>
    <t>Summers</t>
  </si>
  <si>
    <t>Tucker</t>
  </si>
  <si>
    <t>Wetzel</t>
  </si>
  <si>
    <t>Albany_Converse_Goshen_Laramie_Niobrara_Platte</t>
  </si>
  <si>
    <t>WY</t>
  </si>
  <si>
    <t>BigHorn_Washakie_Sheridan_Johnson</t>
  </si>
  <si>
    <t>Campbell_Crook_Weston</t>
  </si>
  <si>
    <t>Carbon_Natrona</t>
  </si>
  <si>
    <t>Fremont_HotSprings_Lincoln_Park_Sweetwater_Sublette_Teton_Uinita</t>
  </si>
  <si>
    <r>
      <rPr>
        <rFont val="Times New Roman"/>
        <color theme="1"/>
        <sz val="15.0"/>
      </rPr>
      <t xml:space="preserve">Source: </t>
    </r>
    <r>
      <rPr>
        <rFont val="Times New Roman"/>
        <i/>
        <color theme="1"/>
        <sz val="15.0"/>
      </rPr>
      <t>Hackenberg</t>
    </r>
    <r>
      <rPr>
        <rFont val="Times New Roman"/>
        <color theme="1"/>
        <sz val="15.0"/>
      </rPr>
      <t xml:space="preserve"> (1880), </t>
    </r>
    <r>
      <rPr>
        <rFont val="Times New Roman"/>
        <i/>
        <color theme="1"/>
        <sz val="15.0"/>
      </rPr>
      <t>American Jewish Year Book</t>
    </r>
    <r>
      <rPr>
        <rFont val="Times New Roman"/>
        <color theme="1"/>
        <sz val="15.0"/>
      </rPr>
      <t xml:space="preserve"> (1907), </t>
    </r>
    <r>
      <rPr>
        <rFont val="Times New Roman"/>
        <i/>
        <color theme="1"/>
        <sz val="15.0"/>
      </rPr>
      <t>Oppenheim</t>
    </r>
    <r>
      <rPr>
        <rFont val="Times New Roman"/>
        <color theme="1"/>
        <sz val="15.0"/>
      </rPr>
      <t xml:space="preserve"> (1918), and </t>
    </r>
    <r>
      <rPr>
        <rFont val="Times New Roman"/>
        <i/>
        <color theme="1"/>
        <sz val="15.0"/>
      </rPr>
      <t>Linfield</t>
    </r>
    <r>
      <rPr>
        <rFont val="Times New Roman"/>
        <color theme="1"/>
        <sz val="15.0"/>
      </rPr>
      <t xml:space="preserve"> (1927, 1937)</t>
    </r>
  </si>
  <si>
    <t>%Change (1880 - 1910)</t>
  </si>
  <si>
    <t>%Change (1910 - 1920)</t>
  </si>
  <si>
    <t>%Change (1920 - 1930)</t>
  </si>
  <si>
    <t>%Change (1930 - 1940)</t>
  </si>
  <si>
    <t>%Change (1880 - 1940)</t>
  </si>
  <si>
    <r>
      <rPr>
        <rFont val="Arial"/>
        <color rgb="FF000000"/>
      </rPr>
      <t>North Bergen, Secaucus</t>
    </r>
    <r>
      <rPr>
        <rFont val="Arial"/>
        <color rgb="FF000000"/>
      </rPr>
      <t>, &amp; Guttenberg</t>
    </r>
  </si>
  <si>
    <t>Lackawana &amp; West Seneca</t>
  </si>
  <si>
    <t>Brandon, Santa Clara, &amp; Harrietstown</t>
  </si>
  <si>
    <t>Dickinson, Altamont, &amp; Waverly</t>
  </si>
  <si>
    <t>Cheyene_Clark_Comanche_Edwards_Finney_Sequoya_Gove_Gray_Greeley_Hamilton_Haskell_Kearny_Kiowa_Lane_Buffalo_Logan_Meade_Morton_Rawlins_Scott_Seward_Kansas_Sherman_Stanton_Stevens_Thomas_Wallace_Wichita</t>
  </si>
  <si>
    <t>LaSalle_Catahoula</t>
  </si>
  <si>
    <t>Baraga</t>
  </si>
  <si>
    <t>Houghton</t>
  </si>
  <si>
    <t>Keweenaw</t>
  </si>
  <si>
    <t>Crockett_Kenny_Pecos_ValVerde_Terrell_Sutton_Schleicher_Reeves</t>
  </si>
  <si>
    <t>Rank</t>
  </si>
  <si>
    <t>%#1 (Total)</t>
  </si>
  <si>
    <t>%#1 (Jewish)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</si>
</sst>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rgb="FF000000"/>
      <name val="Roboto"/>
    </font>
    <font>
      <b/>
      <sz val="10.0"/>
      <color theme="1"/>
      <name val="Roboto"/>
    </font>
    <font>
      <b/>
      <sz val="10.0"/>
      <color rgb="FFFFFFFF"/>
      <name val="Roboto"/>
    </font>
    <font>
      <sz val="10.0"/>
      <color rgb="FF000000"/>
      <name val="Roboto"/>
    </font>
    <font>
      <sz val="10.0"/>
      <color theme="1"/>
      <name val="Roboto"/>
    </font>
    <font>
      <sz val="10.0"/>
      <color rgb="FFFFFFFF"/>
      <name val="Roboto"/>
    </font>
    <font>
      <color theme="1"/>
      <name val="Arial"/>
    </font>
    <font>
      <color theme="1"/>
      <name val="Roboto"/>
    </font>
    <font>
      <color rgb="FFFFFFFF"/>
      <name val="Roboto"/>
    </font>
    <font>
      <color rgb="FFFFFFFF"/>
      <name val="Arial"/>
    </font>
    <font>
      <color rgb="FF000000"/>
      <name val="Arial"/>
    </font>
    <font>
      <u/>
      <sz val="10.0"/>
      <color rgb="FF000000"/>
      <name val="Roboto"/>
    </font>
    <font>
      <u/>
      <color rgb="FF000000"/>
      <name val="Arial"/>
    </font>
    <font>
      <color rgb="FF000000"/>
      <name val="Roboto"/>
    </font>
    <font>
      <sz val="15.0"/>
      <color theme="1"/>
      <name val="Times New Roman"/>
    </font>
    <font>
      <sz val="9.0"/>
      <color theme="1"/>
      <name val="Times New Roman"/>
    </font>
    <font>
      <b/>
      <sz val="9.0"/>
      <color rgb="FFFFFFFF"/>
      <name val="Times New Roman"/>
    </font>
    <font>
      <sz val="9.0"/>
      <color rgb="FF000000"/>
      <name val="Times New Roman"/>
    </font>
    <font>
      <b/>
      <sz val="9.0"/>
      <color theme="1"/>
      <name val="Times New Roman"/>
    </font>
    <font>
      <sz val="9.0"/>
      <color rgb="FFFFFFFF"/>
      <name val="Times New Roman"/>
    </font>
    <font>
      <u/>
      <sz val="9.0"/>
      <color rgb="FF000000"/>
      <name val="Times New Roman"/>
    </font>
    <font/>
    <font>
      <u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1">
    <border/>
    <border>
      <right style="thick">
        <color rgb="FF000000"/>
      </right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n">
        <color rgb="FF000000"/>
      </top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center" vertical="bottom"/>
    </xf>
    <xf borderId="0" fillId="2" fontId="3" numFmtId="0" xfId="0" applyAlignment="1" applyFont="1">
      <alignment horizontal="center" vertical="bottom"/>
    </xf>
    <xf borderId="1" fillId="2" fontId="3" numFmtId="3" xfId="0" applyAlignment="1" applyBorder="1" applyFont="1" applyNumberFormat="1">
      <alignment horizontal="center" vertical="bottom"/>
    </xf>
    <xf borderId="2" fillId="3" fontId="4" numFmtId="3" xfId="0" applyAlignment="1" applyBorder="1" applyFill="1" applyFont="1" applyNumberFormat="1">
      <alignment horizontal="center" vertical="bottom"/>
    </xf>
    <xf borderId="2" fillId="4" fontId="4" numFmtId="0" xfId="0" applyAlignment="1" applyBorder="1" applyFill="1" applyFont="1">
      <alignment horizontal="center" vertical="bottom"/>
    </xf>
    <xf borderId="3" fillId="2" fontId="5" numFmtId="0" xfId="0" applyAlignment="1" applyBorder="1" applyFont="1">
      <alignment horizontal="left" readingOrder="0" vertical="bottom"/>
    </xf>
    <xf borderId="3" fillId="5" fontId="3" numFmtId="0" xfId="0" applyAlignment="1" applyBorder="1" applyFill="1" applyFont="1">
      <alignment horizontal="center" vertical="bottom"/>
    </xf>
    <xf borderId="3" fillId="2" fontId="6" numFmtId="3" xfId="0" applyAlignment="1" applyBorder="1" applyFont="1" applyNumberFormat="1">
      <alignment horizontal="center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1" fillId="2" fontId="6" numFmtId="3" xfId="0" applyAlignment="1" applyBorder="1" applyFont="1" applyNumberFormat="1">
      <alignment horizontal="right" vertical="bottom"/>
    </xf>
    <xf borderId="1" fillId="3" fontId="7" numFmtId="3" xfId="0" applyAlignment="1" applyBorder="1" applyFont="1" applyNumberFormat="1">
      <alignment horizontal="right" vertical="bottom"/>
    </xf>
    <xf borderId="1" fillId="4" fontId="7" numFmtId="10" xfId="0" applyAlignment="1" applyBorder="1" applyFont="1" applyNumberFormat="1">
      <alignment horizontal="right" vertical="bottom"/>
    </xf>
    <xf borderId="1" fillId="2" fontId="6" numFmtId="3" xfId="0" applyAlignment="1" applyBorder="1" applyFont="1" applyNumberFormat="1">
      <alignment horizontal="right" readingOrder="0" vertical="bottom"/>
    </xf>
    <xf borderId="1" fillId="4" fontId="7" numFmtId="10" xfId="0" applyAlignment="1" applyBorder="1" applyFont="1" applyNumberFormat="1">
      <alignment horizontal="right" readingOrder="0" vertical="bottom"/>
    </xf>
    <xf borderId="1" fillId="6" fontId="6" numFmtId="3" xfId="0" applyAlignment="1" applyBorder="1" applyFill="1" applyFont="1" applyNumberFormat="1">
      <alignment horizontal="right" vertical="bottom"/>
    </xf>
    <xf borderId="1" fillId="3" fontId="7" numFmtId="3" xfId="0" applyAlignment="1" applyBorder="1" applyFont="1" applyNumberFormat="1">
      <alignment horizontal="right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1" fillId="2" fontId="9" numFmtId="3" xfId="0" applyAlignment="1" applyBorder="1" applyFont="1" applyNumberFormat="1">
      <alignment horizontal="right" vertical="bottom"/>
    </xf>
    <xf borderId="1" fillId="3" fontId="10" numFmtId="3" xfId="0" applyAlignment="1" applyBorder="1" applyFont="1" applyNumberFormat="1">
      <alignment horizontal="right" vertical="bottom"/>
    </xf>
    <xf borderId="1" fillId="4" fontId="11" numFmtId="10" xfId="0" applyAlignment="1" applyBorder="1" applyFont="1" applyNumberFormat="1">
      <alignment horizontal="right" vertical="bottom"/>
    </xf>
    <xf borderId="1" fillId="7" fontId="6" numFmtId="3" xfId="0" applyAlignment="1" applyBorder="1" applyFill="1" applyFont="1" applyNumberFormat="1">
      <alignment horizontal="right" vertical="bottom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1" fillId="2" fontId="9" numFmtId="3" xfId="0" applyAlignment="1" applyBorder="1" applyFont="1" applyNumberFormat="1">
      <alignment horizontal="right" readingOrder="0" vertical="bottom"/>
    </xf>
    <xf borderId="0" fillId="2" fontId="5" numFmtId="0" xfId="0" applyAlignment="1" applyFont="1">
      <alignment vertical="bottom"/>
    </xf>
    <xf borderId="1" fillId="5" fontId="8" numFmtId="3" xfId="0" applyAlignment="1" applyBorder="1" applyFont="1" applyNumberFormat="1">
      <alignment vertical="bottom"/>
    </xf>
    <xf borderId="1" fillId="4" fontId="8" numFmtId="10" xfId="0" applyAlignment="1" applyBorder="1" applyFont="1" applyNumberFormat="1">
      <alignment vertical="bottom"/>
    </xf>
    <xf borderId="1" fillId="5" fontId="6" numFmtId="3" xfId="0" applyAlignment="1" applyBorder="1" applyFont="1" applyNumberFormat="1">
      <alignment vertical="bottom"/>
    </xf>
    <xf borderId="1" fillId="4" fontId="6" numFmtId="10" xfId="0" applyAlignment="1" applyBorder="1" applyFont="1" applyNumberFormat="1">
      <alignment vertical="bottom"/>
    </xf>
    <xf borderId="1" fillId="4" fontId="11" numFmtId="10" xfId="0" applyAlignment="1" applyBorder="1" applyFont="1" applyNumberFormat="1">
      <alignment horizontal="right" readingOrder="0" vertical="bottom"/>
    </xf>
    <xf borderId="1" fillId="0" fontId="6" numFmtId="3" xfId="0" applyAlignment="1" applyBorder="1" applyFont="1" applyNumberFormat="1">
      <alignment horizontal="right" vertical="bottom"/>
    </xf>
    <xf borderId="1" fillId="5" fontId="6" numFmtId="3" xfId="0" applyAlignment="1" applyBorder="1" applyFont="1" applyNumberFormat="1">
      <alignment horizontal="right" vertical="bottom"/>
    </xf>
    <xf borderId="1" fillId="2" fontId="8" numFmtId="3" xfId="0" applyAlignment="1" applyBorder="1" applyFont="1" applyNumberFormat="1">
      <alignment horizontal="right" vertical="bottom"/>
    </xf>
    <xf borderId="0" fillId="2" fontId="12" numFmtId="0" xfId="0" applyAlignment="1" applyFont="1">
      <alignment readingOrder="0" vertical="bottom"/>
    </xf>
    <xf borderId="0" fillId="2" fontId="8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12" numFmtId="0" xfId="0" applyAlignment="1" applyFont="1">
      <alignment vertical="bottom"/>
    </xf>
    <xf borderId="1" fillId="4" fontId="8" numFmtId="0" xfId="0" applyAlignment="1" applyBorder="1" applyFont="1">
      <alignment vertical="bottom"/>
    </xf>
    <xf borderId="1" fillId="7" fontId="9" numFmtId="3" xfId="0" applyAlignment="1" applyBorder="1" applyFont="1" applyNumberFormat="1">
      <alignment horizontal="right" vertical="bottom"/>
    </xf>
    <xf borderId="0" fillId="0" fontId="12" numFmtId="0" xfId="0" applyAlignment="1" applyFont="1">
      <alignment vertical="bottom"/>
    </xf>
    <xf borderId="1" fillId="0" fontId="9" numFmtId="3" xfId="0" applyAlignment="1" applyBorder="1" applyFont="1" applyNumberFormat="1">
      <alignment horizontal="right" vertical="bottom"/>
    </xf>
    <xf borderId="1" fillId="4" fontId="6" numFmtId="0" xfId="0" applyAlignment="1" applyBorder="1" applyFont="1">
      <alignment vertical="bottom"/>
    </xf>
    <xf borderId="0" fillId="0" fontId="13" numFmtId="0" xfId="0" applyAlignment="1" applyFont="1">
      <alignment vertical="bottom"/>
    </xf>
    <xf borderId="1" fillId="3" fontId="11" numFmtId="3" xfId="0" applyAlignment="1" applyBorder="1" applyFont="1" applyNumberFormat="1">
      <alignment horizontal="right" vertical="bottom"/>
    </xf>
    <xf borderId="0" fillId="0" fontId="1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1" fillId="3" fontId="10" numFmtId="3" xfId="0" applyAlignment="1" applyBorder="1" applyFont="1" applyNumberFormat="1">
      <alignment horizontal="right" readingOrder="0" vertical="bottom"/>
    </xf>
    <xf borderId="0" fillId="0" fontId="15" numFmtId="0" xfId="0" applyAlignment="1" applyFont="1">
      <alignment vertical="bottom"/>
    </xf>
    <xf borderId="1" fillId="4" fontId="7" numFmtId="10" xfId="0" applyAlignment="1" applyBorder="1" applyFont="1" applyNumberFormat="1">
      <alignment readingOrder="0" vertical="bottom"/>
    </xf>
    <xf borderId="1" fillId="3" fontId="10" numFmtId="3" xfId="0" applyAlignment="1" applyBorder="1" applyFont="1" applyNumberFormat="1">
      <alignment horizontal="right" readingOrder="0"/>
    </xf>
    <xf borderId="4" fillId="3" fontId="7" numFmtId="3" xfId="0" applyAlignment="1" applyBorder="1" applyFont="1" applyNumberFormat="1">
      <alignment horizontal="right" vertical="bottom"/>
    </xf>
    <xf borderId="0" fillId="0" fontId="16" numFmtId="0" xfId="0" applyAlignment="1" applyFont="1">
      <alignment readingOrder="0" vertical="bottom"/>
    </xf>
    <xf borderId="5" fillId="0" fontId="17" numFmtId="0" xfId="0" applyAlignment="1" applyBorder="1" applyFont="1">
      <alignment readingOrder="0" vertical="bottom"/>
    </xf>
    <xf borderId="5" fillId="0" fontId="17" numFmtId="0" xfId="0" applyAlignment="1" applyBorder="1" applyFont="1">
      <alignment horizontal="center" vertical="bottom"/>
    </xf>
    <xf borderId="6" fillId="0" fontId="17" numFmtId="0" xfId="0" applyAlignment="1" applyBorder="1" applyFont="1">
      <alignment horizontal="center" readingOrder="0" vertical="bottom"/>
    </xf>
    <xf borderId="6" fillId="3" fontId="18" numFmtId="3" xfId="0" applyAlignment="1" applyBorder="1" applyFont="1" applyNumberFormat="1">
      <alignment horizontal="center" readingOrder="0" vertical="bottom"/>
    </xf>
    <xf borderId="6" fillId="4" fontId="18" numFmtId="0" xfId="0" applyAlignment="1" applyBorder="1" applyFont="1">
      <alignment horizontal="center" readingOrder="0" vertical="bottom"/>
    </xf>
    <xf borderId="6" fillId="3" fontId="18" numFmtId="3" xfId="0" applyAlignment="1" applyBorder="1" applyFont="1" applyNumberFormat="1">
      <alignment horizontal="center" vertical="bottom"/>
    </xf>
    <xf borderId="3" fillId="2" fontId="19" numFmtId="0" xfId="0" applyAlignment="1" applyBorder="1" applyFont="1">
      <alignment horizontal="left" readingOrder="0" vertical="bottom"/>
    </xf>
    <xf borderId="3" fillId="5" fontId="20" numFmtId="0" xfId="0" applyAlignment="1" applyBorder="1" applyFont="1">
      <alignment horizontal="center" vertical="bottom"/>
    </xf>
    <xf borderId="3" fillId="2" fontId="17" numFmtId="3" xfId="0" applyAlignment="1" applyBorder="1" applyFont="1" applyNumberFormat="1">
      <alignment horizontal="center" vertical="bottom"/>
    </xf>
    <xf borderId="3" fillId="5" fontId="19" numFmtId="3" xfId="0" applyAlignment="1" applyBorder="1" applyFont="1" applyNumberFormat="1">
      <alignment horizontal="center" readingOrder="0" vertical="bottom"/>
    </xf>
    <xf borderId="3" fillId="5" fontId="20" numFmtId="10" xfId="0" applyAlignment="1" applyBorder="1" applyFont="1" applyNumberFormat="1">
      <alignment horizontal="center" vertical="bottom"/>
    </xf>
    <xf borderId="7" fillId="5" fontId="20" numFmtId="0" xfId="0" applyAlignment="1" applyBorder="1" applyFont="1">
      <alignment horizontal="center" vertical="bottom"/>
    </xf>
    <xf borderId="0" fillId="0" fontId="17" numFmtId="0" xfId="0" applyAlignment="1" applyFont="1">
      <alignment vertical="bottom"/>
    </xf>
    <xf borderId="0" fillId="0" fontId="17" numFmtId="0" xfId="0" applyAlignment="1" applyFont="1">
      <alignment horizontal="center" vertical="bottom"/>
    </xf>
    <xf borderId="1" fillId="5" fontId="17" numFmtId="3" xfId="0" applyAlignment="1" applyBorder="1" applyFont="1" applyNumberFormat="1">
      <alignment horizontal="center" vertical="bottom"/>
    </xf>
    <xf borderId="1" fillId="3" fontId="21" numFmtId="3" xfId="0" applyAlignment="1" applyBorder="1" applyFont="1" applyNumberFormat="1">
      <alignment horizontal="center" vertical="bottom"/>
    </xf>
    <xf borderId="1" fillId="4" fontId="17" numFmtId="10" xfId="0" applyAlignment="1" applyBorder="1" applyFont="1" applyNumberFormat="1">
      <alignment horizontal="center" vertical="bottom"/>
    </xf>
    <xf borderId="1" fillId="0" fontId="17" numFmtId="3" xfId="0" applyAlignment="1" applyBorder="1" applyFont="1" applyNumberFormat="1">
      <alignment horizontal="center" readingOrder="0" vertical="bottom"/>
    </xf>
    <xf borderId="1" fillId="4" fontId="21" numFmtId="0" xfId="0" applyAlignment="1" applyBorder="1" applyFont="1">
      <alignment horizontal="center" readingOrder="0" vertical="bottom"/>
    </xf>
    <xf borderId="1" fillId="0" fontId="17" numFmtId="3" xfId="0" applyAlignment="1" applyBorder="1" applyFont="1" applyNumberFormat="1">
      <alignment horizontal="center" vertical="bottom"/>
    </xf>
    <xf borderId="1" fillId="4" fontId="21" numFmtId="10" xfId="0" applyAlignment="1" applyBorder="1" applyFont="1" applyNumberFormat="1">
      <alignment horizontal="center" vertical="bottom"/>
    </xf>
    <xf borderId="1" fillId="4" fontId="17" numFmtId="3" xfId="0" applyAlignment="1" applyBorder="1" applyFont="1" applyNumberFormat="1">
      <alignment horizontal="center" vertical="bottom"/>
    </xf>
    <xf borderId="1" fillId="3" fontId="21" numFmtId="3" xfId="0" applyAlignment="1" applyBorder="1" applyFont="1" applyNumberFormat="1">
      <alignment horizontal="center" readingOrder="0" vertical="bottom"/>
    </xf>
    <xf borderId="0" fillId="0" fontId="17" numFmtId="0" xfId="0" applyAlignment="1" applyFont="1">
      <alignment readingOrder="0" vertical="bottom"/>
    </xf>
    <xf borderId="0" fillId="0" fontId="17" numFmtId="0" xfId="0" applyAlignment="1" applyFont="1">
      <alignment horizontal="center" readingOrder="0" vertical="bottom"/>
    </xf>
    <xf borderId="1" fillId="4" fontId="21" numFmtId="10" xfId="0" applyAlignment="1" applyBorder="1" applyFont="1" applyNumberFormat="1">
      <alignment horizontal="center" readingOrder="0" vertical="bottom"/>
    </xf>
    <xf borderId="1" fillId="2" fontId="17" numFmtId="3" xfId="0" applyAlignment="1" applyBorder="1" applyFont="1" applyNumberFormat="1">
      <alignment horizontal="center" readingOrder="0" vertical="bottom"/>
    </xf>
    <xf borderId="1" fillId="4" fontId="21" numFmtId="3" xfId="0" applyAlignment="1" applyBorder="1" applyFont="1" applyNumberFormat="1">
      <alignment horizontal="center" readingOrder="0" vertical="bottom"/>
    </xf>
    <xf borderId="0" fillId="0" fontId="17" numFmtId="0" xfId="0" applyAlignment="1" applyFont="1">
      <alignment shrinkToFit="0" vertical="bottom" wrapText="0"/>
    </xf>
    <xf borderId="1" fillId="5" fontId="20" numFmtId="3" xfId="0" applyAlignment="1" applyBorder="1" applyFont="1" applyNumberFormat="1">
      <alignment horizontal="center" vertical="bottom"/>
    </xf>
    <xf borderId="1" fillId="2" fontId="17" numFmtId="3" xfId="0" applyAlignment="1" applyBorder="1" applyFont="1" applyNumberFormat="1">
      <alignment horizontal="center" vertical="bottom"/>
    </xf>
    <xf borderId="1" fillId="8" fontId="17" numFmtId="3" xfId="0" applyAlignment="1" applyBorder="1" applyFill="1" applyFont="1" applyNumberFormat="1">
      <alignment horizontal="center" vertical="bottom"/>
    </xf>
    <xf borderId="1" fillId="3" fontId="21" numFmtId="3" xfId="0" applyAlignment="1" applyBorder="1" applyFont="1" applyNumberFormat="1">
      <alignment horizontal="center" readingOrder="0"/>
    </xf>
    <xf borderId="1" fillId="4" fontId="21" numFmtId="3" xfId="0" applyAlignment="1" applyBorder="1" applyFont="1" applyNumberFormat="1">
      <alignment horizontal="center" readingOrder="0"/>
    </xf>
    <xf borderId="1" fillId="7" fontId="17" numFmtId="3" xfId="0" applyAlignment="1" applyBorder="1" applyFont="1" applyNumberFormat="1">
      <alignment horizontal="center" vertical="bottom"/>
    </xf>
    <xf borderId="1" fillId="7" fontId="22" numFmtId="3" xfId="0" applyAlignment="1" applyBorder="1" applyFont="1" applyNumberFormat="1">
      <alignment horizontal="center" vertical="bottom"/>
    </xf>
    <xf borderId="8" fillId="0" fontId="16" numFmtId="0" xfId="0" applyAlignment="1" applyBorder="1" applyFont="1">
      <alignment readingOrder="0" vertical="top"/>
    </xf>
    <xf borderId="8" fillId="0" fontId="23" numFmtId="0" xfId="0" applyBorder="1" applyFont="1"/>
    <xf borderId="2" fillId="9" fontId="2" numFmtId="10" xfId="0" applyAlignment="1" applyBorder="1" applyFill="1" applyFont="1" applyNumberFormat="1">
      <alignment horizontal="center" readingOrder="0" vertical="bottom"/>
    </xf>
    <xf borderId="1" fillId="9" fontId="5" numFmtId="10" xfId="0" applyAlignment="1" applyBorder="1" applyFont="1" applyNumberFormat="1">
      <alignment horizontal="right" vertical="bottom"/>
    </xf>
    <xf borderId="1" fillId="3" fontId="7" numFmtId="3" xfId="0" applyAlignment="1" applyBorder="1" applyFont="1" applyNumberFormat="1">
      <alignment horizontal="right"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shrinkToFit="0" vertical="bottom" wrapText="0"/>
    </xf>
    <xf borderId="9" fillId="0" fontId="6" numFmtId="0" xfId="0" applyAlignment="1" applyBorder="1" applyFont="1">
      <alignment readingOrder="0" vertical="bottom"/>
    </xf>
    <xf borderId="9" fillId="0" fontId="6" numFmtId="0" xfId="0" applyAlignment="1" applyBorder="1" applyFont="1">
      <alignment horizontal="center" vertical="bottom"/>
    </xf>
    <xf borderId="3" fillId="3" fontId="4" numFmtId="3" xfId="0" applyAlignment="1" applyBorder="1" applyFont="1" applyNumberFormat="1">
      <alignment horizontal="center" readingOrder="0" vertical="bottom"/>
    </xf>
    <xf borderId="3" fillId="9" fontId="2" numFmtId="10" xfId="0" applyAlignment="1" applyBorder="1" applyFont="1" applyNumberFormat="1">
      <alignment horizontal="center" readingOrder="0" vertical="bottom"/>
    </xf>
    <xf borderId="3" fillId="3" fontId="4" numFmtId="3" xfId="0" applyAlignment="1" applyBorder="1" applyFont="1" applyNumberFormat="1">
      <alignment horizontal="center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center" readingOrder="0" vertical="bottom"/>
    </xf>
    <xf borderId="1" fillId="3" fontId="11" numFmtId="3" xfId="0" applyAlignment="1" applyBorder="1" applyFont="1" applyNumberForma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0"/>
    </xf>
    <xf borderId="0" fillId="3" fontId="11" numFmtId="3" xfId="0" applyAlignment="1" applyFont="1" applyNumberFormat="1">
      <alignment horizontal="right" vertical="bottom"/>
    </xf>
    <xf borderId="1" fillId="7" fontId="24" numFmtId="3" xfId="0" applyAlignment="1" applyBorder="1" applyFont="1" applyNumberFormat="1">
      <alignment horizontal="right" vertical="bottom"/>
    </xf>
    <xf borderId="0" fillId="0" fontId="1" numFmtId="0" xfId="0" applyAlignment="1" applyFont="1">
      <alignment horizontal="center" readingOrder="0"/>
    </xf>
    <xf borderId="10" fillId="3" fontId="4" numFmtId="3" xfId="0" applyAlignment="1" applyBorder="1" applyFont="1" applyNumberFormat="1">
      <alignment horizontal="center" readingOrder="0" vertical="bottom"/>
    </xf>
    <xf borderId="10" fillId="0" fontId="6" numFmtId="0" xfId="0" applyAlignment="1" applyBorder="1" applyFont="1">
      <alignment horizontal="center" readingOrder="0" vertical="bottom"/>
    </xf>
    <xf borderId="1" fillId="3" fontId="11" numFmtId="10" xfId="0" applyAlignment="1" applyBorder="1" applyFont="1" applyNumberFormat="1">
      <alignment horizontal="center" vertical="bottom"/>
    </xf>
    <xf borderId="0" fillId="0" fontId="9" numFmtId="10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1" fillId="0" fontId="8" numFmtId="3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Comp1937!$C$1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Comp1937!$A$2:$A$2360</c:f>
            </c:strRef>
          </c:cat>
          <c:val>
            <c:numRef>
              <c:f>Comp1937!$C$2:$C$2360</c:f>
              <c:numCache/>
            </c:numRef>
          </c:val>
          <c:smooth val="0"/>
        </c:ser>
        <c:ser>
          <c:idx val="1"/>
          <c:order val="1"/>
          <c:tx>
            <c:strRef>
              <c:f>Comp1937!$E$1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Comp1937!$A$2:$A$2360</c:f>
            </c:strRef>
          </c:cat>
          <c:val>
            <c:numRef>
              <c:f>Comp1937!$E$2:$E$2360</c:f>
              <c:numCache/>
            </c:numRef>
          </c:val>
          <c:smooth val="0"/>
        </c:ser>
        <c:axId val="615153422"/>
        <c:axId val="2024750798"/>
      </c:lineChart>
      <c:catAx>
        <c:axId val="6151534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Rank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4750798"/>
      </c:catAx>
      <c:valAx>
        <c:axId val="20247507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51534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5</xdr:row>
      <xdr:rowOff>171450</xdr:rowOff>
    </xdr:from>
    <xdr:ext cx="5762625" cy="3562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ographicus.com/P/AntiqueMap/oswegocountyny-centuryatlas-1912" TargetMode="External"/><Relationship Id="rId2" Type="http://schemas.openxmlformats.org/officeDocument/2006/relationships/hyperlink" Target="https://web.archive.org/web/20070912030248/http://www.sheltonhistoricalsociety.org/sheltonhistory.html" TargetMode="External"/><Relationship Id="rId3" Type="http://schemas.openxmlformats.org/officeDocument/2006/relationships/hyperlink" Target="https://www.geographicus.com/P/AntiqueMap/oswegocountyny-centuryatlas-1912" TargetMode="External"/><Relationship Id="rId4" Type="http://schemas.openxmlformats.org/officeDocument/2006/relationships/hyperlink" Target="https://chathamhistoricalct.org/chatham/" TargetMode="External"/><Relationship Id="rId5" Type="http://schemas.openxmlformats.org/officeDocument/2006/relationships/hyperlink" Target="https://lakegeorgetown.org/community/history.html" TargetMode="External"/><Relationship Id="rId6" Type="http://schemas.openxmlformats.org/officeDocument/2006/relationships/hyperlink" Target="https://en.wikipedia.org/wiki/Deep_River,_Connecticut" TargetMode="External"/><Relationship Id="rId7" Type="http://schemas.openxmlformats.org/officeDocument/2006/relationships/hyperlink" Target="https://www.loc.gov/resource/g3803c.la000480/?r=0.111,0.684,0.703,0.388,0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2.census.gov/prod2/decennial/documents/1890e1-01.pdf" TargetMode="External"/><Relationship Id="rId2" Type="http://schemas.openxmlformats.org/officeDocument/2006/relationships/hyperlink" Target="https://missourilife.com/the-osage-nation-today-2/" TargetMode="External"/><Relationship Id="rId3" Type="http://schemas.openxmlformats.org/officeDocument/2006/relationships/hyperlink" Target="https://www2.census.gov/prod2/decennial/documents/1890e1-01.pdf" TargetMode="External"/><Relationship Id="rId4" Type="http://schemas.openxmlformats.org/officeDocument/2006/relationships/hyperlink" Target="https://www2.census.gov/library/publications/decennial/1890/volume-10/1890a_v10-01.pdf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eb.archive.org/web/20070912030248/http://www.sheltonhistoricalsociety.org/sheltonhistory.html" TargetMode="External"/><Relationship Id="rId2" Type="http://schemas.openxmlformats.org/officeDocument/2006/relationships/hyperlink" Target="https://en.wikipedia.org/wiki/Deep_River,_Connecticut" TargetMode="External"/><Relationship Id="rId3" Type="http://schemas.openxmlformats.org/officeDocument/2006/relationships/hyperlink" Target="https://chathamhistoricalct.org/chatham/" TargetMode="External"/><Relationship Id="rId4" Type="http://schemas.openxmlformats.org/officeDocument/2006/relationships/hyperlink" Target="https://www.geographicus.com/P/AntiqueMap/oswegocountyny-centuryatlas-1912" TargetMode="External"/><Relationship Id="rId5" Type="http://schemas.openxmlformats.org/officeDocument/2006/relationships/hyperlink" Target="https://lakegeorgetown.org/community/history.html" TargetMode="External"/><Relationship Id="rId6" Type="http://schemas.openxmlformats.org/officeDocument/2006/relationships/hyperlink" Target="https://www.geographicus.com/P/AntiqueMap/oswegocountyny-centuryatlas-1912" TargetMode="External"/><Relationship Id="rId7" Type="http://schemas.openxmlformats.org/officeDocument/2006/relationships/hyperlink" Target="https://www.loc.gov/resource/g3803c.la000480/?r=0.111,0.684,0.703,0.388,0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2.census.gov/prod2/decennial/documents/1890e1-01.pdf" TargetMode="External"/><Relationship Id="rId2" Type="http://schemas.openxmlformats.org/officeDocument/2006/relationships/hyperlink" Target="https://missourilife.com/the-osage-nation-today-2/" TargetMode="External"/><Relationship Id="rId3" Type="http://schemas.openxmlformats.org/officeDocument/2006/relationships/hyperlink" Target="https://www2.census.gov/prod2/decennial/documents/1890e1-01.pdf" TargetMode="External"/><Relationship Id="rId4" Type="http://schemas.openxmlformats.org/officeDocument/2006/relationships/hyperlink" Target="https://www2.census.gov/library/publications/decennial/1890/volume-10/1890a_v10-01.pdf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33.88"/>
    <col customWidth="1" min="2" max="2" width="17.13"/>
    <col customWidth="1" min="3" max="3" width="7.0"/>
    <col customWidth="1" min="6" max="6" width="15.63"/>
    <col customWidth="1" min="9" max="9" width="16.38"/>
    <col customWidth="1" min="12" max="12" width="16.5"/>
    <col customWidth="1" min="15" max="15" width="15.75"/>
    <col customWidth="1" min="18" max="18" width="15.38"/>
  </cols>
  <sheetData>
    <row r="1">
      <c r="A1" s="2" t="s">
        <v>3</v>
      </c>
      <c r="B1" s="3" t="s">
        <v>4</v>
      </c>
      <c r="C1" s="3" t="s">
        <v>5</v>
      </c>
      <c r="D1" s="4" t="s">
        <v>6</v>
      </c>
      <c r="E1" s="5" t="s">
        <v>7</v>
      </c>
      <c r="F1" s="6" t="s">
        <v>8</v>
      </c>
      <c r="G1" s="4" t="s">
        <v>9</v>
      </c>
      <c r="H1" s="5" t="s">
        <v>10</v>
      </c>
      <c r="I1" s="6" t="s">
        <v>11</v>
      </c>
      <c r="J1" s="4" t="s">
        <v>12</v>
      </c>
      <c r="K1" s="5" t="s">
        <v>13</v>
      </c>
      <c r="L1" s="6" t="s">
        <v>14</v>
      </c>
      <c r="M1" s="4" t="s">
        <v>15</v>
      </c>
      <c r="N1" s="5" t="s">
        <v>16</v>
      </c>
      <c r="O1" s="6" t="s">
        <v>17</v>
      </c>
      <c r="P1" s="4" t="s">
        <v>18</v>
      </c>
      <c r="Q1" s="5" t="s">
        <v>19</v>
      </c>
      <c r="R1" s="6" t="s">
        <v>20</v>
      </c>
    </row>
    <row r="2">
      <c r="A2" s="7" t="s">
        <v>21</v>
      </c>
      <c r="B2" s="8"/>
      <c r="C2" s="8"/>
      <c r="D2" s="9">
        <f>sum(D3:D1409)</f>
        <v>102887</v>
      </c>
      <c r="E2" s="8"/>
      <c r="F2" s="8"/>
      <c r="G2" s="9">
        <f>sum(G3:G1409)</f>
        <v>1107140</v>
      </c>
      <c r="H2" s="8"/>
      <c r="I2" s="8"/>
      <c r="J2" s="9">
        <f>sum(J3:J1409)</f>
        <v>2020164</v>
      </c>
      <c r="K2" s="8"/>
      <c r="L2" s="8"/>
      <c r="M2" s="9">
        <f>sum(M3:M1409)</f>
        <v>2514682</v>
      </c>
      <c r="N2" s="8"/>
      <c r="O2" s="8"/>
      <c r="P2" s="9">
        <f>sum(P3:P1409)</f>
        <v>2891041</v>
      </c>
      <c r="Q2" s="8"/>
      <c r="R2" s="8"/>
    </row>
    <row r="3">
      <c r="A3" s="10" t="s">
        <v>22</v>
      </c>
      <c r="B3" s="11" t="s">
        <v>23</v>
      </c>
      <c r="C3" s="12" t="s">
        <v>24</v>
      </c>
      <c r="D3" s="13">
        <v>13000.0</v>
      </c>
      <c r="E3" s="14">
        <v>599495.0</v>
      </c>
      <c r="F3" s="15">
        <f>D3/E3</f>
        <v>0.02168491814</v>
      </c>
      <c r="G3" s="13">
        <v>251150.0</v>
      </c>
      <c r="H3" s="14">
        <v>1634351.0</v>
      </c>
      <c r="I3" s="15">
        <f t="shared" ref="I3:I25" si="1">G3/H3</f>
        <v>0.1536695606</v>
      </c>
      <c r="J3" s="13">
        <v>567000.0</v>
      </c>
      <c r="K3" s="14">
        <v>2018356.0</v>
      </c>
      <c r="L3" s="15">
        <f t="shared" ref="L3:L39" si="2">J3/K3</f>
        <v>0.2809217006</v>
      </c>
      <c r="M3" s="13">
        <v>797000.0</v>
      </c>
      <c r="N3" s="14">
        <v>2560401.0</v>
      </c>
      <c r="O3" s="15">
        <f t="shared" ref="O3:O39" si="3">M3/N3</f>
        <v>0.311279366</v>
      </c>
      <c r="P3" s="13">
        <v>974765.0</v>
      </c>
      <c r="Q3" s="14">
        <v>2698285.0</v>
      </c>
      <c r="R3" s="15">
        <f t="shared" ref="R3:R392" si="4">P3/Q3</f>
        <v>0.361253537</v>
      </c>
    </row>
    <row r="4">
      <c r="A4" s="10" t="s">
        <v>25</v>
      </c>
      <c r="B4" s="11" t="s">
        <v>26</v>
      </c>
      <c r="C4" s="12" t="s">
        <v>24</v>
      </c>
      <c r="D4" s="16">
        <v>0.0</v>
      </c>
      <c r="E4" s="14">
        <f>6789+28338+13288</f>
        <v>48415</v>
      </c>
      <c r="F4" s="17">
        <v>0.0</v>
      </c>
      <c r="G4" s="18">
        <v>47333.0</v>
      </c>
      <c r="H4" s="14">
        <v>430980.0</v>
      </c>
      <c r="I4" s="15">
        <f t="shared" si="1"/>
        <v>0.1098264421</v>
      </c>
      <c r="J4" s="13">
        <v>210000.0</v>
      </c>
      <c r="K4" s="14">
        <v>732016.0</v>
      </c>
      <c r="L4" s="15">
        <f t="shared" si="2"/>
        <v>0.2868789753</v>
      </c>
      <c r="M4" s="13">
        <v>420000.0</v>
      </c>
      <c r="N4" s="14">
        <v>1265258.0</v>
      </c>
      <c r="O4" s="15">
        <f t="shared" si="3"/>
        <v>0.3319481086</v>
      </c>
      <c r="P4" s="13">
        <v>592185.0</v>
      </c>
      <c r="Q4" s="14">
        <v>1394711.0</v>
      </c>
      <c r="R4" s="15">
        <f t="shared" si="4"/>
        <v>0.4245933387</v>
      </c>
    </row>
    <row r="5">
      <c r="A5" s="10" t="s">
        <v>27</v>
      </c>
      <c r="B5" s="11" t="s">
        <v>28</v>
      </c>
      <c r="C5" s="12" t="s">
        <v>24</v>
      </c>
      <c r="D5" s="13">
        <v>60000.0</v>
      </c>
      <c r="E5" s="19">
        <f>1206299-(28338+13288)</f>
        <v>1164673</v>
      </c>
      <c r="F5" s="15">
        <f t="shared" ref="F5:F12" si="5">D5/E5</f>
        <v>0.05151660595</v>
      </c>
      <c r="G5" s="18">
        <v>552667.0</v>
      </c>
      <c r="H5" s="14">
        <v>2331542.0</v>
      </c>
      <c r="I5" s="15">
        <f t="shared" si="1"/>
        <v>0.2370392641</v>
      </c>
      <c r="J5" s="13">
        <v>695000.0</v>
      </c>
      <c r="K5" s="14">
        <v>2284103.0</v>
      </c>
      <c r="L5" s="15">
        <f t="shared" si="2"/>
        <v>0.3042769963</v>
      </c>
      <c r="M5" s="13">
        <v>465000.0</v>
      </c>
      <c r="N5" s="14">
        <v>1867312.0</v>
      </c>
      <c r="O5" s="15">
        <f t="shared" si="3"/>
        <v>0.2490210527</v>
      </c>
      <c r="P5" s="13">
        <v>351057.0</v>
      </c>
      <c r="Q5" s="14">
        <v>1889924.0</v>
      </c>
      <c r="R5" s="15">
        <f t="shared" si="4"/>
        <v>0.1857519138</v>
      </c>
    </row>
    <row r="6">
      <c r="A6" s="20" t="s">
        <v>29</v>
      </c>
      <c r="B6" s="20" t="s">
        <v>30</v>
      </c>
      <c r="C6" s="21" t="s">
        <v>31</v>
      </c>
      <c r="D6" s="22">
        <v>12000.0</v>
      </c>
      <c r="E6" s="23">
        <v>847170.0</v>
      </c>
      <c r="F6" s="24">
        <f t="shared" si="5"/>
        <v>0.01416480754</v>
      </c>
      <c r="G6" s="22">
        <v>100000.0</v>
      </c>
      <c r="H6" s="23">
        <v>1549008.0</v>
      </c>
      <c r="I6" s="24">
        <f t="shared" si="1"/>
        <v>0.0645574458</v>
      </c>
      <c r="J6" s="22">
        <v>200000.0</v>
      </c>
      <c r="K6" s="23">
        <v>1823779.0</v>
      </c>
      <c r="L6" s="24">
        <f t="shared" si="2"/>
        <v>0.1096624098</v>
      </c>
      <c r="M6" s="22">
        <v>270000.0</v>
      </c>
      <c r="N6" s="23">
        <v>1950961.0</v>
      </c>
      <c r="O6" s="24">
        <f t="shared" si="3"/>
        <v>0.1383933354</v>
      </c>
      <c r="P6" s="22">
        <v>293000.0</v>
      </c>
      <c r="Q6" s="23">
        <v>1931334.0</v>
      </c>
      <c r="R6" s="24">
        <f t="shared" si="4"/>
        <v>0.1517086118</v>
      </c>
    </row>
    <row r="7">
      <c r="A7" s="10" t="s">
        <v>32</v>
      </c>
      <c r="B7" s="11" t="s">
        <v>33</v>
      </c>
      <c r="C7" s="12" t="s">
        <v>24</v>
      </c>
      <c r="D7" s="13">
        <v>42.0</v>
      </c>
      <c r="E7" s="14">
        <f>90574-37647</f>
        <v>52927</v>
      </c>
      <c r="F7" s="15">
        <f t="shared" si="5"/>
        <v>0.0007935458273</v>
      </c>
      <c r="G7" s="25">
        <v>4390.0</v>
      </c>
      <c r="H7" s="14">
        <v>284041.0</v>
      </c>
      <c r="I7" s="15">
        <f t="shared" si="1"/>
        <v>0.01545551522</v>
      </c>
      <c r="J7" s="13">
        <v>23000.0</v>
      </c>
      <c r="K7" s="14">
        <v>469042.0</v>
      </c>
      <c r="L7" s="15">
        <f t="shared" si="2"/>
        <v>0.04903612043</v>
      </c>
      <c r="M7" s="13">
        <v>75800.0</v>
      </c>
      <c r="N7" s="14">
        <v>1079129.0</v>
      </c>
      <c r="O7" s="15">
        <f t="shared" si="3"/>
        <v>0.07024183392</v>
      </c>
      <c r="P7" s="13">
        <v>107855.0</v>
      </c>
      <c r="Q7" s="14">
        <v>1297634.0</v>
      </c>
      <c r="R7" s="15">
        <f t="shared" si="4"/>
        <v>0.08311665693</v>
      </c>
    </row>
    <row r="8">
      <c r="A8" s="26" t="s">
        <v>34</v>
      </c>
      <c r="B8" s="20" t="s">
        <v>35</v>
      </c>
      <c r="C8" s="21" t="s">
        <v>36</v>
      </c>
      <c r="D8" s="22">
        <v>3500.0</v>
      </c>
      <c r="E8" s="23">
        <v>147842.0</v>
      </c>
      <c r="F8" s="24">
        <f t="shared" si="5"/>
        <v>0.02367392216</v>
      </c>
      <c r="G8" s="22">
        <v>30000.0</v>
      </c>
      <c r="H8" s="23">
        <v>412511.0</v>
      </c>
      <c r="I8" s="24">
        <f t="shared" si="1"/>
        <v>0.07272533339</v>
      </c>
      <c r="J8" s="22">
        <v>55300.0</v>
      </c>
      <c r="K8" s="23">
        <v>518931.0</v>
      </c>
      <c r="L8" s="24">
        <f t="shared" si="2"/>
        <v>0.1065652274</v>
      </c>
      <c r="M8" s="22">
        <v>69295.0</v>
      </c>
      <c r="N8" s="23">
        <v>629015.0</v>
      </c>
      <c r="O8" s="24">
        <f t="shared" si="3"/>
        <v>0.1101643045</v>
      </c>
      <c r="P8" s="22">
        <v>82012.0</v>
      </c>
      <c r="Q8" s="23">
        <v>619081.0</v>
      </c>
      <c r="R8" s="24">
        <f t="shared" si="4"/>
        <v>0.1324737797</v>
      </c>
    </row>
    <row r="9">
      <c r="A9" s="27" t="s">
        <v>37</v>
      </c>
      <c r="B9" s="20" t="s">
        <v>38</v>
      </c>
      <c r="C9" s="21" t="s">
        <v>39</v>
      </c>
      <c r="D9" s="22">
        <v>375.0</v>
      </c>
      <c r="E9" s="23">
        <f>104857+1407+5940+5765+19030</f>
        <v>136999</v>
      </c>
      <c r="F9" s="24">
        <f t="shared" si="5"/>
        <v>0.002737246257</v>
      </c>
      <c r="G9" s="22">
        <v>10000.0</v>
      </c>
      <c r="H9" s="23">
        <f>224326+5407+21107+5935+51622</f>
        <v>308397</v>
      </c>
      <c r="I9" s="24">
        <f t="shared" si="1"/>
        <v>0.03242573696</v>
      </c>
      <c r="J9" s="22">
        <v>15900.0</v>
      </c>
      <c r="K9" s="23">
        <f>237595+7697+29407+6855+64248</f>
        <v>345802</v>
      </c>
      <c r="L9" s="24">
        <f t="shared" si="2"/>
        <v>0.04598006952</v>
      </c>
      <c r="M9" s="22">
        <f>400+50+570+21000</f>
        <v>22020</v>
      </c>
      <c r="N9" s="23">
        <f>252981+11104+42911+9357+77149</f>
        <v>393502</v>
      </c>
      <c r="O9" s="24">
        <f t="shared" si="3"/>
        <v>0.05595905485</v>
      </c>
      <c r="P9" s="22">
        <f>220+50+1100+23800</f>
        <v>25170</v>
      </c>
      <c r="Q9" s="23">
        <f>253504+12156+47085+10672+75797</f>
        <v>399214</v>
      </c>
      <c r="R9" s="24">
        <f t="shared" si="4"/>
        <v>0.06304889107</v>
      </c>
    </row>
    <row r="10">
      <c r="A10" s="28" t="s">
        <v>40</v>
      </c>
      <c r="B10" s="28" t="s">
        <v>41</v>
      </c>
      <c r="C10" s="29" t="s">
        <v>42</v>
      </c>
      <c r="D10" s="22">
        <v>1000.0</v>
      </c>
      <c r="E10" s="23">
        <v>62882.0</v>
      </c>
      <c r="F10" s="24">
        <f t="shared" si="5"/>
        <v>0.01590280207</v>
      </c>
      <c r="G10" s="22">
        <v>8000.0</v>
      </c>
      <c r="H10" s="23">
        <v>133605.0</v>
      </c>
      <c r="I10" s="24">
        <f t="shared" si="1"/>
        <v>0.05987799858</v>
      </c>
      <c r="J10" s="22">
        <v>18000.0</v>
      </c>
      <c r="K10" s="23">
        <v>162537.0</v>
      </c>
      <c r="L10" s="24">
        <f t="shared" si="2"/>
        <v>0.1107440152</v>
      </c>
      <c r="M10" s="22">
        <v>22500.0</v>
      </c>
      <c r="N10" s="23">
        <v>162655.0</v>
      </c>
      <c r="O10" s="24">
        <f t="shared" si="3"/>
        <v>0.1383295933</v>
      </c>
      <c r="P10" s="22">
        <v>24700.0</v>
      </c>
      <c r="Q10" s="23">
        <v>160605.0</v>
      </c>
      <c r="R10" s="24">
        <f t="shared" si="4"/>
        <v>0.1537934684</v>
      </c>
    </row>
    <row r="11">
      <c r="A11" s="26" t="s">
        <v>43</v>
      </c>
      <c r="B11" s="20" t="s">
        <v>44</v>
      </c>
      <c r="C11" s="21" t="s">
        <v>36</v>
      </c>
      <c r="D11" s="22">
        <v>427.0</v>
      </c>
      <c r="E11" s="23">
        <v>52544.0</v>
      </c>
      <c r="F11" s="24">
        <f t="shared" si="5"/>
        <v>0.008126522533</v>
      </c>
      <c r="G11" s="22">
        <v>5000.0</v>
      </c>
      <c r="H11" s="23">
        <v>135028.0</v>
      </c>
      <c r="I11" s="24">
        <f t="shared" si="1"/>
        <v>0.03702935687</v>
      </c>
      <c r="J11" s="22">
        <v>15000.0</v>
      </c>
      <c r="K11" s="23">
        <v>149624.0</v>
      </c>
      <c r="L11" s="24">
        <f t="shared" si="2"/>
        <v>0.1002512966</v>
      </c>
      <c r="M11" s="22">
        <v>22300.0</v>
      </c>
      <c r="N11" s="23">
        <v>163259.0</v>
      </c>
      <c r="O11" s="24">
        <f t="shared" si="3"/>
        <v>0.1365927759</v>
      </c>
      <c r="P11" s="22">
        <v>24200.0</v>
      </c>
      <c r="Q11" s="23">
        <v>166084.0</v>
      </c>
      <c r="R11" s="24">
        <f t="shared" si="4"/>
        <v>0.1457094001</v>
      </c>
    </row>
    <row r="12">
      <c r="A12" s="10" t="s">
        <v>45</v>
      </c>
      <c r="B12" s="11" t="s">
        <v>46</v>
      </c>
      <c r="C12" s="12" t="s">
        <v>24</v>
      </c>
      <c r="D12" s="13">
        <v>1175.0</v>
      </c>
      <c r="E12" s="19">
        <v>101924.0</v>
      </c>
      <c r="F12" s="15">
        <f t="shared" si="5"/>
        <v>0.01152819748</v>
      </c>
      <c r="G12" s="13">
        <v>10000.0</v>
      </c>
      <c r="H12" s="14">
        <v>238582.0</v>
      </c>
      <c r="I12" s="15">
        <f t="shared" si="1"/>
        <v>0.04191431038</v>
      </c>
      <c r="J12" s="13">
        <v>20000.0</v>
      </c>
      <c r="K12" s="14">
        <v>308553.0</v>
      </c>
      <c r="L12" s="15">
        <f t="shared" si="2"/>
        <v>0.06481868593</v>
      </c>
      <c r="M12" s="13">
        <v>22500.0</v>
      </c>
      <c r="N12" s="14">
        <v>370968.0</v>
      </c>
      <c r="O12" s="15">
        <f t="shared" si="3"/>
        <v>0.06065213172</v>
      </c>
      <c r="P12" s="13">
        <v>23400.0</v>
      </c>
      <c r="Q12" s="14">
        <v>381343.0</v>
      </c>
      <c r="R12" s="15">
        <f t="shared" si="4"/>
        <v>0.06136208086</v>
      </c>
    </row>
    <row r="13">
      <c r="A13" s="20" t="s">
        <v>47</v>
      </c>
      <c r="B13" s="20" t="s">
        <v>48</v>
      </c>
      <c r="C13" s="21" t="s">
        <v>42</v>
      </c>
      <c r="D13" s="30">
        <v>0.0</v>
      </c>
      <c r="E13" s="23">
        <v>42551.0</v>
      </c>
      <c r="F13" s="17">
        <v>0.0</v>
      </c>
      <c r="G13" s="22">
        <v>5000.0</v>
      </c>
      <c r="H13" s="23">
        <v>98915.0</v>
      </c>
      <c r="I13" s="24">
        <f t="shared" si="1"/>
        <v>0.05054845069</v>
      </c>
      <c r="J13" s="22">
        <v>16000.0</v>
      </c>
      <c r="K13" s="23">
        <v>138036.0</v>
      </c>
      <c r="L13" s="24">
        <f t="shared" si="2"/>
        <v>0.1159117911</v>
      </c>
      <c r="M13" s="22">
        <v>27000.0</v>
      </c>
      <c r="N13" s="23">
        <v>164072.0</v>
      </c>
      <c r="O13" s="24">
        <f t="shared" si="3"/>
        <v>0.1645618997</v>
      </c>
      <c r="P13" s="22">
        <v>23360.0</v>
      </c>
      <c r="Q13" s="23">
        <v>166267.0</v>
      </c>
      <c r="R13" s="24">
        <f t="shared" si="4"/>
        <v>0.1404969116</v>
      </c>
    </row>
    <row r="14">
      <c r="A14" s="10" t="s">
        <v>49</v>
      </c>
      <c r="B14" s="11" t="s">
        <v>50</v>
      </c>
      <c r="C14" s="12" t="s">
        <v>24</v>
      </c>
      <c r="D14" s="13">
        <v>775.0</v>
      </c>
      <c r="E14" s="14">
        <v>155134.0</v>
      </c>
      <c r="F14" s="15">
        <f t="shared" ref="F14:F16" si="6">D14/E14</f>
        <v>0.004995681153</v>
      </c>
      <c r="G14" s="13">
        <v>10000.0</v>
      </c>
      <c r="H14" s="14">
        <v>423715.0</v>
      </c>
      <c r="I14" s="15">
        <f t="shared" si="1"/>
        <v>0.02360076939</v>
      </c>
      <c r="J14" s="13">
        <v>20000.0</v>
      </c>
      <c r="K14" s="14">
        <v>506775.0</v>
      </c>
      <c r="L14" s="15">
        <f t="shared" si="2"/>
        <v>0.03946524592</v>
      </c>
      <c r="M14" s="13">
        <v>20000.0</v>
      </c>
      <c r="N14" s="14">
        <v>573076.0</v>
      </c>
      <c r="O14" s="15">
        <f t="shared" si="3"/>
        <v>0.03489938507</v>
      </c>
      <c r="P14" s="13">
        <v>21800.0</v>
      </c>
      <c r="Q14" s="14">
        <v>575901.0</v>
      </c>
      <c r="R14" s="15">
        <f t="shared" si="4"/>
        <v>0.03785372833</v>
      </c>
    </row>
    <row r="15">
      <c r="A15" s="26" t="s">
        <v>51</v>
      </c>
      <c r="B15" s="20" t="s">
        <v>52</v>
      </c>
      <c r="C15" s="21" t="s">
        <v>36</v>
      </c>
      <c r="D15" s="22">
        <v>450.0</v>
      </c>
      <c r="E15" s="23">
        <v>120722.0</v>
      </c>
      <c r="F15" s="24">
        <f t="shared" si="6"/>
        <v>0.003727572439</v>
      </c>
      <c r="G15" s="22">
        <v>10000.0</v>
      </c>
      <c r="H15" s="23">
        <v>267779.0</v>
      </c>
      <c r="I15" s="24">
        <f t="shared" si="1"/>
        <v>0.03734422789</v>
      </c>
      <c r="J15" s="22">
        <v>12500.0</v>
      </c>
      <c r="K15" s="23">
        <v>298103.0</v>
      </c>
      <c r="L15" s="24">
        <f t="shared" si="2"/>
        <v>0.04193181551</v>
      </c>
      <c r="M15" s="22">
        <v>18000.0</v>
      </c>
      <c r="N15" s="23">
        <v>316715.0</v>
      </c>
      <c r="O15" s="24">
        <f t="shared" si="3"/>
        <v>0.05683343069</v>
      </c>
      <c r="P15" s="22">
        <v>21600.0</v>
      </c>
      <c r="Q15" s="23">
        <v>301173.0</v>
      </c>
      <c r="R15" s="24">
        <f t="shared" si="4"/>
        <v>0.07171957646</v>
      </c>
    </row>
    <row r="16">
      <c r="A16" s="31" t="s">
        <v>53</v>
      </c>
      <c r="B16" s="11" t="s">
        <v>54</v>
      </c>
      <c r="C16" s="12" t="s">
        <v>24</v>
      </c>
      <c r="D16" s="13">
        <v>2000.0</v>
      </c>
      <c r="E16" s="14">
        <f>51792+2888+6358+7088+3975</f>
        <v>72101</v>
      </c>
      <c r="F16" s="15">
        <f t="shared" si="6"/>
        <v>0.02773886631</v>
      </c>
      <c r="G16" s="13">
        <v>10000.0</v>
      </c>
      <c r="H16" s="14">
        <f>7422+5969+6340+3208+137249</f>
        <v>160188</v>
      </c>
      <c r="I16" s="15">
        <f t="shared" si="1"/>
        <v>0.06242664869</v>
      </c>
      <c r="J16" s="13">
        <v>12000.0</v>
      </c>
      <c r="K16" s="14">
        <f>10279+7995+6620+171717+4257+475</f>
        <v>201343</v>
      </c>
      <c r="L16" s="15">
        <f t="shared" si="2"/>
        <v>0.05959978743</v>
      </c>
      <c r="M16" s="13">
        <v>14000.0</v>
      </c>
      <c r="N16" s="14">
        <f>9536+10210+5826+10117+209326+611</f>
        <v>245626</v>
      </c>
      <c r="O16" s="15">
        <f t="shared" si="3"/>
        <v>0.05699722342</v>
      </c>
      <c r="P16" s="13">
        <v>14532.0</v>
      </c>
      <c r="Q16" s="14">
        <v>246875.0</v>
      </c>
      <c r="R16" s="15">
        <f t="shared" si="4"/>
        <v>0.05886379747</v>
      </c>
    </row>
    <row r="17">
      <c r="A17" s="26" t="s">
        <v>55</v>
      </c>
      <c r="B17" s="20" t="s">
        <v>56</v>
      </c>
      <c r="C17" s="21" t="s">
        <v>36</v>
      </c>
      <c r="D17" s="32"/>
      <c r="E17" s="23">
        <v>31831.0</v>
      </c>
      <c r="F17" s="33"/>
      <c r="G17" s="22">
        <v>2000.0</v>
      </c>
      <c r="H17" s="23">
        <v>85504.0</v>
      </c>
      <c r="I17" s="24">
        <f t="shared" si="1"/>
        <v>0.02339071856</v>
      </c>
      <c r="J17" s="22">
        <v>5400.0</v>
      </c>
      <c r="K17" s="23">
        <v>119847.0</v>
      </c>
      <c r="L17" s="24">
        <f t="shared" si="2"/>
        <v>0.04505744825</v>
      </c>
      <c r="M17" s="22">
        <v>13520.0</v>
      </c>
      <c r="N17" s="23">
        <v>174344.0</v>
      </c>
      <c r="O17" s="24">
        <f t="shared" si="3"/>
        <v>0.07754783646</v>
      </c>
      <c r="P17" s="22">
        <v>13990.0</v>
      </c>
      <c r="Q17" s="23">
        <v>181792.0</v>
      </c>
      <c r="R17" s="24">
        <f t="shared" si="4"/>
        <v>0.07695608168</v>
      </c>
    </row>
    <row r="18">
      <c r="A18" s="20" t="s">
        <v>57</v>
      </c>
      <c r="B18" s="20" t="s">
        <v>58</v>
      </c>
      <c r="C18" s="21" t="s">
        <v>36</v>
      </c>
      <c r="D18" s="32"/>
      <c r="E18" s="23">
        <v>9552.0</v>
      </c>
      <c r="F18" s="33"/>
      <c r="G18" s="22">
        <v>1250.0</v>
      </c>
      <c r="H18" s="23">
        <v>55241.0</v>
      </c>
      <c r="I18" s="24">
        <f t="shared" si="1"/>
        <v>0.02262812042</v>
      </c>
      <c r="J18" s="22">
        <v>4000.0</v>
      </c>
      <c r="K18" s="23">
        <v>63806.0</v>
      </c>
      <c r="L18" s="24">
        <f t="shared" si="2"/>
        <v>0.06269002915</v>
      </c>
      <c r="M18" s="22">
        <v>12183.0</v>
      </c>
      <c r="N18" s="23">
        <v>99166.0</v>
      </c>
      <c r="O18" s="24">
        <f t="shared" si="3"/>
        <v>0.1228546074</v>
      </c>
      <c r="P18" s="22">
        <v>13923.0</v>
      </c>
      <c r="Q18" s="23">
        <v>98087.0</v>
      </c>
      <c r="R18" s="24">
        <f t="shared" si="4"/>
        <v>0.1419454158</v>
      </c>
    </row>
    <row r="19">
      <c r="A19" s="10" t="s">
        <v>59</v>
      </c>
      <c r="B19" s="11" t="s">
        <v>60</v>
      </c>
      <c r="C19" s="12" t="s">
        <v>24</v>
      </c>
      <c r="D19" s="34"/>
      <c r="E19" s="14">
        <v>18164.0</v>
      </c>
      <c r="F19" s="35"/>
      <c r="G19" s="13">
        <v>1500.0</v>
      </c>
      <c r="H19" s="14">
        <f>44297</f>
        <v>44297</v>
      </c>
      <c r="I19" s="15">
        <f t="shared" si="1"/>
        <v>0.03386233831</v>
      </c>
      <c r="J19" s="13">
        <v>388.0</v>
      </c>
      <c r="K19" s="14">
        <f>282+70790</f>
        <v>71072</v>
      </c>
      <c r="L19" s="15">
        <f t="shared" si="2"/>
        <v>0.005459252589</v>
      </c>
      <c r="M19" s="13">
        <v>4255.0</v>
      </c>
      <c r="N19" s="14">
        <f>186735+5817</f>
        <v>192552</v>
      </c>
      <c r="O19" s="15">
        <f t="shared" si="3"/>
        <v>0.02209792679</v>
      </c>
      <c r="P19" s="13">
        <v>13778.0</v>
      </c>
      <c r="Q19" s="14">
        <f>259318+9036</f>
        <v>268354</v>
      </c>
      <c r="R19" s="15">
        <f t="shared" si="4"/>
        <v>0.05134262951</v>
      </c>
    </row>
    <row r="20">
      <c r="A20" s="20" t="s">
        <v>61</v>
      </c>
      <c r="B20" s="20" t="s">
        <v>62</v>
      </c>
      <c r="C20" s="21" t="s">
        <v>42</v>
      </c>
      <c r="D20" s="30">
        <v>0.0</v>
      </c>
      <c r="E20" s="23">
        <v>29148.0</v>
      </c>
      <c r="F20" s="36">
        <v>0.0</v>
      </c>
      <c r="G20" s="22">
        <v>3500.0</v>
      </c>
      <c r="H20" s="23">
        <v>102054.0</v>
      </c>
      <c r="I20" s="24">
        <f t="shared" si="1"/>
        <v>0.03429556901</v>
      </c>
      <c r="J20" s="22">
        <v>12000.0</v>
      </c>
      <c r="K20" s="23">
        <v>143555.0</v>
      </c>
      <c r="L20" s="24">
        <f t="shared" si="2"/>
        <v>0.08359165477</v>
      </c>
      <c r="M20" s="22">
        <v>13000.0</v>
      </c>
      <c r="N20" s="23">
        <v>146716.0</v>
      </c>
      <c r="O20" s="24">
        <f t="shared" si="3"/>
        <v>0.08860655961</v>
      </c>
      <c r="P20" s="22">
        <v>13765.0</v>
      </c>
      <c r="Q20" s="23">
        <f>147121</f>
        <v>147121</v>
      </c>
      <c r="R20" s="24">
        <f t="shared" si="4"/>
        <v>0.0935624418</v>
      </c>
    </row>
    <row r="21">
      <c r="A21" s="26" t="s">
        <v>63</v>
      </c>
      <c r="B21" s="20" t="s">
        <v>52</v>
      </c>
      <c r="C21" s="21" t="s">
        <v>36</v>
      </c>
      <c r="D21" s="32"/>
      <c r="E21" s="23">
        <v>9372.0</v>
      </c>
      <c r="F21" s="33"/>
      <c r="G21" s="22">
        <v>2500.0</v>
      </c>
      <c r="H21" s="23">
        <v>55545.0</v>
      </c>
      <c r="I21" s="24">
        <f t="shared" si="1"/>
        <v>0.04500855162</v>
      </c>
      <c r="J21" s="22">
        <v>10000.0</v>
      </c>
      <c r="K21" s="23">
        <v>76754.0</v>
      </c>
      <c r="L21" s="24">
        <f t="shared" si="2"/>
        <v>0.1302863694</v>
      </c>
      <c r="M21" s="22">
        <v>12150.0</v>
      </c>
      <c r="N21" s="23">
        <v>88979.0</v>
      </c>
      <c r="O21" s="24">
        <f t="shared" si="3"/>
        <v>0.1365490734</v>
      </c>
      <c r="P21" s="22">
        <v>12900.0</v>
      </c>
      <c r="Q21" s="23">
        <v>79198.0</v>
      </c>
      <c r="R21" s="24">
        <f t="shared" si="4"/>
        <v>0.1628829011</v>
      </c>
    </row>
    <row r="22">
      <c r="A22" s="26" t="s">
        <v>64</v>
      </c>
      <c r="B22" s="20" t="s">
        <v>44</v>
      </c>
      <c r="C22" s="21" t="s">
        <v>36</v>
      </c>
      <c r="D22" s="22">
        <v>37.0</v>
      </c>
      <c r="E22" s="23">
        <v>6532.0</v>
      </c>
      <c r="F22" s="24">
        <f t="shared" ref="F22:F26" si="7">D22/E22</f>
        <v>0.00566442131</v>
      </c>
      <c r="G22" s="22">
        <v>3000.0</v>
      </c>
      <c r="H22" s="23">
        <v>54773.0</v>
      </c>
      <c r="I22" s="24">
        <f t="shared" si="1"/>
        <v>0.05477151151</v>
      </c>
      <c r="J22" s="22">
        <v>6000.0</v>
      </c>
      <c r="K22" s="23">
        <v>63841.0</v>
      </c>
      <c r="L22" s="24">
        <f t="shared" si="2"/>
        <v>0.09398349023</v>
      </c>
      <c r="M22" s="22">
        <v>9000.0</v>
      </c>
      <c r="N22" s="23">
        <v>62959.0</v>
      </c>
      <c r="O22" s="24">
        <f t="shared" si="3"/>
        <v>0.1429501739</v>
      </c>
      <c r="P22" s="22">
        <v>10900.0</v>
      </c>
      <c r="Q22" s="23">
        <v>61394.0</v>
      </c>
      <c r="R22" s="24">
        <f t="shared" si="4"/>
        <v>0.1775417793</v>
      </c>
    </row>
    <row r="23">
      <c r="A23" s="26" t="s">
        <v>65</v>
      </c>
      <c r="B23" s="20" t="s">
        <v>66</v>
      </c>
      <c r="C23" s="21" t="s">
        <v>36</v>
      </c>
      <c r="D23" s="22">
        <v>50.0</v>
      </c>
      <c r="E23" s="23">
        <v>44303.0</v>
      </c>
      <c r="F23" s="24">
        <f t="shared" si="7"/>
        <v>0.001128591743</v>
      </c>
      <c r="G23" s="22">
        <v>4000.0</v>
      </c>
      <c r="H23" s="23">
        <v>109125.0</v>
      </c>
      <c r="I23" s="24">
        <f t="shared" si="1"/>
        <v>0.03665521191</v>
      </c>
      <c r="J23" s="22">
        <v>7000.0</v>
      </c>
      <c r="K23" s="23">
        <v>141030.0</v>
      </c>
      <c r="L23" s="24">
        <f t="shared" si="2"/>
        <v>0.04963482947</v>
      </c>
      <c r="M23" s="22">
        <v>11000.0</v>
      </c>
      <c r="N23" s="23">
        <v>163712.0</v>
      </c>
      <c r="O23" s="24">
        <f t="shared" si="3"/>
        <v>0.06719116497</v>
      </c>
      <c r="P23" s="22">
        <v>9650.0</v>
      </c>
      <c r="Q23" s="23">
        <v>171584.0</v>
      </c>
      <c r="R23" s="24">
        <f t="shared" si="4"/>
        <v>0.05624067512</v>
      </c>
    </row>
    <row r="24">
      <c r="A24" s="10" t="s">
        <v>67</v>
      </c>
      <c r="B24" s="11" t="s">
        <v>68</v>
      </c>
      <c r="C24" s="12" t="s">
        <v>24</v>
      </c>
      <c r="D24" s="13">
        <v>2000.0</v>
      </c>
      <c r="E24" s="19">
        <v>90758.0</v>
      </c>
      <c r="F24" s="15">
        <f t="shared" si="7"/>
        <v>0.02203662487</v>
      </c>
      <c r="G24" s="13">
        <v>3500.0</v>
      </c>
      <c r="H24" s="14">
        <v>100253.0</v>
      </c>
      <c r="I24" s="15">
        <f t="shared" si="1"/>
        <v>0.03491167347</v>
      </c>
      <c r="J24" s="13">
        <v>7000.0</v>
      </c>
      <c r="K24" s="14">
        <v>113344.0</v>
      </c>
      <c r="L24" s="15">
        <f t="shared" si="2"/>
        <v>0.06175889328</v>
      </c>
      <c r="M24" s="13">
        <v>9000.0</v>
      </c>
      <c r="N24" s="14">
        <v>127412.0</v>
      </c>
      <c r="O24" s="15">
        <f t="shared" si="3"/>
        <v>0.07063698867</v>
      </c>
      <c r="P24" s="13">
        <v>9400.0</v>
      </c>
      <c r="Q24" s="14">
        <v>130577.0</v>
      </c>
      <c r="R24" s="15">
        <f t="shared" si="4"/>
        <v>0.07198817556</v>
      </c>
    </row>
    <row r="25">
      <c r="A25" s="26" t="s">
        <v>69</v>
      </c>
      <c r="B25" s="20" t="s">
        <v>70</v>
      </c>
      <c r="C25" s="21" t="s">
        <v>36</v>
      </c>
      <c r="D25" s="22">
        <v>29.0</v>
      </c>
      <c r="E25" s="23">
        <v>54627.0</v>
      </c>
      <c r="F25" s="24">
        <f t="shared" si="7"/>
        <v>0.0005308730115</v>
      </c>
      <c r="G25" s="22">
        <v>800.0</v>
      </c>
      <c r="H25" s="23">
        <v>127715.0</v>
      </c>
      <c r="I25" s="24">
        <f t="shared" si="1"/>
        <v>0.00626394707</v>
      </c>
      <c r="J25" s="22">
        <v>2062.0</v>
      </c>
      <c r="K25" s="23">
        <f>167693+4004</f>
        <v>171697</v>
      </c>
      <c r="L25" s="24">
        <f t="shared" si="2"/>
        <v>0.01200952841</v>
      </c>
      <c r="M25" s="22">
        <v>8027.0</v>
      </c>
      <c r="N25" s="23">
        <v>217604.0</v>
      </c>
      <c r="O25" s="24">
        <f t="shared" si="3"/>
        <v>0.03688810867</v>
      </c>
      <c r="P25" s="22">
        <v>9339.0</v>
      </c>
      <c r="Q25" s="23">
        <v>219428.0</v>
      </c>
      <c r="R25" s="24">
        <f t="shared" si="4"/>
        <v>0.04256065771</v>
      </c>
    </row>
    <row r="26">
      <c r="A26" s="10" t="s">
        <v>71</v>
      </c>
      <c r="B26" s="11" t="s">
        <v>72</v>
      </c>
      <c r="C26" s="12" t="s">
        <v>24</v>
      </c>
      <c r="D26" s="37">
        <v>46.0</v>
      </c>
      <c r="E26" s="14">
        <v>4586.0</v>
      </c>
      <c r="F26" s="15">
        <f t="shared" si="7"/>
        <v>0.01003052769</v>
      </c>
      <c r="G26" s="16">
        <v>0.0</v>
      </c>
      <c r="H26" s="14">
        <v>30919.0</v>
      </c>
      <c r="I26" s="17">
        <v>0.0</v>
      </c>
      <c r="J26" s="37">
        <v>3000.0</v>
      </c>
      <c r="K26" s="14">
        <v>42726.0</v>
      </c>
      <c r="L26" s="15">
        <f t="shared" si="2"/>
        <v>0.07021485746</v>
      </c>
      <c r="M26" s="37">
        <v>8000.0</v>
      </c>
      <c r="N26" s="14">
        <v>61499.0</v>
      </c>
      <c r="O26" s="15">
        <f t="shared" si="3"/>
        <v>0.130083416</v>
      </c>
      <c r="P26" s="37">
        <v>9300.0</v>
      </c>
      <c r="Q26" s="14">
        <v>67362.0</v>
      </c>
      <c r="R26" s="15">
        <f t="shared" si="4"/>
        <v>0.1380600338</v>
      </c>
    </row>
    <row r="27">
      <c r="A27" s="10" t="s">
        <v>73</v>
      </c>
      <c r="B27" s="11" t="s">
        <v>74</v>
      </c>
      <c r="C27" s="12" t="s">
        <v>24</v>
      </c>
      <c r="D27" s="38"/>
      <c r="E27" s="14">
        <v>38991.0</v>
      </c>
      <c r="F27" s="15">
        <v>0.0</v>
      </c>
      <c r="G27" s="13">
        <v>800.0</v>
      </c>
      <c r="H27" s="14">
        <v>85969.0</v>
      </c>
      <c r="I27" s="15">
        <f t="shared" ref="I27:I30" si="8">G27/H27</f>
        <v>0.009305679954</v>
      </c>
      <c r="J27" s="13">
        <v>5000.0</v>
      </c>
      <c r="K27" s="14">
        <v>116531.0</v>
      </c>
      <c r="L27" s="15">
        <f t="shared" si="2"/>
        <v>0.04290703761</v>
      </c>
      <c r="M27" s="13">
        <v>7200.0</v>
      </c>
      <c r="N27" s="14">
        <v>158346.0</v>
      </c>
      <c r="O27" s="15">
        <f t="shared" si="3"/>
        <v>0.04547004661</v>
      </c>
      <c r="P27" s="13">
        <v>9158.0</v>
      </c>
      <c r="Q27" s="14">
        <v>158346.0</v>
      </c>
      <c r="R27" s="15">
        <f t="shared" si="4"/>
        <v>0.05783537317</v>
      </c>
    </row>
    <row r="28">
      <c r="A28" s="10" t="s">
        <v>75</v>
      </c>
      <c r="B28" s="11" t="s">
        <v>72</v>
      </c>
      <c r="C28" s="12" t="s">
        <v>24</v>
      </c>
      <c r="D28" s="34"/>
      <c r="E28" s="14">
        <v>18892.0</v>
      </c>
      <c r="F28" s="35"/>
      <c r="G28" s="37">
        <v>3000.0</v>
      </c>
      <c r="H28" s="14">
        <v>79803.0</v>
      </c>
      <c r="I28" s="15">
        <f t="shared" si="8"/>
        <v>0.03759257171</v>
      </c>
      <c r="J28" s="37">
        <v>5000.0</v>
      </c>
      <c r="K28" s="14">
        <v>100176.0</v>
      </c>
      <c r="L28" s="15">
        <f t="shared" si="2"/>
        <v>0.04991215461</v>
      </c>
      <c r="M28" s="37">
        <v>7000.0</v>
      </c>
      <c r="N28" s="14">
        <v>134646.0</v>
      </c>
      <c r="O28" s="15">
        <f t="shared" si="3"/>
        <v>0.0519881764</v>
      </c>
      <c r="P28" s="37">
        <v>7200.0</v>
      </c>
      <c r="Q28" s="14">
        <v>142598.0</v>
      </c>
      <c r="R28" s="15">
        <f t="shared" si="4"/>
        <v>0.05049159175</v>
      </c>
    </row>
    <row r="29">
      <c r="A29" s="10" t="s">
        <v>76</v>
      </c>
      <c r="B29" s="11" t="s">
        <v>72</v>
      </c>
      <c r="C29" s="12" t="s">
        <v>24</v>
      </c>
      <c r="D29" s="37">
        <v>27.0</v>
      </c>
      <c r="E29" s="14">
        <v>5276.0</v>
      </c>
      <c r="F29" s="15">
        <f t="shared" ref="F29:F32" si="9">D29/E29</f>
        <v>0.005117513268</v>
      </c>
      <c r="G29" s="37">
        <v>250.0</v>
      </c>
      <c r="H29" s="14">
        <v>28867.0</v>
      </c>
      <c r="I29" s="15">
        <f t="shared" si="8"/>
        <v>0.008660408078</v>
      </c>
      <c r="J29" s="37">
        <v>3000.0</v>
      </c>
      <c r="K29" s="14">
        <v>36213.0</v>
      </c>
      <c r="L29" s="15">
        <f t="shared" si="2"/>
        <v>0.08284317786</v>
      </c>
      <c r="M29" s="37">
        <v>4500.0</v>
      </c>
      <c r="N29" s="14">
        <v>54000.0</v>
      </c>
      <c r="O29" s="15">
        <f t="shared" si="3"/>
        <v>0.08333333333</v>
      </c>
      <c r="P29" s="37">
        <v>6400.0</v>
      </c>
      <c r="Q29" s="14">
        <v>58408.0</v>
      </c>
      <c r="R29" s="15">
        <f t="shared" si="4"/>
        <v>0.109574031</v>
      </c>
    </row>
    <row r="30">
      <c r="A30" s="28" t="s">
        <v>77</v>
      </c>
      <c r="B30" s="28" t="s">
        <v>41</v>
      </c>
      <c r="C30" s="29" t="s">
        <v>42</v>
      </c>
      <c r="D30" s="22">
        <v>68.0</v>
      </c>
      <c r="E30" s="23">
        <v>20270.0</v>
      </c>
      <c r="F30" s="24">
        <f t="shared" si="9"/>
        <v>0.003354711396</v>
      </c>
      <c r="G30" s="22">
        <v>1400.0</v>
      </c>
      <c r="H30" s="23">
        <v>73141.0</v>
      </c>
      <c r="I30" s="24">
        <f t="shared" si="8"/>
        <v>0.019141111</v>
      </c>
      <c r="J30" s="22">
        <v>6000.0</v>
      </c>
      <c r="K30" s="23">
        <v>91715.0</v>
      </c>
      <c r="L30" s="24">
        <f t="shared" si="2"/>
        <v>0.06542005125</v>
      </c>
      <c r="M30" s="22">
        <v>5300.0</v>
      </c>
      <c r="N30" s="23">
        <v>99902.0</v>
      </c>
      <c r="O30" s="24">
        <f t="shared" si="3"/>
        <v>0.05305199095</v>
      </c>
      <c r="P30" s="22">
        <v>5800.0</v>
      </c>
      <c r="Q30" s="23">
        <v>99314.0</v>
      </c>
      <c r="R30" s="24">
        <f t="shared" si="4"/>
        <v>0.05840062831</v>
      </c>
    </row>
    <row r="31">
      <c r="A31" s="26" t="s">
        <v>78</v>
      </c>
      <c r="B31" s="20" t="s">
        <v>79</v>
      </c>
      <c r="C31" s="21" t="s">
        <v>36</v>
      </c>
      <c r="D31" s="39">
        <v>173.0</v>
      </c>
      <c r="E31" s="23">
        <v>21689.0</v>
      </c>
      <c r="F31" s="24">
        <f t="shared" si="9"/>
        <v>0.007976393564</v>
      </c>
      <c r="G31" s="32"/>
      <c r="H31" s="23">
        <v>33620.0</v>
      </c>
      <c r="I31" s="33"/>
      <c r="J31" s="39">
        <v>3250.0</v>
      </c>
      <c r="K31" s="23">
        <v>46535.0</v>
      </c>
      <c r="L31" s="24">
        <f t="shared" si="2"/>
        <v>0.06983990545</v>
      </c>
      <c r="M31" s="39">
        <v>5389.0</v>
      </c>
      <c r="N31" s="23">
        <v>56363.0</v>
      </c>
      <c r="O31" s="24">
        <f t="shared" si="3"/>
        <v>0.09561236982</v>
      </c>
      <c r="P31" s="39">
        <v>5323.0</v>
      </c>
      <c r="Q31" s="23">
        <v>57545.0</v>
      </c>
      <c r="R31" s="24">
        <f t="shared" si="4"/>
        <v>0.09250152055</v>
      </c>
    </row>
    <row r="32">
      <c r="A32" s="20" t="s">
        <v>80</v>
      </c>
      <c r="B32" s="20" t="s">
        <v>81</v>
      </c>
      <c r="C32" s="21" t="s">
        <v>36</v>
      </c>
      <c r="D32" s="22">
        <v>39.0</v>
      </c>
      <c r="E32" s="23">
        <f>12856+6526</f>
        <v>19382</v>
      </c>
      <c r="F32" s="24">
        <f t="shared" si="9"/>
        <v>0.002012176246</v>
      </c>
      <c r="G32" s="22">
        <v>500.0</v>
      </c>
      <c r="H32" s="23">
        <v>50421.0</v>
      </c>
      <c r="I32" s="24">
        <f t="shared" ref="I32:I34" si="10">G32/H32</f>
        <v>0.009916503044</v>
      </c>
      <c r="J32" s="22">
        <v>3050.0</v>
      </c>
      <c r="K32" s="23">
        <v>57290.0</v>
      </c>
      <c r="L32" s="24">
        <f t="shared" si="2"/>
        <v>0.05323791238</v>
      </c>
      <c r="M32" s="22">
        <v>5317.0</v>
      </c>
      <c r="N32" s="23">
        <v>81424.0</v>
      </c>
      <c r="O32" s="24">
        <f t="shared" si="3"/>
        <v>0.0653001572</v>
      </c>
      <c r="P32" s="22">
        <v>4964.0</v>
      </c>
      <c r="Q32" s="23">
        <v>84294.0</v>
      </c>
      <c r="R32" s="24">
        <f t="shared" si="4"/>
        <v>0.05888912615</v>
      </c>
    </row>
    <row r="33">
      <c r="A33" s="20" t="s">
        <v>82</v>
      </c>
      <c r="B33" s="20" t="s">
        <v>62</v>
      </c>
      <c r="C33" s="21" t="s">
        <v>42</v>
      </c>
      <c r="D33" s="32"/>
      <c r="E33" s="23">
        <v>11237.0</v>
      </c>
      <c r="F33" s="33"/>
      <c r="G33" s="22">
        <v>500.0</v>
      </c>
      <c r="H33" s="23">
        <v>28836.0</v>
      </c>
      <c r="I33" s="24">
        <f t="shared" si="10"/>
        <v>0.01733943682</v>
      </c>
      <c r="J33" s="22">
        <v>1500.0</v>
      </c>
      <c r="K33" s="23">
        <v>40067.0</v>
      </c>
      <c r="L33" s="24">
        <f t="shared" si="2"/>
        <v>0.03743729254</v>
      </c>
      <c r="M33" s="22">
        <v>5600.0</v>
      </c>
      <c r="N33" s="23">
        <v>56765.0</v>
      </c>
      <c r="O33" s="24">
        <f t="shared" si="3"/>
        <v>0.09865233859</v>
      </c>
      <c r="P33" s="22">
        <v>4900.0</v>
      </c>
      <c r="Q33" s="23">
        <v>61215.0</v>
      </c>
      <c r="R33" s="24">
        <f t="shared" si="4"/>
        <v>0.08004574042</v>
      </c>
    </row>
    <row r="34">
      <c r="A34" s="26" t="s">
        <v>83</v>
      </c>
      <c r="B34" s="20" t="s">
        <v>79</v>
      </c>
      <c r="C34" s="21" t="s">
        <v>36</v>
      </c>
      <c r="D34" s="32"/>
      <c r="E34" s="23">
        <v>4808.0</v>
      </c>
      <c r="F34" s="33"/>
      <c r="G34" s="22">
        <v>1000.0</v>
      </c>
      <c r="H34" s="23">
        <v>32121.0</v>
      </c>
      <c r="I34" s="24">
        <f t="shared" si="10"/>
        <v>0.03113228106</v>
      </c>
      <c r="J34" s="22">
        <v>5000.0</v>
      </c>
      <c r="K34" s="23">
        <v>41707.0</v>
      </c>
      <c r="L34" s="24">
        <f t="shared" si="2"/>
        <v>0.1198839523</v>
      </c>
      <c r="M34" s="22">
        <v>4500.0</v>
      </c>
      <c r="N34" s="23">
        <v>43516.0</v>
      </c>
      <c r="O34" s="24">
        <f t="shared" si="3"/>
        <v>0.1034102399</v>
      </c>
      <c r="P34" s="22">
        <v>4860.0</v>
      </c>
      <c r="Q34" s="23">
        <v>41242.0</v>
      </c>
      <c r="R34" s="24">
        <f t="shared" si="4"/>
        <v>0.1178410358</v>
      </c>
    </row>
    <row r="35">
      <c r="A35" s="26" t="s">
        <v>84</v>
      </c>
      <c r="B35" s="20" t="s">
        <v>52</v>
      </c>
      <c r="C35" s="21" t="s">
        <v>36</v>
      </c>
      <c r="D35" s="32"/>
      <c r="E35" s="23">
        <f>5849+5441</f>
        <v>11290</v>
      </c>
      <c r="F35" s="33"/>
      <c r="G35" s="32"/>
      <c r="H35" s="23">
        <f>35403+21023</f>
        <v>56426</v>
      </c>
      <c r="I35" s="33"/>
      <c r="J35" s="22">
        <v>350.0</v>
      </c>
      <c r="K35" s="23">
        <v>60725.0</v>
      </c>
      <c r="L35" s="24">
        <f t="shared" si="2"/>
        <v>0.005763688761</v>
      </c>
      <c r="M35" s="22">
        <v>1320.0</v>
      </c>
      <c r="N35" s="23">
        <v>58659.0</v>
      </c>
      <c r="O35" s="24">
        <f t="shared" si="3"/>
        <v>0.02250294073</v>
      </c>
      <c r="P35" s="22">
        <v>4800.0</v>
      </c>
      <c r="Q35" s="23">
        <v>56173.0</v>
      </c>
      <c r="R35" s="24">
        <f t="shared" si="4"/>
        <v>0.08545030531</v>
      </c>
    </row>
    <row r="36">
      <c r="A36" s="10" t="s">
        <v>85</v>
      </c>
      <c r="B36" s="11" t="s">
        <v>86</v>
      </c>
      <c r="C36" s="12" t="s">
        <v>24</v>
      </c>
      <c r="D36" s="16">
        <v>0.0</v>
      </c>
      <c r="E36" s="14">
        <v>13655.0</v>
      </c>
      <c r="F36" s="17">
        <v>0.0</v>
      </c>
      <c r="G36" s="13">
        <v>1000.0</v>
      </c>
      <c r="H36" s="14">
        <v>72826.0</v>
      </c>
      <c r="I36" s="15">
        <f t="shared" ref="I36:I39" si="11">G36/H36</f>
        <v>0.01373135968</v>
      </c>
      <c r="J36" s="13">
        <v>3500.0</v>
      </c>
      <c r="K36" s="14">
        <v>88723.0</v>
      </c>
      <c r="L36" s="15">
        <f t="shared" si="2"/>
        <v>0.03944862099</v>
      </c>
      <c r="M36" s="13">
        <v>3500.0</v>
      </c>
      <c r="N36" s="14">
        <v>95692.0</v>
      </c>
      <c r="O36" s="15">
        <f t="shared" si="3"/>
        <v>0.03657568031</v>
      </c>
      <c r="P36" s="13">
        <v>3750.0</v>
      </c>
      <c r="Q36" s="14">
        <v>87549.0</v>
      </c>
      <c r="R36" s="15">
        <f t="shared" si="4"/>
        <v>0.04283315629</v>
      </c>
    </row>
    <row r="37">
      <c r="A37" s="10" t="s">
        <v>87</v>
      </c>
      <c r="B37" s="11" t="s">
        <v>88</v>
      </c>
      <c r="C37" s="12" t="s">
        <v>24</v>
      </c>
      <c r="D37" s="13">
        <v>900.0</v>
      </c>
      <c r="E37" s="14">
        <v>33914.0</v>
      </c>
      <c r="F37" s="15">
        <f>D37/E37</f>
        <v>0.02653771304</v>
      </c>
      <c r="G37" s="13">
        <v>2000.0</v>
      </c>
      <c r="H37" s="14">
        <v>74419.0</v>
      </c>
      <c r="I37" s="15">
        <f t="shared" si="11"/>
        <v>0.02687485723</v>
      </c>
      <c r="J37" s="13">
        <v>1600.0</v>
      </c>
      <c r="K37" s="14">
        <v>94156.0</v>
      </c>
      <c r="L37" s="15">
        <f t="shared" si="2"/>
        <v>0.01699307532</v>
      </c>
      <c r="M37" s="13">
        <v>5000.0</v>
      </c>
      <c r="N37" s="14">
        <v>101740.0</v>
      </c>
      <c r="O37" s="15">
        <f t="shared" si="3"/>
        <v>0.0491448791</v>
      </c>
      <c r="P37" s="13">
        <v>3650.0</v>
      </c>
      <c r="Q37" s="14">
        <v>100518.0</v>
      </c>
      <c r="R37" s="15">
        <f t="shared" si="4"/>
        <v>0.03631190434</v>
      </c>
    </row>
    <row r="38">
      <c r="A38" s="26" t="s">
        <v>89</v>
      </c>
      <c r="B38" s="20" t="s">
        <v>56</v>
      </c>
      <c r="C38" s="21" t="s">
        <v>36</v>
      </c>
      <c r="D38" s="32"/>
      <c r="E38" s="23">
        <v>11448.0</v>
      </c>
      <c r="F38" s="33"/>
      <c r="G38" s="22">
        <v>500.0</v>
      </c>
      <c r="H38" s="23">
        <v>29419.0</v>
      </c>
      <c r="I38" s="24">
        <f t="shared" si="11"/>
        <v>0.01699581903</v>
      </c>
      <c r="J38" s="22">
        <v>1580.0</v>
      </c>
      <c r="K38" s="23">
        <v>40323.0</v>
      </c>
      <c r="L38" s="24">
        <f t="shared" si="2"/>
        <v>0.03918359249</v>
      </c>
      <c r="M38" s="22">
        <v>3140.0</v>
      </c>
      <c r="N38" s="23">
        <v>57055.0</v>
      </c>
      <c r="O38" s="24">
        <f t="shared" si="3"/>
        <v>0.05503461572</v>
      </c>
      <c r="P38" s="22">
        <v>3580.0</v>
      </c>
      <c r="Q38" s="23">
        <v>64378.0</v>
      </c>
      <c r="R38" s="24">
        <f t="shared" si="4"/>
        <v>0.055609059</v>
      </c>
    </row>
    <row r="39">
      <c r="A39" s="20" t="s">
        <v>90</v>
      </c>
      <c r="B39" s="20" t="s">
        <v>48</v>
      </c>
      <c r="C39" s="21" t="s">
        <v>42</v>
      </c>
      <c r="D39" s="22">
        <v>40.0</v>
      </c>
      <c r="E39" s="23">
        <v>13979.0</v>
      </c>
      <c r="F39" s="24">
        <f>D39/E39</f>
        <v>0.00286143501</v>
      </c>
      <c r="G39" s="22">
        <v>500.0</v>
      </c>
      <c r="H39" s="23">
        <v>43916.0</v>
      </c>
      <c r="I39" s="24">
        <f t="shared" si="11"/>
        <v>0.01138537207</v>
      </c>
      <c r="J39" s="22">
        <v>2500.0</v>
      </c>
      <c r="K39" s="23">
        <v>59316.0</v>
      </c>
      <c r="L39" s="24">
        <f t="shared" si="2"/>
        <v>0.04214714411</v>
      </c>
      <c r="M39" s="22">
        <v>3000.0</v>
      </c>
      <c r="N39" s="23">
        <v>68128.0</v>
      </c>
      <c r="O39" s="24">
        <f t="shared" si="3"/>
        <v>0.0440347581</v>
      </c>
      <c r="P39" s="22">
        <v>3300.0</v>
      </c>
      <c r="Q39" s="23">
        <v>68685.0</v>
      </c>
      <c r="R39" s="24">
        <f t="shared" si="4"/>
        <v>0.04804542477</v>
      </c>
    </row>
    <row r="40">
      <c r="A40" s="10" t="s">
        <v>91</v>
      </c>
      <c r="B40" s="11" t="s">
        <v>60</v>
      </c>
      <c r="C40" s="12" t="s">
        <v>24</v>
      </c>
      <c r="D40" s="34"/>
      <c r="E40" s="14">
        <v>7560.0</v>
      </c>
      <c r="F40" s="35"/>
      <c r="G40" s="34"/>
      <c r="H40" s="14">
        <v>17831.0</v>
      </c>
      <c r="I40" s="35"/>
      <c r="J40" s="34"/>
      <c r="K40" s="14">
        <v>26730.0</v>
      </c>
      <c r="L40" s="35"/>
      <c r="M40" s="34"/>
      <c r="N40" s="14">
        <v>62202.0</v>
      </c>
      <c r="O40" s="35"/>
      <c r="P40" s="13">
        <v>3257.0</v>
      </c>
      <c r="Q40" s="14">
        <f>83385</f>
        <v>83385</v>
      </c>
      <c r="R40" s="15">
        <f t="shared" si="4"/>
        <v>0.03905978293</v>
      </c>
    </row>
    <row r="41">
      <c r="A41" s="10" t="s">
        <v>92</v>
      </c>
      <c r="B41" s="11" t="s">
        <v>93</v>
      </c>
      <c r="C41" s="12" t="s">
        <v>24</v>
      </c>
      <c r="D41" s="13">
        <v>500.0</v>
      </c>
      <c r="E41" s="14">
        <f>56747+7759</f>
        <v>64506</v>
      </c>
      <c r="F41" s="15">
        <f>D41/E41</f>
        <v>0.007751216941</v>
      </c>
      <c r="G41" s="13">
        <v>1800.0</v>
      </c>
      <c r="H41" s="14">
        <v>76813.0</v>
      </c>
      <c r="I41" s="15">
        <f>G41/H41</f>
        <v>0.02343353339</v>
      </c>
      <c r="J41" s="13">
        <v>3000.0</v>
      </c>
      <c r="K41" s="14">
        <v>72013.0</v>
      </c>
      <c r="L41" s="15">
        <f>J41/K41</f>
        <v>0.04165914488</v>
      </c>
      <c r="M41" s="13">
        <v>2500.0</v>
      </c>
      <c r="N41" s="14">
        <v>72763.0</v>
      </c>
      <c r="O41" s="15">
        <f t="shared" ref="O41:O76" si="12">M41/N41</f>
        <v>0.03435812157</v>
      </c>
      <c r="P41" s="13">
        <v>3120.0</v>
      </c>
      <c r="Q41" s="14">
        <v>70304.0</v>
      </c>
      <c r="R41" s="15">
        <f t="shared" si="4"/>
        <v>0.04437869822</v>
      </c>
    </row>
    <row r="42">
      <c r="A42" s="26" t="s">
        <v>94</v>
      </c>
      <c r="B42" s="20" t="s">
        <v>56</v>
      </c>
      <c r="C42" s="21" t="s">
        <v>36</v>
      </c>
      <c r="D42" s="32"/>
      <c r="E42" s="23">
        <v>1889.0</v>
      </c>
      <c r="F42" s="33"/>
      <c r="G42" s="32"/>
      <c r="H42" s="23">
        <v>5323.0</v>
      </c>
      <c r="I42" s="33"/>
      <c r="J42" s="32"/>
      <c r="K42" s="23">
        <v>7493.0</v>
      </c>
      <c r="L42" s="33"/>
      <c r="M42" s="22">
        <v>1800.0</v>
      </c>
      <c r="N42" s="23">
        <v>34227.0</v>
      </c>
      <c r="O42" s="24">
        <f t="shared" si="12"/>
        <v>0.05259006048</v>
      </c>
      <c r="P42" s="22">
        <f>2200+900</f>
        <v>3100</v>
      </c>
      <c r="Q42" s="23">
        <v>37712.0</v>
      </c>
      <c r="R42" s="24">
        <f t="shared" si="4"/>
        <v>0.08220195163</v>
      </c>
    </row>
    <row r="43">
      <c r="A43" s="10" t="s">
        <v>95</v>
      </c>
      <c r="B43" s="11" t="s">
        <v>96</v>
      </c>
      <c r="C43" s="12" t="s">
        <v>24</v>
      </c>
      <c r="D43" s="13">
        <v>75.0</v>
      </c>
      <c r="E43" s="14">
        <f>2555+17317</f>
        <v>19872</v>
      </c>
      <c r="F43" s="15">
        <f>D43/E43</f>
        <v>0.003774154589</v>
      </c>
      <c r="G43" s="13">
        <v>500.0</v>
      </c>
      <c r="H43" s="14">
        <f>48443+675+832</f>
        <v>49950</v>
      </c>
      <c r="I43" s="15">
        <f>G43/H43</f>
        <v>0.01001001001</v>
      </c>
      <c r="J43" s="13">
        <v>1500.0</v>
      </c>
      <c r="K43" s="14">
        <f>66800+672+1975</f>
        <v>69447</v>
      </c>
      <c r="L43" s="15">
        <f>J43/K43</f>
        <v>0.02159920515</v>
      </c>
      <c r="M43" s="13">
        <v>2500.0</v>
      </c>
      <c r="N43" s="14">
        <f>76662+1092+4255</f>
        <v>82009</v>
      </c>
      <c r="O43" s="15">
        <f t="shared" si="12"/>
        <v>0.03048445902</v>
      </c>
      <c r="P43" s="13">
        <v>2900.0</v>
      </c>
      <c r="Q43" s="14">
        <f>78309+1576+5060</f>
        <v>84945</v>
      </c>
      <c r="R43" s="15">
        <f t="shared" si="4"/>
        <v>0.03413973748</v>
      </c>
    </row>
    <row r="44">
      <c r="A44" s="40" t="s">
        <v>97</v>
      </c>
      <c r="B44" s="20" t="s">
        <v>52</v>
      </c>
      <c r="C44" s="21" t="s">
        <v>36</v>
      </c>
      <c r="D44" s="32"/>
      <c r="E44" s="23">
        <v>1310.0</v>
      </c>
      <c r="F44" s="33"/>
      <c r="G44" s="32"/>
      <c r="H44" s="23">
        <v>13560.0</v>
      </c>
      <c r="I44" s="33"/>
      <c r="J44" s="32"/>
      <c r="K44" s="23">
        <v>29926.0</v>
      </c>
      <c r="L44" s="33"/>
      <c r="M44" s="22">
        <v>2410.0</v>
      </c>
      <c r="N44" s="23">
        <v>37107.0</v>
      </c>
      <c r="O44" s="24">
        <f t="shared" si="12"/>
        <v>0.06494731452</v>
      </c>
      <c r="P44" s="22">
        <v>2670.0</v>
      </c>
      <c r="Q44" s="23">
        <v>39439.0</v>
      </c>
      <c r="R44" s="24">
        <f t="shared" si="4"/>
        <v>0.06769948528</v>
      </c>
    </row>
    <row r="45">
      <c r="A45" s="41" t="s">
        <v>98</v>
      </c>
      <c r="B45" s="20" t="s">
        <v>99</v>
      </c>
      <c r="C45" s="21" t="s">
        <v>36</v>
      </c>
      <c r="D45" s="22">
        <v>6.0</v>
      </c>
      <c r="E45" s="23">
        <v>14491.0</v>
      </c>
      <c r="F45" s="24">
        <f>D45/E45</f>
        <v>0.0004140501001</v>
      </c>
      <c r="G45" s="32"/>
      <c r="H45" s="23">
        <v>52051.0</v>
      </c>
      <c r="I45" s="33"/>
      <c r="J45" s="22">
        <v>49.0</v>
      </c>
      <c r="K45" s="23">
        <v>82966.0</v>
      </c>
      <c r="L45" s="24">
        <f>J45/K45</f>
        <v>0.0005906033797</v>
      </c>
      <c r="M45" s="22">
        <v>1784.0</v>
      </c>
      <c r="N45" s="23">
        <v>154228.0</v>
      </c>
      <c r="O45" s="24">
        <f t="shared" si="12"/>
        <v>0.01156728999</v>
      </c>
      <c r="P45" s="22">
        <v>2637.0</v>
      </c>
      <c r="Q45" s="23">
        <v>179691.0</v>
      </c>
      <c r="R45" s="24">
        <f t="shared" si="4"/>
        <v>0.01467519241</v>
      </c>
    </row>
    <row r="46">
      <c r="A46" s="10" t="s">
        <v>100</v>
      </c>
      <c r="B46" s="11" t="s">
        <v>72</v>
      </c>
      <c r="C46" s="12" t="s">
        <v>24</v>
      </c>
      <c r="D46" s="34"/>
      <c r="E46" s="14">
        <v>4094.0</v>
      </c>
      <c r="F46" s="35"/>
      <c r="G46" s="34"/>
      <c r="H46" s="14">
        <v>15045.0</v>
      </c>
      <c r="I46" s="35"/>
      <c r="J46" s="34"/>
      <c r="K46" s="14">
        <v>21031.0</v>
      </c>
      <c r="L46" s="35"/>
      <c r="M46" s="37">
        <v>1700.0</v>
      </c>
      <c r="N46" s="14">
        <v>35830.0</v>
      </c>
      <c r="O46" s="15">
        <f t="shared" si="12"/>
        <v>0.04744627407</v>
      </c>
      <c r="P46" s="37">
        <v>2600.0</v>
      </c>
      <c r="Q46" s="14">
        <v>40327.0</v>
      </c>
      <c r="R46" s="15">
        <f t="shared" si="4"/>
        <v>0.06447293377</v>
      </c>
    </row>
    <row r="47">
      <c r="A47" s="26" t="s">
        <v>101</v>
      </c>
      <c r="B47" s="20" t="s">
        <v>52</v>
      </c>
      <c r="C47" s="21" t="s">
        <v>36</v>
      </c>
      <c r="D47" s="22">
        <v>600.0</v>
      </c>
      <c r="E47" s="23">
        <v>30999.0</v>
      </c>
      <c r="F47" s="24">
        <f>D47/E47</f>
        <v>0.01935546308</v>
      </c>
      <c r="G47" s="22">
        <v>2000.0</v>
      </c>
      <c r="H47" s="23">
        <v>70324.0</v>
      </c>
      <c r="I47" s="24">
        <f>G47/H47</f>
        <v>0.02843979296</v>
      </c>
      <c r="J47" s="22">
        <v>5000.0</v>
      </c>
      <c r="K47" s="23">
        <v>68166.0</v>
      </c>
      <c r="L47" s="24">
        <f t="shared" ref="L47:L53" si="13">J47/K47</f>
        <v>0.07335035061</v>
      </c>
      <c r="M47" s="22">
        <v>2780.0</v>
      </c>
      <c r="N47" s="23">
        <v>59261.0</v>
      </c>
      <c r="O47" s="24">
        <f t="shared" si="12"/>
        <v>0.04691112199</v>
      </c>
      <c r="P47" s="22">
        <v>2450.0</v>
      </c>
      <c r="Q47" s="23">
        <v>50115.0</v>
      </c>
      <c r="R47" s="24">
        <f t="shared" si="4"/>
        <v>0.04888755862</v>
      </c>
    </row>
    <row r="48">
      <c r="A48" s="10" t="s">
        <v>102</v>
      </c>
      <c r="B48" s="11" t="s">
        <v>72</v>
      </c>
      <c r="C48" s="12" t="s">
        <v>24</v>
      </c>
      <c r="D48" s="34"/>
      <c r="E48" s="14">
        <v>6576.0</v>
      </c>
      <c r="F48" s="35"/>
      <c r="G48" s="16">
        <v>0.0</v>
      </c>
      <c r="H48" s="14">
        <v>19652.0</v>
      </c>
      <c r="I48" s="17">
        <v>0.0</v>
      </c>
      <c r="J48" s="37">
        <v>1000.0</v>
      </c>
      <c r="K48" s="14">
        <v>25819.0</v>
      </c>
      <c r="L48" s="15">
        <f t="shared" si="13"/>
        <v>0.03873116697</v>
      </c>
      <c r="M48" s="37">
        <v>865.0</v>
      </c>
      <c r="N48" s="14">
        <v>37495.0</v>
      </c>
      <c r="O48" s="15">
        <f t="shared" si="12"/>
        <v>0.02306974263</v>
      </c>
      <c r="P48" s="37">
        <v>2260.0</v>
      </c>
      <c r="Q48" s="14">
        <v>40135.0</v>
      </c>
      <c r="R48" s="15">
        <f t="shared" si="4"/>
        <v>0.05630995391</v>
      </c>
    </row>
    <row r="49">
      <c r="A49" s="10" t="s">
        <v>103</v>
      </c>
      <c r="B49" s="11" t="s">
        <v>104</v>
      </c>
      <c r="C49" s="12" t="s">
        <v>24</v>
      </c>
      <c r="D49" s="13">
        <v>262.0</v>
      </c>
      <c r="E49" s="14">
        <f>4628+20207</f>
        <v>24835</v>
      </c>
      <c r="F49" s="15">
        <f t="shared" ref="F49:F51" si="14">D49/E49</f>
        <v>0.01054962754</v>
      </c>
      <c r="G49" s="13">
        <v>200.0</v>
      </c>
      <c r="H49" s="14">
        <f>8626+27936</f>
        <v>36562</v>
      </c>
      <c r="I49" s="15">
        <f t="shared" ref="I49:I53" si="15">G49/H49</f>
        <v>0.005470160276</v>
      </c>
      <c r="J49" s="13">
        <v>1600.0</v>
      </c>
      <c r="K49" s="14">
        <f>35000+10519</f>
        <v>45519</v>
      </c>
      <c r="L49" s="15">
        <f t="shared" si="13"/>
        <v>0.03515015708</v>
      </c>
      <c r="M49" s="13">
        <v>1850.0</v>
      </c>
      <c r="N49" s="14">
        <f>40288+12707</f>
        <v>52995</v>
      </c>
      <c r="O49" s="15">
        <f t="shared" si="12"/>
        <v>0.03490895367</v>
      </c>
      <c r="P49" s="13">
        <v>2250.0</v>
      </c>
      <c r="Q49" s="14">
        <f>40478+14495</f>
        <v>54973</v>
      </c>
      <c r="R49" s="15">
        <f t="shared" si="4"/>
        <v>0.04092918342</v>
      </c>
    </row>
    <row r="50">
      <c r="A50" s="10" t="s">
        <v>105</v>
      </c>
      <c r="B50" s="11" t="s">
        <v>106</v>
      </c>
      <c r="C50" s="12" t="s">
        <v>24</v>
      </c>
      <c r="D50" s="13">
        <v>158.0</v>
      </c>
      <c r="E50" s="14">
        <f>3918+5546+6025+3050+3428</f>
        <v>21967</v>
      </c>
      <c r="F50" s="15">
        <f t="shared" si="14"/>
        <v>0.007192607092</v>
      </c>
      <c r="G50" s="13">
        <v>500.0</v>
      </c>
      <c r="H50" s="14">
        <f>5132+27805</f>
        <v>32937</v>
      </c>
      <c r="I50" s="15">
        <f t="shared" si="15"/>
        <v>0.0151804961</v>
      </c>
      <c r="J50" s="13">
        <v>400.0</v>
      </c>
      <c r="K50" s="14">
        <f>30366+4034</f>
        <v>34400</v>
      </c>
      <c r="L50" s="15">
        <f t="shared" si="13"/>
        <v>0.01162790698</v>
      </c>
      <c r="M50" s="13">
        <f>1735+24</f>
        <v>1759</v>
      </c>
      <c r="N50" s="14">
        <f>31275+5072</f>
        <v>36347</v>
      </c>
      <c r="O50" s="15">
        <f t="shared" si="12"/>
        <v>0.04839464055</v>
      </c>
      <c r="P50" s="13">
        <f>2200+24</f>
        <v>2224</v>
      </c>
      <c r="Q50" s="14">
        <f>31883+6092</f>
        <v>37975</v>
      </c>
      <c r="R50" s="15">
        <f t="shared" si="4"/>
        <v>0.05856484529</v>
      </c>
    </row>
    <row r="51">
      <c r="A51" s="28" t="s">
        <v>107</v>
      </c>
      <c r="B51" s="28" t="s">
        <v>108</v>
      </c>
      <c r="C51" s="29" t="s">
        <v>42</v>
      </c>
      <c r="D51" s="22">
        <v>73.0</v>
      </c>
      <c r="E51" s="23">
        <v>21143.0</v>
      </c>
      <c r="F51" s="24">
        <f t="shared" si="14"/>
        <v>0.003452679374</v>
      </c>
      <c r="G51" s="22">
        <v>600.0</v>
      </c>
      <c r="H51" s="23">
        <v>28219.0</v>
      </c>
      <c r="I51" s="24">
        <f t="shared" si="15"/>
        <v>0.0212622701</v>
      </c>
      <c r="J51" s="22">
        <v>1500.0</v>
      </c>
      <c r="K51" s="23">
        <v>29685.0</v>
      </c>
      <c r="L51" s="24">
        <f t="shared" si="13"/>
        <v>0.050530571</v>
      </c>
      <c r="M51" s="22">
        <v>1200.0</v>
      </c>
      <c r="N51" s="23">
        <v>32438.0</v>
      </c>
      <c r="O51" s="24">
        <f t="shared" si="12"/>
        <v>0.03699364942</v>
      </c>
      <c r="P51" s="22">
        <v>2200.0</v>
      </c>
      <c r="Q51" s="23">
        <v>34140.0</v>
      </c>
      <c r="R51" s="24">
        <f t="shared" si="4"/>
        <v>0.06444053896</v>
      </c>
    </row>
    <row r="52">
      <c r="A52" s="26" t="s">
        <v>109</v>
      </c>
      <c r="B52" s="20" t="s">
        <v>110</v>
      </c>
      <c r="C52" s="21" t="s">
        <v>31</v>
      </c>
      <c r="D52" s="32"/>
      <c r="E52" s="23">
        <v>27131.0</v>
      </c>
      <c r="F52" s="33"/>
      <c r="G52" s="22">
        <v>517.0</v>
      </c>
      <c r="H52" s="23">
        <v>43508.0</v>
      </c>
      <c r="I52" s="24">
        <f t="shared" si="15"/>
        <v>0.01188287212</v>
      </c>
      <c r="J52" s="22">
        <v>1000.0</v>
      </c>
      <c r="K52" s="23">
        <v>63672.0</v>
      </c>
      <c r="L52" s="24">
        <f t="shared" si="13"/>
        <v>0.01570549064</v>
      </c>
      <c r="M52" s="22">
        <v>2125.0</v>
      </c>
      <c r="N52" s="23">
        <v>67893.0</v>
      </c>
      <c r="O52" s="24">
        <f t="shared" si="12"/>
        <v>0.03129925029</v>
      </c>
      <c r="P52" s="22">
        <v>2200.0</v>
      </c>
      <c r="Q52" s="23">
        <v>68399.0</v>
      </c>
      <c r="R52" s="24">
        <f t="shared" si="4"/>
        <v>0.03216421293</v>
      </c>
    </row>
    <row r="53">
      <c r="A53" s="28" t="s">
        <v>111</v>
      </c>
      <c r="B53" s="28" t="s">
        <v>108</v>
      </c>
      <c r="C53" s="29" t="s">
        <v>42</v>
      </c>
      <c r="D53" s="22">
        <v>78.0</v>
      </c>
      <c r="E53" s="23">
        <v>10537.0</v>
      </c>
      <c r="F53" s="24">
        <f>D53/E53</f>
        <v>0.007402486476</v>
      </c>
      <c r="G53" s="22">
        <v>250.0</v>
      </c>
      <c r="H53" s="23">
        <v>19659.0</v>
      </c>
      <c r="I53" s="24">
        <f t="shared" si="15"/>
        <v>0.01271682181</v>
      </c>
      <c r="J53" s="22">
        <v>1000.0</v>
      </c>
      <c r="K53" s="23">
        <v>25688.0</v>
      </c>
      <c r="L53" s="24">
        <f t="shared" si="13"/>
        <v>0.03892868265</v>
      </c>
      <c r="M53" s="22">
        <v>1600.0</v>
      </c>
      <c r="N53" s="23">
        <v>29640.0</v>
      </c>
      <c r="O53" s="24">
        <f t="shared" si="12"/>
        <v>0.05398110661</v>
      </c>
      <c r="P53" s="22">
        <v>2070.0</v>
      </c>
      <c r="Q53" s="23">
        <v>30456.0</v>
      </c>
      <c r="R53" s="24">
        <f t="shared" si="4"/>
        <v>0.06796690307</v>
      </c>
    </row>
    <row r="54">
      <c r="A54" s="42" t="s">
        <v>112</v>
      </c>
      <c r="B54" s="20" t="s">
        <v>52</v>
      </c>
      <c r="C54" s="21" t="s">
        <v>36</v>
      </c>
      <c r="D54" s="32"/>
      <c r="E54" s="23">
        <f>4268+1206</f>
        <v>5474</v>
      </c>
      <c r="F54" s="33"/>
      <c r="G54" s="32"/>
      <c r="H54" s="23">
        <f>4740+15662+5647</f>
        <v>26049</v>
      </c>
      <c r="I54" s="33"/>
      <c r="J54" s="32"/>
      <c r="K54" s="23">
        <f>23344+5423+6726</f>
        <v>35493</v>
      </c>
      <c r="L54" s="33"/>
      <c r="M54" s="22">
        <v>150.0</v>
      </c>
      <c r="N54" s="23">
        <f>40714+8950+6535</f>
        <v>56199</v>
      </c>
      <c r="O54" s="24">
        <f t="shared" si="12"/>
        <v>0.002669086639</v>
      </c>
      <c r="P54" s="22">
        <f>1880+150</f>
        <v>2030</v>
      </c>
      <c r="Q54" s="23">
        <f>9754+39714+6200</f>
        <v>55668</v>
      </c>
      <c r="R54" s="24">
        <f t="shared" si="4"/>
        <v>0.03646619243</v>
      </c>
    </row>
    <row r="55">
      <c r="A55" s="10" t="s">
        <v>113</v>
      </c>
      <c r="B55" s="11" t="s">
        <v>114</v>
      </c>
      <c r="C55" s="12" t="s">
        <v>24</v>
      </c>
      <c r="D55" s="13">
        <f>78+750</f>
        <v>828</v>
      </c>
      <c r="E55" s="14">
        <v>23203.0</v>
      </c>
      <c r="F55" s="15">
        <f>D55/E55</f>
        <v>0.03568504073</v>
      </c>
      <c r="G55" s="13">
        <v>780.0</v>
      </c>
      <c r="H55" s="14">
        <v>29805.0</v>
      </c>
      <c r="I55" s="15">
        <f>G55/H55</f>
        <v>0.02617010569</v>
      </c>
      <c r="J55" s="13">
        <v>800.0</v>
      </c>
      <c r="K55" s="14">
        <v>29476.0</v>
      </c>
      <c r="L55" s="15">
        <f t="shared" ref="L55:L57" si="16">J55/K55</f>
        <v>0.02714072466</v>
      </c>
      <c r="M55" s="13">
        <v>1750.0</v>
      </c>
      <c r="N55" s="14">
        <v>31879.0</v>
      </c>
      <c r="O55" s="15">
        <f t="shared" si="12"/>
        <v>0.05489507199</v>
      </c>
      <c r="P55" s="13">
        <v>1950.0</v>
      </c>
      <c r="Q55" s="14">
        <v>32778.0</v>
      </c>
      <c r="R55" s="15">
        <f t="shared" si="4"/>
        <v>0.05949112209</v>
      </c>
    </row>
    <row r="56">
      <c r="A56" s="41" t="s">
        <v>115</v>
      </c>
      <c r="B56" s="20" t="s">
        <v>99</v>
      </c>
      <c r="C56" s="21" t="s">
        <v>36</v>
      </c>
      <c r="D56" s="32"/>
      <c r="E56" s="23">
        <v>11152.0</v>
      </c>
      <c r="F56" s="33"/>
      <c r="G56" s="32"/>
      <c r="H56" s="23">
        <v>52244.0</v>
      </c>
      <c r="I56" s="33"/>
      <c r="J56" s="22">
        <v>200.0</v>
      </c>
      <c r="K56" s="23">
        <v>80195.0</v>
      </c>
      <c r="L56" s="24">
        <f t="shared" si="16"/>
        <v>0.002493921067</v>
      </c>
      <c r="M56" s="22">
        <v>1221.0</v>
      </c>
      <c r="N56" s="23">
        <v>127851.0</v>
      </c>
      <c r="O56" s="24">
        <f t="shared" si="12"/>
        <v>0.009550179506</v>
      </c>
      <c r="P56" s="22">
        <v>1926.0</v>
      </c>
      <c r="Q56" s="23">
        <v>137583.0</v>
      </c>
      <c r="R56" s="24">
        <f t="shared" si="4"/>
        <v>0.01399882253</v>
      </c>
    </row>
    <row r="57">
      <c r="A57" s="20" t="s">
        <v>116</v>
      </c>
      <c r="B57" s="20" t="s">
        <v>62</v>
      </c>
      <c r="C57" s="21" t="s">
        <v>42</v>
      </c>
      <c r="D57" s="32"/>
      <c r="E57" s="23">
        <v>13956.0</v>
      </c>
      <c r="F57" s="33"/>
      <c r="G57" s="22">
        <v>300.0</v>
      </c>
      <c r="H57" s="23">
        <v>24211.0</v>
      </c>
      <c r="I57" s="24">
        <f>G57/H57</f>
        <v>0.01239106191</v>
      </c>
      <c r="J57" s="22">
        <f>1550</f>
        <v>1550</v>
      </c>
      <c r="K57" s="23">
        <v>27743.0</v>
      </c>
      <c r="L57" s="24">
        <f t="shared" si="16"/>
        <v>0.05586994918</v>
      </c>
      <c r="M57" s="22">
        <v>2000.0</v>
      </c>
      <c r="N57" s="23">
        <v>36019.0</v>
      </c>
      <c r="O57" s="24">
        <f t="shared" si="12"/>
        <v>0.05552625003</v>
      </c>
      <c r="P57" s="22">
        <v>1925.0</v>
      </c>
      <c r="Q57" s="23">
        <v>39849.0</v>
      </c>
      <c r="R57" s="24">
        <f t="shared" si="4"/>
        <v>0.04830736029</v>
      </c>
    </row>
    <row r="58">
      <c r="A58" s="10" t="s">
        <v>117</v>
      </c>
      <c r="B58" s="11" t="s">
        <v>118</v>
      </c>
      <c r="C58" s="12" t="s">
        <v>24</v>
      </c>
      <c r="D58" s="34"/>
      <c r="E58" s="14">
        <v>4954.0</v>
      </c>
      <c r="F58" s="35"/>
      <c r="G58" s="16">
        <v>0.0</v>
      </c>
      <c r="H58" s="14">
        <v>11537.0</v>
      </c>
      <c r="I58" s="17">
        <v>0.0</v>
      </c>
      <c r="J58" s="34"/>
      <c r="K58" s="14">
        <v>11709.0</v>
      </c>
      <c r="L58" s="35"/>
      <c r="M58" s="13">
        <v>1350.0</v>
      </c>
      <c r="N58" s="14">
        <v>16321.0</v>
      </c>
      <c r="O58" s="15">
        <f t="shared" si="12"/>
        <v>0.08271551988</v>
      </c>
      <c r="P58" s="13">
        <v>1842.0</v>
      </c>
      <c r="Q58" s="14">
        <v>18007.0</v>
      </c>
      <c r="R58" s="15">
        <f t="shared" si="4"/>
        <v>0.1022935525</v>
      </c>
    </row>
    <row r="59">
      <c r="A59" s="10" t="s">
        <v>119</v>
      </c>
      <c r="B59" s="11" t="s">
        <v>72</v>
      </c>
      <c r="C59" s="12" t="s">
        <v>24</v>
      </c>
      <c r="D59" s="34"/>
      <c r="E59" s="14">
        <v>1863.0</v>
      </c>
      <c r="F59" s="35"/>
      <c r="G59" s="34"/>
      <c r="H59" s="14">
        <v>5602.0</v>
      </c>
      <c r="I59" s="35"/>
      <c r="J59" s="34"/>
      <c r="K59" s="14">
        <v>7801.0</v>
      </c>
      <c r="L59" s="35"/>
      <c r="M59" s="37">
        <v>350.0</v>
      </c>
      <c r="N59" s="14">
        <v>19040.0</v>
      </c>
      <c r="O59" s="15">
        <f t="shared" si="12"/>
        <v>0.01838235294</v>
      </c>
      <c r="P59" s="37">
        <v>1825.0</v>
      </c>
      <c r="Q59" s="14">
        <v>22260.0</v>
      </c>
      <c r="R59" s="15">
        <f t="shared" si="4"/>
        <v>0.08198562444</v>
      </c>
    </row>
    <row r="60">
      <c r="A60" s="26" t="s">
        <v>120</v>
      </c>
      <c r="B60" s="20" t="s">
        <v>35</v>
      </c>
      <c r="C60" s="21" t="s">
        <v>36</v>
      </c>
      <c r="D60" s="32"/>
      <c r="E60" s="23">
        <v>5748.0</v>
      </c>
      <c r="F60" s="33"/>
      <c r="G60" s="22">
        <v>150.0</v>
      </c>
      <c r="H60" s="23">
        <v>18330.0</v>
      </c>
      <c r="I60" s="24">
        <f t="shared" ref="I60:I61" si="17">G60/H60</f>
        <v>0.008183306056</v>
      </c>
      <c r="J60" s="22">
        <v>1000.0</v>
      </c>
      <c r="K60" s="23">
        <v>26639.0</v>
      </c>
      <c r="L60" s="24">
        <f t="shared" ref="L60:L62" si="18">J60/K60</f>
        <v>0.03753894666</v>
      </c>
      <c r="M60" s="22">
        <v>1850.0</v>
      </c>
      <c r="N60" s="23">
        <v>45442.0</v>
      </c>
      <c r="O60" s="24">
        <f t="shared" si="12"/>
        <v>0.0407112363</v>
      </c>
      <c r="P60" s="22">
        <v>1680.0</v>
      </c>
      <c r="Q60" s="23">
        <v>48954.0</v>
      </c>
      <c r="R60" s="24">
        <f t="shared" si="4"/>
        <v>0.03431793112</v>
      </c>
    </row>
    <row r="61">
      <c r="A61" s="20" t="s">
        <v>121</v>
      </c>
      <c r="B61" s="20" t="s">
        <v>122</v>
      </c>
      <c r="C61" s="21" t="s">
        <v>36</v>
      </c>
      <c r="D61" s="32"/>
      <c r="E61" s="23">
        <v>3514.0</v>
      </c>
      <c r="F61" s="33"/>
      <c r="G61" s="22">
        <v>2100.0</v>
      </c>
      <c r="H61" s="23">
        <v>8134.0</v>
      </c>
      <c r="I61" s="24">
        <f t="shared" si="17"/>
        <v>0.2581755594</v>
      </c>
      <c r="J61" s="22">
        <v>1900.0</v>
      </c>
      <c r="K61" s="23">
        <v>7393.0</v>
      </c>
      <c r="L61" s="24">
        <f t="shared" si="18"/>
        <v>0.2569998647</v>
      </c>
      <c r="M61" s="22">
        <v>1215.0</v>
      </c>
      <c r="N61" s="23">
        <v>11811.0</v>
      </c>
      <c r="O61" s="24">
        <f t="shared" si="12"/>
        <v>0.1028702057</v>
      </c>
      <c r="P61" s="22">
        <v>1629.0</v>
      </c>
      <c r="Q61" s="23">
        <v>11108.0</v>
      </c>
      <c r="R61" s="24">
        <f t="shared" si="4"/>
        <v>0.1466510623</v>
      </c>
    </row>
    <row r="62">
      <c r="A62" s="10" t="s">
        <v>123</v>
      </c>
      <c r="B62" s="11" t="s">
        <v>72</v>
      </c>
      <c r="C62" s="12" t="s">
        <v>24</v>
      </c>
      <c r="D62" s="37">
        <v>38.0</v>
      </c>
      <c r="E62" s="14">
        <v>8934.0</v>
      </c>
      <c r="F62" s="15">
        <f t="shared" ref="F62:F64" si="19">D62/E62</f>
        <v>0.004253413924</v>
      </c>
      <c r="G62" s="16">
        <v>0.0</v>
      </c>
      <c r="H62" s="14">
        <v>23193.0</v>
      </c>
      <c r="I62" s="17">
        <v>0.0</v>
      </c>
      <c r="J62" s="37">
        <v>400.0</v>
      </c>
      <c r="K62" s="14">
        <v>23881.0</v>
      </c>
      <c r="L62" s="15">
        <f t="shared" si="18"/>
        <v>0.01674971735</v>
      </c>
      <c r="M62" s="37">
        <v>738.0</v>
      </c>
      <c r="N62" s="14">
        <v>35821.0</v>
      </c>
      <c r="O62" s="15">
        <f t="shared" si="12"/>
        <v>0.02060243991</v>
      </c>
      <c r="P62" s="37">
        <v>1563.0</v>
      </c>
      <c r="Q62" s="14">
        <v>40145.0</v>
      </c>
      <c r="R62" s="15">
        <f t="shared" si="4"/>
        <v>0.03893386474</v>
      </c>
    </row>
    <row r="63">
      <c r="A63" s="10" t="s">
        <v>124</v>
      </c>
      <c r="B63" s="11" t="s">
        <v>125</v>
      </c>
      <c r="C63" s="12" t="s">
        <v>24</v>
      </c>
      <c r="D63" s="37">
        <v>5.0</v>
      </c>
      <c r="E63" s="14">
        <v>3763.0</v>
      </c>
      <c r="F63" s="15">
        <f t="shared" si="19"/>
        <v>0.001328727079</v>
      </c>
      <c r="G63" s="34"/>
      <c r="H63" s="14">
        <v>4196.0</v>
      </c>
      <c r="I63" s="35"/>
      <c r="J63" s="34"/>
      <c r="K63" s="14">
        <v>4597.0</v>
      </c>
      <c r="L63" s="35"/>
      <c r="M63" s="37">
        <v>1200.0</v>
      </c>
      <c r="N63" s="14">
        <v>5950.0</v>
      </c>
      <c r="O63" s="15">
        <f t="shared" si="12"/>
        <v>0.2016806723</v>
      </c>
      <c r="P63" s="37">
        <v>1460.0</v>
      </c>
      <c r="Q63" s="14">
        <v>6054.0</v>
      </c>
      <c r="R63" s="15">
        <f t="shared" si="4"/>
        <v>0.2411628675</v>
      </c>
    </row>
    <row r="64">
      <c r="A64" s="10" t="s">
        <v>126</v>
      </c>
      <c r="B64" s="11" t="s">
        <v>127</v>
      </c>
      <c r="C64" s="12" t="s">
        <v>24</v>
      </c>
      <c r="D64" s="13">
        <f>103+9</f>
        <v>112</v>
      </c>
      <c r="E64" s="14">
        <v>16626.0</v>
      </c>
      <c r="F64" s="15">
        <f t="shared" si="19"/>
        <v>0.006736436906</v>
      </c>
      <c r="G64" s="13">
        <v>800.0</v>
      </c>
      <c r="H64" s="14">
        <f>20642+10447+2511</f>
        <v>33600</v>
      </c>
      <c r="I64" s="15">
        <f>G64/H64</f>
        <v>0.02380952381</v>
      </c>
      <c r="J64" s="13">
        <v>645.0</v>
      </c>
      <c r="K64" s="14">
        <f>22075+10908+1948</f>
        <v>34931</v>
      </c>
      <c r="L64" s="15">
        <f>J64/K64</f>
        <v>0.01846497381</v>
      </c>
      <c r="M64" s="13">
        <v>1550.0</v>
      </c>
      <c r="N64" s="14">
        <f>23099+10801+2612</f>
        <v>36512</v>
      </c>
      <c r="O64" s="15">
        <f t="shared" si="12"/>
        <v>0.04245179667</v>
      </c>
      <c r="P64" s="13">
        <f>1375+28</f>
        <v>1403</v>
      </c>
      <c r="Q64" s="14">
        <f>23329+10666+3561</f>
        <v>37556</v>
      </c>
      <c r="R64" s="15">
        <f t="shared" si="4"/>
        <v>0.03735754606</v>
      </c>
    </row>
    <row r="65">
      <c r="A65" s="10" t="s">
        <v>128</v>
      </c>
      <c r="B65" s="11" t="s">
        <v>125</v>
      </c>
      <c r="C65" s="12" t="s">
        <v>24</v>
      </c>
      <c r="D65" s="34"/>
      <c r="E65" s="14">
        <v>2945.0</v>
      </c>
      <c r="F65" s="35"/>
      <c r="G65" s="16">
        <v>0.0</v>
      </c>
      <c r="H65" s="14">
        <v>3782.0</v>
      </c>
      <c r="I65" s="35"/>
      <c r="J65" s="34"/>
      <c r="K65" s="14">
        <v>4769.0</v>
      </c>
      <c r="L65" s="35"/>
      <c r="M65" s="37">
        <v>2460.0</v>
      </c>
      <c r="N65" s="14">
        <v>4716.0</v>
      </c>
      <c r="O65" s="15">
        <f t="shared" si="12"/>
        <v>0.5216284987</v>
      </c>
      <c r="P65" s="37">
        <v>1390.0</v>
      </c>
      <c r="Q65" s="14">
        <v>5682.0</v>
      </c>
      <c r="R65" s="15">
        <f t="shared" si="4"/>
        <v>0.2446321718</v>
      </c>
    </row>
    <row r="66">
      <c r="A66" s="20" t="s">
        <v>129</v>
      </c>
      <c r="B66" s="20" t="s">
        <v>130</v>
      </c>
      <c r="C66" s="21" t="s">
        <v>36</v>
      </c>
      <c r="D66" s="32"/>
      <c r="E66" s="23">
        <v>2990.0</v>
      </c>
      <c r="F66" s="33"/>
      <c r="G66" s="22">
        <v>75.0</v>
      </c>
      <c r="H66" s="23">
        <v>8610.0</v>
      </c>
      <c r="I66" s="24">
        <f>G66/H66</f>
        <v>0.008710801394</v>
      </c>
      <c r="J66" s="22">
        <v>375.0</v>
      </c>
      <c r="K66" s="23">
        <v>10079.0</v>
      </c>
      <c r="L66" s="24">
        <f>J66/K66</f>
        <v>0.03720607203</v>
      </c>
      <c r="M66" s="22">
        <v>452.0</v>
      </c>
      <c r="N66" s="23">
        <v>13409.0</v>
      </c>
      <c r="O66" s="24">
        <f t="shared" si="12"/>
        <v>0.03370870311</v>
      </c>
      <c r="P66" s="22">
        <v>1378.0</v>
      </c>
      <c r="Q66" s="23">
        <v>14576.0</v>
      </c>
      <c r="R66" s="24">
        <f t="shared" si="4"/>
        <v>0.09453896817</v>
      </c>
    </row>
    <row r="67">
      <c r="A67" s="10" t="s">
        <v>131</v>
      </c>
      <c r="B67" s="11" t="s">
        <v>125</v>
      </c>
      <c r="C67" s="12" t="s">
        <v>24</v>
      </c>
      <c r="D67" s="34"/>
      <c r="E67" s="14">
        <v>3209.0</v>
      </c>
      <c r="F67" s="35"/>
      <c r="G67" s="34"/>
      <c r="H67" s="14">
        <v>5402.0</v>
      </c>
      <c r="I67" s="35"/>
      <c r="J67" s="34"/>
      <c r="K67" s="14">
        <v>6030.0</v>
      </c>
      <c r="L67" s="35"/>
      <c r="M67" s="37">
        <v>300.0</v>
      </c>
      <c r="N67" s="14">
        <v>6967.0</v>
      </c>
      <c r="O67" s="15">
        <f t="shared" si="12"/>
        <v>0.04306014066</v>
      </c>
      <c r="P67" s="37">
        <v>1350.0</v>
      </c>
      <c r="Q67" s="14">
        <v>7235.0</v>
      </c>
      <c r="R67" s="15">
        <f t="shared" si="4"/>
        <v>0.1865929509</v>
      </c>
    </row>
    <row r="68">
      <c r="A68" s="28" t="s">
        <v>132</v>
      </c>
      <c r="B68" s="28" t="s">
        <v>41</v>
      </c>
      <c r="C68" s="29" t="s">
        <v>42</v>
      </c>
      <c r="D68" s="22">
        <v>9.0</v>
      </c>
      <c r="E68" s="23">
        <v>18340.0</v>
      </c>
      <c r="F68" s="24">
        <f t="shared" ref="F68:F69" si="20">D68/E68</f>
        <v>0.0004907306434</v>
      </c>
      <c r="G68" s="30">
        <v>0.0</v>
      </c>
      <c r="H68" s="23">
        <v>32066.0</v>
      </c>
      <c r="I68" s="36">
        <v>0.0</v>
      </c>
      <c r="J68" s="22">
        <v>1000.0</v>
      </c>
      <c r="K68" s="23">
        <v>34764.0</v>
      </c>
      <c r="L68" s="24">
        <f t="shared" ref="L68:L70" si="21">J68/K68</f>
        <v>0.02876538948</v>
      </c>
      <c r="M68" s="22">
        <v>1750.0</v>
      </c>
      <c r="N68" s="23">
        <v>38481.0</v>
      </c>
      <c r="O68" s="24">
        <f t="shared" si="12"/>
        <v>0.04547698864</v>
      </c>
      <c r="P68" s="22">
        <v>1335.0</v>
      </c>
      <c r="Q68" s="23">
        <v>39494.0</v>
      </c>
      <c r="R68" s="24">
        <f t="shared" si="4"/>
        <v>0.03380260293</v>
      </c>
    </row>
    <row r="69">
      <c r="A69" s="10" t="s">
        <v>133</v>
      </c>
      <c r="B69" s="11" t="s">
        <v>134</v>
      </c>
      <c r="C69" s="12" t="s">
        <v>24</v>
      </c>
      <c r="D69" s="13">
        <v>300.0</v>
      </c>
      <c r="E69" s="14">
        <f>20541+1986</f>
        <v>22527</v>
      </c>
      <c r="F69" s="15">
        <f t="shared" si="20"/>
        <v>0.01331735251</v>
      </c>
      <c r="G69" s="13">
        <v>1800.0</v>
      </c>
      <c r="H69" s="14">
        <f>37176+1605</f>
        <v>38781</v>
      </c>
      <c r="I69" s="15">
        <f>G69/H69</f>
        <v>0.04641448132</v>
      </c>
      <c r="J69" s="13">
        <v>1200.0</v>
      </c>
      <c r="K69" s="14">
        <f>45393+2651</f>
        <v>48044</v>
      </c>
      <c r="L69" s="15">
        <f t="shared" si="21"/>
        <v>0.02497710432</v>
      </c>
      <c r="M69" s="13">
        <v>1500.0</v>
      </c>
      <c r="N69" s="14">
        <f>47397+5084</f>
        <v>52481</v>
      </c>
      <c r="O69" s="15">
        <f t="shared" si="12"/>
        <v>0.02858177245</v>
      </c>
      <c r="P69" s="13">
        <f>1280+40</f>
        <v>1320</v>
      </c>
      <c r="Q69" s="14">
        <f>45106+5290</f>
        <v>50396</v>
      </c>
      <c r="R69" s="15">
        <f t="shared" si="4"/>
        <v>0.02619255496</v>
      </c>
    </row>
    <row r="70">
      <c r="A70" s="10" t="s">
        <v>135</v>
      </c>
      <c r="B70" s="11" t="s">
        <v>136</v>
      </c>
      <c r="C70" s="12" t="s">
        <v>24</v>
      </c>
      <c r="D70" s="34"/>
      <c r="E70" s="14">
        <v>8008.0</v>
      </c>
      <c r="F70" s="35"/>
      <c r="G70" s="34"/>
      <c r="H70" s="14">
        <v>12004.0</v>
      </c>
      <c r="I70" s="35"/>
      <c r="J70" s="13">
        <v>300.0</v>
      </c>
      <c r="K70" s="14">
        <v>13893.0</v>
      </c>
      <c r="L70" s="15">
        <f t="shared" si="21"/>
        <v>0.02159360829</v>
      </c>
      <c r="M70" s="13">
        <v>328.0</v>
      </c>
      <c r="N70" s="14">
        <v>25582.0</v>
      </c>
      <c r="O70" s="15">
        <f t="shared" si="12"/>
        <v>0.01282151513</v>
      </c>
      <c r="P70" s="13">
        <v>1290.0</v>
      </c>
      <c r="Q70" s="14">
        <v>31768.0</v>
      </c>
      <c r="R70" s="15">
        <f t="shared" si="4"/>
        <v>0.04060690003</v>
      </c>
    </row>
    <row r="71">
      <c r="A71" s="43" t="s">
        <v>137</v>
      </c>
      <c r="B71" s="20" t="s">
        <v>52</v>
      </c>
      <c r="C71" s="21" t="s">
        <v>36</v>
      </c>
      <c r="D71" s="32"/>
      <c r="E71" s="23">
        <v>777.0</v>
      </c>
      <c r="F71" s="33"/>
      <c r="G71" s="22">
        <v>92.0</v>
      </c>
      <c r="H71" s="23">
        <f>18659+3163</f>
        <v>21822</v>
      </c>
      <c r="I71" s="24">
        <f t="shared" ref="I71:I73" si="22">G71/H71</f>
        <v>0.004215928879</v>
      </c>
      <c r="J71" s="32"/>
      <c r="K71" s="23">
        <f>26724+3057</f>
        <v>29781</v>
      </c>
      <c r="L71" s="33"/>
      <c r="M71" s="22">
        <v>750.0</v>
      </c>
      <c r="N71" s="23">
        <f>40716+2686</f>
        <v>43402</v>
      </c>
      <c r="O71" s="24">
        <f t="shared" si="12"/>
        <v>0.01728030966</v>
      </c>
      <c r="P71" s="22">
        <v>1200.0</v>
      </c>
      <c r="Q71" s="23">
        <f>39467+2273</f>
        <v>41740</v>
      </c>
      <c r="R71" s="24">
        <f t="shared" si="4"/>
        <v>0.02874940105</v>
      </c>
    </row>
    <row r="72">
      <c r="A72" s="26" t="s">
        <v>138</v>
      </c>
      <c r="B72" s="20" t="s">
        <v>35</v>
      </c>
      <c r="C72" s="21" t="s">
        <v>36</v>
      </c>
      <c r="D72" s="22">
        <v>97.0</v>
      </c>
      <c r="E72" s="23">
        <v>13207.0</v>
      </c>
      <c r="F72" s="24">
        <f t="shared" ref="F72:F73" si="23">D72/E72</f>
        <v>0.00734458999</v>
      </c>
      <c r="G72" s="22">
        <v>1000.0</v>
      </c>
      <c r="H72" s="23">
        <v>29630.0</v>
      </c>
      <c r="I72" s="24">
        <f t="shared" si="22"/>
        <v>0.03374957813</v>
      </c>
      <c r="J72" s="22">
        <v>210.0</v>
      </c>
      <c r="K72" s="23">
        <v>33268.0</v>
      </c>
      <c r="L72" s="24">
        <f t="shared" ref="L72:L73" si="24">J72/K72</f>
        <v>0.00631237225</v>
      </c>
      <c r="M72" s="22">
        <v>1000.0</v>
      </c>
      <c r="N72" s="23">
        <v>35399.0</v>
      </c>
      <c r="O72" s="24">
        <f t="shared" si="12"/>
        <v>0.02824938558</v>
      </c>
      <c r="P72" s="22">
        <v>1200.0</v>
      </c>
      <c r="Q72" s="23">
        <v>35717.0</v>
      </c>
      <c r="R72" s="24">
        <f t="shared" si="4"/>
        <v>0.03359744659</v>
      </c>
    </row>
    <row r="73">
      <c r="A73" s="31" t="s">
        <v>139</v>
      </c>
      <c r="B73" s="11" t="s">
        <v>140</v>
      </c>
      <c r="C73" s="12" t="s">
        <v>24</v>
      </c>
      <c r="D73" s="13">
        <v>31.0</v>
      </c>
      <c r="E73" s="14">
        <v>7432.0</v>
      </c>
      <c r="F73" s="15">
        <f t="shared" si="23"/>
        <v>0.004171151776</v>
      </c>
      <c r="G73" s="13">
        <v>350.0</v>
      </c>
      <c r="H73" s="14">
        <f>30445+1648</f>
        <v>32093</v>
      </c>
      <c r="I73" s="15">
        <f t="shared" si="22"/>
        <v>0.010905805</v>
      </c>
      <c r="J73" s="13">
        <v>300.0</v>
      </c>
      <c r="K73" s="14">
        <f>4173+50760</f>
        <v>54933</v>
      </c>
      <c r="L73" s="15">
        <f t="shared" si="24"/>
        <v>0.005461198187</v>
      </c>
      <c r="M73" s="13">
        <v>1000.0</v>
      </c>
      <c r="N73" s="14">
        <f>865+75460</f>
        <v>76325</v>
      </c>
      <c r="O73" s="15">
        <f t="shared" si="12"/>
        <v>0.01310186702</v>
      </c>
      <c r="P73" s="13">
        <v>1200.0</v>
      </c>
      <c r="Q73" s="14">
        <f>2618+78029</f>
        <v>80647</v>
      </c>
      <c r="R73" s="15">
        <f t="shared" si="4"/>
        <v>0.01487966074</v>
      </c>
    </row>
    <row r="74">
      <c r="A74" s="26" t="s">
        <v>141</v>
      </c>
      <c r="B74" s="20" t="s">
        <v>79</v>
      </c>
      <c r="C74" s="21" t="s">
        <v>36</v>
      </c>
      <c r="D74" s="32"/>
      <c r="E74" s="23">
        <v>3789.0</v>
      </c>
      <c r="F74" s="33"/>
      <c r="G74" s="32"/>
      <c r="H74" s="23">
        <v>6362.0</v>
      </c>
      <c r="I74" s="33"/>
      <c r="J74" s="32"/>
      <c r="K74" s="23">
        <v>13619.0</v>
      </c>
      <c r="L74" s="33"/>
      <c r="M74" s="39">
        <v>105.0</v>
      </c>
      <c r="N74" s="23">
        <v>24464.0</v>
      </c>
      <c r="O74" s="24">
        <f t="shared" si="12"/>
        <v>0.004292020929</v>
      </c>
      <c r="P74" s="39">
        <v>1167.0</v>
      </c>
      <c r="Q74" s="23">
        <v>27029.0</v>
      </c>
      <c r="R74" s="24">
        <f t="shared" si="4"/>
        <v>0.04317584816</v>
      </c>
    </row>
    <row r="75">
      <c r="A75" s="20" t="s">
        <v>142</v>
      </c>
      <c r="B75" s="20" t="s">
        <v>48</v>
      </c>
      <c r="C75" s="21" t="s">
        <v>42</v>
      </c>
      <c r="D75" s="32"/>
      <c r="E75" s="23">
        <v>1828.0</v>
      </c>
      <c r="F75" s="33"/>
      <c r="G75" s="32"/>
      <c r="H75" s="23">
        <v>4808.0</v>
      </c>
      <c r="I75" s="33"/>
      <c r="J75" s="32"/>
      <c r="K75" s="23">
        <v>8854.0</v>
      </c>
      <c r="L75" s="33"/>
      <c r="M75" s="22">
        <v>500.0</v>
      </c>
      <c r="N75" s="23">
        <v>24941.0</v>
      </c>
      <c r="O75" s="24">
        <f t="shared" si="12"/>
        <v>0.02004731166</v>
      </c>
      <c r="P75" s="22">
        <v>1150.0</v>
      </c>
      <c r="Q75" s="23">
        <v>33776.0</v>
      </c>
      <c r="R75" s="24">
        <f t="shared" si="4"/>
        <v>0.03404784462</v>
      </c>
    </row>
    <row r="76">
      <c r="A76" s="27" t="s">
        <v>143</v>
      </c>
      <c r="B76" s="20" t="s">
        <v>38</v>
      </c>
      <c r="C76" s="21" t="s">
        <v>39</v>
      </c>
      <c r="D76" s="32"/>
      <c r="E76" s="23">
        <f>16050+3088</f>
        <v>19138</v>
      </c>
      <c r="F76" s="33"/>
      <c r="G76" s="22">
        <v>500.0</v>
      </c>
      <c r="H76" s="23">
        <f>2699+38125</f>
        <v>40824</v>
      </c>
      <c r="I76" s="24">
        <f>G76/H76</f>
        <v>0.01224769743</v>
      </c>
      <c r="J76" s="22">
        <v>900.0</v>
      </c>
      <c r="K76" s="23">
        <f>43496+3200</f>
        <v>46696</v>
      </c>
      <c r="L76" s="24">
        <f>J76/K76</f>
        <v>0.01927359945</v>
      </c>
      <c r="M76" s="22">
        <v>1350.0</v>
      </c>
      <c r="N76" s="23">
        <f>49376+3945</f>
        <v>53321</v>
      </c>
      <c r="O76" s="24">
        <f t="shared" si="12"/>
        <v>0.02531835487</v>
      </c>
      <c r="P76" s="22">
        <f>1080+35</f>
        <v>1115</v>
      </c>
      <c r="Q76" s="23">
        <f>49303+4196</f>
        <v>53499</v>
      </c>
      <c r="R76" s="24">
        <f t="shared" si="4"/>
        <v>0.02084151106</v>
      </c>
    </row>
    <row r="77">
      <c r="A77" s="41" t="s">
        <v>144</v>
      </c>
      <c r="B77" s="20" t="s">
        <v>99</v>
      </c>
      <c r="C77" s="21" t="s">
        <v>36</v>
      </c>
      <c r="D77" s="32"/>
      <c r="E77" s="23">
        <v>3164.0</v>
      </c>
      <c r="F77" s="33"/>
      <c r="G77" s="32"/>
      <c r="H77" s="23">
        <v>15833.0</v>
      </c>
      <c r="I77" s="33"/>
      <c r="J77" s="32"/>
      <c r="K77" s="23">
        <v>26242.0</v>
      </c>
      <c r="L77" s="33"/>
      <c r="M77" s="32"/>
      <c r="N77" s="23">
        <v>47620.0</v>
      </c>
      <c r="O77" s="33"/>
      <c r="P77" s="22">
        <v>1100.0</v>
      </c>
      <c r="Q77" s="23">
        <v>50092.0</v>
      </c>
      <c r="R77" s="24">
        <f t="shared" si="4"/>
        <v>0.02195959435</v>
      </c>
    </row>
    <row r="78">
      <c r="A78" s="10" t="s">
        <v>145</v>
      </c>
      <c r="B78" s="11" t="s">
        <v>114</v>
      </c>
      <c r="C78" s="12" t="s">
        <v>24</v>
      </c>
      <c r="D78" s="34"/>
      <c r="E78" s="14">
        <v>8547.0</v>
      </c>
      <c r="F78" s="35"/>
      <c r="G78" s="34"/>
      <c r="H78" s="14">
        <v>7787.0</v>
      </c>
      <c r="I78" s="35"/>
      <c r="J78" s="13">
        <v>330.0</v>
      </c>
      <c r="K78" s="14">
        <v>6910.0</v>
      </c>
      <c r="L78" s="15">
        <f t="shared" ref="L78:L80" si="25">J78/K78</f>
        <v>0.0477568741</v>
      </c>
      <c r="M78" s="13">
        <f>276+425</f>
        <v>701</v>
      </c>
      <c r="N78" s="14">
        <v>7437.0</v>
      </c>
      <c r="O78" s="15">
        <f t="shared" ref="O78:O111" si="26">M78/N78</f>
        <v>0.09425843754</v>
      </c>
      <c r="P78" s="13">
        <f>540+489</f>
        <v>1029</v>
      </c>
      <c r="Q78" s="14">
        <v>9260.0</v>
      </c>
      <c r="R78" s="15">
        <f t="shared" si="4"/>
        <v>0.1111231102</v>
      </c>
    </row>
    <row r="79">
      <c r="A79" s="20" t="s">
        <v>146</v>
      </c>
      <c r="B79" s="20" t="s">
        <v>147</v>
      </c>
      <c r="C79" s="21" t="s">
        <v>36</v>
      </c>
      <c r="D79" s="22">
        <v>33.0</v>
      </c>
      <c r="E79" s="23">
        <v>16451.0</v>
      </c>
      <c r="F79" s="24">
        <f>D79/E79</f>
        <v>0.002005957085</v>
      </c>
      <c r="G79" s="22">
        <v>1050.0</v>
      </c>
      <c r="H79" s="23">
        <v>23593.0</v>
      </c>
      <c r="I79" s="24">
        <f t="shared" ref="I79:I80" si="27">G79/H79</f>
        <v>0.04450472598</v>
      </c>
      <c r="J79" s="22">
        <v>750.0</v>
      </c>
      <c r="K79" s="23">
        <v>23227.0</v>
      </c>
      <c r="L79" s="24">
        <f t="shared" si="25"/>
        <v>0.03229000732</v>
      </c>
      <c r="M79" s="22">
        <v>600.0</v>
      </c>
      <c r="N79" s="23">
        <v>25842.0</v>
      </c>
      <c r="O79" s="24">
        <f t="shared" si="26"/>
        <v>0.02321801718</v>
      </c>
      <c r="P79" s="22">
        <v>1000.0</v>
      </c>
      <c r="Q79" s="23">
        <v>26381.0</v>
      </c>
      <c r="R79" s="24">
        <f t="shared" si="4"/>
        <v>0.03790606876</v>
      </c>
    </row>
    <row r="80">
      <c r="A80" s="28" t="s">
        <v>148</v>
      </c>
      <c r="B80" s="28" t="s">
        <v>41</v>
      </c>
      <c r="C80" s="29" t="s">
        <v>42</v>
      </c>
      <c r="D80" s="32"/>
      <c r="E80" s="23">
        <v>3855.0</v>
      </c>
      <c r="F80" s="33"/>
      <c r="G80" s="22">
        <v>280.0</v>
      </c>
      <c r="H80" s="23">
        <v>15152.0</v>
      </c>
      <c r="I80" s="24">
        <f t="shared" si="27"/>
        <v>0.01847940866</v>
      </c>
      <c r="J80" s="22">
        <v>150.0</v>
      </c>
      <c r="K80" s="23">
        <v>17643.0</v>
      </c>
      <c r="L80" s="24">
        <f t="shared" si="25"/>
        <v>0.00850195545</v>
      </c>
      <c r="M80" s="22">
        <v>240.0</v>
      </c>
      <c r="N80" s="23">
        <v>19898.0</v>
      </c>
      <c r="O80" s="24">
        <f t="shared" si="26"/>
        <v>0.01206151372</v>
      </c>
      <c r="P80" s="22">
        <v>960.0</v>
      </c>
      <c r="Q80" s="23">
        <v>19210.0</v>
      </c>
      <c r="R80" s="24">
        <f t="shared" si="4"/>
        <v>0.04997397189</v>
      </c>
    </row>
    <row r="81">
      <c r="A81" s="10" t="s">
        <v>149</v>
      </c>
      <c r="B81" s="11" t="s">
        <v>106</v>
      </c>
      <c r="C81" s="12" t="s">
        <v>24</v>
      </c>
      <c r="D81" s="34"/>
      <c r="E81" s="14">
        <v>11486.0</v>
      </c>
      <c r="F81" s="35"/>
      <c r="G81" s="34"/>
      <c r="H81" s="14">
        <f>15313+2578</f>
        <v>17891</v>
      </c>
      <c r="I81" s="35"/>
      <c r="J81" s="34"/>
      <c r="K81" s="14">
        <f>2598+18420</f>
        <v>21018</v>
      </c>
      <c r="L81" s="35"/>
      <c r="M81" s="13">
        <v>520.0</v>
      </c>
      <c r="N81" s="14">
        <f>21276+3835</f>
        <v>25111</v>
      </c>
      <c r="O81" s="15">
        <f t="shared" si="26"/>
        <v>0.02070805623</v>
      </c>
      <c r="P81" s="13">
        <v>950.0</v>
      </c>
      <c r="Q81" s="14">
        <f>21908+4753</f>
        <v>26661</v>
      </c>
      <c r="R81" s="15">
        <f t="shared" si="4"/>
        <v>0.03563257192</v>
      </c>
    </row>
    <row r="82">
      <c r="A82" s="26" t="s">
        <v>150</v>
      </c>
      <c r="B82" s="20" t="s">
        <v>79</v>
      </c>
      <c r="C82" s="21" t="s">
        <v>36</v>
      </c>
      <c r="D82" s="32"/>
      <c r="E82" s="23">
        <v>4099.0</v>
      </c>
      <c r="F82" s="33"/>
      <c r="G82" s="32"/>
      <c r="H82" s="23">
        <v>14734.0</v>
      </c>
      <c r="I82" s="33"/>
      <c r="J82" s="39">
        <v>150.0</v>
      </c>
      <c r="K82" s="23">
        <v>24470.0</v>
      </c>
      <c r="L82" s="24">
        <f>J82/K82</f>
        <v>0.006129955047</v>
      </c>
      <c r="M82" s="39">
        <v>610.0</v>
      </c>
      <c r="N82" s="23">
        <v>38605.0</v>
      </c>
      <c r="O82" s="24">
        <f t="shared" si="26"/>
        <v>0.01580106204</v>
      </c>
      <c r="P82" s="39">
        <f>550+400</f>
        <v>950</v>
      </c>
      <c r="Q82" s="23">
        <v>39164.0</v>
      </c>
      <c r="R82" s="24">
        <f t="shared" si="4"/>
        <v>0.02425697069</v>
      </c>
    </row>
    <row r="83">
      <c r="A83" s="20" t="s">
        <v>151</v>
      </c>
      <c r="B83" s="20" t="s">
        <v>147</v>
      </c>
      <c r="C83" s="21" t="s">
        <v>36</v>
      </c>
      <c r="D83" s="32"/>
      <c r="E83" s="23">
        <v>6005.0</v>
      </c>
      <c r="F83" s="33"/>
      <c r="G83" s="22">
        <v>225.0</v>
      </c>
      <c r="H83" s="23">
        <v>11717.0</v>
      </c>
      <c r="I83" s="24">
        <f t="shared" ref="I83:I84" si="28">G83/H83</f>
        <v>0.01920286763</v>
      </c>
      <c r="J83" s="32"/>
      <c r="K83" s="23">
        <v>16834.0</v>
      </c>
      <c r="L83" s="33"/>
      <c r="M83" s="22">
        <v>700.0</v>
      </c>
      <c r="N83" s="23">
        <v>21603.0</v>
      </c>
      <c r="O83" s="24">
        <f t="shared" si="26"/>
        <v>0.032402907</v>
      </c>
      <c r="P83" s="22">
        <v>950.0</v>
      </c>
      <c r="Q83" s="23">
        <v>24439.0</v>
      </c>
      <c r="R83" s="24">
        <f t="shared" si="4"/>
        <v>0.03887229428</v>
      </c>
    </row>
    <row r="84">
      <c r="A84" s="26" t="s">
        <v>152</v>
      </c>
      <c r="B84" s="20" t="s">
        <v>153</v>
      </c>
      <c r="C84" s="21" t="s">
        <v>39</v>
      </c>
      <c r="D84" s="30">
        <v>0.0</v>
      </c>
      <c r="E84" s="23">
        <v>15693.0</v>
      </c>
      <c r="F84" s="36">
        <v>0.0</v>
      </c>
      <c r="G84" s="22">
        <v>125.0</v>
      </c>
      <c r="H84" s="23">
        <v>27149.0</v>
      </c>
      <c r="I84" s="24">
        <f t="shared" si="28"/>
        <v>0.00460422115</v>
      </c>
      <c r="J84" s="22">
        <v>500.0</v>
      </c>
      <c r="K84" s="23">
        <v>30255.0</v>
      </c>
      <c r="L84" s="24">
        <f t="shared" ref="L84:L86" si="29">J84/K84</f>
        <v>0.01652619402</v>
      </c>
      <c r="M84" s="22">
        <v>750.0</v>
      </c>
      <c r="N84" s="23">
        <v>27612.0</v>
      </c>
      <c r="O84" s="24">
        <f t="shared" si="26"/>
        <v>0.02716210343</v>
      </c>
      <c r="P84" s="22">
        <v>950.0</v>
      </c>
      <c r="Q84" s="23">
        <v>30532.0</v>
      </c>
      <c r="R84" s="24">
        <f t="shared" si="4"/>
        <v>0.03111489585</v>
      </c>
    </row>
    <row r="85">
      <c r="A85" s="20" t="s">
        <v>154</v>
      </c>
      <c r="B85" s="20" t="s">
        <v>155</v>
      </c>
      <c r="C85" s="21" t="s">
        <v>36</v>
      </c>
      <c r="D85" s="32"/>
      <c r="E85" s="23">
        <v>6837.0</v>
      </c>
      <c r="F85" s="33"/>
      <c r="G85" s="32"/>
      <c r="H85" s="23">
        <v>15688.0</v>
      </c>
      <c r="I85" s="33"/>
      <c r="J85" s="22">
        <v>200.0</v>
      </c>
      <c r="K85" s="23">
        <v>15372.0</v>
      </c>
      <c r="L85" s="24">
        <f t="shared" si="29"/>
        <v>0.01301066875</v>
      </c>
      <c r="M85" s="22">
        <v>850.0</v>
      </c>
      <c r="N85" s="23">
        <v>20762.0</v>
      </c>
      <c r="O85" s="24">
        <f t="shared" si="26"/>
        <v>0.04094017917</v>
      </c>
      <c r="P85" s="22">
        <v>930.0</v>
      </c>
      <c r="Q85" s="23">
        <v>21377.0</v>
      </c>
      <c r="R85" s="24">
        <f t="shared" si="4"/>
        <v>0.04350470131</v>
      </c>
    </row>
    <row r="86">
      <c r="A86" s="31" t="s">
        <v>156</v>
      </c>
      <c r="B86" s="11" t="s">
        <v>72</v>
      </c>
      <c r="C86" s="12" t="s">
        <v>24</v>
      </c>
      <c r="D86" s="34"/>
      <c r="E86" s="14">
        <v>12664.0</v>
      </c>
      <c r="F86" s="35"/>
      <c r="G86" s="37">
        <v>300.0</v>
      </c>
      <c r="H86" s="14">
        <v>22255.0</v>
      </c>
      <c r="I86" s="15">
        <f>G86/H86</f>
        <v>0.01348011683</v>
      </c>
      <c r="J86" s="37">
        <v>500.0</v>
      </c>
      <c r="K86" s="14">
        <v>21023.0</v>
      </c>
      <c r="L86" s="15">
        <f t="shared" si="29"/>
        <v>0.02378347524</v>
      </c>
      <c r="M86" s="37">
        <v>1000.0</v>
      </c>
      <c r="N86" s="14">
        <v>26492.0</v>
      </c>
      <c r="O86" s="15">
        <f t="shared" si="26"/>
        <v>0.03774724445</v>
      </c>
      <c r="P86" s="37">
        <v>920.0</v>
      </c>
      <c r="Q86" s="14">
        <f>17311+11016</f>
        <v>28327</v>
      </c>
      <c r="R86" s="15">
        <f t="shared" si="4"/>
        <v>0.03247784799</v>
      </c>
    </row>
    <row r="87">
      <c r="A87" s="10" t="s">
        <v>157</v>
      </c>
      <c r="B87" s="11" t="s">
        <v>72</v>
      </c>
      <c r="C87" s="12" t="s">
        <v>24</v>
      </c>
      <c r="D87" s="34"/>
      <c r="E87" s="14">
        <v>614.0</v>
      </c>
      <c r="F87" s="35"/>
      <c r="G87" s="34"/>
      <c r="H87" s="14">
        <v>1300.0</v>
      </c>
      <c r="I87" s="35"/>
      <c r="J87" s="34"/>
      <c r="K87" s="14">
        <v>3506.0</v>
      </c>
      <c r="L87" s="35"/>
      <c r="M87" s="37">
        <v>35.0</v>
      </c>
      <c r="N87" s="14">
        <v>9690.0</v>
      </c>
      <c r="O87" s="15">
        <f t="shared" si="26"/>
        <v>0.003611971104</v>
      </c>
      <c r="P87" s="37">
        <v>900.0</v>
      </c>
      <c r="Q87" s="14">
        <v>12966.0</v>
      </c>
      <c r="R87" s="15">
        <f t="shared" si="4"/>
        <v>0.06941230912</v>
      </c>
    </row>
    <row r="88">
      <c r="A88" s="26" t="s">
        <v>158</v>
      </c>
      <c r="B88" s="20" t="s">
        <v>44</v>
      </c>
      <c r="C88" s="21" t="s">
        <v>36</v>
      </c>
      <c r="D88" s="32"/>
      <c r="E88" s="23">
        <v>1781.0</v>
      </c>
      <c r="F88" s="33"/>
      <c r="G88" s="32"/>
      <c r="H88" s="23">
        <v>11869.0</v>
      </c>
      <c r="I88" s="33"/>
      <c r="J88" s="32"/>
      <c r="K88" s="23">
        <v>26470.0</v>
      </c>
      <c r="L88" s="33"/>
      <c r="M88" s="22">
        <v>625.0</v>
      </c>
      <c r="N88" s="23">
        <v>46875.0</v>
      </c>
      <c r="O88" s="24">
        <f t="shared" si="26"/>
        <v>0.01333333333</v>
      </c>
      <c r="P88" s="22">
        <v>900.0</v>
      </c>
      <c r="Q88" s="23">
        <v>48824.0</v>
      </c>
      <c r="R88" s="24">
        <f t="shared" si="4"/>
        <v>0.01843355727</v>
      </c>
    </row>
    <row r="89">
      <c r="A89" s="28" t="s">
        <v>159</v>
      </c>
      <c r="B89" s="28" t="s">
        <v>41</v>
      </c>
      <c r="C89" s="29" t="s">
        <v>42</v>
      </c>
      <c r="D89" s="32"/>
      <c r="E89" s="23">
        <f>3341</f>
        <v>3341</v>
      </c>
      <c r="F89" s="33"/>
      <c r="G89" s="32"/>
      <c r="H89" s="23">
        <f>11272</f>
        <v>11272</v>
      </c>
      <c r="I89" s="33"/>
      <c r="J89" s="32"/>
      <c r="K89" s="23">
        <v>16614.0</v>
      </c>
      <c r="L89" s="33"/>
      <c r="M89" s="22">
        <v>150.0</v>
      </c>
      <c r="N89" s="23">
        <f>1530+25808</f>
        <v>27338</v>
      </c>
      <c r="O89" s="24">
        <f t="shared" si="26"/>
        <v>0.005486868096</v>
      </c>
      <c r="P89" s="22">
        <v>850.0</v>
      </c>
      <c r="Q89" s="23">
        <f>2009+30021</f>
        <v>32030</v>
      </c>
      <c r="R89" s="24">
        <f t="shared" si="4"/>
        <v>0.02653762098</v>
      </c>
    </row>
    <row r="90">
      <c r="A90" s="26" t="s">
        <v>160</v>
      </c>
      <c r="B90" s="20" t="s">
        <v>35</v>
      </c>
      <c r="C90" s="21" t="s">
        <v>36</v>
      </c>
      <c r="D90" s="32"/>
      <c r="E90" s="23">
        <v>4568.0</v>
      </c>
      <c r="F90" s="33"/>
      <c r="G90" s="32"/>
      <c r="H90" s="23">
        <v>10066.0</v>
      </c>
      <c r="I90" s="33"/>
      <c r="J90" s="32"/>
      <c r="K90" s="23">
        <v>14814.0</v>
      </c>
      <c r="L90" s="33"/>
      <c r="M90" s="22">
        <v>350.0</v>
      </c>
      <c r="N90" s="23">
        <v>28139.0</v>
      </c>
      <c r="O90" s="24">
        <f t="shared" si="26"/>
        <v>0.01243825296</v>
      </c>
      <c r="P90" s="22">
        <v>844.0</v>
      </c>
      <c r="Q90" s="23">
        <v>34513.0</v>
      </c>
      <c r="R90" s="24">
        <f t="shared" si="4"/>
        <v>0.02445455336</v>
      </c>
    </row>
    <row r="91">
      <c r="A91" s="26" t="s">
        <v>161</v>
      </c>
      <c r="B91" s="20" t="s">
        <v>110</v>
      </c>
      <c r="C91" s="21" t="s">
        <v>31</v>
      </c>
      <c r="D91" s="32"/>
      <c r="E91" s="23">
        <v>4699.0</v>
      </c>
      <c r="F91" s="33"/>
      <c r="G91" s="32"/>
      <c r="H91" s="23">
        <v>13589.0</v>
      </c>
      <c r="I91" s="44"/>
      <c r="J91" s="32"/>
      <c r="K91" s="23">
        <v>20338.0</v>
      </c>
      <c r="L91" s="33"/>
      <c r="M91" s="22">
        <v>200.0</v>
      </c>
      <c r="N91" s="23">
        <v>67058.0</v>
      </c>
      <c r="O91" s="24">
        <f t="shared" si="26"/>
        <v>0.002982492767</v>
      </c>
      <c r="P91" s="22">
        <v>803.0</v>
      </c>
      <c r="Q91" s="23">
        <v>78999.0</v>
      </c>
      <c r="R91" s="24">
        <f t="shared" si="4"/>
        <v>0.01016468563</v>
      </c>
    </row>
    <row r="92">
      <c r="A92" s="26" t="s">
        <v>162</v>
      </c>
      <c r="B92" s="20" t="s">
        <v>35</v>
      </c>
      <c r="C92" s="21" t="s">
        <v>36</v>
      </c>
      <c r="D92" s="32"/>
      <c r="E92" s="23">
        <v>5147.0</v>
      </c>
      <c r="F92" s="33"/>
      <c r="G92" s="32"/>
      <c r="H92" s="23">
        <v>21550.0</v>
      </c>
      <c r="I92" s="33"/>
      <c r="J92" s="22">
        <v>75.0</v>
      </c>
      <c r="K92" s="23">
        <v>28810.0</v>
      </c>
      <c r="L92" s="24">
        <f>J92/K92</f>
        <v>0.002603262756</v>
      </c>
      <c r="M92" s="22">
        <v>450.0</v>
      </c>
      <c r="N92" s="23">
        <v>42017.0</v>
      </c>
      <c r="O92" s="24">
        <f t="shared" si="26"/>
        <v>0.01070995073</v>
      </c>
      <c r="P92" s="22">
        <v>750.0</v>
      </c>
      <c r="Q92" s="23">
        <v>39807.0</v>
      </c>
      <c r="R92" s="24">
        <f t="shared" si="4"/>
        <v>0.01884090738</v>
      </c>
    </row>
    <row r="93">
      <c r="A93" s="20" t="s">
        <v>163</v>
      </c>
      <c r="B93" s="20" t="s">
        <v>81</v>
      </c>
      <c r="C93" s="21" t="s">
        <v>36</v>
      </c>
      <c r="D93" s="32"/>
      <c r="E93" s="23">
        <v>3829.0</v>
      </c>
      <c r="F93" s="33"/>
      <c r="G93" s="32"/>
      <c r="H93" s="23">
        <v>7685.0</v>
      </c>
      <c r="I93" s="33"/>
      <c r="J93" s="32"/>
      <c r="K93" s="23">
        <v>8527.0</v>
      </c>
      <c r="L93" s="33"/>
      <c r="M93" s="22">
        <v>600.0</v>
      </c>
      <c r="N93" s="23">
        <v>14273.0</v>
      </c>
      <c r="O93" s="24">
        <f t="shared" si="26"/>
        <v>0.0420374133</v>
      </c>
      <c r="P93" s="22">
        <v>745.0</v>
      </c>
      <c r="Q93" s="23">
        <v>15399.0</v>
      </c>
      <c r="R93" s="24">
        <f t="shared" si="4"/>
        <v>0.04837976492</v>
      </c>
    </row>
    <row r="94">
      <c r="A94" s="20" t="s">
        <v>164</v>
      </c>
      <c r="B94" s="20" t="s">
        <v>155</v>
      </c>
      <c r="C94" s="21" t="s">
        <v>36</v>
      </c>
      <c r="D94" s="22">
        <f>35+6</f>
        <v>41</v>
      </c>
      <c r="E94" s="23">
        <v>15066.0</v>
      </c>
      <c r="F94" s="24">
        <f>D94/E94</f>
        <v>0.002721359352</v>
      </c>
      <c r="G94" s="22">
        <v>125.0</v>
      </c>
      <c r="H94" s="23">
        <v>19495.0</v>
      </c>
      <c r="I94" s="24">
        <f t="shared" ref="I94:I95" si="30">G94/H94</f>
        <v>0.006411900487</v>
      </c>
      <c r="J94" s="22">
        <v>300.0</v>
      </c>
      <c r="K94" s="23">
        <v>22555.0</v>
      </c>
      <c r="L94" s="24">
        <f t="shared" ref="L94:L96" si="31">J94/K94</f>
        <v>0.01330082022</v>
      </c>
      <c r="M94" s="22">
        <v>860.0</v>
      </c>
      <c r="N94" s="23">
        <v>25773.0</v>
      </c>
      <c r="O94" s="24">
        <f t="shared" si="26"/>
        <v>0.0333682536</v>
      </c>
      <c r="P94" s="22">
        <v>740.0</v>
      </c>
      <c r="Q94" s="23">
        <v>27100.0</v>
      </c>
      <c r="R94" s="24">
        <f t="shared" si="4"/>
        <v>0.02730627306</v>
      </c>
    </row>
    <row r="95">
      <c r="A95" s="20" t="s">
        <v>165</v>
      </c>
      <c r="B95" s="20" t="s">
        <v>166</v>
      </c>
      <c r="C95" s="21" t="s">
        <v>36</v>
      </c>
      <c r="D95" s="32"/>
      <c r="E95" s="23">
        <v>7997.0</v>
      </c>
      <c r="F95" s="33"/>
      <c r="G95" s="22">
        <v>120.0</v>
      </c>
      <c r="H95" s="23">
        <v>14444.0</v>
      </c>
      <c r="I95" s="24">
        <f t="shared" si="30"/>
        <v>0.008307947937</v>
      </c>
      <c r="J95" s="22">
        <v>250.0</v>
      </c>
      <c r="K95" s="23">
        <v>19015.0</v>
      </c>
      <c r="L95" s="24">
        <f t="shared" si="31"/>
        <v>0.01314751512</v>
      </c>
      <c r="M95" s="22">
        <v>752.0</v>
      </c>
      <c r="N95" s="23">
        <v>23730.0</v>
      </c>
      <c r="O95" s="24">
        <f t="shared" si="26"/>
        <v>0.03168984408</v>
      </c>
      <c r="P95" s="22">
        <v>734.0</v>
      </c>
      <c r="Q95" s="23">
        <v>26109.0</v>
      </c>
      <c r="R95" s="24">
        <f t="shared" si="4"/>
        <v>0.02811291126</v>
      </c>
    </row>
    <row r="96">
      <c r="A96" s="10" t="s">
        <v>167</v>
      </c>
      <c r="B96" s="11" t="s">
        <v>168</v>
      </c>
      <c r="C96" s="12" t="s">
        <v>24</v>
      </c>
      <c r="D96" s="13">
        <v>105.0</v>
      </c>
      <c r="E96" s="14">
        <v>8670.0</v>
      </c>
      <c r="F96" s="15">
        <f>D96/E96</f>
        <v>0.01211072664</v>
      </c>
      <c r="G96" s="16">
        <v>0.0</v>
      </c>
      <c r="H96" s="14">
        <v>11417.0</v>
      </c>
      <c r="I96" s="17">
        <v>0.0</v>
      </c>
      <c r="J96" s="13">
        <v>450.0</v>
      </c>
      <c r="K96" s="14">
        <v>11745.0</v>
      </c>
      <c r="L96" s="15">
        <f t="shared" si="31"/>
        <v>0.03831417625</v>
      </c>
      <c r="M96" s="13">
        <v>680.0</v>
      </c>
      <c r="N96" s="14">
        <v>12337.0</v>
      </c>
      <c r="O96" s="15">
        <f t="shared" si="26"/>
        <v>0.05511874848</v>
      </c>
      <c r="P96" s="13">
        <v>700.0</v>
      </c>
      <c r="Q96" s="14">
        <v>11517.0</v>
      </c>
      <c r="R96" s="15">
        <f t="shared" si="4"/>
        <v>0.06077971694</v>
      </c>
    </row>
    <row r="97">
      <c r="A97" s="20" t="s">
        <v>169</v>
      </c>
      <c r="B97" s="20" t="s">
        <v>166</v>
      </c>
      <c r="C97" s="21" t="s">
        <v>36</v>
      </c>
      <c r="D97" s="32"/>
      <c r="E97" s="23">
        <f>3217</f>
        <v>3217</v>
      </c>
      <c r="F97" s="33"/>
      <c r="G97" s="32"/>
      <c r="H97" s="23">
        <f>6117+886</f>
        <v>7003</v>
      </c>
      <c r="I97" s="33"/>
      <c r="J97" s="32"/>
      <c r="K97" s="23">
        <f>1116+6916</f>
        <v>8032</v>
      </c>
      <c r="L97" s="33"/>
      <c r="M97" s="22">
        <v>332.0</v>
      </c>
      <c r="N97" s="23">
        <f>544+9760+906</f>
        <v>11210</v>
      </c>
      <c r="O97" s="24">
        <f t="shared" si="26"/>
        <v>0.02961641392</v>
      </c>
      <c r="P97" s="22">
        <v>692.0</v>
      </c>
      <c r="Q97" s="23">
        <f>763+10586+1158</f>
        <v>12507</v>
      </c>
      <c r="R97" s="24">
        <f t="shared" si="4"/>
        <v>0.05532901575</v>
      </c>
    </row>
    <row r="98">
      <c r="A98" s="10" t="s">
        <v>170</v>
      </c>
      <c r="B98" s="11" t="s">
        <v>136</v>
      </c>
      <c r="C98" s="12" t="s">
        <v>24</v>
      </c>
      <c r="D98" s="34"/>
      <c r="E98" s="14">
        <v>11544.0</v>
      </c>
      <c r="F98" s="35"/>
      <c r="G98" s="13">
        <v>150.0</v>
      </c>
      <c r="H98" s="14">
        <v>16737.0</v>
      </c>
      <c r="I98" s="15">
        <f>G98/H98</f>
        <v>0.008962179602</v>
      </c>
      <c r="J98" s="13">
        <v>500.0</v>
      </c>
      <c r="K98" s="14">
        <v>21847.0</v>
      </c>
      <c r="L98" s="15">
        <f t="shared" ref="L98:L99" si="32">J98/K98</f>
        <v>0.0228864375</v>
      </c>
      <c r="M98" s="13">
        <v>625.0</v>
      </c>
      <c r="N98" s="14">
        <v>28291.0</v>
      </c>
      <c r="O98" s="15">
        <f t="shared" si="26"/>
        <v>0.02209183132</v>
      </c>
      <c r="P98" s="13">
        <v>685.0</v>
      </c>
      <c r="Q98" s="14">
        <v>32117.0</v>
      </c>
      <c r="R98" s="15">
        <f t="shared" si="4"/>
        <v>0.02132826852</v>
      </c>
    </row>
    <row r="99">
      <c r="A99" s="26" t="s">
        <v>171</v>
      </c>
      <c r="B99" s="20" t="s">
        <v>172</v>
      </c>
      <c r="C99" s="21" t="s">
        <v>31</v>
      </c>
      <c r="D99" s="32"/>
      <c r="E99" s="23">
        <v>13063.0</v>
      </c>
      <c r="F99" s="33"/>
      <c r="G99" s="32"/>
      <c r="H99" s="23">
        <v>27875.0</v>
      </c>
      <c r="I99" s="44"/>
      <c r="J99" s="22">
        <v>220.0</v>
      </c>
      <c r="K99" s="23">
        <v>32319.0</v>
      </c>
      <c r="L99" s="24">
        <f t="shared" si="32"/>
        <v>0.00680714131</v>
      </c>
      <c r="M99" s="22">
        <v>750.0</v>
      </c>
      <c r="N99" s="23">
        <v>35853.0</v>
      </c>
      <c r="O99" s="24">
        <f t="shared" si="26"/>
        <v>0.02091875157</v>
      </c>
      <c r="P99" s="22">
        <v>675.0</v>
      </c>
      <c r="Q99" s="23">
        <v>38181.0</v>
      </c>
      <c r="R99" s="24">
        <f t="shared" si="4"/>
        <v>0.01767895026</v>
      </c>
    </row>
    <row r="100">
      <c r="A100" s="10" t="s">
        <v>173</v>
      </c>
      <c r="B100" s="11" t="s">
        <v>72</v>
      </c>
      <c r="C100" s="12" t="s">
        <v>24</v>
      </c>
      <c r="D100" s="34"/>
      <c r="E100" s="14">
        <v>8769.0</v>
      </c>
      <c r="F100" s="35"/>
      <c r="G100" s="37">
        <v>120.0</v>
      </c>
      <c r="H100" s="14">
        <v>12828.0</v>
      </c>
      <c r="I100" s="15">
        <f t="shared" ref="I100:I103" si="33">G100/H100</f>
        <v>0.00935453695</v>
      </c>
      <c r="J100" s="34"/>
      <c r="K100" s="14">
        <v>12358.0</v>
      </c>
      <c r="L100" s="35"/>
      <c r="M100" s="37">
        <v>300.0</v>
      </c>
      <c r="N100" s="14">
        <v>17724.0</v>
      </c>
      <c r="O100" s="15">
        <f t="shared" si="26"/>
        <v>0.01692620176</v>
      </c>
      <c r="P100" s="37">
        <v>655.0</v>
      </c>
      <c r="Q100" s="14">
        <v>18911.0</v>
      </c>
      <c r="R100" s="15">
        <f t="shared" si="4"/>
        <v>0.03463592618</v>
      </c>
    </row>
    <row r="101">
      <c r="A101" s="10" t="s">
        <v>174</v>
      </c>
      <c r="B101" s="11" t="s">
        <v>175</v>
      </c>
      <c r="C101" s="12" t="s">
        <v>24</v>
      </c>
      <c r="D101" s="34"/>
      <c r="E101" s="14">
        <v>11710.0</v>
      </c>
      <c r="F101" s="35"/>
      <c r="G101" s="13">
        <v>250.0</v>
      </c>
      <c r="H101" s="14">
        <f>3074+31267</f>
        <v>34341</v>
      </c>
      <c r="I101" s="15">
        <f t="shared" si="33"/>
        <v>0.007279927783</v>
      </c>
      <c r="J101" s="13">
        <v>300.0</v>
      </c>
      <c r="K101" s="14">
        <f>33524+3130</f>
        <v>36654</v>
      </c>
      <c r="L101" s="15">
        <f t="shared" ref="L101:L104" si="34">J101/K101</f>
        <v>0.008184645605</v>
      </c>
      <c r="M101" s="13">
        <v>720.0</v>
      </c>
      <c r="N101" s="14">
        <f>34817+3818</f>
        <v>38635</v>
      </c>
      <c r="O101" s="15">
        <f t="shared" si="26"/>
        <v>0.01863595186</v>
      </c>
      <c r="P101" s="13">
        <v>655.0</v>
      </c>
      <c r="Q101" s="14">
        <f>33329+3911</f>
        <v>37240</v>
      </c>
      <c r="R101" s="15">
        <f t="shared" si="4"/>
        <v>0.01758861439</v>
      </c>
    </row>
    <row r="102">
      <c r="A102" s="26" t="s">
        <v>176</v>
      </c>
      <c r="B102" s="20" t="s">
        <v>172</v>
      </c>
      <c r="C102" s="21" t="s">
        <v>31</v>
      </c>
      <c r="D102" s="22">
        <v>26.0</v>
      </c>
      <c r="E102" s="23">
        <v>9289.0</v>
      </c>
      <c r="F102" s="24">
        <f t="shared" ref="F102:F103" si="35">D102/E102</f>
        <v>0.002799009581</v>
      </c>
      <c r="G102" s="45">
        <v>229.0</v>
      </c>
      <c r="H102" s="23">
        <v>18264.0</v>
      </c>
      <c r="I102" s="24">
        <f t="shared" si="33"/>
        <v>0.01253832676</v>
      </c>
      <c r="J102" s="22">
        <v>328.0</v>
      </c>
      <c r="K102" s="23">
        <v>20420.0</v>
      </c>
      <c r="L102" s="24">
        <f t="shared" si="34"/>
        <v>0.01606268364</v>
      </c>
      <c r="M102" s="22">
        <v>700.0</v>
      </c>
      <c r="N102" s="23">
        <v>23841.0</v>
      </c>
      <c r="O102" s="24">
        <f t="shared" si="26"/>
        <v>0.02936118451</v>
      </c>
      <c r="P102" s="22">
        <v>635.0</v>
      </c>
      <c r="Q102" s="23">
        <v>24869.0</v>
      </c>
      <c r="R102" s="24">
        <f t="shared" si="4"/>
        <v>0.0255337971</v>
      </c>
    </row>
    <row r="103">
      <c r="A103" s="10" t="s">
        <v>177</v>
      </c>
      <c r="B103" s="11" t="s">
        <v>178</v>
      </c>
      <c r="C103" s="12" t="s">
        <v>24</v>
      </c>
      <c r="D103" s="13">
        <v>27.0</v>
      </c>
      <c r="E103" s="14">
        <v>9805.0</v>
      </c>
      <c r="F103" s="15">
        <f t="shared" si="35"/>
        <v>0.002753697093</v>
      </c>
      <c r="G103" s="13">
        <v>100.0</v>
      </c>
      <c r="H103" s="14">
        <f>2667+15243</f>
        <v>17910</v>
      </c>
      <c r="I103" s="15">
        <f t="shared" si="33"/>
        <v>0.00558347292</v>
      </c>
      <c r="J103" s="13">
        <v>500.0</v>
      </c>
      <c r="K103" s="14">
        <f>2584+16638</f>
        <v>19222</v>
      </c>
      <c r="L103" s="15">
        <f t="shared" si="34"/>
        <v>0.02601186141</v>
      </c>
      <c r="M103" s="13">
        <v>560.0</v>
      </c>
      <c r="N103" s="14">
        <f>18531+3169</f>
        <v>21700</v>
      </c>
      <c r="O103" s="15">
        <f t="shared" si="26"/>
        <v>0.02580645161</v>
      </c>
      <c r="P103" s="13">
        <v>630.0</v>
      </c>
      <c r="Q103" s="14">
        <f>18836+4199</f>
        <v>23035</v>
      </c>
      <c r="R103" s="15">
        <f t="shared" si="4"/>
        <v>0.02734968526</v>
      </c>
    </row>
    <row r="104">
      <c r="A104" s="26" t="s">
        <v>179</v>
      </c>
      <c r="B104" s="20" t="s">
        <v>180</v>
      </c>
      <c r="C104" s="21" t="s">
        <v>31</v>
      </c>
      <c r="D104" s="32"/>
      <c r="E104" s="23">
        <v>7034.0</v>
      </c>
      <c r="F104" s="33"/>
      <c r="G104" s="32"/>
      <c r="H104" s="23">
        <v>16613.0</v>
      </c>
      <c r="I104" s="44"/>
      <c r="J104" s="22">
        <v>300.0</v>
      </c>
      <c r="K104" s="23">
        <v>22323.0</v>
      </c>
      <c r="L104" s="24">
        <f t="shared" si="34"/>
        <v>0.01343905389</v>
      </c>
      <c r="M104" s="22">
        <v>675.0</v>
      </c>
      <c r="N104" s="23">
        <v>22665.0</v>
      </c>
      <c r="O104" s="24">
        <f t="shared" si="26"/>
        <v>0.02978160159</v>
      </c>
      <c r="P104" s="22">
        <v>630.0</v>
      </c>
      <c r="Q104" s="23">
        <v>21807.0</v>
      </c>
      <c r="R104" s="24">
        <f t="shared" si="4"/>
        <v>0.02888980603</v>
      </c>
    </row>
    <row r="105">
      <c r="A105" s="20" t="s">
        <v>181</v>
      </c>
      <c r="B105" s="20" t="s">
        <v>81</v>
      </c>
      <c r="C105" s="21" t="s">
        <v>36</v>
      </c>
      <c r="D105" s="32"/>
      <c r="E105" s="23">
        <v>4302.0</v>
      </c>
      <c r="F105" s="33"/>
      <c r="G105" s="32"/>
      <c r="H105" s="23">
        <v>5562.0</v>
      </c>
      <c r="I105" s="33"/>
      <c r="J105" s="32"/>
      <c r="K105" s="23">
        <v>6266.0</v>
      </c>
      <c r="L105" s="33"/>
      <c r="M105" s="22">
        <v>400.0</v>
      </c>
      <c r="N105" s="23">
        <v>8614.0</v>
      </c>
      <c r="O105" s="24">
        <f t="shared" si="26"/>
        <v>0.04643603436</v>
      </c>
      <c r="P105" s="22">
        <v>600.0</v>
      </c>
      <c r="Q105" s="23">
        <v>9411.0</v>
      </c>
      <c r="R105" s="24">
        <f t="shared" si="4"/>
        <v>0.06375518011</v>
      </c>
    </row>
    <row r="106">
      <c r="A106" s="10" t="s">
        <v>182</v>
      </c>
      <c r="B106" s="11" t="s">
        <v>60</v>
      </c>
      <c r="C106" s="12" t="s">
        <v>24</v>
      </c>
      <c r="D106" s="34"/>
      <c r="E106" s="14">
        <v>11923.0</v>
      </c>
      <c r="F106" s="35"/>
      <c r="G106" s="16">
        <v>0.0</v>
      </c>
      <c r="H106" s="14">
        <v>21802.0</v>
      </c>
      <c r="I106" s="17">
        <v>0.0</v>
      </c>
      <c r="J106" s="13">
        <v>281.0</v>
      </c>
      <c r="K106" s="14">
        <f>20296+8664</f>
        <v>28960</v>
      </c>
      <c r="L106" s="15">
        <f>J106/K106</f>
        <v>0.009703038674</v>
      </c>
      <c r="M106" s="13">
        <v>507.0</v>
      </c>
      <c r="N106" s="14">
        <f>11430+36869</f>
        <v>48299</v>
      </c>
      <c r="O106" s="15">
        <f t="shared" si="26"/>
        <v>0.01049711174</v>
      </c>
      <c r="P106" s="13">
        <v>540.0</v>
      </c>
      <c r="Q106" s="14">
        <f>42594+12415</f>
        <v>55009</v>
      </c>
      <c r="R106" s="15">
        <f t="shared" si="4"/>
        <v>0.009816575469</v>
      </c>
    </row>
    <row r="107">
      <c r="A107" s="26" t="s">
        <v>183</v>
      </c>
      <c r="B107" s="20" t="s">
        <v>35</v>
      </c>
      <c r="C107" s="21" t="s">
        <v>36</v>
      </c>
      <c r="D107" s="32"/>
      <c r="E107" s="23">
        <v>3385.0</v>
      </c>
      <c r="F107" s="33"/>
      <c r="G107" s="32"/>
      <c r="H107" s="23">
        <v>10980.0</v>
      </c>
      <c r="I107" s="33"/>
      <c r="J107" s="32"/>
      <c r="K107" s="23">
        <v>15573.0</v>
      </c>
      <c r="L107" s="33"/>
      <c r="M107" s="22">
        <v>560.0</v>
      </c>
      <c r="N107" s="23">
        <v>24327.0</v>
      </c>
      <c r="O107" s="24">
        <f t="shared" si="26"/>
        <v>0.02301969006</v>
      </c>
      <c r="P107" s="22">
        <v>540.0</v>
      </c>
      <c r="Q107" s="23">
        <v>25662.0</v>
      </c>
      <c r="R107" s="24">
        <f t="shared" si="4"/>
        <v>0.021042787</v>
      </c>
    </row>
    <row r="108">
      <c r="A108" s="20" t="s">
        <v>184</v>
      </c>
      <c r="B108" s="20" t="s">
        <v>62</v>
      </c>
      <c r="C108" s="21" t="s">
        <v>42</v>
      </c>
      <c r="D108" s="22">
        <v>43.0</v>
      </c>
      <c r="E108" s="23">
        <v>11666.0</v>
      </c>
      <c r="F108" s="24">
        <f>D108/E108</f>
        <v>0.00368592491</v>
      </c>
      <c r="G108" s="22">
        <v>500.0</v>
      </c>
      <c r="H108" s="23">
        <v>23502.0</v>
      </c>
      <c r="I108" s="24">
        <f>G108/H108</f>
        <v>0.02127478512</v>
      </c>
      <c r="J108" s="22">
        <v>300.0</v>
      </c>
      <c r="K108" s="23">
        <v>22325.0</v>
      </c>
      <c r="L108" s="24">
        <f>J108/K108</f>
        <v>0.01343784994</v>
      </c>
      <c r="M108" s="22">
        <v>400.0</v>
      </c>
      <c r="N108" s="23">
        <v>26955.0</v>
      </c>
      <c r="O108" s="24">
        <f t="shared" si="26"/>
        <v>0.01483954739</v>
      </c>
      <c r="P108" s="22">
        <v>525.0</v>
      </c>
      <c r="Q108" s="23">
        <v>27921.0</v>
      </c>
      <c r="R108" s="24">
        <f t="shared" si="4"/>
        <v>0.01880305147</v>
      </c>
    </row>
    <row r="109">
      <c r="A109" s="26" t="s">
        <v>185</v>
      </c>
      <c r="B109" s="20" t="s">
        <v>110</v>
      </c>
      <c r="C109" s="21" t="s">
        <v>31</v>
      </c>
      <c r="D109" s="32"/>
      <c r="E109" s="23">
        <v>5557.0</v>
      </c>
      <c r="F109" s="33"/>
      <c r="G109" s="32"/>
      <c r="H109" s="23">
        <v>22421.0</v>
      </c>
      <c r="I109" s="44"/>
      <c r="J109" s="32"/>
      <c r="K109" s="23">
        <v>37649.0</v>
      </c>
      <c r="L109" s="33"/>
      <c r="M109" s="22">
        <v>430.0</v>
      </c>
      <c r="N109" s="23">
        <v>61148.0</v>
      </c>
      <c r="O109" s="24">
        <f t="shared" si="26"/>
        <v>0.007032118794</v>
      </c>
      <c r="P109" s="22">
        <v>511.0</v>
      </c>
      <c r="Q109" s="23">
        <v>67843.0</v>
      </c>
      <c r="R109" s="24">
        <f t="shared" si="4"/>
        <v>0.007532096163</v>
      </c>
    </row>
    <row r="110">
      <c r="A110" s="46" t="s">
        <v>186</v>
      </c>
      <c r="B110" s="20" t="s">
        <v>187</v>
      </c>
      <c r="C110" s="21" t="s">
        <v>42</v>
      </c>
      <c r="D110" s="22">
        <v>55.0</v>
      </c>
      <c r="E110" s="23">
        <v>11732.0</v>
      </c>
      <c r="F110" s="24">
        <f>D110/E110</f>
        <v>0.004688032731</v>
      </c>
      <c r="G110" s="32"/>
      <c r="H110" s="23">
        <v>20749.0</v>
      </c>
      <c r="I110" s="33"/>
      <c r="J110" s="32"/>
      <c r="K110" s="23">
        <v>22129.0</v>
      </c>
      <c r="L110" s="33"/>
      <c r="M110" s="22">
        <v>565.0</v>
      </c>
      <c r="N110" s="23">
        <v>24554.0</v>
      </c>
      <c r="O110" s="24">
        <f t="shared" si="26"/>
        <v>0.02301050745</v>
      </c>
      <c r="P110" s="22">
        <v>510.0</v>
      </c>
      <c r="Q110" s="23">
        <v>26495.0</v>
      </c>
      <c r="R110" s="24">
        <f t="shared" si="4"/>
        <v>0.01924891489</v>
      </c>
    </row>
    <row r="111">
      <c r="A111" s="20" t="s">
        <v>188</v>
      </c>
      <c r="B111" s="20" t="s">
        <v>189</v>
      </c>
      <c r="C111" s="21" t="s">
        <v>36</v>
      </c>
      <c r="D111" s="32"/>
      <c r="E111" s="23">
        <f>7237+743</f>
        <v>7980</v>
      </c>
      <c r="F111" s="33"/>
      <c r="G111" s="32"/>
      <c r="H111" s="23">
        <v>10118.0</v>
      </c>
      <c r="I111" s="33"/>
      <c r="J111" s="32"/>
      <c r="K111" s="23">
        <v>11170.0</v>
      </c>
      <c r="L111" s="33"/>
      <c r="M111" s="22">
        <v>650.0</v>
      </c>
      <c r="N111" s="23">
        <v>14044.0</v>
      </c>
      <c r="O111" s="24">
        <f t="shared" si="26"/>
        <v>0.04628311023</v>
      </c>
      <c r="P111" s="22">
        <v>500.0</v>
      </c>
      <c r="Q111" s="23">
        <v>14067.0</v>
      </c>
      <c r="R111" s="24">
        <f t="shared" si="4"/>
        <v>0.03554418142</v>
      </c>
    </row>
    <row r="112">
      <c r="A112" s="10" t="s">
        <v>190</v>
      </c>
      <c r="B112" s="11" t="s">
        <v>125</v>
      </c>
      <c r="C112" s="12" t="s">
        <v>24</v>
      </c>
      <c r="D112" s="34"/>
      <c r="E112" s="14">
        <v>2562.0</v>
      </c>
      <c r="F112" s="35"/>
      <c r="G112" s="34"/>
      <c r="H112" s="14">
        <v>2164.0</v>
      </c>
      <c r="I112" s="35"/>
      <c r="J112" s="34"/>
      <c r="K112" s="14">
        <v>1849.0</v>
      </c>
      <c r="L112" s="35"/>
      <c r="M112" s="34"/>
      <c r="N112" s="14">
        <v>1799.0</v>
      </c>
      <c r="O112" s="35"/>
      <c r="P112" s="37">
        <v>480.0</v>
      </c>
      <c r="Q112" s="14">
        <v>2321.0</v>
      </c>
      <c r="R112" s="15">
        <f t="shared" si="4"/>
        <v>0.2068074106</v>
      </c>
    </row>
    <row r="113">
      <c r="A113" s="20" t="s">
        <v>191</v>
      </c>
      <c r="B113" s="20" t="s">
        <v>122</v>
      </c>
      <c r="C113" s="21" t="s">
        <v>36</v>
      </c>
      <c r="D113" s="32"/>
      <c r="E113" s="23">
        <v>6251.0</v>
      </c>
      <c r="F113" s="33"/>
      <c r="G113" s="32"/>
      <c r="H113" s="23">
        <v>11611.0</v>
      </c>
      <c r="I113" s="33"/>
      <c r="J113" s="32"/>
      <c r="K113" s="23">
        <v>12067.0</v>
      </c>
      <c r="L113" s="33"/>
      <c r="M113" s="22">
        <v>439.0</v>
      </c>
      <c r="N113" s="23">
        <v>17675.0</v>
      </c>
      <c r="O113" s="24">
        <f t="shared" ref="O113:O121" si="36">M113/N113</f>
        <v>0.02483734088</v>
      </c>
      <c r="P113" s="22">
        <v>464.0</v>
      </c>
      <c r="Q113" s="23">
        <v>17811.0</v>
      </c>
      <c r="R113" s="24">
        <f t="shared" si="4"/>
        <v>0.0260513166</v>
      </c>
    </row>
    <row r="114">
      <c r="A114" s="20" t="s">
        <v>192</v>
      </c>
      <c r="B114" s="20" t="s">
        <v>130</v>
      </c>
      <c r="C114" s="21" t="s">
        <v>36</v>
      </c>
      <c r="D114" s="32"/>
      <c r="E114" s="23">
        <v>3122.0</v>
      </c>
      <c r="F114" s="33"/>
      <c r="G114" s="32"/>
      <c r="H114" s="23">
        <v>3505.0</v>
      </c>
      <c r="I114" s="33"/>
      <c r="J114" s="32"/>
      <c r="K114" s="23">
        <v>3527.0</v>
      </c>
      <c r="L114" s="33"/>
      <c r="M114" s="22">
        <v>300.0</v>
      </c>
      <c r="N114" s="23">
        <v>7536.0</v>
      </c>
      <c r="O114" s="24">
        <f t="shared" si="36"/>
        <v>0.0398089172</v>
      </c>
      <c r="P114" s="22">
        <v>460.0</v>
      </c>
      <c r="Q114" s="23">
        <v>9701.0</v>
      </c>
      <c r="R114" s="24">
        <f t="shared" si="4"/>
        <v>0.04741779198</v>
      </c>
    </row>
    <row r="115">
      <c r="A115" s="10" t="s">
        <v>193</v>
      </c>
      <c r="B115" s="11" t="s">
        <v>194</v>
      </c>
      <c r="C115" s="12" t="s">
        <v>24</v>
      </c>
      <c r="D115" s="13">
        <v>9.0</v>
      </c>
      <c r="E115" s="14">
        <f>1264+10697</f>
        <v>11961</v>
      </c>
      <c r="F115" s="15">
        <f t="shared" ref="F115:F116" si="37">D115/E115</f>
        <v>0.0007524454477</v>
      </c>
      <c r="G115" s="13">
        <v>160.0</v>
      </c>
      <c r="H115" s="14">
        <f>26730+1097</f>
        <v>27827</v>
      </c>
      <c r="I115" s="15">
        <f t="shared" ref="I115:I116" si="38">G115/H115</f>
        <v>0.005749811334</v>
      </c>
      <c r="J115" s="13">
        <v>230.0</v>
      </c>
      <c r="K115" s="14">
        <f>31285+1116</f>
        <v>32401</v>
      </c>
      <c r="L115" s="15">
        <f>J115/K115</f>
        <v>0.007098546341</v>
      </c>
      <c r="M115" s="13">
        <v>450.0</v>
      </c>
      <c r="N115" s="14">
        <f>32205+1270</f>
        <v>33475</v>
      </c>
      <c r="O115" s="15">
        <f t="shared" si="36"/>
        <v>0.01344286781</v>
      </c>
      <c r="P115" s="13">
        <v>460.0</v>
      </c>
      <c r="Q115" s="14">
        <f>33385+1399</f>
        <v>34784</v>
      </c>
      <c r="R115" s="15">
        <f t="shared" si="4"/>
        <v>0.01322447102</v>
      </c>
    </row>
    <row r="116">
      <c r="A116" s="10" t="s">
        <v>195</v>
      </c>
      <c r="B116" s="11" t="s">
        <v>196</v>
      </c>
      <c r="C116" s="12" t="s">
        <v>24</v>
      </c>
      <c r="D116" s="13">
        <v>35.0</v>
      </c>
      <c r="E116" s="14">
        <v>10820.0</v>
      </c>
      <c r="F116" s="15">
        <f t="shared" si="37"/>
        <v>0.003234750462</v>
      </c>
      <c r="G116" s="13">
        <v>40.0</v>
      </c>
      <c r="H116" s="14">
        <v>13710.0</v>
      </c>
      <c r="I116" s="15">
        <f t="shared" si="38"/>
        <v>0.00291757841</v>
      </c>
      <c r="J116" s="34"/>
      <c r="K116" s="14">
        <v>13181.0</v>
      </c>
      <c r="L116" s="35"/>
      <c r="M116" s="13">
        <v>250.0</v>
      </c>
      <c r="N116" s="14">
        <v>13169.0</v>
      </c>
      <c r="O116" s="15">
        <f t="shared" si="36"/>
        <v>0.01898397752</v>
      </c>
      <c r="P116" s="13">
        <v>450.0</v>
      </c>
      <c r="Q116" s="14">
        <v>13705.0</v>
      </c>
      <c r="R116" s="15">
        <f t="shared" si="4"/>
        <v>0.03283473185</v>
      </c>
    </row>
    <row r="117">
      <c r="A117" s="26" t="s">
        <v>197</v>
      </c>
      <c r="B117" s="20" t="s">
        <v>180</v>
      </c>
      <c r="C117" s="21" t="s">
        <v>31</v>
      </c>
      <c r="D117" s="32"/>
      <c r="E117" s="23">
        <v>8179.0</v>
      </c>
      <c r="F117" s="33"/>
      <c r="G117" s="32"/>
      <c r="H117" s="23">
        <v>12853.0</v>
      </c>
      <c r="I117" s="44"/>
      <c r="J117" s="32"/>
      <c r="K117" s="23">
        <v>12966.0</v>
      </c>
      <c r="L117" s="33"/>
      <c r="M117" s="22">
        <v>350.0</v>
      </c>
      <c r="N117" s="23">
        <v>14283.0</v>
      </c>
      <c r="O117" s="24">
        <f t="shared" si="36"/>
        <v>0.02450465588</v>
      </c>
      <c r="P117" s="22">
        <v>450.0</v>
      </c>
      <c r="Q117" s="23">
        <v>15745.0</v>
      </c>
      <c r="R117" s="24">
        <f t="shared" si="4"/>
        <v>0.02858050175</v>
      </c>
    </row>
    <row r="118">
      <c r="A118" s="10" t="s">
        <v>198</v>
      </c>
      <c r="B118" s="11" t="s">
        <v>72</v>
      </c>
      <c r="C118" s="12" t="s">
        <v>24</v>
      </c>
      <c r="D118" s="34"/>
      <c r="E118" s="14">
        <f>8737-4586</f>
        <v>4151</v>
      </c>
      <c r="F118" s="35"/>
      <c r="G118" s="34"/>
      <c r="H118" s="14">
        <v>6422.0</v>
      </c>
      <c r="I118" s="35"/>
      <c r="J118" s="34"/>
      <c r="K118" s="14">
        <v>9372.0</v>
      </c>
      <c r="L118" s="35"/>
      <c r="M118" s="37">
        <v>25.0</v>
      </c>
      <c r="N118" s="14">
        <v>20340.0</v>
      </c>
      <c r="O118" s="15">
        <f t="shared" si="36"/>
        <v>0.001229105211</v>
      </c>
      <c r="P118" s="37">
        <v>440.0</v>
      </c>
      <c r="Q118" s="14">
        <v>23492.0</v>
      </c>
      <c r="R118" s="15">
        <f t="shared" si="4"/>
        <v>0.01872978035</v>
      </c>
    </row>
    <row r="119">
      <c r="A119" s="41" t="s">
        <v>199</v>
      </c>
      <c r="B119" s="20" t="s">
        <v>99</v>
      </c>
      <c r="C119" s="21" t="s">
        <v>36</v>
      </c>
      <c r="D119" s="32"/>
      <c r="E119" s="23">
        <v>7979.0</v>
      </c>
      <c r="F119" s="33"/>
      <c r="G119" s="32"/>
      <c r="H119" s="23">
        <v>17874.0</v>
      </c>
      <c r="I119" s="33"/>
      <c r="J119" s="22">
        <v>10.0</v>
      </c>
      <c r="K119" s="23">
        <v>21300.0</v>
      </c>
      <c r="L119" s="24">
        <f t="shared" ref="L119:L123" si="39">J119/K119</f>
        <v>0.0004694835681</v>
      </c>
      <c r="M119" s="22">
        <v>167.0</v>
      </c>
      <c r="N119" s="23">
        <v>35278.0</v>
      </c>
      <c r="O119" s="24">
        <f t="shared" si="36"/>
        <v>0.004733828448</v>
      </c>
      <c r="P119" s="22">
        <v>436.0</v>
      </c>
      <c r="Q119" s="23">
        <v>42280.0</v>
      </c>
      <c r="R119" s="24">
        <f t="shared" si="4"/>
        <v>0.01031220435</v>
      </c>
    </row>
    <row r="120">
      <c r="A120" s="10" t="s">
        <v>200</v>
      </c>
      <c r="B120" s="11" t="s">
        <v>118</v>
      </c>
      <c r="C120" s="12" t="s">
        <v>24</v>
      </c>
      <c r="D120" s="34"/>
      <c r="E120" s="14">
        <v>6973.0</v>
      </c>
      <c r="F120" s="35"/>
      <c r="G120" s="13">
        <v>232.0</v>
      </c>
      <c r="H120" s="14">
        <v>9335.0</v>
      </c>
      <c r="I120" s="15">
        <f t="shared" ref="I120:I121" si="40">G120/H120</f>
        <v>0.02485270487</v>
      </c>
      <c r="J120" s="13">
        <v>220.0</v>
      </c>
      <c r="K120" s="14">
        <v>9027.0</v>
      </c>
      <c r="L120" s="15">
        <f t="shared" si="39"/>
        <v>0.02437133045</v>
      </c>
      <c r="M120" s="13">
        <v>450.0</v>
      </c>
      <c r="N120" s="14">
        <v>11603.0</v>
      </c>
      <c r="O120" s="15">
        <f t="shared" si="36"/>
        <v>0.03878307334</v>
      </c>
      <c r="P120" s="13">
        <v>435.0</v>
      </c>
      <c r="Q120" s="14">
        <v>12443.0</v>
      </c>
      <c r="R120" s="15">
        <f t="shared" si="4"/>
        <v>0.03495941493</v>
      </c>
    </row>
    <row r="121">
      <c r="A121" s="10" t="s">
        <v>201</v>
      </c>
      <c r="B121" s="11" t="s">
        <v>202</v>
      </c>
      <c r="C121" s="12" t="s">
        <v>24</v>
      </c>
      <c r="D121" s="13">
        <v>55.0</v>
      </c>
      <c r="E121" s="14">
        <v>11198.0</v>
      </c>
      <c r="F121" s="15">
        <f>D121/E121</f>
        <v>0.004911591356</v>
      </c>
      <c r="G121" s="13">
        <v>120.0</v>
      </c>
      <c r="H121" s="14">
        <f>14802+1288</f>
        <v>16090</v>
      </c>
      <c r="I121" s="15">
        <f t="shared" si="40"/>
        <v>0.007458048477</v>
      </c>
      <c r="J121" s="13">
        <v>221.0</v>
      </c>
      <c r="K121" s="14">
        <f>17004+1480</f>
        <v>18484</v>
      </c>
      <c r="L121" s="15">
        <f t="shared" si="39"/>
        <v>0.01195628652</v>
      </c>
      <c r="M121" s="13">
        <v>200.0</v>
      </c>
      <c r="N121" s="14">
        <f>20708+2943</f>
        <v>23651</v>
      </c>
      <c r="O121" s="15">
        <f t="shared" si="36"/>
        <v>0.008456302059</v>
      </c>
      <c r="P121" s="13">
        <v>424.0</v>
      </c>
      <c r="Q121" s="14">
        <f>19730+3821</f>
        <v>23551</v>
      </c>
      <c r="R121" s="15">
        <f t="shared" si="4"/>
        <v>0.01800348181</v>
      </c>
    </row>
    <row r="122">
      <c r="A122" s="10" t="s">
        <v>203</v>
      </c>
      <c r="B122" s="11" t="s">
        <v>136</v>
      </c>
      <c r="C122" s="12" t="s">
        <v>24</v>
      </c>
      <c r="D122" s="34"/>
      <c r="E122" s="14">
        <v>4739.0</v>
      </c>
      <c r="F122" s="35"/>
      <c r="G122" s="34"/>
      <c r="H122" s="14">
        <v>9030.0</v>
      </c>
      <c r="I122" s="35"/>
      <c r="J122" s="13">
        <v>200.0</v>
      </c>
      <c r="K122" s="14">
        <v>11315.0</v>
      </c>
      <c r="L122" s="15">
        <f t="shared" si="39"/>
        <v>0.01767565179</v>
      </c>
      <c r="M122" s="34"/>
      <c r="N122" s="14">
        <v>19291.0</v>
      </c>
      <c r="O122" s="35"/>
      <c r="P122" s="13">
        <v>420.0</v>
      </c>
      <c r="Q122" s="14">
        <v>24297.0</v>
      </c>
      <c r="R122" s="15">
        <f t="shared" si="4"/>
        <v>0.0172860847</v>
      </c>
    </row>
    <row r="123">
      <c r="A123" s="28" t="s">
        <v>204</v>
      </c>
      <c r="B123" s="28" t="s">
        <v>205</v>
      </c>
      <c r="C123" s="29" t="s">
        <v>42</v>
      </c>
      <c r="D123" s="32"/>
      <c r="E123" s="23">
        <v>8264.0</v>
      </c>
      <c r="F123" s="33"/>
      <c r="G123" s="30">
        <v>0.0</v>
      </c>
      <c r="H123" s="23">
        <v>12604.0</v>
      </c>
      <c r="I123" s="36">
        <v>0.0</v>
      </c>
      <c r="J123" s="22">
        <v>250.0</v>
      </c>
      <c r="K123" s="23">
        <v>13801.0</v>
      </c>
      <c r="L123" s="24">
        <f t="shared" si="39"/>
        <v>0.01811462937</v>
      </c>
      <c r="M123" s="22">
        <v>340.0</v>
      </c>
      <c r="N123" s="23">
        <v>13773.0</v>
      </c>
      <c r="O123" s="24">
        <f>M123/N123</f>
        <v>0.02468597982</v>
      </c>
      <c r="P123" s="22">
        <v>400.0</v>
      </c>
      <c r="Q123" s="23">
        <v>13824.0</v>
      </c>
      <c r="R123" s="24">
        <f t="shared" si="4"/>
        <v>0.02893518519</v>
      </c>
    </row>
    <row r="124">
      <c r="A124" s="26" t="s">
        <v>206</v>
      </c>
      <c r="B124" s="20" t="s">
        <v>172</v>
      </c>
      <c r="C124" s="21" t="s">
        <v>31</v>
      </c>
      <c r="D124" s="32"/>
      <c r="E124" s="23">
        <v>1586.0</v>
      </c>
      <c r="F124" s="33"/>
      <c r="G124" s="32"/>
      <c r="H124" s="23">
        <v>1790.0</v>
      </c>
      <c r="I124" s="44"/>
      <c r="J124" s="32"/>
      <c r="K124" s="23">
        <v>2221.0</v>
      </c>
      <c r="L124" s="33"/>
      <c r="M124" s="32"/>
      <c r="N124" s="23">
        <v>3189.0</v>
      </c>
      <c r="O124" s="33"/>
      <c r="P124" s="22">
        <v>400.0</v>
      </c>
      <c r="Q124" s="23">
        <v>3822.0</v>
      </c>
      <c r="R124" s="24">
        <f t="shared" si="4"/>
        <v>0.1046572475</v>
      </c>
    </row>
    <row r="125">
      <c r="A125" s="26" t="s">
        <v>207</v>
      </c>
      <c r="B125" s="20" t="s">
        <v>52</v>
      </c>
      <c r="C125" s="21" t="s">
        <v>36</v>
      </c>
      <c r="D125" s="32"/>
      <c r="E125" s="23">
        <v>1102.0</v>
      </c>
      <c r="F125" s="33"/>
      <c r="G125" s="32"/>
      <c r="H125" s="23">
        <v>11228.0</v>
      </c>
      <c r="I125" s="33"/>
      <c r="J125" s="32"/>
      <c r="K125" s="23">
        <v>14485.0</v>
      </c>
      <c r="L125" s="33"/>
      <c r="M125" s="32"/>
      <c r="N125" s="23">
        <v>14807.0</v>
      </c>
      <c r="O125" s="33"/>
      <c r="P125" s="22">
        <v>400.0</v>
      </c>
      <c r="Q125" s="23">
        <v>14363.0</v>
      </c>
      <c r="R125" s="24">
        <f t="shared" si="4"/>
        <v>0.0278493351</v>
      </c>
    </row>
    <row r="126">
      <c r="A126" s="20" t="s">
        <v>208</v>
      </c>
      <c r="B126" s="20" t="s">
        <v>209</v>
      </c>
      <c r="C126" s="21" t="s">
        <v>36</v>
      </c>
      <c r="D126" s="32"/>
      <c r="E126" s="23">
        <v>1778.0</v>
      </c>
      <c r="F126" s="33"/>
      <c r="G126" s="22">
        <v>400.0</v>
      </c>
      <c r="H126" s="23">
        <v>5315.0</v>
      </c>
      <c r="I126" s="24">
        <f>G126/H126</f>
        <v>0.07525870179</v>
      </c>
      <c r="J126" s="32"/>
      <c r="K126" s="23">
        <v>4681.0</v>
      </c>
      <c r="L126" s="33"/>
      <c r="M126" s="22">
        <f>112+150</f>
        <v>262</v>
      </c>
      <c r="N126" s="23">
        <v>5209.0</v>
      </c>
      <c r="O126" s="24">
        <f t="shared" ref="O126:O127" si="41">M126/N126</f>
        <v>0.05029756191</v>
      </c>
      <c r="P126" s="22">
        <f>320+76</f>
        <v>396</v>
      </c>
      <c r="Q126" s="23">
        <v>5426.0</v>
      </c>
      <c r="R126" s="24">
        <f t="shared" si="4"/>
        <v>0.07298193881</v>
      </c>
    </row>
    <row r="127">
      <c r="A127" s="26" t="s">
        <v>210</v>
      </c>
      <c r="B127" s="20" t="s">
        <v>56</v>
      </c>
      <c r="C127" s="21" t="s">
        <v>36</v>
      </c>
      <c r="D127" s="32"/>
      <c r="E127" s="23">
        <f>353+6455</f>
        <v>6808</v>
      </c>
      <c r="F127" s="33"/>
      <c r="G127" s="32"/>
      <c r="H127" s="23">
        <f>469+9337</f>
        <v>9806</v>
      </c>
      <c r="I127" s="33"/>
      <c r="J127" s="32"/>
      <c r="K127" s="23">
        <f>794+11042</f>
        <v>11836</v>
      </c>
      <c r="L127" s="33"/>
      <c r="M127" s="47">
        <v>500.0</v>
      </c>
      <c r="N127" s="23">
        <f>1474+16011</f>
        <v>17485</v>
      </c>
      <c r="O127" s="24">
        <f t="shared" si="41"/>
        <v>0.02859593938</v>
      </c>
      <c r="P127" s="22">
        <v>375.0</v>
      </c>
      <c r="Q127" s="23">
        <f>2083+17498</f>
        <v>19581</v>
      </c>
      <c r="R127" s="24">
        <f t="shared" si="4"/>
        <v>0.01915121802</v>
      </c>
    </row>
    <row r="128">
      <c r="A128" s="10" t="s">
        <v>211</v>
      </c>
      <c r="B128" s="11" t="s">
        <v>136</v>
      </c>
      <c r="C128" s="12" t="s">
        <v>24</v>
      </c>
      <c r="D128" s="34"/>
      <c r="E128" s="14">
        <v>6453.0</v>
      </c>
      <c r="F128" s="35"/>
      <c r="G128" s="34"/>
      <c r="H128" s="14">
        <v>18346.0</v>
      </c>
      <c r="I128" s="35"/>
      <c r="J128" s="34"/>
      <c r="K128" s="14">
        <v>20700.0</v>
      </c>
      <c r="L128" s="35"/>
      <c r="M128" s="16">
        <v>0.0</v>
      </c>
      <c r="N128" s="14">
        <v>33194.0</v>
      </c>
      <c r="O128" s="17">
        <v>0.0</v>
      </c>
      <c r="P128" s="13">
        <v>350.0</v>
      </c>
      <c r="Q128" s="14">
        <v>51182.0</v>
      </c>
      <c r="R128" s="15">
        <f t="shared" si="4"/>
        <v>0.006838341604</v>
      </c>
    </row>
    <row r="129">
      <c r="A129" s="10" t="s">
        <v>212</v>
      </c>
      <c r="B129" s="11" t="s">
        <v>72</v>
      </c>
      <c r="C129" s="12" t="s">
        <v>24</v>
      </c>
      <c r="D129" s="34"/>
      <c r="E129" s="14">
        <v>2297.0</v>
      </c>
      <c r="F129" s="35"/>
      <c r="G129" s="34"/>
      <c r="H129" s="14">
        <v>3573.0</v>
      </c>
      <c r="I129" s="35"/>
      <c r="J129" s="34"/>
      <c r="K129" s="14">
        <v>3639.0</v>
      </c>
      <c r="L129" s="35"/>
      <c r="M129" s="34"/>
      <c r="N129" s="14">
        <v>6792.0</v>
      </c>
      <c r="O129" s="35"/>
      <c r="P129" s="37">
        <v>350.0</v>
      </c>
      <c r="Q129" s="14">
        <v>7903.0</v>
      </c>
      <c r="R129" s="15">
        <f t="shared" si="4"/>
        <v>0.04428697963</v>
      </c>
    </row>
    <row r="130">
      <c r="A130" s="26" t="s">
        <v>213</v>
      </c>
      <c r="B130" s="20" t="s">
        <v>110</v>
      </c>
      <c r="C130" s="21" t="s">
        <v>31</v>
      </c>
      <c r="D130" s="32"/>
      <c r="E130" s="23">
        <v>1488.0</v>
      </c>
      <c r="F130" s="33"/>
      <c r="G130" s="32"/>
      <c r="H130" s="23">
        <v>3989.0</v>
      </c>
      <c r="I130" s="44"/>
      <c r="J130" s="32"/>
      <c r="K130" s="23">
        <v>6631.0</v>
      </c>
      <c r="L130" s="33"/>
      <c r="M130" s="32"/>
      <c r="N130" s="23">
        <v>21362.0</v>
      </c>
      <c r="O130" s="33"/>
      <c r="P130" s="22">
        <v>350.0</v>
      </c>
      <c r="Q130" s="23">
        <v>27594.0</v>
      </c>
      <c r="R130" s="24">
        <f t="shared" si="4"/>
        <v>0.01268391679</v>
      </c>
    </row>
    <row r="131">
      <c r="A131" s="10" t="s">
        <v>214</v>
      </c>
      <c r="B131" s="11" t="s">
        <v>215</v>
      </c>
      <c r="C131" s="12" t="s">
        <v>24</v>
      </c>
      <c r="D131" s="34"/>
      <c r="E131" s="14">
        <v>1882.0</v>
      </c>
      <c r="F131" s="35"/>
      <c r="G131" s="16">
        <v>0.0</v>
      </c>
      <c r="H131" s="14">
        <v>2699.0</v>
      </c>
      <c r="I131" s="17">
        <v>0.0</v>
      </c>
      <c r="J131" s="13">
        <v>200.0</v>
      </c>
      <c r="K131" s="14">
        <v>2309.0</v>
      </c>
      <c r="L131" s="15">
        <f t="shared" ref="L131:L132" si="42">J131/K131</f>
        <v>0.08661758337</v>
      </c>
      <c r="M131" s="13">
        <v>190.0</v>
      </c>
      <c r="N131" s="14">
        <v>2299.0</v>
      </c>
      <c r="O131" s="15">
        <f t="shared" ref="O131:O136" si="43">M131/N131</f>
        <v>0.0826446281</v>
      </c>
      <c r="P131" s="13">
        <f>240+105</f>
        <v>345</v>
      </c>
      <c r="Q131" s="14">
        <v>2166.0</v>
      </c>
      <c r="R131" s="15">
        <f t="shared" si="4"/>
        <v>0.1592797784</v>
      </c>
    </row>
    <row r="132">
      <c r="A132" s="31" t="s">
        <v>216</v>
      </c>
      <c r="B132" s="11" t="s">
        <v>217</v>
      </c>
      <c r="C132" s="12" t="s">
        <v>24</v>
      </c>
      <c r="D132" s="34"/>
      <c r="E132" s="14">
        <v>21924.0</v>
      </c>
      <c r="F132" s="35"/>
      <c r="G132" s="13">
        <v>80.0</v>
      </c>
      <c r="H132" s="14">
        <v>34668.0</v>
      </c>
      <c r="I132" s="15">
        <f>G132/H132</f>
        <v>0.002307603554</v>
      </c>
      <c r="J132" s="13">
        <v>250.0</v>
      </c>
      <c r="K132" s="14">
        <v>36192.0</v>
      </c>
      <c r="L132" s="15">
        <f t="shared" si="42"/>
        <v>0.00690760389</v>
      </c>
      <c r="M132" s="13">
        <v>480.0</v>
      </c>
      <c r="N132" s="14">
        <v>36652.0</v>
      </c>
      <c r="O132" s="15">
        <f t="shared" si="43"/>
        <v>0.01309614755</v>
      </c>
      <c r="P132" s="13">
        <v>340.0</v>
      </c>
      <c r="Q132" s="14">
        <v>35753.0</v>
      </c>
      <c r="R132" s="15">
        <f t="shared" si="4"/>
        <v>0.009509691494</v>
      </c>
    </row>
    <row r="133">
      <c r="A133" s="10" t="s">
        <v>218</v>
      </c>
      <c r="B133" s="11" t="s">
        <v>104</v>
      </c>
      <c r="C133" s="12" t="s">
        <v>24</v>
      </c>
      <c r="D133" s="34"/>
      <c r="E133" s="14">
        <v>10732.0</v>
      </c>
      <c r="F133" s="35"/>
      <c r="G133" s="34"/>
      <c r="H133" s="14">
        <v>13858.0</v>
      </c>
      <c r="I133" s="35"/>
      <c r="J133" s="34"/>
      <c r="K133" s="14">
        <v>13091.0</v>
      </c>
      <c r="L133" s="35"/>
      <c r="M133" s="13">
        <v>200.0</v>
      </c>
      <c r="N133" s="14">
        <v>14823.0</v>
      </c>
      <c r="O133" s="15">
        <f t="shared" si="43"/>
        <v>0.01349254537</v>
      </c>
      <c r="P133" s="13">
        <v>335.0</v>
      </c>
      <c r="Q133" s="14">
        <v>16187.0</v>
      </c>
      <c r="R133" s="15">
        <f t="shared" si="4"/>
        <v>0.02069561994</v>
      </c>
    </row>
    <row r="134">
      <c r="A134" s="10" t="s">
        <v>219</v>
      </c>
      <c r="B134" s="11" t="s">
        <v>220</v>
      </c>
      <c r="C134" s="12" t="s">
        <v>24</v>
      </c>
      <c r="D134" s="34"/>
      <c r="E134" s="14">
        <f>815+533</f>
        <v>1348</v>
      </c>
      <c r="F134" s="35"/>
      <c r="G134" s="34"/>
      <c r="H134" s="14">
        <f>872+675+4753</f>
        <v>6300</v>
      </c>
      <c r="I134" s="35"/>
      <c r="J134" s="34"/>
      <c r="K134" s="14">
        <f>728+541+4797</f>
        <v>6066</v>
      </c>
      <c r="L134" s="35"/>
      <c r="M134" s="13">
        <v>300.0</v>
      </c>
      <c r="N134" s="14">
        <f>516+6856+528</f>
        <v>7900</v>
      </c>
      <c r="O134" s="15">
        <f t="shared" si="43"/>
        <v>0.03797468354</v>
      </c>
      <c r="P134" s="13">
        <v>335.0</v>
      </c>
      <c r="Q134" s="14">
        <f>489+6117+258</f>
        <v>6864</v>
      </c>
      <c r="R134" s="15">
        <f t="shared" si="4"/>
        <v>0.04880536131</v>
      </c>
    </row>
    <row r="135">
      <c r="A135" s="20" t="s">
        <v>221</v>
      </c>
      <c r="B135" s="20" t="s">
        <v>222</v>
      </c>
      <c r="C135" s="21" t="s">
        <v>42</v>
      </c>
      <c r="D135" s="32"/>
      <c r="E135" s="23">
        <v>3327.0</v>
      </c>
      <c r="F135" s="33"/>
      <c r="G135" s="30">
        <v>0.0</v>
      </c>
      <c r="H135" s="23">
        <v>16840.0</v>
      </c>
      <c r="I135" s="36">
        <v>0.0</v>
      </c>
      <c r="J135" s="32"/>
      <c r="K135" s="23">
        <v>22055.0</v>
      </c>
      <c r="L135" s="33"/>
      <c r="M135" s="22">
        <v>250.0</v>
      </c>
      <c r="N135" s="23">
        <v>26040.0</v>
      </c>
      <c r="O135" s="24">
        <f t="shared" si="43"/>
        <v>0.009600614439</v>
      </c>
      <c r="P135" s="22">
        <v>310.0</v>
      </c>
      <c r="Q135" s="23">
        <v>26988.0</v>
      </c>
      <c r="R135" s="24">
        <f t="shared" si="4"/>
        <v>0.01148658663</v>
      </c>
    </row>
    <row r="136">
      <c r="A136" s="20" t="s">
        <v>223</v>
      </c>
      <c r="B136" s="20" t="s">
        <v>147</v>
      </c>
      <c r="C136" s="21" t="s">
        <v>36</v>
      </c>
      <c r="D136" s="22">
        <v>9.0</v>
      </c>
      <c r="E136" s="23">
        <v>2374.0</v>
      </c>
      <c r="F136" s="24">
        <f>D136/E136</f>
        <v>0.003791069924</v>
      </c>
      <c r="G136" s="32"/>
      <c r="H136" s="23">
        <v>2124.0</v>
      </c>
      <c r="I136" s="33"/>
      <c r="J136" s="22">
        <v>170.0</v>
      </c>
      <c r="K136" s="23">
        <v>2016.0</v>
      </c>
      <c r="L136" s="24">
        <f>J136/K136</f>
        <v>0.08432539683</v>
      </c>
      <c r="M136" s="22">
        <v>560.0</v>
      </c>
      <c r="N136" s="23">
        <v>2319.0</v>
      </c>
      <c r="O136" s="24">
        <f t="shared" si="43"/>
        <v>0.241483398</v>
      </c>
      <c r="P136" s="22">
        <v>310.0</v>
      </c>
      <c r="Q136" s="23">
        <v>2261.0</v>
      </c>
      <c r="R136" s="24">
        <f t="shared" si="4"/>
        <v>0.1371074746</v>
      </c>
    </row>
    <row r="137">
      <c r="A137" s="26" t="s">
        <v>224</v>
      </c>
      <c r="B137" s="20" t="s">
        <v>35</v>
      </c>
      <c r="C137" s="21" t="s">
        <v>36</v>
      </c>
      <c r="D137" s="32"/>
      <c r="E137" s="23">
        <v>1743.0</v>
      </c>
      <c r="F137" s="33"/>
      <c r="G137" s="32"/>
      <c r="H137" s="23">
        <v>3720.0</v>
      </c>
      <c r="I137" s="33"/>
      <c r="J137" s="32"/>
      <c r="K137" s="23">
        <v>4633.0</v>
      </c>
      <c r="L137" s="33"/>
      <c r="M137" s="32"/>
      <c r="N137" s="23">
        <v>8602.0</v>
      </c>
      <c r="O137" s="33"/>
      <c r="P137" s="22">
        <v>300.0</v>
      </c>
      <c r="Q137" s="23">
        <v>11652.0</v>
      </c>
      <c r="R137" s="24">
        <f t="shared" si="4"/>
        <v>0.02574665294</v>
      </c>
    </row>
    <row r="138">
      <c r="A138" s="20" t="s">
        <v>225</v>
      </c>
      <c r="B138" s="20" t="s">
        <v>226</v>
      </c>
      <c r="C138" s="21" t="s">
        <v>36</v>
      </c>
      <c r="D138" s="32"/>
      <c r="E138" s="23">
        <f>13598+600</f>
        <v>14198</v>
      </c>
      <c r="F138" s="33"/>
      <c r="G138" s="32"/>
      <c r="H138" s="23">
        <v>13074.0</v>
      </c>
      <c r="I138" s="33"/>
      <c r="J138" s="32"/>
      <c r="K138" s="23">
        <v>12988.0</v>
      </c>
      <c r="L138" s="33"/>
      <c r="M138" s="22">
        <v>264.0</v>
      </c>
      <c r="N138" s="23">
        <v>13328.0</v>
      </c>
      <c r="O138" s="24">
        <f t="shared" ref="O138:O141" si="44">M138/N138</f>
        <v>0.01980792317</v>
      </c>
      <c r="P138" s="22">
        <v>292.0</v>
      </c>
      <c r="Q138" s="23">
        <v>13649.0</v>
      </c>
      <c r="R138" s="24">
        <f t="shared" si="4"/>
        <v>0.02139350868</v>
      </c>
    </row>
    <row r="139">
      <c r="A139" s="10" t="s">
        <v>227</v>
      </c>
      <c r="B139" s="11" t="s">
        <v>136</v>
      </c>
      <c r="C139" s="12" t="s">
        <v>24</v>
      </c>
      <c r="D139" s="13">
        <v>17.0</v>
      </c>
      <c r="E139" s="14">
        <v>3939.0</v>
      </c>
      <c r="F139" s="15">
        <f>D139/E139</f>
        <v>0.004315816197</v>
      </c>
      <c r="G139" s="34"/>
      <c r="H139" s="14">
        <v>5345.0</v>
      </c>
      <c r="I139" s="35"/>
      <c r="J139" s="13">
        <v>77.0</v>
      </c>
      <c r="K139" s="14">
        <v>5753.0</v>
      </c>
      <c r="L139" s="15">
        <f t="shared" ref="L139:L142" si="45">J139/K139</f>
        <v>0.01338432122</v>
      </c>
      <c r="M139" s="13">
        <v>127.0</v>
      </c>
      <c r="N139" s="14">
        <v>7956.0</v>
      </c>
      <c r="O139" s="15">
        <f t="shared" si="44"/>
        <v>0.01596279537</v>
      </c>
      <c r="P139" s="13">
        <v>285.0</v>
      </c>
      <c r="Q139" s="14">
        <v>8922.0</v>
      </c>
      <c r="R139" s="15">
        <f t="shared" si="4"/>
        <v>0.03194351042</v>
      </c>
    </row>
    <row r="140">
      <c r="A140" s="28" t="s">
        <v>228</v>
      </c>
      <c r="B140" s="28" t="s">
        <v>41</v>
      </c>
      <c r="C140" s="29" t="s">
        <v>42</v>
      </c>
      <c r="D140" s="32"/>
      <c r="E140" s="23">
        <v>4686.0</v>
      </c>
      <c r="F140" s="33"/>
      <c r="G140" s="30">
        <v>0.0</v>
      </c>
      <c r="H140" s="23">
        <v>11155.0</v>
      </c>
      <c r="I140" s="36">
        <v>0.0</v>
      </c>
      <c r="J140" s="22">
        <v>200.0</v>
      </c>
      <c r="K140" s="23">
        <v>12010.0</v>
      </c>
      <c r="L140" s="24">
        <f t="shared" si="45"/>
        <v>0.01665278934</v>
      </c>
      <c r="M140" s="22">
        <v>200.0</v>
      </c>
      <c r="N140" s="23">
        <v>14278.0</v>
      </c>
      <c r="O140" s="24">
        <f t="shared" si="44"/>
        <v>0.01400756408</v>
      </c>
      <c r="P140" s="22">
        <v>280.0</v>
      </c>
      <c r="Q140" s="23">
        <v>14788.0</v>
      </c>
      <c r="R140" s="24">
        <f t="shared" si="4"/>
        <v>0.01893427103</v>
      </c>
    </row>
    <row r="141">
      <c r="A141" s="10" t="s">
        <v>229</v>
      </c>
      <c r="B141" s="11" t="s">
        <v>118</v>
      </c>
      <c r="C141" s="12" t="s">
        <v>24</v>
      </c>
      <c r="D141" s="13">
        <v>28.0</v>
      </c>
      <c r="E141" s="14">
        <v>8077.0</v>
      </c>
      <c r="F141" s="15">
        <f>D141/E141</f>
        <v>0.003466633651</v>
      </c>
      <c r="G141" s="34"/>
      <c r="H141" s="14">
        <v>14370.0</v>
      </c>
      <c r="I141" s="35"/>
      <c r="J141" s="13">
        <v>5.0</v>
      </c>
      <c r="K141" s="14">
        <v>14284.0</v>
      </c>
      <c r="L141" s="15">
        <f t="shared" si="45"/>
        <v>0.000350042005</v>
      </c>
      <c r="M141" s="13">
        <v>250.0</v>
      </c>
      <c r="N141" s="14">
        <v>18029.0</v>
      </c>
      <c r="O141" s="15">
        <f t="shared" si="44"/>
        <v>0.01386654834</v>
      </c>
      <c r="P141" s="13">
        <v>275.0</v>
      </c>
      <c r="Q141" s="14">
        <v>26662.0</v>
      </c>
      <c r="R141" s="15">
        <f t="shared" si="4"/>
        <v>0.010314305</v>
      </c>
    </row>
    <row r="142">
      <c r="A142" s="28" t="s">
        <v>230</v>
      </c>
      <c r="B142" s="28" t="s">
        <v>108</v>
      </c>
      <c r="C142" s="29" t="s">
        <v>42</v>
      </c>
      <c r="D142" s="32"/>
      <c r="E142" s="23">
        <v>2974.0</v>
      </c>
      <c r="F142" s="33"/>
      <c r="G142" s="30">
        <v>0.0</v>
      </c>
      <c r="H142" s="23">
        <v>2140.0</v>
      </c>
      <c r="I142" s="36">
        <v>0.0</v>
      </c>
      <c r="J142" s="22">
        <v>480.0</v>
      </c>
      <c r="K142" s="23">
        <v>2050.0</v>
      </c>
      <c r="L142" s="24">
        <f t="shared" si="45"/>
        <v>0.2341463415</v>
      </c>
      <c r="M142" s="32"/>
      <c r="N142" s="23">
        <v>2134.0</v>
      </c>
      <c r="O142" s="33"/>
      <c r="P142" s="22">
        <v>270.0</v>
      </c>
      <c r="Q142" s="23">
        <v>2338.0</v>
      </c>
      <c r="R142" s="24">
        <f t="shared" si="4"/>
        <v>0.1154833191</v>
      </c>
    </row>
    <row r="143">
      <c r="A143" s="26" t="s">
        <v>231</v>
      </c>
      <c r="B143" s="20" t="s">
        <v>172</v>
      </c>
      <c r="C143" s="21" t="s">
        <v>31</v>
      </c>
      <c r="D143" s="32"/>
      <c r="E143" s="23">
        <v>2995.0</v>
      </c>
      <c r="F143" s="33"/>
      <c r="G143" s="32"/>
      <c r="H143" s="23">
        <v>9743.0</v>
      </c>
      <c r="I143" s="44"/>
      <c r="J143" s="32"/>
      <c r="K143" s="23">
        <v>13079.0</v>
      </c>
      <c r="L143" s="33"/>
      <c r="M143" s="22">
        <v>250.0</v>
      </c>
      <c r="N143" s="23">
        <v>25365.0</v>
      </c>
      <c r="O143" s="33"/>
      <c r="P143" s="22">
        <f>16+250</f>
        <v>266</v>
      </c>
      <c r="Q143" s="23">
        <v>27654.0</v>
      </c>
      <c r="R143" s="24">
        <f t="shared" si="4"/>
        <v>0.009618861648</v>
      </c>
    </row>
    <row r="144">
      <c r="A144" s="26" t="s">
        <v>232</v>
      </c>
      <c r="B144" s="20" t="s">
        <v>35</v>
      </c>
      <c r="C144" s="21" t="s">
        <v>36</v>
      </c>
      <c r="D144" s="32"/>
      <c r="E144" s="23">
        <v>1617.0</v>
      </c>
      <c r="F144" s="33"/>
      <c r="G144" s="32"/>
      <c r="H144" s="23">
        <v>6009.0</v>
      </c>
      <c r="I144" s="33"/>
      <c r="J144" s="32"/>
      <c r="K144" s="23">
        <v>9421.0</v>
      </c>
      <c r="L144" s="33"/>
      <c r="M144" s="22">
        <v>60.0</v>
      </c>
      <c r="N144" s="23">
        <v>20572.0</v>
      </c>
      <c r="O144" s="24">
        <f t="shared" ref="O144:O148" si="46">M144/N144</f>
        <v>0.00291658565</v>
      </c>
      <c r="P144" s="22">
        <v>260.0</v>
      </c>
      <c r="Q144" s="23">
        <v>21954.0</v>
      </c>
      <c r="R144" s="24">
        <f t="shared" si="4"/>
        <v>0.01184294434</v>
      </c>
    </row>
    <row r="145">
      <c r="A145" s="20" t="s">
        <v>233</v>
      </c>
      <c r="B145" s="20" t="s">
        <v>234</v>
      </c>
      <c r="C145" s="21" t="s">
        <v>36</v>
      </c>
      <c r="D145" s="32"/>
      <c r="E145" s="23">
        <v>5217.0</v>
      </c>
      <c r="F145" s="33"/>
      <c r="G145" s="32"/>
      <c r="H145" s="23">
        <v>10193.0</v>
      </c>
      <c r="I145" s="33"/>
      <c r="J145" s="32"/>
      <c r="K145" s="23">
        <v>14585.0</v>
      </c>
      <c r="L145" s="33"/>
      <c r="M145" s="22">
        <v>45.0</v>
      </c>
      <c r="N145" s="23">
        <v>24167.0</v>
      </c>
      <c r="O145" s="24">
        <f t="shared" si="46"/>
        <v>0.001862043282</v>
      </c>
      <c r="P145" s="22">
        <v>250.0</v>
      </c>
      <c r="Q145" s="23">
        <v>25390.0</v>
      </c>
      <c r="R145" s="24">
        <f t="shared" si="4"/>
        <v>0.009846396219</v>
      </c>
    </row>
    <row r="146">
      <c r="A146" s="20" t="s">
        <v>235</v>
      </c>
      <c r="B146" s="20" t="s">
        <v>62</v>
      </c>
      <c r="C146" s="21" t="s">
        <v>42</v>
      </c>
      <c r="D146" s="32"/>
      <c r="E146" s="23">
        <v>7892.0</v>
      </c>
      <c r="F146" s="33"/>
      <c r="G146" s="32"/>
      <c r="H146" s="23">
        <v>16463.0</v>
      </c>
      <c r="I146" s="33"/>
      <c r="J146" s="32"/>
      <c r="K146" s="23">
        <v>22123.0</v>
      </c>
      <c r="L146" s="33"/>
      <c r="M146" s="22">
        <v>160.0</v>
      </c>
      <c r="N146" s="23">
        <v>33112.0</v>
      </c>
      <c r="O146" s="24">
        <f t="shared" si="46"/>
        <v>0.004832085045</v>
      </c>
      <c r="P146" s="22">
        <v>250.0</v>
      </c>
      <c r="Q146" s="23">
        <v>35509.0</v>
      </c>
      <c r="R146" s="24">
        <f t="shared" si="4"/>
        <v>0.007040468614</v>
      </c>
    </row>
    <row r="147">
      <c r="A147" s="10" t="s">
        <v>236</v>
      </c>
      <c r="B147" s="11" t="s">
        <v>237</v>
      </c>
      <c r="C147" s="12" t="s">
        <v>24</v>
      </c>
      <c r="D147" s="13">
        <v>4.0</v>
      </c>
      <c r="E147" s="14">
        <v>6575.0</v>
      </c>
      <c r="F147" s="15">
        <f>D147/E147</f>
        <v>0.000608365019</v>
      </c>
      <c r="G147" s="13">
        <v>109.0</v>
      </c>
      <c r="H147" s="14">
        <f>14743+885</f>
        <v>15628</v>
      </c>
      <c r="I147" s="15">
        <f>G147/H147</f>
        <v>0.006974660865</v>
      </c>
      <c r="J147" s="13">
        <v>150.0</v>
      </c>
      <c r="K147" s="14">
        <f>20506+1316</f>
        <v>21822</v>
      </c>
      <c r="L147" s="15">
        <f>J147/K147</f>
        <v>0.006873797086</v>
      </c>
      <c r="M147" s="13">
        <v>175.0</v>
      </c>
      <c r="N147" s="14">
        <f>21790+1162</f>
        <v>22952</v>
      </c>
      <c r="O147" s="15">
        <f t="shared" si="46"/>
        <v>0.007624607877</v>
      </c>
      <c r="P147" s="13">
        <v>250.0</v>
      </c>
      <c r="Q147" s="14">
        <f>21506+1432</f>
        <v>22938</v>
      </c>
      <c r="R147" s="15">
        <f t="shared" si="4"/>
        <v>0.01089894498</v>
      </c>
    </row>
    <row r="148">
      <c r="A148" s="10" t="s">
        <v>238</v>
      </c>
      <c r="B148" s="11" t="s">
        <v>72</v>
      </c>
      <c r="C148" s="12" t="s">
        <v>24</v>
      </c>
      <c r="D148" s="34"/>
      <c r="E148" s="14">
        <v>2540.0</v>
      </c>
      <c r="F148" s="35"/>
      <c r="G148" s="34"/>
      <c r="H148" s="14">
        <v>2998.0</v>
      </c>
      <c r="I148" s="35"/>
      <c r="J148" s="34"/>
      <c r="K148" s="14">
        <v>5195.0</v>
      </c>
      <c r="L148" s="35"/>
      <c r="M148" s="37">
        <v>250.0</v>
      </c>
      <c r="N148" s="14">
        <v>11851.0</v>
      </c>
      <c r="O148" s="15">
        <f t="shared" si="46"/>
        <v>0.02109526622</v>
      </c>
      <c r="P148" s="37">
        <v>250.0</v>
      </c>
      <c r="Q148" s="14">
        <v>12272.0</v>
      </c>
      <c r="R148" s="15">
        <f t="shared" si="4"/>
        <v>0.02037157757</v>
      </c>
    </row>
    <row r="149">
      <c r="A149" s="26" t="s">
        <v>239</v>
      </c>
      <c r="B149" s="20" t="s">
        <v>172</v>
      </c>
      <c r="C149" s="21" t="s">
        <v>31</v>
      </c>
      <c r="D149" s="32"/>
      <c r="E149" s="23">
        <v>3236.0</v>
      </c>
      <c r="F149" s="33"/>
      <c r="G149" s="32"/>
      <c r="H149" s="23">
        <v>8434.0</v>
      </c>
      <c r="I149" s="44"/>
      <c r="J149" s="32"/>
      <c r="K149" s="23">
        <v>11015.0</v>
      </c>
      <c r="L149" s="33"/>
      <c r="M149" s="32"/>
      <c r="N149" s="23">
        <v>15731.0</v>
      </c>
      <c r="O149" s="33"/>
      <c r="P149" s="22">
        <v>250.0</v>
      </c>
      <c r="Q149" s="23">
        <v>19082.0</v>
      </c>
      <c r="R149" s="24">
        <f t="shared" si="4"/>
        <v>0.01310135206</v>
      </c>
    </row>
    <row r="150">
      <c r="A150" s="10" t="s">
        <v>240</v>
      </c>
      <c r="B150" s="11" t="s">
        <v>215</v>
      </c>
      <c r="C150" s="12" t="s">
        <v>24</v>
      </c>
      <c r="D150" s="13">
        <v>16.0</v>
      </c>
      <c r="E150" s="14">
        <v>8311.0</v>
      </c>
      <c r="F150" s="15">
        <f>D150/E150</f>
        <v>0.001925159427</v>
      </c>
      <c r="G150" s="34"/>
      <c r="H150" s="14">
        <v>9066.0</v>
      </c>
      <c r="I150" s="35"/>
      <c r="J150" s="34"/>
      <c r="K150" s="14">
        <v>7670.0</v>
      </c>
      <c r="L150" s="35"/>
      <c r="M150" s="13">
        <v>200.0</v>
      </c>
      <c r="N150" s="14">
        <v>8200.0</v>
      </c>
      <c r="O150" s="15">
        <f t="shared" ref="O150:O161" si="47">M150/N150</f>
        <v>0.0243902439</v>
      </c>
      <c r="P150" s="13">
        <v>240.0</v>
      </c>
      <c r="Q150" s="14">
        <v>8630.0</v>
      </c>
      <c r="R150" s="15">
        <f t="shared" si="4"/>
        <v>0.02780996524</v>
      </c>
    </row>
    <row r="151">
      <c r="A151" s="20" t="s">
        <v>241</v>
      </c>
      <c r="B151" s="20" t="s">
        <v>48</v>
      </c>
      <c r="C151" s="21" t="s">
        <v>42</v>
      </c>
      <c r="D151" s="32"/>
      <c r="E151" s="23">
        <v>5347.0</v>
      </c>
      <c r="F151" s="33"/>
      <c r="G151" s="32"/>
      <c r="H151" s="23">
        <v>13502.0</v>
      </c>
      <c r="I151" s="33"/>
      <c r="J151" s="32"/>
      <c r="K151" s="23">
        <v>20620.0</v>
      </c>
      <c r="L151" s="33"/>
      <c r="M151" s="22">
        <v>250.0</v>
      </c>
      <c r="N151" s="23">
        <v>28451.0</v>
      </c>
      <c r="O151" s="24">
        <f t="shared" si="47"/>
        <v>0.008787037362</v>
      </c>
      <c r="P151" s="22">
        <v>240.0</v>
      </c>
      <c r="Q151" s="23">
        <v>30167.0</v>
      </c>
      <c r="R151" s="24">
        <f t="shared" si="4"/>
        <v>0.007955713197</v>
      </c>
    </row>
    <row r="152">
      <c r="A152" s="10" t="s">
        <v>242</v>
      </c>
      <c r="B152" s="11" t="s">
        <v>243</v>
      </c>
      <c r="C152" s="12" t="s">
        <v>24</v>
      </c>
      <c r="D152" s="13">
        <v>125.0</v>
      </c>
      <c r="E152" s="14">
        <v>8283.0</v>
      </c>
      <c r="F152" s="15">
        <f>D152/E152</f>
        <v>0.01509115055</v>
      </c>
      <c r="G152" s="13">
        <v>125.0</v>
      </c>
      <c r="H152" s="14">
        <f>11138+2362</f>
        <v>13500</v>
      </c>
      <c r="I152" s="15">
        <f>G152/H152</f>
        <v>0.009259259259</v>
      </c>
      <c r="J152" s="13">
        <v>205.0</v>
      </c>
      <c r="K152" s="14">
        <f>10909+2085</f>
        <v>12994</v>
      </c>
      <c r="L152" s="15">
        <f>J152/K152</f>
        <v>0.01577651224</v>
      </c>
      <c r="M152" s="13">
        <v>416.0</v>
      </c>
      <c r="N152" s="14">
        <f>13349+2132</f>
        <v>15481</v>
      </c>
      <c r="O152" s="15">
        <f t="shared" si="47"/>
        <v>0.02687164912</v>
      </c>
      <c r="P152" s="13">
        <v>240.0</v>
      </c>
      <c r="Q152" s="14">
        <f>16351+3163</f>
        <v>19514</v>
      </c>
      <c r="R152" s="15">
        <f t="shared" si="4"/>
        <v>0.01229886236</v>
      </c>
    </row>
    <row r="153">
      <c r="A153" s="20" t="s">
        <v>244</v>
      </c>
      <c r="B153" s="20" t="s">
        <v>81</v>
      </c>
      <c r="C153" s="21" t="s">
        <v>36</v>
      </c>
      <c r="D153" s="32"/>
      <c r="E153" s="23">
        <f>2080</f>
        <v>2080</v>
      </c>
      <c r="F153" s="33"/>
      <c r="G153" s="32"/>
      <c r="H153" s="23">
        <v>1461.0</v>
      </c>
      <c r="I153" s="33"/>
      <c r="J153" s="32"/>
      <c r="K153" s="23">
        <v>1405.0</v>
      </c>
      <c r="L153" s="33"/>
      <c r="M153" s="22">
        <v>160.0</v>
      </c>
      <c r="N153" s="23">
        <v>1428.0</v>
      </c>
      <c r="O153" s="24">
        <f t="shared" si="47"/>
        <v>0.1120448179</v>
      </c>
      <c r="P153" s="22">
        <v>236.0</v>
      </c>
      <c r="Q153" s="23">
        <v>2164.0</v>
      </c>
      <c r="R153" s="24">
        <f t="shared" si="4"/>
        <v>0.1090573013</v>
      </c>
    </row>
    <row r="154">
      <c r="A154" s="10" t="s">
        <v>245</v>
      </c>
      <c r="B154" s="11" t="s">
        <v>136</v>
      </c>
      <c r="C154" s="12" t="s">
        <v>24</v>
      </c>
      <c r="D154" s="34"/>
      <c r="E154" s="14">
        <v>2249.0</v>
      </c>
      <c r="F154" s="35"/>
      <c r="G154" s="34"/>
      <c r="H154" s="14">
        <v>7073.0</v>
      </c>
      <c r="I154" s="35"/>
      <c r="J154" s="34"/>
      <c r="K154" s="14">
        <v>9114.0</v>
      </c>
      <c r="L154" s="35"/>
      <c r="M154" s="13">
        <v>73.0</v>
      </c>
      <c r="N154" s="14">
        <v>11855.0</v>
      </c>
      <c r="O154" s="15">
        <f t="shared" si="47"/>
        <v>0.00615773935</v>
      </c>
      <c r="P154" s="13">
        <v>225.0</v>
      </c>
      <c r="Q154" s="14">
        <v>13970.0</v>
      </c>
      <c r="R154" s="15">
        <f t="shared" si="4"/>
        <v>0.0161059413</v>
      </c>
    </row>
    <row r="155">
      <c r="A155" s="10" t="s">
        <v>246</v>
      </c>
      <c r="B155" s="11" t="s">
        <v>106</v>
      </c>
      <c r="C155" s="12" t="s">
        <v>24</v>
      </c>
      <c r="D155" s="34"/>
      <c r="E155" s="19">
        <v>11420.0</v>
      </c>
      <c r="F155" s="35"/>
      <c r="G155" s="16">
        <v>0.0</v>
      </c>
      <c r="H155" s="14">
        <f>1696+9564</f>
        <v>11260</v>
      </c>
      <c r="I155" s="17">
        <v>0.0</v>
      </c>
      <c r="J155" s="13">
        <v>150.0</v>
      </c>
      <c r="K155" s="14">
        <f>1615+10171</f>
        <v>11786</v>
      </c>
      <c r="L155" s="15">
        <f>J155/K155</f>
        <v>0.01272696419</v>
      </c>
      <c r="M155" s="13">
        <v>260.0</v>
      </c>
      <c r="N155" s="14">
        <f>1779+10243</f>
        <v>12022</v>
      </c>
      <c r="O155" s="15">
        <f t="shared" si="47"/>
        <v>0.02162701714</v>
      </c>
      <c r="P155" s="13">
        <v>223.0</v>
      </c>
      <c r="Q155" s="14">
        <f>2227+9749</f>
        <v>11976</v>
      </c>
      <c r="R155" s="15">
        <f t="shared" si="4"/>
        <v>0.01862057448</v>
      </c>
    </row>
    <row r="156">
      <c r="A156" s="10" t="s">
        <v>247</v>
      </c>
      <c r="B156" s="11" t="s">
        <v>96</v>
      </c>
      <c r="C156" s="12" t="s">
        <v>24</v>
      </c>
      <c r="D156" s="34"/>
      <c r="E156" s="14">
        <v>2596.0</v>
      </c>
      <c r="F156" s="35"/>
      <c r="G156" s="34"/>
      <c r="H156" s="14">
        <v>9486.0</v>
      </c>
      <c r="I156" s="35"/>
      <c r="J156" s="34"/>
      <c r="K156" s="14">
        <v>25651.0</v>
      </c>
      <c r="L156" s="35"/>
      <c r="M156" s="13">
        <v>145.0</v>
      </c>
      <c r="N156" s="14">
        <v>42579.0</v>
      </c>
      <c r="O156" s="15">
        <f t="shared" si="47"/>
        <v>0.003405434604</v>
      </c>
      <c r="P156" s="13">
        <v>220.0</v>
      </c>
      <c r="Q156" s="14">
        <v>50195.0</v>
      </c>
      <c r="R156" s="15">
        <f t="shared" si="4"/>
        <v>0.004382906664</v>
      </c>
    </row>
    <row r="157">
      <c r="A157" s="20" t="s">
        <v>248</v>
      </c>
      <c r="B157" s="20" t="s">
        <v>209</v>
      </c>
      <c r="C157" s="21" t="s">
        <v>36</v>
      </c>
      <c r="D157" s="22">
        <v>2.0</v>
      </c>
      <c r="E157" s="23">
        <v>5056.0</v>
      </c>
      <c r="F157" s="24">
        <f>D157/E157</f>
        <v>0.0003955696203</v>
      </c>
      <c r="G157" s="32"/>
      <c r="H157" s="23">
        <v>6614.0</v>
      </c>
      <c r="I157" s="33"/>
      <c r="J157" s="32"/>
      <c r="K157" s="23">
        <v>7435.0</v>
      </c>
      <c r="L157" s="33"/>
      <c r="M157" s="22">
        <v>168.0</v>
      </c>
      <c r="N157" s="23">
        <v>8047.0</v>
      </c>
      <c r="O157" s="24">
        <f t="shared" si="47"/>
        <v>0.02087734559</v>
      </c>
      <c r="P157" s="22">
        <v>220.0</v>
      </c>
      <c r="Q157" s="23">
        <v>8618.0</v>
      </c>
      <c r="R157" s="24">
        <f t="shared" si="4"/>
        <v>0.02552796472</v>
      </c>
    </row>
    <row r="158">
      <c r="A158" s="20" t="s">
        <v>249</v>
      </c>
      <c r="B158" s="20" t="s">
        <v>155</v>
      </c>
      <c r="C158" s="21" t="s">
        <v>36</v>
      </c>
      <c r="D158" s="32"/>
      <c r="E158" s="23">
        <v>3952.0</v>
      </c>
      <c r="F158" s="33"/>
      <c r="G158" s="32"/>
      <c r="H158" s="23">
        <v>7302.0</v>
      </c>
      <c r="I158" s="33"/>
      <c r="J158" s="22">
        <v>50.0</v>
      </c>
      <c r="K158" s="23">
        <v>7571.0</v>
      </c>
      <c r="L158" s="24">
        <f>J158/K158</f>
        <v>0.006604147405</v>
      </c>
      <c r="M158" s="22">
        <v>128.0</v>
      </c>
      <c r="N158" s="23">
        <v>9956.0</v>
      </c>
      <c r="O158" s="24">
        <f t="shared" si="47"/>
        <v>0.0128565689</v>
      </c>
      <c r="P158" s="22">
        <v>212.0</v>
      </c>
      <c r="Q158" s="23">
        <v>10763.0</v>
      </c>
      <c r="R158" s="24">
        <f t="shared" si="4"/>
        <v>0.01969711047</v>
      </c>
    </row>
    <row r="159">
      <c r="A159" s="26" t="s">
        <v>250</v>
      </c>
      <c r="B159" s="20" t="s">
        <v>56</v>
      </c>
      <c r="C159" s="21" t="s">
        <v>36</v>
      </c>
      <c r="D159" s="32"/>
      <c r="E159" s="23">
        <v>1910.0</v>
      </c>
      <c r="F159" s="33"/>
      <c r="G159" s="32"/>
      <c r="H159" s="23">
        <v>7500.0</v>
      </c>
      <c r="I159" s="33"/>
      <c r="J159" s="32"/>
      <c r="K159" s="23">
        <v>10174.0</v>
      </c>
      <c r="L159" s="33"/>
      <c r="M159" s="22">
        <v>115.0</v>
      </c>
      <c r="N159" s="23">
        <v>14556.0</v>
      </c>
      <c r="O159" s="24">
        <f t="shared" si="47"/>
        <v>0.007900522121</v>
      </c>
      <c r="P159" s="22">
        <v>200.0</v>
      </c>
      <c r="Q159" s="23">
        <v>16165.0</v>
      </c>
      <c r="R159" s="24">
        <f t="shared" si="4"/>
        <v>0.01237240953</v>
      </c>
    </row>
    <row r="160">
      <c r="A160" s="28" t="s">
        <v>251</v>
      </c>
      <c r="B160" s="28" t="s">
        <v>41</v>
      </c>
      <c r="C160" s="29" t="s">
        <v>42</v>
      </c>
      <c r="D160" s="22">
        <v>12.0</v>
      </c>
      <c r="E160" s="23">
        <f>11650-3855</f>
        <v>7795</v>
      </c>
      <c r="F160" s="24">
        <f>D160/E160</f>
        <v>0.001539448364</v>
      </c>
      <c r="G160" s="30">
        <v>0.0</v>
      </c>
      <c r="H160" s="23">
        <v>8991.0</v>
      </c>
      <c r="I160" s="36">
        <v>0.0</v>
      </c>
      <c r="J160" s="22">
        <v>250.0</v>
      </c>
      <c r="K160" s="23">
        <v>11238.0</v>
      </c>
      <c r="L160" s="24">
        <f>J160/K160</f>
        <v>0.02224595124</v>
      </c>
      <c r="M160" s="22">
        <v>150.0</v>
      </c>
      <c r="N160" s="23">
        <v>10788.0</v>
      </c>
      <c r="O160" s="24">
        <f t="shared" si="47"/>
        <v>0.01390433815</v>
      </c>
      <c r="P160" s="22">
        <v>200.0</v>
      </c>
      <c r="Q160" s="23">
        <v>10287.0</v>
      </c>
      <c r="R160" s="24">
        <f t="shared" si="4"/>
        <v>0.01944201419</v>
      </c>
    </row>
    <row r="161">
      <c r="A161" s="46" t="s">
        <v>252</v>
      </c>
      <c r="B161" s="20" t="s">
        <v>187</v>
      </c>
      <c r="C161" s="21" t="s">
        <v>42</v>
      </c>
      <c r="D161" s="32"/>
      <c r="E161" s="23">
        <v>990.0</v>
      </c>
      <c r="F161" s="33"/>
      <c r="G161" s="32"/>
      <c r="H161" s="23">
        <v>997.0</v>
      </c>
      <c r="I161" s="33"/>
      <c r="J161" s="32"/>
      <c r="K161" s="23">
        <v>2312.0</v>
      </c>
      <c r="L161" s="33"/>
      <c r="M161" s="22">
        <v>465.0</v>
      </c>
      <c r="N161" s="23">
        <v>2114.0</v>
      </c>
      <c r="O161" s="24">
        <f t="shared" si="47"/>
        <v>0.219962157</v>
      </c>
      <c r="P161" s="22">
        <v>200.0</v>
      </c>
      <c r="Q161" s="23">
        <v>2217.0</v>
      </c>
      <c r="R161" s="24">
        <f t="shared" si="4"/>
        <v>0.0902119982</v>
      </c>
    </row>
    <row r="162">
      <c r="A162" s="28" t="s">
        <v>253</v>
      </c>
      <c r="B162" s="28" t="s">
        <v>41</v>
      </c>
      <c r="C162" s="29" t="s">
        <v>42</v>
      </c>
      <c r="D162" s="32"/>
      <c r="E162" s="23">
        <v>3347.0</v>
      </c>
      <c r="F162" s="33"/>
      <c r="G162" s="32"/>
      <c r="H162" s="23">
        <v>4366.0</v>
      </c>
      <c r="I162" s="33"/>
      <c r="J162" s="32"/>
      <c r="K162" s="23">
        <v>10193.0</v>
      </c>
      <c r="L162" s="33"/>
      <c r="M162" s="32"/>
      <c r="N162" s="23">
        <v>12660.0</v>
      </c>
      <c r="O162" s="33"/>
      <c r="P162" s="22">
        <v>200.0</v>
      </c>
      <c r="Q162" s="23">
        <v>16439.0</v>
      </c>
      <c r="R162" s="24">
        <f t="shared" si="4"/>
        <v>0.01216619016</v>
      </c>
    </row>
    <row r="163">
      <c r="A163" s="20" t="s">
        <v>254</v>
      </c>
      <c r="B163" s="20" t="s">
        <v>189</v>
      </c>
      <c r="C163" s="21" t="s">
        <v>36</v>
      </c>
      <c r="D163" s="32"/>
      <c r="E163" s="23">
        <f>3944+600</f>
        <v>4544</v>
      </c>
      <c r="F163" s="33"/>
      <c r="G163" s="32"/>
      <c r="H163" s="23">
        <v>10897.0</v>
      </c>
      <c r="I163" s="33"/>
      <c r="J163" s="32"/>
      <c r="K163" s="23">
        <v>15255.0</v>
      </c>
      <c r="L163" s="33"/>
      <c r="M163" s="32"/>
      <c r="N163" s="23">
        <v>18804.0</v>
      </c>
      <c r="O163" s="33"/>
      <c r="P163" s="22">
        <f>50+122</f>
        <v>172</v>
      </c>
      <c r="Q163" s="23">
        <v>19034.0</v>
      </c>
      <c r="R163" s="24">
        <f t="shared" si="4"/>
        <v>0.00903646107</v>
      </c>
    </row>
    <row r="164">
      <c r="A164" s="10" t="s">
        <v>255</v>
      </c>
      <c r="B164" s="11" t="s">
        <v>256</v>
      </c>
      <c r="C164" s="12" t="s">
        <v>24</v>
      </c>
      <c r="D164" s="34"/>
      <c r="E164" s="14">
        <v>9852.0</v>
      </c>
      <c r="F164" s="35"/>
      <c r="G164" s="16">
        <v>0.0</v>
      </c>
      <c r="H164" s="14">
        <f>13617+2047</f>
        <v>15664</v>
      </c>
      <c r="I164" s="17">
        <v>0.0</v>
      </c>
      <c r="J164" s="34"/>
      <c r="K164" s="14">
        <f>15025+1829</f>
        <v>16854</v>
      </c>
      <c r="L164" s="35"/>
      <c r="M164" s="13">
        <v>33.0</v>
      </c>
      <c r="N164" s="14">
        <f>16250+2505</f>
        <v>18755</v>
      </c>
      <c r="O164" s="15">
        <f t="shared" ref="O164:O168" si="48">M164/N164</f>
        <v>0.001759530792</v>
      </c>
      <c r="P164" s="13">
        <v>170.0</v>
      </c>
      <c r="Q164" s="14">
        <f>15649+2761</f>
        <v>18410</v>
      </c>
      <c r="R164" s="15">
        <f t="shared" si="4"/>
        <v>0.009234111896</v>
      </c>
    </row>
    <row r="165">
      <c r="A165" s="10" t="s">
        <v>257</v>
      </c>
      <c r="B165" s="11" t="s">
        <v>258</v>
      </c>
      <c r="C165" s="12" t="s">
        <v>24</v>
      </c>
      <c r="D165" s="13">
        <v>8.0</v>
      </c>
      <c r="E165" s="14">
        <f>10842</f>
        <v>10842</v>
      </c>
      <c r="F165" s="15">
        <f>D165/E165</f>
        <v>0.0007378712415</v>
      </c>
      <c r="G165" s="16">
        <v>0.0</v>
      </c>
      <c r="H165" s="14">
        <f>4371+31297</f>
        <v>35668</v>
      </c>
      <c r="I165" s="17">
        <v>0.0</v>
      </c>
      <c r="J165" s="13">
        <v>125.0</v>
      </c>
      <c r="K165" s="14">
        <f>5463+38917</f>
        <v>44380</v>
      </c>
      <c r="L165" s="15">
        <f t="shared" ref="L165:L166" si="49">J165/K165</f>
        <v>0.002816584047</v>
      </c>
      <c r="M165" s="13">
        <v>150.0</v>
      </c>
      <c r="N165" s="14">
        <f>8237+45155</f>
        <v>53392</v>
      </c>
      <c r="O165" s="15">
        <f t="shared" si="48"/>
        <v>0.002809409649</v>
      </c>
      <c r="P165" s="13">
        <v>170.0</v>
      </c>
      <c r="Q165" s="14">
        <f>8041+42638</f>
        <v>50679</v>
      </c>
      <c r="R165" s="15">
        <f t="shared" si="4"/>
        <v>0.003354446615</v>
      </c>
    </row>
    <row r="166">
      <c r="A166" s="20" t="s">
        <v>259</v>
      </c>
      <c r="B166" s="20" t="s">
        <v>260</v>
      </c>
      <c r="C166" s="21" t="s">
        <v>42</v>
      </c>
      <c r="D166" s="32"/>
      <c r="E166" s="23">
        <v>1569.0</v>
      </c>
      <c r="F166" s="33"/>
      <c r="G166" s="32"/>
      <c r="H166" s="23">
        <v>1999.0</v>
      </c>
      <c r="I166" s="33"/>
      <c r="J166" s="22">
        <v>225.0</v>
      </c>
      <c r="K166" s="23">
        <v>2127.0</v>
      </c>
      <c r="L166" s="24">
        <f t="shared" si="49"/>
        <v>0.1057827927</v>
      </c>
      <c r="M166" s="22">
        <v>156.0</v>
      </c>
      <c r="N166" s="23">
        <v>2253.0</v>
      </c>
      <c r="O166" s="24">
        <f t="shared" si="48"/>
        <v>0.06924101198</v>
      </c>
      <c r="P166" s="22">
        <v>170.0</v>
      </c>
      <c r="Q166" s="23">
        <v>2479.0</v>
      </c>
      <c r="R166" s="24">
        <f t="shared" si="4"/>
        <v>0.06857603873</v>
      </c>
    </row>
    <row r="167">
      <c r="A167" s="28" t="s">
        <v>261</v>
      </c>
      <c r="B167" s="28" t="s">
        <v>108</v>
      </c>
      <c r="C167" s="29" t="s">
        <v>42</v>
      </c>
      <c r="D167" s="32"/>
      <c r="E167" s="23">
        <v>2664.0</v>
      </c>
      <c r="F167" s="33"/>
      <c r="G167" s="30">
        <v>0.0</v>
      </c>
      <c r="H167" s="23">
        <v>2804.0</v>
      </c>
      <c r="I167" s="36">
        <v>0.0</v>
      </c>
      <c r="J167" s="32"/>
      <c r="K167" s="23">
        <v>3411.0</v>
      </c>
      <c r="L167" s="33"/>
      <c r="M167" s="22">
        <v>169.0</v>
      </c>
      <c r="N167" s="23">
        <v>3970.0</v>
      </c>
      <c r="O167" s="24">
        <f t="shared" si="48"/>
        <v>0.04256926952</v>
      </c>
      <c r="P167" s="22">
        <v>169.0</v>
      </c>
      <c r="Q167" s="23">
        <v>4135.0</v>
      </c>
      <c r="R167" s="24">
        <f t="shared" si="4"/>
        <v>0.04087061669</v>
      </c>
    </row>
    <row r="168">
      <c r="A168" s="10" t="s">
        <v>262</v>
      </c>
      <c r="B168" s="11" t="s">
        <v>88</v>
      </c>
      <c r="C168" s="12" t="s">
        <v>24</v>
      </c>
      <c r="D168" s="13">
        <v>20.0</v>
      </c>
      <c r="E168" s="14">
        <v>12194.0</v>
      </c>
      <c r="F168" s="15">
        <f>D168/E168</f>
        <v>0.001640150894</v>
      </c>
      <c r="G168" s="16">
        <v>0.0</v>
      </c>
      <c r="H168" s="14">
        <v>20497.0</v>
      </c>
      <c r="I168" s="17">
        <v>0.0</v>
      </c>
      <c r="J168" s="16">
        <v>335.0</v>
      </c>
      <c r="K168" s="14">
        <v>26341.0</v>
      </c>
      <c r="L168" s="15">
        <f>J168/K168</f>
        <v>0.01271781633</v>
      </c>
      <c r="M168" s="16">
        <v>100.0</v>
      </c>
      <c r="N168" s="14">
        <v>32338.0</v>
      </c>
      <c r="O168" s="15">
        <f t="shared" si="48"/>
        <v>0.003092337188</v>
      </c>
      <c r="P168" s="13">
        <v>165.0</v>
      </c>
      <c r="Q168" s="14">
        <v>34214.0</v>
      </c>
      <c r="R168" s="15">
        <f t="shared" si="4"/>
        <v>0.004822587245</v>
      </c>
    </row>
    <row r="169">
      <c r="A169" s="10" t="s">
        <v>263</v>
      </c>
      <c r="B169" s="11" t="s">
        <v>93</v>
      </c>
      <c r="C169" s="12" t="s">
        <v>24</v>
      </c>
      <c r="D169" s="34"/>
      <c r="E169" s="19">
        <v>2626.0</v>
      </c>
      <c r="F169" s="35"/>
      <c r="G169" s="34"/>
      <c r="H169" s="14">
        <v>2115.0</v>
      </c>
      <c r="I169" s="35"/>
      <c r="J169" s="34"/>
      <c r="K169" s="14">
        <v>2015.0</v>
      </c>
      <c r="L169" s="35"/>
      <c r="M169" s="34"/>
      <c r="N169" s="14">
        <v>2020.0</v>
      </c>
      <c r="O169" s="35"/>
      <c r="P169" s="13">
        <f>43+120</f>
        <v>163</v>
      </c>
      <c r="Q169" s="14">
        <v>2405.0</v>
      </c>
      <c r="R169" s="15">
        <f t="shared" si="4"/>
        <v>0.06777546778</v>
      </c>
    </row>
    <row r="170">
      <c r="A170" s="26" t="s">
        <v>264</v>
      </c>
      <c r="B170" s="20" t="s">
        <v>66</v>
      </c>
      <c r="C170" s="21" t="s">
        <v>36</v>
      </c>
      <c r="D170" s="32"/>
      <c r="E170" s="23">
        <v>4348.0</v>
      </c>
      <c r="F170" s="33"/>
      <c r="G170" s="32"/>
      <c r="H170" s="23">
        <v>6314.0</v>
      </c>
      <c r="I170" s="33"/>
      <c r="J170" s="32"/>
      <c r="K170" s="23">
        <v>7341.0</v>
      </c>
      <c r="L170" s="33"/>
      <c r="M170" s="22">
        <v>100.0</v>
      </c>
      <c r="N170" s="23">
        <v>9730.0</v>
      </c>
      <c r="O170" s="24">
        <f t="shared" ref="O170:O171" si="50">M170/N170</f>
        <v>0.01027749229</v>
      </c>
      <c r="P170" s="22">
        <v>160.0</v>
      </c>
      <c r="Q170" s="23">
        <v>10970.0</v>
      </c>
      <c r="R170" s="24">
        <f t="shared" si="4"/>
        <v>0.01458523245</v>
      </c>
    </row>
    <row r="171">
      <c r="A171" s="31" t="s">
        <v>265</v>
      </c>
      <c r="B171" s="11" t="s">
        <v>266</v>
      </c>
      <c r="C171" s="12" t="s">
        <v>24</v>
      </c>
      <c r="D171" s="34"/>
      <c r="E171" s="14">
        <v>7516.0</v>
      </c>
      <c r="F171" s="35"/>
      <c r="G171" s="34"/>
      <c r="H171" s="14">
        <v>13830.0</v>
      </c>
      <c r="I171" s="48"/>
      <c r="J171" s="13">
        <v>141.0</v>
      </c>
      <c r="K171" s="14">
        <f>13541+1752</f>
        <v>15293</v>
      </c>
      <c r="L171" s="15">
        <f>J171/K171</f>
        <v>0.009219904531</v>
      </c>
      <c r="M171" s="13">
        <v>126.0</v>
      </c>
      <c r="N171" s="14">
        <f>17375+2248</f>
        <v>19623</v>
      </c>
      <c r="O171" s="15">
        <f t="shared" si="50"/>
        <v>0.006421036539</v>
      </c>
      <c r="P171" s="13">
        <v>160.0</v>
      </c>
      <c r="Q171" s="14">
        <f>17267+2261</f>
        <v>19528</v>
      </c>
      <c r="R171" s="15">
        <f t="shared" si="4"/>
        <v>0.008193363376</v>
      </c>
    </row>
    <row r="172">
      <c r="A172" s="26" t="s">
        <v>267</v>
      </c>
      <c r="B172" s="20" t="s">
        <v>81</v>
      </c>
      <c r="C172" s="21" t="s">
        <v>36</v>
      </c>
      <c r="D172" s="32"/>
      <c r="E172" s="23">
        <v>3374.0</v>
      </c>
      <c r="F172" s="33"/>
      <c r="G172" s="32"/>
      <c r="H172" s="23">
        <v>3119.0</v>
      </c>
      <c r="I172" s="33"/>
      <c r="J172" s="32"/>
      <c r="K172" s="23">
        <v>3023.0</v>
      </c>
      <c r="L172" s="33"/>
      <c r="M172" s="32"/>
      <c r="N172" s="23">
        <v>3775.0</v>
      </c>
      <c r="O172" s="33"/>
      <c r="P172" s="22">
        <f>135+24</f>
        <v>159</v>
      </c>
      <c r="Q172" s="23">
        <v>4648.0</v>
      </c>
      <c r="R172" s="24">
        <f t="shared" si="4"/>
        <v>0.03420826162</v>
      </c>
    </row>
    <row r="173">
      <c r="A173" s="20" t="s">
        <v>268</v>
      </c>
      <c r="B173" s="20" t="s">
        <v>260</v>
      </c>
      <c r="C173" s="21" t="s">
        <v>42</v>
      </c>
      <c r="D173" s="32"/>
      <c r="E173" s="23">
        <v>6915.0</v>
      </c>
      <c r="F173" s="33"/>
      <c r="G173" s="32"/>
      <c r="H173" s="23">
        <v>9087.0</v>
      </c>
      <c r="I173" s="33"/>
      <c r="J173" s="32"/>
      <c r="K173" s="23">
        <v>8898.0</v>
      </c>
      <c r="L173" s="33"/>
      <c r="M173" s="22">
        <f>17+51</f>
        <v>68</v>
      </c>
      <c r="N173" s="23">
        <v>8703.0</v>
      </c>
      <c r="O173" s="24">
        <f>M173/N173</f>
        <v>0.007813397679</v>
      </c>
      <c r="P173" s="22">
        <f>106+50</f>
        <v>156</v>
      </c>
      <c r="Q173" s="23">
        <v>8978.0</v>
      </c>
      <c r="R173" s="24">
        <f t="shared" si="4"/>
        <v>0.01737580753</v>
      </c>
    </row>
    <row r="174">
      <c r="A174" s="10" t="s">
        <v>269</v>
      </c>
      <c r="B174" s="11" t="s">
        <v>114</v>
      </c>
      <c r="C174" s="12" t="s">
        <v>24</v>
      </c>
      <c r="D174" s="34"/>
      <c r="E174" s="14">
        <v>4109.0</v>
      </c>
      <c r="F174" s="35"/>
      <c r="G174" s="34"/>
      <c r="H174" s="14">
        <v>2760.0</v>
      </c>
      <c r="I174" s="35"/>
      <c r="J174" s="34"/>
      <c r="K174" s="14">
        <v>2188.0</v>
      </c>
      <c r="L174" s="35"/>
      <c r="M174" s="34"/>
      <c r="N174" s="14">
        <v>2051.0</v>
      </c>
      <c r="O174" s="35"/>
      <c r="P174" s="13">
        <v>155.0</v>
      </c>
      <c r="Q174" s="14">
        <v>2454.0</v>
      </c>
      <c r="R174" s="15">
        <f t="shared" si="4"/>
        <v>0.06316218419</v>
      </c>
    </row>
    <row r="175">
      <c r="A175" s="10" t="s">
        <v>270</v>
      </c>
      <c r="B175" s="11" t="s">
        <v>136</v>
      </c>
      <c r="C175" s="12" t="s">
        <v>24</v>
      </c>
      <c r="D175" s="34"/>
      <c r="E175" s="14">
        <v>6352.0</v>
      </c>
      <c r="F175" s="35"/>
      <c r="G175" s="16">
        <v>0.0</v>
      </c>
      <c r="H175" s="14">
        <v>11240.0</v>
      </c>
      <c r="I175" s="17">
        <v>0.0</v>
      </c>
      <c r="J175" s="34"/>
      <c r="K175" s="14">
        <v>11614.0</v>
      </c>
      <c r="L175" s="35"/>
      <c r="M175" s="13">
        <v>90.0</v>
      </c>
      <c r="N175" s="14">
        <v>15341.0</v>
      </c>
      <c r="O175" s="15">
        <f t="shared" ref="O175:O178" si="51">M175/N175</f>
        <v>0.005866631901</v>
      </c>
      <c r="P175" s="13">
        <v>150.0</v>
      </c>
      <c r="Q175" s="14">
        <v>15295.0</v>
      </c>
      <c r="R175" s="15">
        <f t="shared" si="4"/>
        <v>0.009807126512</v>
      </c>
    </row>
    <row r="176">
      <c r="A176" s="10" t="s">
        <v>271</v>
      </c>
      <c r="B176" s="11" t="s">
        <v>272</v>
      </c>
      <c r="C176" s="12" t="s">
        <v>24</v>
      </c>
      <c r="D176" s="34"/>
      <c r="E176" s="14">
        <v>2739.0</v>
      </c>
      <c r="F176" s="35"/>
      <c r="G176" s="34"/>
      <c r="H176" s="14">
        <v>4806.0</v>
      </c>
      <c r="I176" s="35"/>
      <c r="J176" s="34"/>
      <c r="K176" s="14">
        <v>8975.0</v>
      </c>
      <c r="L176" s="35"/>
      <c r="M176" s="13">
        <v>102.0</v>
      </c>
      <c r="N176" s="14">
        <v>12029.0</v>
      </c>
      <c r="O176" s="15">
        <f t="shared" si="51"/>
        <v>0.008479507856</v>
      </c>
      <c r="P176" s="13">
        <v>150.0</v>
      </c>
      <c r="Q176" s="14">
        <v>12979.0</v>
      </c>
      <c r="R176" s="15">
        <f t="shared" si="4"/>
        <v>0.01155713075</v>
      </c>
    </row>
    <row r="177">
      <c r="A177" s="26" t="s">
        <v>273</v>
      </c>
      <c r="B177" s="20" t="s">
        <v>79</v>
      </c>
      <c r="C177" s="21" t="s">
        <v>36</v>
      </c>
      <c r="D177" s="32"/>
      <c r="E177" s="23">
        <v>5578.0</v>
      </c>
      <c r="F177" s="33"/>
      <c r="G177" s="32"/>
      <c r="H177" s="23">
        <v>12790.0</v>
      </c>
      <c r="I177" s="33"/>
      <c r="J177" s="32"/>
      <c r="K177" s="23">
        <v>15078.0</v>
      </c>
      <c r="L177" s="33"/>
      <c r="M177" s="22">
        <v>115.0</v>
      </c>
      <c r="N177" s="23">
        <v>17134.0</v>
      </c>
      <c r="O177" s="24">
        <f t="shared" si="51"/>
        <v>0.006711801097</v>
      </c>
      <c r="P177" s="22">
        <v>145.0</v>
      </c>
      <c r="Q177" s="23">
        <v>15988.0</v>
      </c>
      <c r="R177" s="24">
        <f t="shared" si="4"/>
        <v>0.009069301976</v>
      </c>
    </row>
    <row r="178">
      <c r="A178" s="10" t="s">
        <v>274</v>
      </c>
      <c r="B178" s="11" t="s">
        <v>272</v>
      </c>
      <c r="C178" s="12" t="s">
        <v>24</v>
      </c>
      <c r="D178" s="13">
        <v>68.0</v>
      </c>
      <c r="E178" s="14">
        <f>2881+10341</f>
        <v>13222</v>
      </c>
      <c r="F178" s="15">
        <f>D178/E178</f>
        <v>0.005142943579</v>
      </c>
      <c r="G178" s="13">
        <v>75.0</v>
      </c>
      <c r="H178" s="14">
        <f>15933+2235</f>
        <v>18168</v>
      </c>
      <c r="I178" s="15">
        <f>G178/H178</f>
        <v>0.004128137384</v>
      </c>
      <c r="J178" s="13">
        <v>55.0</v>
      </c>
      <c r="K178" s="14">
        <f>14609+2156</f>
        <v>16765</v>
      </c>
      <c r="L178" s="15">
        <f>J178/K178</f>
        <v>0.003280644199</v>
      </c>
      <c r="M178" s="13">
        <v>150.0</v>
      </c>
      <c r="N178" s="14">
        <f>16915+2269</f>
        <v>19184</v>
      </c>
      <c r="O178" s="15">
        <f t="shared" si="51"/>
        <v>0.007819015847</v>
      </c>
      <c r="P178" s="13">
        <v>140.0</v>
      </c>
      <c r="Q178" s="14">
        <f>16346+2193</f>
        <v>18539</v>
      </c>
      <c r="R178" s="15">
        <f t="shared" si="4"/>
        <v>0.007551647877</v>
      </c>
    </row>
    <row r="179">
      <c r="A179" s="26" t="s">
        <v>275</v>
      </c>
      <c r="B179" s="20" t="s">
        <v>172</v>
      </c>
      <c r="C179" s="21" t="s">
        <v>31</v>
      </c>
      <c r="D179" s="32"/>
      <c r="E179" s="23">
        <v>7938.0</v>
      </c>
      <c r="F179" s="33"/>
      <c r="G179" s="32"/>
      <c r="H179" s="23">
        <v>16643.0</v>
      </c>
      <c r="I179" s="44"/>
      <c r="J179" s="32"/>
      <c r="K179" s="23">
        <v>19211.0</v>
      </c>
      <c r="L179" s="33"/>
      <c r="M179" s="22">
        <v>40.0</v>
      </c>
      <c r="N179" s="23">
        <v>26247.0</v>
      </c>
      <c r="O179" s="33"/>
      <c r="P179" s="22">
        <f>36+98</f>
        <v>134</v>
      </c>
      <c r="Q179" s="23">
        <v>28030.0</v>
      </c>
      <c r="R179" s="24">
        <f t="shared" si="4"/>
        <v>0.004780592223</v>
      </c>
    </row>
    <row r="180">
      <c r="A180" s="10" t="s">
        <v>186</v>
      </c>
      <c r="B180" s="11" t="s">
        <v>276</v>
      </c>
      <c r="C180" s="12" t="s">
        <v>24</v>
      </c>
      <c r="D180" s="34"/>
      <c r="E180" s="14">
        <v>2977.0</v>
      </c>
      <c r="F180" s="35"/>
      <c r="G180" s="16">
        <v>0.0</v>
      </c>
      <c r="H180" s="14">
        <v>3802.0</v>
      </c>
      <c r="I180" s="17">
        <v>0.0</v>
      </c>
      <c r="J180" s="34"/>
      <c r="K180" s="14">
        <v>3522.0</v>
      </c>
      <c r="L180" s="35"/>
      <c r="M180" s="13">
        <v>122.0</v>
      </c>
      <c r="N180" s="14">
        <v>3532.0</v>
      </c>
      <c r="O180" s="15">
        <f t="shared" ref="O180:O182" si="52">M180/N180</f>
        <v>0.03454133635</v>
      </c>
      <c r="P180" s="13">
        <f>118+14</f>
        <v>132</v>
      </c>
      <c r="Q180" s="14">
        <v>3520.0</v>
      </c>
      <c r="R180" s="15">
        <f t="shared" si="4"/>
        <v>0.0375</v>
      </c>
    </row>
    <row r="181">
      <c r="A181" s="10" t="s">
        <v>277</v>
      </c>
      <c r="B181" s="11" t="s">
        <v>106</v>
      </c>
      <c r="C181" s="12" t="s">
        <v>24</v>
      </c>
      <c r="D181" s="34"/>
      <c r="E181" s="14">
        <v>4795.0</v>
      </c>
      <c r="F181" s="35"/>
      <c r="G181" s="34"/>
      <c r="H181" s="14">
        <v>7439.0</v>
      </c>
      <c r="I181" s="35"/>
      <c r="J181" s="34"/>
      <c r="K181" s="14">
        <v>8351.0</v>
      </c>
      <c r="L181" s="35"/>
      <c r="M181" s="13">
        <v>69.0</v>
      </c>
      <c r="N181" s="14">
        <v>8082.0</v>
      </c>
      <c r="O181" s="15">
        <f t="shared" si="52"/>
        <v>0.00853749072</v>
      </c>
      <c r="P181" s="13">
        <v>131.0</v>
      </c>
      <c r="Q181" s="14">
        <v>8418.0</v>
      </c>
      <c r="R181" s="15">
        <f t="shared" si="4"/>
        <v>0.01556189119</v>
      </c>
    </row>
    <row r="182">
      <c r="A182" s="10" t="s">
        <v>278</v>
      </c>
      <c r="B182" s="11" t="s">
        <v>125</v>
      </c>
      <c r="C182" s="12" t="s">
        <v>24</v>
      </c>
      <c r="D182" s="34"/>
      <c r="E182" s="14">
        <v>2180.0</v>
      </c>
      <c r="F182" s="35"/>
      <c r="G182" s="34"/>
      <c r="H182" s="14">
        <v>2059.0</v>
      </c>
      <c r="I182" s="35"/>
      <c r="J182" s="34"/>
      <c r="K182" s="14">
        <v>1739.0</v>
      </c>
      <c r="L182" s="35"/>
      <c r="M182" s="37">
        <v>120.0</v>
      </c>
      <c r="N182" s="14">
        <v>1996.0</v>
      </c>
      <c r="O182" s="15">
        <f t="shared" si="52"/>
        <v>0.06012024048</v>
      </c>
      <c r="P182" s="37">
        <v>130.0</v>
      </c>
      <c r="Q182" s="14">
        <v>2092.0</v>
      </c>
      <c r="R182" s="15">
        <f t="shared" si="4"/>
        <v>0.0621414914</v>
      </c>
    </row>
    <row r="183">
      <c r="A183" s="20" t="s">
        <v>279</v>
      </c>
      <c r="B183" s="20" t="s">
        <v>189</v>
      </c>
      <c r="C183" s="21" t="s">
        <v>36</v>
      </c>
      <c r="D183" s="22">
        <v>3.0</v>
      </c>
      <c r="E183" s="23">
        <v>7600.0</v>
      </c>
      <c r="F183" s="24">
        <f t="shared" ref="F183:F184" si="53">D183/E183</f>
        <v>0.0003947368421</v>
      </c>
      <c r="G183" s="32"/>
      <c r="H183" s="23">
        <v>8492.0</v>
      </c>
      <c r="I183" s="33"/>
      <c r="J183" s="32"/>
      <c r="K183" s="23">
        <v>8489.0</v>
      </c>
      <c r="L183" s="33"/>
      <c r="M183" s="32"/>
      <c r="N183" s="23">
        <v>9456.0</v>
      </c>
      <c r="O183" s="33"/>
      <c r="P183" s="22">
        <v>128.0</v>
      </c>
      <c r="Q183" s="23">
        <v>9828.0</v>
      </c>
      <c r="R183" s="24">
        <f t="shared" si="4"/>
        <v>0.01302401302</v>
      </c>
    </row>
    <row r="184">
      <c r="A184" s="26" t="s">
        <v>280</v>
      </c>
      <c r="B184" s="20" t="s">
        <v>281</v>
      </c>
      <c r="C184" s="21" t="s">
        <v>39</v>
      </c>
      <c r="D184" s="22">
        <v>19.0</v>
      </c>
      <c r="E184" s="23">
        <v>6104.0</v>
      </c>
      <c r="F184" s="24">
        <f t="shared" si="53"/>
        <v>0.003112712975</v>
      </c>
      <c r="G184" s="30">
        <v>0.0</v>
      </c>
      <c r="H184" s="23">
        <v>8696.0</v>
      </c>
      <c r="I184" s="36">
        <v>0.0</v>
      </c>
      <c r="J184" s="22">
        <v>212.0</v>
      </c>
      <c r="K184" s="23">
        <v>9952.0</v>
      </c>
      <c r="L184" s="24">
        <f>J184/K184</f>
        <v>0.0213022508</v>
      </c>
      <c r="M184" s="22">
        <v>85.0</v>
      </c>
      <c r="N184" s="23">
        <v>10997.0</v>
      </c>
      <c r="O184" s="24">
        <f t="shared" ref="O184:O188" si="54">M184/N184</f>
        <v>0.00772938074</v>
      </c>
      <c r="P184" s="22">
        <v>126.0</v>
      </c>
      <c r="Q184" s="23">
        <v>11199.0</v>
      </c>
      <c r="R184" s="24">
        <f t="shared" si="4"/>
        <v>0.01125100455</v>
      </c>
    </row>
    <row r="185">
      <c r="A185" s="28" t="s">
        <v>282</v>
      </c>
      <c r="B185" s="28" t="s">
        <v>108</v>
      </c>
      <c r="C185" s="29" t="s">
        <v>42</v>
      </c>
      <c r="D185" s="32"/>
      <c r="E185" s="23">
        <v>1845.0</v>
      </c>
      <c r="F185" s="33"/>
      <c r="G185" s="32"/>
      <c r="H185" s="23">
        <v>1528.0</v>
      </c>
      <c r="I185" s="33"/>
      <c r="J185" s="32"/>
      <c r="K185" s="23">
        <v>1343.0</v>
      </c>
      <c r="L185" s="33"/>
      <c r="M185" s="22">
        <v>100.0</v>
      </c>
      <c r="N185" s="23">
        <v>1436.0</v>
      </c>
      <c r="O185" s="24">
        <f t="shared" si="54"/>
        <v>0.06963788301</v>
      </c>
      <c r="P185" s="22">
        <v>125.0</v>
      </c>
      <c r="Q185" s="23">
        <v>1467.0</v>
      </c>
      <c r="R185" s="24">
        <f t="shared" si="4"/>
        <v>0.08520790729</v>
      </c>
    </row>
    <row r="186">
      <c r="A186" s="26" t="s">
        <v>241</v>
      </c>
      <c r="B186" s="20" t="s">
        <v>283</v>
      </c>
      <c r="C186" s="21" t="s">
        <v>31</v>
      </c>
      <c r="D186" s="32"/>
      <c r="E186" s="23">
        <v>6955.0</v>
      </c>
      <c r="F186" s="33"/>
      <c r="G186" s="32"/>
      <c r="H186" s="23">
        <v>11248.0</v>
      </c>
      <c r="I186" s="44"/>
      <c r="J186" s="32"/>
      <c r="K186" s="23">
        <v>15300.0</v>
      </c>
      <c r="L186" s="33"/>
      <c r="M186" s="22">
        <v>120.0</v>
      </c>
      <c r="N186" s="23">
        <v>16180.0</v>
      </c>
      <c r="O186" s="24">
        <f t="shared" si="54"/>
        <v>0.007416563659</v>
      </c>
      <c r="P186" s="22">
        <v>125.0</v>
      </c>
      <c r="Q186" s="23">
        <v>17752.0</v>
      </c>
      <c r="R186" s="24">
        <f t="shared" si="4"/>
        <v>0.007041460117</v>
      </c>
    </row>
    <row r="187">
      <c r="A187" s="20" t="s">
        <v>284</v>
      </c>
      <c r="B187" s="20" t="s">
        <v>81</v>
      </c>
      <c r="C187" s="21" t="s">
        <v>36</v>
      </c>
      <c r="D187" s="22">
        <v>30.0</v>
      </c>
      <c r="E187" s="23">
        <v>3891.0</v>
      </c>
      <c r="F187" s="24">
        <f>D187/E187</f>
        <v>0.007710100231</v>
      </c>
      <c r="G187" s="32"/>
      <c r="H187" s="23">
        <v>5137.0</v>
      </c>
      <c r="I187" s="33"/>
      <c r="J187" s="22">
        <v>166.0</v>
      </c>
      <c r="K187" s="23">
        <v>7395.0</v>
      </c>
      <c r="L187" s="24">
        <f>J187/K187</f>
        <v>0.02244759973</v>
      </c>
      <c r="M187" s="22">
        <v>175.0</v>
      </c>
      <c r="N187" s="23">
        <v>10591.0</v>
      </c>
      <c r="O187" s="24">
        <f t="shared" si="54"/>
        <v>0.01652346332</v>
      </c>
      <c r="P187" s="22">
        <v>125.0</v>
      </c>
      <c r="Q187" s="23">
        <v>11789.0</v>
      </c>
      <c r="R187" s="24">
        <f t="shared" si="4"/>
        <v>0.01060310459</v>
      </c>
    </row>
    <row r="188">
      <c r="A188" s="20" t="s">
        <v>285</v>
      </c>
      <c r="B188" s="20" t="s">
        <v>62</v>
      </c>
      <c r="C188" s="21" t="s">
        <v>42</v>
      </c>
      <c r="D188" s="32"/>
      <c r="E188" s="23">
        <v>1157.0</v>
      </c>
      <c r="F188" s="33"/>
      <c r="G188" s="32"/>
      <c r="H188" s="23">
        <v>1002.0</v>
      </c>
      <c r="I188" s="33"/>
      <c r="J188" s="32"/>
      <c r="K188" s="23">
        <v>1161.0</v>
      </c>
      <c r="L188" s="33"/>
      <c r="M188" s="22">
        <v>225.0</v>
      </c>
      <c r="N188" s="23">
        <v>1221.0</v>
      </c>
      <c r="O188" s="24">
        <f t="shared" si="54"/>
        <v>0.1842751843</v>
      </c>
      <c r="P188" s="22">
        <v>125.0</v>
      </c>
      <c r="Q188" s="23">
        <v>1728.0</v>
      </c>
      <c r="R188" s="24">
        <f t="shared" si="4"/>
        <v>0.07233796296</v>
      </c>
    </row>
    <row r="189">
      <c r="A189" s="10" t="s">
        <v>286</v>
      </c>
      <c r="B189" s="11" t="s">
        <v>125</v>
      </c>
      <c r="C189" s="12" t="s">
        <v>24</v>
      </c>
      <c r="D189" s="34"/>
      <c r="E189" s="14">
        <v>2481.0</v>
      </c>
      <c r="F189" s="35"/>
      <c r="G189" s="34"/>
      <c r="H189" s="14">
        <v>3455.0</v>
      </c>
      <c r="I189" s="35"/>
      <c r="J189" s="34"/>
      <c r="K189" s="14">
        <v>3247.0</v>
      </c>
      <c r="L189" s="35"/>
      <c r="M189" s="34"/>
      <c r="N189" s="14">
        <v>3286.0</v>
      </c>
      <c r="O189" s="35"/>
      <c r="P189" s="37">
        <v>125.0</v>
      </c>
      <c r="Q189" s="14">
        <v>3375.0</v>
      </c>
      <c r="R189" s="15">
        <f t="shared" si="4"/>
        <v>0.03703703704</v>
      </c>
    </row>
    <row r="190">
      <c r="A190" s="26" t="s">
        <v>287</v>
      </c>
      <c r="B190" s="20" t="s">
        <v>44</v>
      </c>
      <c r="C190" s="21" t="s">
        <v>36</v>
      </c>
      <c r="D190" s="32"/>
      <c r="E190" s="23">
        <v>2251.0</v>
      </c>
      <c r="F190" s="33"/>
      <c r="G190" s="32"/>
      <c r="H190" s="23">
        <v>5104.0</v>
      </c>
      <c r="I190" s="33"/>
      <c r="J190" s="32"/>
      <c r="K190" s="23">
        <v>8142.0</v>
      </c>
      <c r="L190" s="33"/>
      <c r="M190" s="32"/>
      <c r="N190" s="23">
        <v>9804.0</v>
      </c>
      <c r="O190" s="33"/>
      <c r="P190" s="22">
        <v>125.0</v>
      </c>
      <c r="Q190" s="23">
        <v>9915.0</v>
      </c>
      <c r="R190" s="24">
        <f t="shared" si="4"/>
        <v>0.01260716087</v>
      </c>
    </row>
    <row r="191">
      <c r="A191" s="49" t="s">
        <v>288</v>
      </c>
      <c r="B191" s="11" t="s">
        <v>289</v>
      </c>
      <c r="C191" s="12" t="s">
        <v>24</v>
      </c>
      <c r="D191" s="13">
        <v>45.0</v>
      </c>
      <c r="E191" s="14">
        <f>21116+3022</f>
        <v>24138</v>
      </c>
      <c r="F191" s="15">
        <f>D191/E191</f>
        <v>0.001864280388</v>
      </c>
      <c r="G191" s="34"/>
      <c r="H191" s="14">
        <f>2671+23368</f>
        <v>26039</v>
      </c>
      <c r="I191" s="48"/>
      <c r="J191" s="13">
        <v>300.0</v>
      </c>
      <c r="K191" s="14">
        <f>23626+1662+913</f>
        <v>26201</v>
      </c>
      <c r="L191" s="15">
        <f>J191/K191</f>
        <v>0.01144994466</v>
      </c>
      <c r="M191" s="13">
        <v>125.0</v>
      </c>
      <c r="N191" s="14">
        <f>22652+1830+856</f>
        <v>25338</v>
      </c>
      <c r="O191" s="15">
        <f t="shared" ref="O191:O192" si="55">M191/N191</f>
        <v>0.00493330176</v>
      </c>
      <c r="P191" s="13">
        <v>120.0</v>
      </c>
      <c r="Q191" s="14">
        <f>22062+1972+1052</f>
        <v>25086</v>
      </c>
      <c r="R191" s="15">
        <f t="shared" si="4"/>
        <v>0.004783544607</v>
      </c>
    </row>
    <row r="192">
      <c r="A192" s="20" t="s">
        <v>290</v>
      </c>
      <c r="B192" s="20" t="s">
        <v>234</v>
      </c>
      <c r="C192" s="21" t="s">
        <v>36</v>
      </c>
      <c r="D192" s="32"/>
      <c r="E192" s="23">
        <v>7628.0</v>
      </c>
      <c r="F192" s="33"/>
      <c r="G192" s="32"/>
      <c r="H192" s="23">
        <v>11624.0</v>
      </c>
      <c r="I192" s="33"/>
      <c r="J192" s="32"/>
      <c r="K192" s="23">
        <v>13532.0</v>
      </c>
      <c r="L192" s="33"/>
      <c r="M192" s="22">
        <v>69.0</v>
      </c>
      <c r="N192" s="23">
        <v>19368.0</v>
      </c>
      <c r="O192" s="24">
        <f t="shared" si="55"/>
        <v>0.003562577447</v>
      </c>
      <c r="P192" s="22">
        <v>117.0</v>
      </c>
      <c r="Q192" s="23">
        <v>19332.0</v>
      </c>
      <c r="R192" s="24">
        <f t="shared" si="4"/>
        <v>0.006052141527</v>
      </c>
    </row>
    <row r="193">
      <c r="A193" s="26" t="s">
        <v>291</v>
      </c>
      <c r="B193" s="20" t="s">
        <v>70</v>
      </c>
      <c r="C193" s="21" t="s">
        <v>36</v>
      </c>
      <c r="D193" s="32"/>
      <c r="E193" s="23">
        <v>2527.0</v>
      </c>
      <c r="F193" s="33"/>
      <c r="G193" s="32"/>
      <c r="H193" s="23">
        <v>5174.0</v>
      </c>
      <c r="I193" s="33"/>
      <c r="J193" s="32"/>
      <c r="K193" s="23">
        <f>4008+3490</f>
        <v>7498</v>
      </c>
      <c r="L193" s="33"/>
      <c r="M193" s="32"/>
      <c r="N193" s="23">
        <v>15992.0</v>
      </c>
      <c r="O193" s="33"/>
      <c r="P193" s="22">
        <v>115.0</v>
      </c>
      <c r="Q193" s="23">
        <v>16877.0</v>
      </c>
      <c r="R193" s="24">
        <f t="shared" si="4"/>
        <v>0.006814007229</v>
      </c>
    </row>
    <row r="194">
      <c r="A194" s="26" t="s">
        <v>292</v>
      </c>
      <c r="B194" s="20" t="s">
        <v>38</v>
      </c>
      <c r="C194" s="21" t="s">
        <v>39</v>
      </c>
      <c r="D194" s="32"/>
      <c r="E194" s="23">
        <v>13765.0</v>
      </c>
      <c r="F194" s="33"/>
      <c r="G194" s="30">
        <v>0.0</v>
      </c>
      <c r="H194" s="23">
        <f>22754+9825</f>
        <v>32579</v>
      </c>
      <c r="I194" s="36">
        <v>0.0</v>
      </c>
      <c r="J194" s="22">
        <v>250.0</v>
      </c>
      <c r="K194" s="23">
        <f>9543+24174</f>
        <v>33717</v>
      </c>
      <c r="L194" s="24">
        <f t="shared" ref="L194:L196" si="56">J194/K194</f>
        <v>0.007414657295</v>
      </c>
      <c r="M194" s="32"/>
      <c r="N194" s="23">
        <f>25898+10421</f>
        <v>36319</v>
      </c>
      <c r="O194" s="33"/>
      <c r="P194" s="22">
        <v>112.0</v>
      </c>
      <c r="Q194" s="23">
        <f>25248+10577</f>
        <v>35825</v>
      </c>
      <c r="R194" s="24">
        <f t="shared" si="4"/>
        <v>0.003126308444</v>
      </c>
    </row>
    <row r="195">
      <c r="A195" s="26" t="s">
        <v>293</v>
      </c>
      <c r="B195" s="20" t="s">
        <v>294</v>
      </c>
      <c r="C195" s="21" t="s">
        <v>39</v>
      </c>
      <c r="D195" s="32"/>
      <c r="E195" s="23">
        <v>12164.0</v>
      </c>
      <c r="F195" s="33"/>
      <c r="G195" s="32"/>
      <c r="H195" s="23">
        <v>26629.0</v>
      </c>
      <c r="I195" s="44"/>
      <c r="J195" s="22">
        <v>500.0</v>
      </c>
      <c r="K195" s="23">
        <v>28942.0</v>
      </c>
      <c r="L195" s="24">
        <f t="shared" si="56"/>
        <v>0.01727593117</v>
      </c>
      <c r="M195" s="22">
        <v>79.0</v>
      </c>
      <c r="N195" s="23">
        <v>40892.0</v>
      </c>
      <c r="O195" s="24">
        <f t="shared" ref="O195:O197" si="57">M195/N195</f>
        <v>0.001931918224</v>
      </c>
      <c r="P195" s="22">
        <f>15+95</f>
        <v>110</v>
      </c>
      <c r="Q195" s="23">
        <v>46945.0</v>
      </c>
      <c r="R195" s="24">
        <f t="shared" si="4"/>
        <v>0.002343167536</v>
      </c>
    </row>
    <row r="196">
      <c r="A196" s="10" t="s">
        <v>295</v>
      </c>
      <c r="B196" s="11" t="s">
        <v>68</v>
      </c>
      <c r="C196" s="12" t="s">
        <v>24</v>
      </c>
      <c r="D196" s="13">
        <v>27.0</v>
      </c>
      <c r="E196" s="14">
        <v>19416.0</v>
      </c>
      <c r="F196" s="15">
        <f>D196/E196</f>
        <v>0.001390605686</v>
      </c>
      <c r="G196" s="34"/>
      <c r="H196" s="14">
        <v>24709.0</v>
      </c>
      <c r="I196" s="35"/>
      <c r="J196" s="13">
        <v>200.0</v>
      </c>
      <c r="K196" s="14">
        <v>22987.0</v>
      </c>
      <c r="L196" s="15">
        <f t="shared" si="56"/>
        <v>0.008700569887</v>
      </c>
      <c r="M196" s="13">
        <v>142.0</v>
      </c>
      <c r="N196" s="14">
        <v>23226.0</v>
      </c>
      <c r="O196" s="15">
        <f t="shared" si="57"/>
        <v>0.00611383794</v>
      </c>
      <c r="P196" s="13">
        <v>110.0</v>
      </c>
      <c r="Q196" s="14">
        <v>21955.0</v>
      </c>
      <c r="R196" s="15">
        <f t="shared" si="4"/>
        <v>0.005010248235</v>
      </c>
    </row>
    <row r="197">
      <c r="A197" s="26" t="s">
        <v>296</v>
      </c>
      <c r="B197" s="20" t="s">
        <v>110</v>
      </c>
      <c r="C197" s="21" t="s">
        <v>31</v>
      </c>
      <c r="D197" s="32"/>
      <c r="E197" s="23">
        <v>4500.0</v>
      </c>
      <c r="F197" s="33"/>
      <c r="G197" s="32"/>
      <c r="H197" s="23">
        <v>6464.0</v>
      </c>
      <c r="I197" s="44"/>
      <c r="J197" s="32"/>
      <c r="K197" s="23">
        <v>7699.0</v>
      </c>
      <c r="L197" s="33"/>
      <c r="M197" s="22">
        <v>157.0</v>
      </c>
      <c r="N197" s="23">
        <v>10516.0</v>
      </c>
      <c r="O197" s="24">
        <f t="shared" si="57"/>
        <v>0.01492963104</v>
      </c>
      <c r="P197" s="22">
        <v>110.0</v>
      </c>
      <c r="Q197" s="23">
        <v>11435.0</v>
      </c>
      <c r="R197" s="24">
        <f t="shared" si="4"/>
        <v>0.009619588981</v>
      </c>
    </row>
    <row r="198">
      <c r="A198" s="10" t="s">
        <v>297</v>
      </c>
      <c r="B198" s="11" t="s">
        <v>168</v>
      </c>
      <c r="C198" s="12" t="s">
        <v>24</v>
      </c>
      <c r="D198" s="34"/>
      <c r="E198" s="14">
        <v>2060.0</v>
      </c>
      <c r="F198" s="35"/>
      <c r="G198" s="34"/>
      <c r="H198" s="14">
        <v>1620.0</v>
      </c>
      <c r="I198" s="35"/>
      <c r="J198" s="34"/>
      <c r="K198" s="14">
        <v>1339.0</v>
      </c>
      <c r="L198" s="35"/>
      <c r="M198" s="34"/>
      <c r="N198" s="14">
        <v>1473.0</v>
      </c>
      <c r="O198" s="35"/>
      <c r="P198" s="13">
        <v>110.0</v>
      </c>
      <c r="Q198" s="14">
        <v>1564.0</v>
      </c>
      <c r="R198" s="15">
        <f t="shared" si="4"/>
        <v>0.07033248082</v>
      </c>
    </row>
    <row r="199">
      <c r="A199" s="26" t="s">
        <v>298</v>
      </c>
      <c r="B199" s="20" t="s">
        <v>52</v>
      </c>
      <c r="C199" s="21" t="s">
        <v>36</v>
      </c>
      <c r="D199" s="32"/>
      <c r="E199" s="23">
        <v>6898.0</v>
      </c>
      <c r="F199" s="33"/>
      <c r="G199" s="22">
        <v>659.0</v>
      </c>
      <c r="H199" s="23">
        <v>14498.0</v>
      </c>
      <c r="I199" s="24">
        <f>G199/H199</f>
        <v>0.04545454545</v>
      </c>
      <c r="J199" s="22">
        <v>1000.0</v>
      </c>
      <c r="K199" s="23">
        <v>15721.0</v>
      </c>
      <c r="L199" s="24">
        <f t="shared" ref="L199:L200" si="58">J199/K199</f>
        <v>0.06360918517</v>
      </c>
      <c r="M199" s="32"/>
      <c r="N199" s="23">
        <v>15601.0</v>
      </c>
      <c r="O199" s="33"/>
      <c r="P199" s="22">
        <v>110.0</v>
      </c>
      <c r="Q199" s="23">
        <v>14171.0</v>
      </c>
      <c r="R199" s="24">
        <f t="shared" si="4"/>
        <v>0.007762331522</v>
      </c>
    </row>
    <row r="200">
      <c r="A200" s="31" t="s">
        <v>299</v>
      </c>
      <c r="B200" s="11" t="s">
        <v>300</v>
      </c>
      <c r="C200" s="12" t="s">
        <v>24</v>
      </c>
      <c r="D200" s="34"/>
      <c r="E200" s="14">
        <v>10246.0</v>
      </c>
      <c r="F200" s="35"/>
      <c r="G200" s="34"/>
      <c r="H200" s="14">
        <f>4851+985+8317</f>
        <v>14153</v>
      </c>
      <c r="I200" s="48"/>
      <c r="J200" s="13">
        <v>60.0</v>
      </c>
      <c r="K200" s="14">
        <f>5536+821+10541</f>
        <v>16898</v>
      </c>
      <c r="L200" s="15">
        <f t="shared" si="58"/>
        <v>0.003550716061</v>
      </c>
      <c r="M200" s="34"/>
      <c r="N200" s="14">
        <f>5887+869+10558</f>
        <v>17314</v>
      </c>
      <c r="O200" s="35"/>
      <c r="P200" s="13">
        <f>12+96</f>
        <v>108</v>
      </c>
      <c r="Q200" s="14">
        <f>5770+10291+853</f>
        <v>16914</v>
      </c>
      <c r="R200" s="15">
        <f t="shared" si="4"/>
        <v>0.006385242994</v>
      </c>
    </row>
    <row r="201">
      <c r="A201" s="20" t="s">
        <v>301</v>
      </c>
      <c r="B201" s="20" t="s">
        <v>62</v>
      </c>
      <c r="C201" s="21" t="s">
        <v>42</v>
      </c>
      <c r="D201" s="32"/>
      <c r="E201" s="23">
        <v>3477.0</v>
      </c>
      <c r="F201" s="33"/>
      <c r="G201" s="32"/>
      <c r="H201" s="23">
        <v>4259.0</v>
      </c>
      <c r="I201" s="33"/>
      <c r="J201" s="32"/>
      <c r="K201" s="23">
        <v>5114.0</v>
      </c>
      <c r="L201" s="33"/>
      <c r="M201" s="22">
        <v>43.0</v>
      </c>
      <c r="N201" s="23">
        <v>6073.0</v>
      </c>
      <c r="O201" s="24">
        <f t="shared" ref="O201:O203" si="59">M201/N201</f>
        <v>0.007080520336</v>
      </c>
      <c r="P201" s="22">
        <v>100.0</v>
      </c>
      <c r="Q201" s="23">
        <v>8258.0</v>
      </c>
      <c r="R201" s="24">
        <f t="shared" si="4"/>
        <v>0.01210946961</v>
      </c>
    </row>
    <row r="202">
      <c r="A202" s="10" t="s">
        <v>302</v>
      </c>
      <c r="B202" s="11" t="s">
        <v>72</v>
      </c>
      <c r="C202" s="12" t="s">
        <v>24</v>
      </c>
      <c r="D202" s="34"/>
      <c r="E202" s="14">
        <v>5459.0</v>
      </c>
      <c r="F202" s="35"/>
      <c r="G202" s="34"/>
      <c r="H202" s="14">
        <v>11863.0</v>
      </c>
      <c r="I202" s="35"/>
      <c r="J202" s="34"/>
      <c r="K202" s="14">
        <v>14004.0</v>
      </c>
      <c r="L202" s="35"/>
      <c r="M202" s="37">
        <v>65.0</v>
      </c>
      <c r="N202" s="14">
        <v>20944.0</v>
      </c>
      <c r="O202" s="15">
        <f t="shared" si="59"/>
        <v>0.003103514133</v>
      </c>
      <c r="P202" s="37">
        <v>100.0</v>
      </c>
      <c r="Q202" s="14">
        <v>24138.0</v>
      </c>
      <c r="R202" s="15">
        <f t="shared" si="4"/>
        <v>0.004142845306</v>
      </c>
    </row>
    <row r="203">
      <c r="A203" s="26" t="s">
        <v>303</v>
      </c>
      <c r="B203" s="20" t="s">
        <v>180</v>
      </c>
      <c r="C203" s="21" t="s">
        <v>31</v>
      </c>
      <c r="D203" s="22">
        <v>9.0</v>
      </c>
      <c r="E203" s="23">
        <v>8098.0</v>
      </c>
      <c r="F203" s="24">
        <f t="shared" ref="F203:F204" si="60">D203/E203</f>
        <v>0.001111385527</v>
      </c>
      <c r="G203" s="16">
        <v>0.0</v>
      </c>
      <c r="H203" s="23">
        <v>11631.0</v>
      </c>
      <c r="I203" s="17">
        <v>0.0</v>
      </c>
      <c r="J203" s="22">
        <v>220.0</v>
      </c>
      <c r="K203" s="23">
        <v>11784.0</v>
      </c>
      <c r="L203" s="24">
        <f>J203/K203</f>
        <v>0.01866938221</v>
      </c>
      <c r="M203" s="22">
        <v>128.0</v>
      </c>
      <c r="N203" s="23">
        <v>13595.0</v>
      </c>
      <c r="O203" s="24">
        <f t="shared" si="59"/>
        <v>0.009415226186</v>
      </c>
      <c r="P203" s="22">
        <v>100.0</v>
      </c>
      <c r="Q203" s="23">
        <v>13863.0</v>
      </c>
      <c r="R203" s="24">
        <f t="shared" si="4"/>
        <v>0.007213445863</v>
      </c>
    </row>
    <row r="204">
      <c r="A204" s="20" t="s">
        <v>304</v>
      </c>
      <c r="B204" s="20" t="s">
        <v>222</v>
      </c>
      <c r="C204" s="21" t="s">
        <v>42</v>
      </c>
      <c r="D204" s="22">
        <v>13.0</v>
      </c>
      <c r="E204" s="23">
        <v>5142.0</v>
      </c>
      <c r="F204" s="24">
        <f t="shared" si="60"/>
        <v>0.002528199144</v>
      </c>
      <c r="G204" s="32"/>
      <c r="H204" s="23">
        <v>8679.0</v>
      </c>
      <c r="I204" s="33"/>
      <c r="J204" s="32"/>
      <c r="K204" s="23">
        <v>9019.0</v>
      </c>
      <c r="L204" s="33"/>
      <c r="M204" s="32"/>
      <c r="N204" s="23">
        <v>8674.0</v>
      </c>
      <c r="O204" s="33"/>
      <c r="P204" s="22">
        <v>100.0</v>
      </c>
      <c r="Q204" s="23">
        <v>8482.0</v>
      </c>
      <c r="R204" s="24">
        <f t="shared" si="4"/>
        <v>0.01178967225</v>
      </c>
    </row>
    <row r="205">
      <c r="A205" s="10" t="s">
        <v>305</v>
      </c>
      <c r="B205" s="11" t="s">
        <v>72</v>
      </c>
      <c r="C205" s="12" t="s">
        <v>24</v>
      </c>
      <c r="D205" s="34"/>
      <c r="E205" s="14">
        <v>1612.0</v>
      </c>
      <c r="F205" s="35"/>
      <c r="G205" s="34"/>
      <c r="H205" s="14">
        <v>1127.0</v>
      </c>
      <c r="I205" s="35"/>
      <c r="J205" s="34"/>
      <c r="K205" s="14">
        <v>1069.0</v>
      </c>
      <c r="L205" s="35"/>
      <c r="M205" s="34"/>
      <c r="N205" s="14">
        <v>1427.0</v>
      </c>
      <c r="O205" s="35"/>
      <c r="P205" s="37">
        <v>100.0</v>
      </c>
      <c r="Q205" s="14">
        <v>1929.0</v>
      </c>
      <c r="R205" s="15">
        <f t="shared" si="4"/>
        <v>0.05184033178</v>
      </c>
    </row>
    <row r="206">
      <c r="A206" s="31" t="s">
        <v>306</v>
      </c>
      <c r="B206" s="11" t="s">
        <v>307</v>
      </c>
      <c r="C206" s="12" t="s">
        <v>24</v>
      </c>
      <c r="D206" s="34"/>
      <c r="E206" s="14">
        <v>7114.0</v>
      </c>
      <c r="F206" s="35"/>
      <c r="G206" s="34"/>
      <c r="H206" s="14">
        <f>11504+3155</f>
        <v>14659</v>
      </c>
      <c r="I206" s="48"/>
      <c r="J206" s="34"/>
      <c r="K206" s="14">
        <f>13294+3237</f>
        <v>16531</v>
      </c>
      <c r="L206" s="35"/>
      <c r="M206" s="13">
        <v>66.0</v>
      </c>
      <c r="N206" s="14">
        <f>15043+3520</f>
        <v>18563</v>
      </c>
      <c r="O206" s="15">
        <f t="shared" ref="O206:O207" si="61">M206/N206</f>
        <v>0.003555459786</v>
      </c>
      <c r="P206" s="13">
        <v>98.0</v>
      </c>
      <c r="Q206" s="14">
        <f>15881+3823</f>
        <v>19704</v>
      </c>
      <c r="R206" s="15">
        <f t="shared" si="4"/>
        <v>0.004973609419</v>
      </c>
    </row>
    <row r="207">
      <c r="A207" s="10" t="s">
        <v>308</v>
      </c>
      <c r="B207" s="11" t="s">
        <v>309</v>
      </c>
      <c r="C207" s="12" t="s">
        <v>24</v>
      </c>
      <c r="D207" s="34"/>
      <c r="E207" s="14">
        <v>3593.0</v>
      </c>
      <c r="F207" s="35"/>
      <c r="G207" s="34"/>
      <c r="H207" s="14">
        <v>8797.0</v>
      </c>
      <c r="I207" s="35"/>
      <c r="J207" s="34"/>
      <c r="K207" s="14">
        <v>11982.0</v>
      </c>
      <c r="L207" s="35"/>
      <c r="M207" s="13">
        <v>84.0</v>
      </c>
      <c r="N207" s="14">
        <v>12327.0</v>
      </c>
      <c r="O207" s="15">
        <f t="shared" si="61"/>
        <v>0.006814310051</v>
      </c>
      <c r="P207" s="13">
        <v>98.0</v>
      </c>
      <c r="Q207" s="14">
        <v>11345.0</v>
      </c>
      <c r="R207" s="15">
        <f t="shared" si="4"/>
        <v>0.008638166593</v>
      </c>
    </row>
    <row r="208">
      <c r="A208" s="20" t="s">
        <v>310</v>
      </c>
      <c r="B208" s="20" t="s">
        <v>155</v>
      </c>
      <c r="C208" s="21" t="s">
        <v>36</v>
      </c>
      <c r="D208" s="32"/>
      <c r="E208" s="23">
        <v>4138.0</v>
      </c>
      <c r="F208" s="33"/>
      <c r="G208" s="32"/>
      <c r="H208" s="23">
        <v>6228.0</v>
      </c>
      <c r="I208" s="33"/>
      <c r="J208" s="32"/>
      <c r="K208" s="23">
        <v>8531.0</v>
      </c>
      <c r="L208" s="33"/>
      <c r="M208" s="32"/>
      <c r="N208" s="23">
        <v>13938.0</v>
      </c>
      <c r="O208" s="33"/>
      <c r="P208" s="22">
        <v>98.0</v>
      </c>
      <c r="Q208" s="23">
        <v>19590.0</v>
      </c>
      <c r="R208" s="24">
        <f t="shared" si="4"/>
        <v>0.005002552323</v>
      </c>
    </row>
    <row r="209">
      <c r="A209" s="10" t="s">
        <v>311</v>
      </c>
      <c r="B209" s="11" t="s">
        <v>93</v>
      </c>
      <c r="C209" s="12" t="s">
        <v>24</v>
      </c>
      <c r="D209" s="34"/>
      <c r="E209" s="14">
        <v>4319.0</v>
      </c>
      <c r="F209" s="35"/>
      <c r="G209" s="34"/>
      <c r="H209" s="14">
        <v>4780.0</v>
      </c>
      <c r="I209" s="35"/>
      <c r="J209" s="34"/>
      <c r="K209" s="14">
        <v>3992.0</v>
      </c>
      <c r="L209" s="35"/>
      <c r="M209" s="13">
        <v>70.0</v>
      </c>
      <c r="N209" s="14">
        <v>4639.0</v>
      </c>
      <c r="O209" s="15">
        <f>M209/N209</f>
        <v>0.01508945894</v>
      </c>
      <c r="P209" s="13">
        <f>11+86</f>
        <v>97</v>
      </c>
      <c r="Q209" s="14">
        <v>5081.0</v>
      </c>
      <c r="R209" s="15">
        <f t="shared" si="4"/>
        <v>0.01909073017</v>
      </c>
    </row>
    <row r="210">
      <c r="A210" s="10" t="s">
        <v>312</v>
      </c>
      <c r="B210" s="11" t="s">
        <v>178</v>
      </c>
      <c r="C210" s="12" t="s">
        <v>24</v>
      </c>
      <c r="D210" s="34"/>
      <c r="E210" s="14">
        <v>1438.0</v>
      </c>
      <c r="F210" s="35"/>
      <c r="G210" s="34"/>
      <c r="H210" s="14">
        <v>1185.0</v>
      </c>
      <c r="I210" s="35"/>
      <c r="J210" s="34"/>
      <c r="K210" s="14">
        <v>1018.0</v>
      </c>
      <c r="L210" s="35"/>
      <c r="M210" s="34"/>
      <c r="N210" s="14">
        <v>1150.0</v>
      </c>
      <c r="O210" s="35"/>
      <c r="P210" s="13">
        <v>96.0</v>
      </c>
      <c r="Q210" s="14">
        <v>1251.0</v>
      </c>
      <c r="R210" s="15">
        <f t="shared" si="4"/>
        <v>0.07673860911</v>
      </c>
    </row>
    <row r="211">
      <c r="A211" s="20" t="s">
        <v>313</v>
      </c>
      <c r="B211" s="20" t="s">
        <v>314</v>
      </c>
      <c r="C211" s="21" t="s">
        <v>36</v>
      </c>
      <c r="D211" s="32"/>
      <c r="E211" s="23">
        <v>8772.0</v>
      </c>
      <c r="F211" s="33"/>
      <c r="G211" s="32"/>
      <c r="H211" s="23">
        <v>14669.0</v>
      </c>
      <c r="I211" s="33"/>
      <c r="J211" s="32"/>
      <c r="K211" s="23">
        <v>17973.0</v>
      </c>
      <c r="L211" s="33"/>
      <c r="M211" s="22">
        <v>82.0</v>
      </c>
      <c r="N211" s="23">
        <v>20524.0</v>
      </c>
      <c r="O211" s="24">
        <f t="shared" ref="O211:O212" si="62">M211/N211</f>
        <v>0.003995322549</v>
      </c>
      <c r="P211" s="22">
        <v>95.0</v>
      </c>
      <c r="Q211" s="23">
        <v>19764.0</v>
      </c>
      <c r="R211" s="24">
        <f t="shared" si="4"/>
        <v>0.004806719288</v>
      </c>
    </row>
    <row r="212">
      <c r="A212" s="28" t="s">
        <v>315</v>
      </c>
      <c r="B212" s="28" t="s">
        <v>205</v>
      </c>
      <c r="C212" s="29" t="s">
        <v>42</v>
      </c>
      <c r="D212" s="32"/>
      <c r="E212" s="23">
        <v>5827.0</v>
      </c>
      <c r="F212" s="33"/>
      <c r="G212" s="32"/>
      <c r="H212" s="23">
        <v>7280.0</v>
      </c>
      <c r="I212" s="33"/>
      <c r="J212" s="32"/>
      <c r="K212" s="23">
        <v>8397.0</v>
      </c>
      <c r="L212" s="33"/>
      <c r="M212" s="22">
        <v>100.0</v>
      </c>
      <c r="N212" s="23">
        <v>8099.0</v>
      </c>
      <c r="O212" s="24">
        <f t="shared" si="62"/>
        <v>0.01234720336</v>
      </c>
      <c r="P212" s="22">
        <v>95.0</v>
      </c>
      <c r="Q212" s="23">
        <v>8692.0</v>
      </c>
      <c r="R212" s="24">
        <f t="shared" si="4"/>
        <v>0.01092959043</v>
      </c>
    </row>
    <row r="213">
      <c r="A213" s="10" t="s">
        <v>316</v>
      </c>
      <c r="B213" s="11" t="s">
        <v>125</v>
      </c>
      <c r="C213" s="12" t="s">
        <v>24</v>
      </c>
      <c r="D213" s="34"/>
      <c r="E213" s="14">
        <v>1328.0</v>
      </c>
      <c r="F213" s="35"/>
      <c r="G213" s="34"/>
      <c r="H213" s="14">
        <v>1142.0</v>
      </c>
      <c r="I213" s="35"/>
      <c r="J213" s="34"/>
      <c r="K213" s="14">
        <v>1112.0</v>
      </c>
      <c r="L213" s="35"/>
      <c r="M213" s="34"/>
      <c r="N213" s="14">
        <v>1154.0</v>
      </c>
      <c r="O213" s="35"/>
      <c r="P213" s="37">
        <v>95.0</v>
      </c>
      <c r="Q213" s="14">
        <v>1189.0</v>
      </c>
      <c r="R213" s="15">
        <f t="shared" si="4"/>
        <v>0.07989907485</v>
      </c>
    </row>
    <row r="214">
      <c r="A214" s="10" t="s">
        <v>298</v>
      </c>
      <c r="B214" s="11" t="s">
        <v>72</v>
      </c>
      <c r="C214" s="12" t="s">
        <v>24</v>
      </c>
      <c r="D214" s="34"/>
      <c r="E214" s="14">
        <v>1494.0</v>
      </c>
      <c r="F214" s="35"/>
      <c r="G214" s="34"/>
      <c r="H214" s="14">
        <v>4226.0</v>
      </c>
      <c r="I214" s="35"/>
      <c r="J214" s="34"/>
      <c r="K214" s="14">
        <v>5006.0</v>
      </c>
      <c r="L214" s="35"/>
      <c r="M214" s="34"/>
      <c r="N214" s="14">
        <v>10195.0</v>
      </c>
      <c r="O214" s="35"/>
      <c r="P214" s="37">
        <v>92.0</v>
      </c>
      <c r="Q214" s="14">
        <v>11783.0</v>
      </c>
      <c r="R214" s="15">
        <f t="shared" si="4"/>
        <v>0.00780785878</v>
      </c>
    </row>
    <row r="215">
      <c r="A215" s="10" t="s">
        <v>317</v>
      </c>
      <c r="B215" s="11" t="s">
        <v>309</v>
      </c>
      <c r="C215" s="12" t="s">
        <v>24</v>
      </c>
      <c r="D215" s="13">
        <v>49.0</v>
      </c>
      <c r="E215" s="14">
        <v>6913.0</v>
      </c>
      <c r="F215" s="15">
        <f>D215/E215</f>
        <v>0.007088094894</v>
      </c>
      <c r="G215" s="34"/>
      <c r="H215" s="14">
        <f>638+12273</f>
        <v>12911</v>
      </c>
      <c r="I215" s="35"/>
      <c r="J215" s="13">
        <v>150.0</v>
      </c>
      <c r="K215" s="14">
        <f>13029+684</f>
        <v>13713</v>
      </c>
      <c r="L215" s="15">
        <f>J215/K215</f>
        <v>0.01093852549</v>
      </c>
      <c r="M215" s="13">
        <v>112.0</v>
      </c>
      <c r="N215" s="14">
        <f>11105+741</f>
        <v>11846</v>
      </c>
      <c r="O215" s="15">
        <f t="shared" ref="O215:O216" si="63">M215/N215</f>
        <v>0.009454668242</v>
      </c>
      <c r="P215" s="13">
        <v>90.0</v>
      </c>
      <c r="Q215" s="14">
        <f>10163+777</f>
        <v>10940</v>
      </c>
      <c r="R215" s="15">
        <f t="shared" si="4"/>
        <v>0.008226691042</v>
      </c>
    </row>
    <row r="216">
      <c r="A216" s="26" t="s">
        <v>318</v>
      </c>
      <c r="B216" s="20" t="s">
        <v>66</v>
      </c>
      <c r="C216" s="21" t="s">
        <v>36</v>
      </c>
      <c r="D216" s="32"/>
      <c r="E216" s="23">
        <v>2271.0</v>
      </c>
      <c r="F216" s="33"/>
      <c r="G216" s="32"/>
      <c r="H216" s="50">
        <f>971+1879</f>
        <v>2850</v>
      </c>
      <c r="I216" s="33"/>
      <c r="J216" s="32"/>
      <c r="K216" s="50">
        <f>733+2674</f>
        <v>3407</v>
      </c>
      <c r="L216" s="33"/>
      <c r="M216" s="39">
        <v>48.0</v>
      </c>
      <c r="N216" s="50">
        <f>922+3012</f>
        <v>3934</v>
      </c>
      <c r="O216" s="24">
        <f t="shared" si="63"/>
        <v>0.01220132181</v>
      </c>
      <c r="P216" s="39">
        <v>88.0</v>
      </c>
      <c r="Q216" s="50">
        <f>845+3486</f>
        <v>4331</v>
      </c>
      <c r="R216" s="24">
        <f t="shared" si="4"/>
        <v>0.02031863311</v>
      </c>
    </row>
    <row r="217">
      <c r="A217" s="10" t="s">
        <v>319</v>
      </c>
      <c r="B217" s="11" t="s">
        <v>72</v>
      </c>
      <c r="C217" s="12" t="s">
        <v>24</v>
      </c>
      <c r="D217" s="34"/>
      <c r="E217" s="14">
        <v>3731.0</v>
      </c>
      <c r="F217" s="35"/>
      <c r="G217" s="16">
        <v>0.0</v>
      </c>
      <c r="H217" s="14">
        <v>5629.0</v>
      </c>
      <c r="I217" s="17">
        <v>0.0</v>
      </c>
      <c r="J217" s="34"/>
      <c r="K217" s="14">
        <v>5905.0</v>
      </c>
      <c r="L217" s="35"/>
      <c r="M217" s="34"/>
      <c r="N217" s="14">
        <v>8653.0</v>
      </c>
      <c r="O217" s="35"/>
      <c r="P217" s="37">
        <v>85.0</v>
      </c>
      <c r="Q217" s="14">
        <v>9248.0</v>
      </c>
      <c r="R217" s="15">
        <f t="shared" si="4"/>
        <v>0.009191176471</v>
      </c>
    </row>
    <row r="218">
      <c r="A218" s="28" t="s">
        <v>320</v>
      </c>
      <c r="B218" s="28" t="s">
        <v>108</v>
      </c>
      <c r="C218" s="29" t="s">
        <v>42</v>
      </c>
      <c r="D218" s="32"/>
      <c r="E218" s="23">
        <v>1155.0</v>
      </c>
      <c r="F218" s="33"/>
      <c r="G218" s="32"/>
      <c r="H218" s="23">
        <v>861.0</v>
      </c>
      <c r="I218" s="33"/>
      <c r="J218" s="32"/>
      <c r="K218" s="23">
        <v>858.0</v>
      </c>
      <c r="L218" s="33"/>
      <c r="M218" s="22">
        <v>100.0</v>
      </c>
      <c r="N218" s="23">
        <v>859.0</v>
      </c>
      <c r="O218" s="24">
        <f t="shared" ref="O218:O219" si="64">M218/N218</f>
        <v>0.1164144354</v>
      </c>
      <c r="P218" s="22">
        <v>84.0</v>
      </c>
      <c r="Q218" s="23">
        <v>904.0</v>
      </c>
      <c r="R218" s="24">
        <f t="shared" si="4"/>
        <v>0.09292035398</v>
      </c>
    </row>
    <row r="219">
      <c r="A219" s="51" t="s">
        <v>321</v>
      </c>
      <c r="B219" s="20" t="s">
        <v>62</v>
      </c>
      <c r="C219" s="21" t="s">
        <v>42</v>
      </c>
      <c r="D219" s="32"/>
      <c r="E219" s="23">
        <v>2499.0</v>
      </c>
      <c r="F219" s="33"/>
      <c r="G219" s="32"/>
      <c r="H219" s="23">
        <v>6545.0</v>
      </c>
      <c r="I219" s="33"/>
      <c r="J219" s="32"/>
      <c r="K219" s="23">
        <v>9475.0</v>
      </c>
      <c r="L219" s="33"/>
      <c r="M219" s="22">
        <v>83.0</v>
      </c>
      <c r="N219" s="23">
        <v>10113.0</v>
      </c>
      <c r="O219" s="24">
        <f t="shared" si="64"/>
        <v>0.008207257985</v>
      </c>
      <c r="P219" s="22">
        <v>83.0</v>
      </c>
      <c r="Q219" s="23">
        <v>10971.0</v>
      </c>
      <c r="R219" s="24">
        <f t="shared" si="4"/>
        <v>0.00756539969</v>
      </c>
    </row>
    <row r="220">
      <c r="A220" s="20" t="s">
        <v>322</v>
      </c>
      <c r="B220" s="20" t="s">
        <v>62</v>
      </c>
      <c r="C220" s="21" t="s">
        <v>42</v>
      </c>
      <c r="D220" s="32"/>
      <c r="E220" s="23">
        <v>4613.0</v>
      </c>
      <c r="F220" s="33"/>
      <c r="G220" s="32"/>
      <c r="H220" s="23">
        <v>3012.0</v>
      </c>
      <c r="I220" s="33"/>
      <c r="J220" s="32"/>
      <c r="K220" s="23">
        <v>2751.0</v>
      </c>
      <c r="L220" s="33"/>
      <c r="M220" s="32"/>
      <c r="N220" s="23">
        <v>2635.0</v>
      </c>
      <c r="O220" s="33"/>
      <c r="P220" s="22">
        <v>83.0</v>
      </c>
      <c r="Q220" s="23">
        <v>4023.0</v>
      </c>
      <c r="R220" s="24">
        <f t="shared" si="4"/>
        <v>0.02063136962</v>
      </c>
    </row>
    <row r="221">
      <c r="A221" s="20" t="s">
        <v>323</v>
      </c>
      <c r="B221" s="20" t="s">
        <v>166</v>
      </c>
      <c r="C221" s="21" t="s">
        <v>36</v>
      </c>
      <c r="D221" s="32"/>
      <c r="E221" s="23">
        <f>3818</f>
        <v>3818</v>
      </c>
      <c r="F221" s="33"/>
      <c r="G221" s="32"/>
      <c r="H221" s="23">
        <v>3775.0</v>
      </c>
      <c r="I221" s="33"/>
      <c r="J221" s="32"/>
      <c r="K221" s="23">
        <v>4684.0</v>
      </c>
      <c r="L221" s="33"/>
      <c r="M221" s="32"/>
      <c r="N221" s="23">
        <v>7802.0</v>
      </c>
      <c r="O221" s="33"/>
      <c r="P221" s="22">
        <v>83.0</v>
      </c>
      <c r="Q221" s="23">
        <v>8227.0</v>
      </c>
      <c r="R221" s="24">
        <f t="shared" si="4"/>
        <v>0.01008873222</v>
      </c>
    </row>
    <row r="222">
      <c r="A222" s="20" t="s">
        <v>324</v>
      </c>
      <c r="B222" s="20" t="s">
        <v>189</v>
      </c>
      <c r="C222" s="21" t="s">
        <v>36</v>
      </c>
      <c r="D222" s="32"/>
      <c r="E222" s="23">
        <f>5334+1980+1866+1528+1525</f>
        <v>12233</v>
      </c>
      <c r="F222" s="33"/>
      <c r="G222" s="32"/>
      <c r="H222" s="23">
        <f>5338+1130+4731+1526+1278</f>
        <v>14003</v>
      </c>
      <c r="I222" s="33"/>
      <c r="J222" s="32"/>
      <c r="K222" s="23">
        <f>5497+1133+7100+1517+1223</f>
        <v>16470</v>
      </c>
      <c r="L222" s="33"/>
      <c r="M222" s="22">
        <v>25.0</v>
      </c>
      <c r="N222" s="23">
        <f>5716+1269+7824+1709+1326</f>
        <v>17844</v>
      </c>
      <c r="O222" s="24">
        <f>M222/N222</f>
        <v>0.001401031159</v>
      </c>
      <c r="P222" s="22">
        <v>80.0</v>
      </c>
      <c r="Q222" s="23">
        <f>5855+1766+7229+1642+1299</f>
        <v>17791</v>
      </c>
      <c r="R222" s="24">
        <f t="shared" si="4"/>
        <v>0.004496655612</v>
      </c>
    </row>
    <row r="223">
      <c r="A223" s="20" t="s">
        <v>325</v>
      </c>
      <c r="B223" s="20" t="s">
        <v>222</v>
      </c>
      <c r="C223" s="21" t="s">
        <v>42</v>
      </c>
      <c r="D223" s="32"/>
      <c r="E223" s="23">
        <v>3007.0</v>
      </c>
      <c r="F223" s="33"/>
      <c r="G223" s="32"/>
      <c r="H223" s="23">
        <v>5010.0</v>
      </c>
      <c r="I223" s="33"/>
      <c r="J223" s="32"/>
      <c r="K223" s="23">
        <v>4781.0</v>
      </c>
      <c r="L223" s="33"/>
      <c r="M223" s="32"/>
      <c r="N223" s="23">
        <v>4700.0</v>
      </c>
      <c r="O223" s="33"/>
      <c r="P223" s="22">
        <v>80.0</v>
      </c>
      <c r="Q223" s="23">
        <v>5559.0</v>
      </c>
      <c r="R223" s="24">
        <f t="shared" si="4"/>
        <v>0.01439107753</v>
      </c>
    </row>
    <row r="224">
      <c r="A224" s="20" t="s">
        <v>326</v>
      </c>
      <c r="B224" s="20" t="s">
        <v>189</v>
      </c>
      <c r="C224" s="21" t="s">
        <v>36</v>
      </c>
      <c r="D224" s="32"/>
      <c r="E224" s="23">
        <v>2855.0</v>
      </c>
      <c r="F224" s="33"/>
      <c r="G224" s="32"/>
      <c r="H224" s="23">
        <v>5069.0</v>
      </c>
      <c r="I224" s="33"/>
      <c r="J224" s="32"/>
      <c r="K224" s="23">
        <v>7273.0</v>
      </c>
      <c r="L224" s="33"/>
      <c r="M224" s="32"/>
      <c r="N224" s="23">
        <v>12364.0</v>
      </c>
      <c r="O224" s="33"/>
      <c r="P224" s="22">
        <v>80.0</v>
      </c>
      <c r="Q224" s="23">
        <v>13284.0</v>
      </c>
      <c r="R224" s="24">
        <f t="shared" si="4"/>
        <v>0.006022282445</v>
      </c>
    </row>
    <row r="225">
      <c r="A225" s="20" t="s">
        <v>186</v>
      </c>
      <c r="B225" s="20" t="s">
        <v>81</v>
      </c>
      <c r="C225" s="21" t="s">
        <v>36</v>
      </c>
      <c r="D225" s="32"/>
      <c r="E225" s="23">
        <v>5059.0</v>
      </c>
      <c r="F225" s="33"/>
      <c r="G225" s="32"/>
      <c r="H225" s="23">
        <v>9684.0</v>
      </c>
      <c r="I225" s="33"/>
      <c r="J225" s="32"/>
      <c r="K225" s="23">
        <v>9277.0</v>
      </c>
      <c r="L225" s="33"/>
      <c r="M225" s="22">
        <v>88.0</v>
      </c>
      <c r="N225" s="23">
        <v>13086.0</v>
      </c>
      <c r="O225" s="24">
        <f>M225/N225</f>
        <v>0.006724744001</v>
      </c>
      <c r="P225" s="22">
        <v>78.0</v>
      </c>
      <c r="Q225" s="23">
        <v>15429.0</v>
      </c>
      <c r="R225" s="24">
        <f t="shared" si="4"/>
        <v>0.005055415127</v>
      </c>
    </row>
    <row r="226">
      <c r="A226" s="10" t="s">
        <v>327</v>
      </c>
      <c r="B226" s="11" t="s">
        <v>104</v>
      </c>
      <c r="C226" s="12" t="s">
        <v>24</v>
      </c>
      <c r="D226" s="34"/>
      <c r="E226" s="19">
        <v>2697.0</v>
      </c>
      <c r="F226" s="35"/>
      <c r="G226" s="34"/>
      <c r="H226" s="14">
        <v>2123.0</v>
      </c>
      <c r="I226" s="35"/>
      <c r="J226" s="34"/>
      <c r="K226" s="14">
        <v>1831.0</v>
      </c>
      <c r="L226" s="35"/>
      <c r="M226" s="34"/>
      <c r="N226" s="14">
        <v>1969.0</v>
      </c>
      <c r="O226" s="35"/>
      <c r="P226" s="13">
        <v>76.0</v>
      </c>
      <c r="Q226" s="14">
        <v>6873.0</v>
      </c>
      <c r="R226" s="15">
        <f t="shared" si="4"/>
        <v>0.01105776226</v>
      </c>
    </row>
    <row r="227">
      <c r="A227" s="20" t="s">
        <v>328</v>
      </c>
      <c r="B227" s="20" t="s">
        <v>58</v>
      </c>
      <c r="C227" s="21" t="s">
        <v>36</v>
      </c>
      <c r="D227" s="32"/>
      <c r="E227" s="23">
        <v>1232.0</v>
      </c>
      <c r="F227" s="33"/>
      <c r="G227" s="32"/>
      <c r="H227" s="23">
        <v>2181.0</v>
      </c>
      <c r="I227" s="33"/>
      <c r="J227" s="32"/>
      <c r="K227" s="23">
        <v>2622.0</v>
      </c>
      <c r="L227" s="33"/>
      <c r="M227" s="22">
        <v>69.0</v>
      </c>
      <c r="N227" s="23">
        <v>3478.0</v>
      </c>
      <c r="O227" s="24">
        <f t="shared" ref="O227:O230" si="65">M227/N227</f>
        <v>0.01983898792</v>
      </c>
      <c r="P227" s="22">
        <v>75.0</v>
      </c>
      <c r="Q227" s="23">
        <v>3589.0</v>
      </c>
      <c r="R227" s="24">
        <f t="shared" si="4"/>
        <v>0.02089718585</v>
      </c>
    </row>
    <row r="228">
      <c r="A228" s="26" t="s">
        <v>329</v>
      </c>
      <c r="B228" s="20" t="s">
        <v>283</v>
      </c>
      <c r="C228" s="21" t="s">
        <v>31</v>
      </c>
      <c r="D228" s="32"/>
      <c r="E228" s="23">
        <v>959.0</v>
      </c>
      <c r="F228" s="33"/>
      <c r="G228" s="32"/>
      <c r="H228" s="23">
        <v>822.0</v>
      </c>
      <c r="I228" s="44"/>
      <c r="J228" s="32"/>
      <c r="K228" s="23">
        <v>822.0</v>
      </c>
      <c r="L228" s="33"/>
      <c r="M228" s="22">
        <v>79.0</v>
      </c>
      <c r="N228" s="23">
        <v>1139.0</v>
      </c>
      <c r="O228" s="24">
        <f t="shared" si="65"/>
        <v>0.06935908692</v>
      </c>
      <c r="P228" s="22">
        <v>75.0</v>
      </c>
      <c r="Q228" s="23">
        <v>1307.0</v>
      </c>
      <c r="R228" s="24">
        <f t="shared" si="4"/>
        <v>0.05738332058</v>
      </c>
    </row>
    <row r="229">
      <c r="A229" s="20" t="s">
        <v>330</v>
      </c>
      <c r="B229" s="20" t="s">
        <v>331</v>
      </c>
      <c r="C229" s="21" t="s">
        <v>36</v>
      </c>
      <c r="D229" s="32"/>
      <c r="E229" s="23">
        <v>6787.0</v>
      </c>
      <c r="F229" s="33"/>
      <c r="G229" s="32"/>
      <c r="H229" s="23">
        <v>8684.0</v>
      </c>
      <c r="I229" s="33"/>
      <c r="J229" s="32"/>
      <c r="K229" s="23">
        <v>7001.0</v>
      </c>
      <c r="L229" s="33"/>
      <c r="M229" s="22">
        <v>100.0</v>
      </c>
      <c r="N229" s="23">
        <v>8614.0</v>
      </c>
      <c r="O229" s="24">
        <f t="shared" si="65"/>
        <v>0.01160900859</v>
      </c>
      <c r="P229" s="22">
        <v>75.0</v>
      </c>
      <c r="Q229" s="23">
        <v>8944.0</v>
      </c>
      <c r="R229" s="24">
        <f t="shared" si="4"/>
        <v>0.008385509839</v>
      </c>
    </row>
    <row r="230">
      <c r="A230" s="10" t="s">
        <v>332</v>
      </c>
      <c r="B230" s="11" t="s">
        <v>258</v>
      </c>
      <c r="C230" s="12" t="s">
        <v>24</v>
      </c>
      <c r="D230" s="13">
        <v>25.0</v>
      </c>
      <c r="E230" s="14">
        <f>7248</f>
        <v>7248</v>
      </c>
      <c r="F230" s="15">
        <f t="shared" ref="F230:F231" si="66">D230/E230</f>
        <v>0.003449227373</v>
      </c>
      <c r="G230" s="34"/>
      <c r="H230" s="14">
        <f>429+17221</f>
        <v>17650</v>
      </c>
      <c r="I230" s="48"/>
      <c r="J230" s="13">
        <v>164.0</v>
      </c>
      <c r="K230" s="14">
        <f>19336+512</f>
        <v>19848</v>
      </c>
      <c r="L230" s="15">
        <f>J230/K230</f>
        <v>0.008262797259</v>
      </c>
      <c r="M230" s="13">
        <v>112.0</v>
      </c>
      <c r="N230" s="14">
        <f>17802+726</f>
        <v>18528</v>
      </c>
      <c r="O230" s="15">
        <f t="shared" si="65"/>
        <v>0.006044905009</v>
      </c>
      <c r="P230" s="13">
        <v>75.0</v>
      </c>
      <c r="Q230" s="14">
        <f>17713+672</f>
        <v>18385</v>
      </c>
      <c r="R230" s="15">
        <f t="shared" si="4"/>
        <v>0.004079412565</v>
      </c>
    </row>
    <row r="231">
      <c r="A231" s="31" t="s">
        <v>333</v>
      </c>
      <c r="B231" s="11" t="s">
        <v>140</v>
      </c>
      <c r="C231" s="12" t="s">
        <v>24</v>
      </c>
      <c r="D231" s="13">
        <v>55.0</v>
      </c>
      <c r="E231" s="14">
        <f>2847+13522</f>
        <v>16369</v>
      </c>
      <c r="F231" s="15">
        <f t="shared" si="66"/>
        <v>0.003360009775</v>
      </c>
      <c r="G231" s="34"/>
      <c r="H231" s="14">
        <f>2399+17970</f>
        <v>20369</v>
      </c>
      <c r="I231" s="48"/>
      <c r="J231" s="34"/>
      <c r="K231" s="14">
        <f>21308+1833</f>
        <v>23141</v>
      </c>
      <c r="L231" s="35"/>
      <c r="M231" s="34"/>
      <c r="N231" s="14">
        <f>23160+2720</f>
        <v>25880</v>
      </c>
      <c r="O231" s="35"/>
      <c r="P231" s="13">
        <v>75.0</v>
      </c>
      <c r="Q231" s="14">
        <f>24379+3160</f>
        <v>27539</v>
      </c>
      <c r="R231" s="15">
        <f t="shared" si="4"/>
        <v>0.002723410436</v>
      </c>
    </row>
    <row r="232">
      <c r="A232" s="26" t="s">
        <v>334</v>
      </c>
      <c r="B232" s="20" t="s">
        <v>79</v>
      </c>
      <c r="C232" s="21" t="s">
        <v>36</v>
      </c>
      <c r="D232" s="32"/>
      <c r="E232" s="23">
        <v>3242.0</v>
      </c>
      <c r="F232" s="33"/>
      <c r="G232" s="32"/>
      <c r="H232" s="23">
        <v>5513.0</v>
      </c>
      <c r="I232" s="33"/>
      <c r="J232" s="32"/>
      <c r="K232" s="23">
        <v>10631.0</v>
      </c>
      <c r="L232" s="33"/>
      <c r="M232" s="32"/>
      <c r="N232" s="23">
        <v>19564.0</v>
      </c>
      <c r="O232" s="33"/>
      <c r="P232" s="39">
        <v>75.0</v>
      </c>
      <c r="Q232" s="23">
        <v>21745.0</v>
      </c>
      <c r="R232" s="24">
        <f t="shared" si="4"/>
        <v>0.003449068751</v>
      </c>
    </row>
    <row r="233">
      <c r="A233" s="26" t="s">
        <v>335</v>
      </c>
      <c r="B233" s="20" t="s">
        <v>294</v>
      </c>
      <c r="C233" s="21" t="s">
        <v>39</v>
      </c>
      <c r="D233" s="32"/>
      <c r="E233" s="23">
        <v>2887.0</v>
      </c>
      <c r="F233" s="33"/>
      <c r="G233" s="32"/>
      <c r="H233" s="23">
        <v>3420.0</v>
      </c>
      <c r="I233" s="44"/>
      <c r="J233" s="32"/>
      <c r="K233" s="23">
        <v>3290.0</v>
      </c>
      <c r="L233" s="33"/>
      <c r="M233" s="22">
        <v>91.0</v>
      </c>
      <c r="N233" s="23">
        <v>3666.0</v>
      </c>
      <c r="O233" s="24">
        <f t="shared" ref="O233:O240" si="67">M233/N233</f>
        <v>0.02482269504</v>
      </c>
      <c r="P233" s="22">
        <v>71.0</v>
      </c>
      <c r="Q233" s="23">
        <v>3842.0</v>
      </c>
      <c r="R233" s="24">
        <f t="shared" si="4"/>
        <v>0.01847995836</v>
      </c>
    </row>
    <row r="234">
      <c r="A234" s="10" t="s">
        <v>336</v>
      </c>
      <c r="B234" s="11" t="s">
        <v>337</v>
      </c>
      <c r="C234" s="12" t="s">
        <v>24</v>
      </c>
      <c r="D234" s="34"/>
      <c r="E234" s="14">
        <v>480.0</v>
      </c>
      <c r="F234" s="35"/>
      <c r="G234" s="13">
        <v>62.0</v>
      </c>
      <c r="H234" s="14">
        <v>3896.0</v>
      </c>
      <c r="I234" s="15">
        <f>G234/H234</f>
        <v>0.0159137577</v>
      </c>
      <c r="J234" s="34"/>
      <c r="K234" s="14">
        <v>4343.0</v>
      </c>
      <c r="L234" s="35"/>
      <c r="M234" s="13">
        <v>62.0</v>
      </c>
      <c r="N234" s="14">
        <v>6472.0</v>
      </c>
      <c r="O234" s="15">
        <f t="shared" si="67"/>
        <v>0.009579728059</v>
      </c>
      <c r="P234" s="13">
        <v>70.0</v>
      </c>
      <c r="Q234" s="14">
        <v>6092.0</v>
      </c>
      <c r="R234" s="15">
        <f t="shared" si="4"/>
        <v>0.01149047932</v>
      </c>
    </row>
    <row r="235">
      <c r="A235" s="28" t="s">
        <v>338</v>
      </c>
      <c r="B235" s="28" t="s">
        <v>41</v>
      </c>
      <c r="C235" s="29" t="s">
        <v>42</v>
      </c>
      <c r="D235" s="32"/>
      <c r="E235" s="23">
        <v>4274.0</v>
      </c>
      <c r="F235" s="33"/>
      <c r="G235" s="32"/>
      <c r="H235" s="23">
        <v>12722.0</v>
      </c>
      <c r="I235" s="33"/>
      <c r="J235" s="32"/>
      <c r="K235" s="23">
        <v>15051.0</v>
      </c>
      <c r="L235" s="33"/>
      <c r="M235" s="22">
        <v>76.0</v>
      </c>
      <c r="N235" s="23">
        <v>14315.0</v>
      </c>
      <c r="O235" s="24">
        <f t="shared" si="67"/>
        <v>0.005309116312</v>
      </c>
      <c r="P235" s="22">
        <v>70.0</v>
      </c>
      <c r="Q235" s="23">
        <v>15388.0</v>
      </c>
      <c r="R235" s="24">
        <f t="shared" si="4"/>
        <v>0.00454899922</v>
      </c>
    </row>
    <row r="236">
      <c r="A236" s="10" t="s">
        <v>339</v>
      </c>
      <c r="B236" s="11" t="s">
        <v>93</v>
      </c>
      <c r="C236" s="12" t="s">
        <v>24</v>
      </c>
      <c r="D236" s="34"/>
      <c r="E236" s="14">
        <f>6743+2127+4131</f>
        <v>13001</v>
      </c>
      <c r="F236" s="35"/>
      <c r="G236" s="34"/>
      <c r="H236" s="14">
        <f>1293+1350+10711</f>
        <v>13354</v>
      </c>
      <c r="I236" s="35"/>
      <c r="J236" s="34"/>
      <c r="K236" s="14">
        <f>1558+1408+10823</f>
        <v>13789</v>
      </c>
      <c r="L236" s="35"/>
      <c r="M236" s="13">
        <v>85.0</v>
      </c>
      <c r="N236" s="14">
        <f>11223+3267+2215</f>
        <v>16705</v>
      </c>
      <c r="O236" s="15">
        <f t="shared" si="67"/>
        <v>0.005088296917</v>
      </c>
      <c r="P236" s="13">
        <v>70.0</v>
      </c>
      <c r="Q236" s="14">
        <f>10768+3223+4550</f>
        <v>18541</v>
      </c>
      <c r="R236" s="15">
        <f t="shared" si="4"/>
        <v>0.003775416644</v>
      </c>
    </row>
    <row r="237">
      <c r="A237" s="20" t="s">
        <v>340</v>
      </c>
      <c r="B237" s="20" t="s">
        <v>209</v>
      </c>
      <c r="C237" s="21" t="s">
        <v>36</v>
      </c>
      <c r="D237" s="32"/>
      <c r="E237" s="23">
        <v>3361.0</v>
      </c>
      <c r="F237" s="33"/>
      <c r="G237" s="32"/>
      <c r="H237" s="23">
        <v>4226.0</v>
      </c>
      <c r="I237" s="33"/>
      <c r="J237" s="32"/>
      <c r="K237" s="23">
        <v>13647.0</v>
      </c>
      <c r="L237" s="33"/>
      <c r="M237" s="22">
        <v>103.0</v>
      </c>
      <c r="N237" s="23">
        <v>11205.0</v>
      </c>
      <c r="O237" s="24">
        <f t="shared" si="67"/>
        <v>0.009192324855</v>
      </c>
      <c r="P237" s="22">
        <v>70.0</v>
      </c>
      <c r="Q237" s="23">
        <v>13015.0</v>
      </c>
      <c r="R237" s="24">
        <f t="shared" si="4"/>
        <v>0.005378409527</v>
      </c>
    </row>
    <row r="238">
      <c r="A238" s="20" t="s">
        <v>341</v>
      </c>
      <c r="B238" s="20" t="s">
        <v>260</v>
      </c>
      <c r="C238" s="21" t="s">
        <v>42</v>
      </c>
      <c r="D238" s="32"/>
      <c r="E238" s="23">
        <v>757.0</v>
      </c>
      <c r="F238" s="33"/>
      <c r="G238" s="32"/>
      <c r="H238" s="23">
        <v>646.0</v>
      </c>
      <c r="I238" s="33"/>
      <c r="J238" s="32"/>
      <c r="K238" s="23">
        <v>706.0</v>
      </c>
      <c r="L238" s="33"/>
      <c r="M238" s="22">
        <v>110.0</v>
      </c>
      <c r="N238" s="23">
        <v>648.0</v>
      </c>
      <c r="O238" s="24">
        <f t="shared" si="67"/>
        <v>0.1697530864</v>
      </c>
      <c r="P238" s="22">
        <v>70.0</v>
      </c>
      <c r="Q238" s="23">
        <v>853.0</v>
      </c>
      <c r="R238" s="24">
        <f t="shared" si="4"/>
        <v>0.08206330598</v>
      </c>
    </row>
    <row r="239">
      <c r="A239" s="20" t="s">
        <v>342</v>
      </c>
      <c r="B239" s="20" t="s">
        <v>166</v>
      </c>
      <c r="C239" s="21" t="s">
        <v>36</v>
      </c>
      <c r="D239" s="32"/>
      <c r="E239" s="23">
        <v>1204.0</v>
      </c>
      <c r="F239" s="33"/>
      <c r="G239" s="32"/>
      <c r="H239" s="23">
        <v>1036.0</v>
      </c>
      <c r="I239" s="33"/>
      <c r="J239" s="22">
        <v>5.0</v>
      </c>
      <c r="K239" s="23">
        <v>1083.0</v>
      </c>
      <c r="L239" s="24">
        <f>J239/K239</f>
        <v>0.004616805171</v>
      </c>
      <c r="M239" s="22">
        <v>120.0</v>
      </c>
      <c r="N239" s="23">
        <v>1399.0</v>
      </c>
      <c r="O239" s="24">
        <f t="shared" si="67"/>
        <v>0.08577555397</v>
      </c>
      <c r="P239" s="22">
        <v>70.0</v>
      </c>
      <c r="Q239" s="23">
        <v>2139.0</v>
      </c>
      <c r="R239" s="24">
        <f t="shared" si="4"/>
        <v>0.0327255727</v>
      </c>
    </row>
    <row r="240">
      <c r="A240" s="20" t="s">
        <v>343</v>
      </c>
      <c r="B240" s="20" t="s">
        <v>260</v>
      </c>
      <c r="C240" s="21" t="s">
        <v>42</v>
      </c>
      <c r="D240" s="32"/>
      <c r="E240" s="23">
        <v>1243.0</v>
      </c>
      <c r="F240" s="33"/>
      <c r="G240" s="32"/>
      <c r="H240" s="23">
        <v>894.0</v>
      </c>
      <c r="I240" s="33"/>
      <c r="J240" s="32"/>
      <c r="K240" s="23">
        <v>915.0</v>
      </c>
      <c r="L240" s="33"/>
      <c r="M240" s="22">
        <v>324.0</v>
      </c>
      <c r="N240" s="23">
        <v>879.0</v>
      </c>
      <c r="O240" s="24">
        <f t="shared" si="67"/>
        <v>0.3686006826</v>
      </c>
      <c r="P240" s="22">
        <v>70.0</v>
      </c>
      <c r="Q240" s="23">
        <v>999.0</v>
      </c>
      <c r="R240" s="24">
        <f t="shared" si="4"/>
        <v>0.07007007007</v>
      </c>
    </row>
    <row r="241">
      <c r="A241" s="10" t="s">
        <v>344</v>
      </c>
      <c r="B241" s="11" t="s">
        <v>220</v>
      </c>
      <c r="C241" s="12" t="s">
        <v>24</v>
      </c>
      <c r="D241" s="34"/>
      <c r="E241" s="14">
        <v>2329.0</v>
      </c>
      <c r="F241" s="35"/>
      <c r="G241" s="13">
        <v>125.0</v>
      </c>
      <c r="H241" s="14">
        <f>1609+4691+2170</f>
        <v>8470</v>
      </c>
      <c r="I241" s="15">
        <f>G241/H241</f>
        <v>0.0147579693</v>
      </c>
      <c r="J241" s="13">
        <v>150.0</v>
      </c>
      <c r="K241" s="14">
        <f>4927+1312+1695</f>
        <v>7934</v>
      </c>
      <c r="L241" s="15">
        <f>J241/K241</f>
        <v>0.01890597429</v>
      </c>
      <c r="M241" s="34"/>
      <c r="N241" s="14">
        <f>6097+1061+1337</f>
        <v>8495</v>
      </c>
      <c r="O241" s="35"/>
      <c r="P241" s="13">
        <v>70.0</v>
      </c>
      <c r="Q241" s="14">
        <f>6537+1017+934</f>
        <v>8488</v>
      </c>
      <c r="R241" s="15">
        <f t="shared" si="4"/>
        <v>0.008246936852</v>
      </c>
    </row>
    <row r="242">
      <c r="A242" s="10" t="s">
        <v>345</v>
      </c>
      <c r="B242" s="11" t="s">
        <v>106</v>
      </c>
      <c r="C242" s="12" t="s">
        <v>24</v>
      </c>
      <c r="D242" s="34"/>
      <c r="E242" s="14">
        <v>5699.0</v>
      </c>
      <c r="F242" s="35"/>
      <c r="G242" s="34"/>
      <c r="H242" s="14">
        <v>7141.0</v>
      </c>
      <c r="I242" s="35"/>
      <c r="J242" s="34"/>
      <c r="K242" s="14">
        <v>7462.0</v>
      </c>
      <c r="L242" s="35"/>
      <c r="M242" s="34"/>
      <c r="N242" s="14">
        <v>8017.0</v>
      </c>
      <c r="O242" s="35"/>
      <c r="P242" s="13">
        <v>70.0</v>
      </c>
      <c r="Q242" s="14">
        <v>9369.0</v>
      </c>
      <c r="R242" s="15">
        <f t="shared" si="4"/>
        <v>0.007471448394</v>
      </c>
    </row>
    <row r="243">
      <c r="A243" s="10" t="s">
        <v>346</v>
      </c>
      <c r="B243" s="11" t="s">
        <v>347</v>
      </c>
      <c r="C243" s="12" t="s">
        <v>24</v>
      </c>
      <c r="D243" s="34"/>
      <c r="E243" s="14">
        <v>3500.0</v>
      </c>
      <c r="F243" s="35"/>
      <c r="G243" s="34"/>
      <c r="H243" s="14">
        <v>3282.0</v>
      </c>
      <c r="I243" s="35"/>
      <c r="J243" s="34"/>
      <c r="K243" s="14">
        <v>2600.0</v>
      </c>
      <c r="L243" s="35"/>
      <c r="M243" s="13">
        <v>37.0</v>
      </c>
      <c r="N243" s="14">
        <v>3503.0</v>
      </c>
      <c r="O243" s="15">
        <f t="shared" ref="O243:O244" si="68">M243/N243</f>
        <v>0.01056237511</v>
      </c>
      <c r="P243" s="13">
        <v>69.0</v>
      </c>
      <c r="Q243" s="14">
        <v>4053.0</v>
      </c>
      <c r="R243" s="15">
        <f t="shared" si="4"/>
        <v>0.01702442635</v>
      </c>
    </row>
    <row r="244">
      <c r="A244" s="26" t="s">
        <v>348</v>
      </c>
      <c r="B244" s="20" t="s">
        <v>283</v>
      </c>
      <c r="C244" s="21" t="s">
        <v>31</v>
      </c>
      <c r="D244" s="32"/>
      <c r="E244" s="23">
        <f>12067+2525</f>
        <v>14592</v>
      </c>
      <c r="F244" s="33"/>
      <c r="G244" s="32"/>
      <c r="H244" s="23">
        <f>16879+2235</f>
        <v>19114</v>
      </c>
      <c r="I244" s="44"/>
      <c r="J244" s="32"/>
      <c r="K244" s="23">
        <v>20280.0</v>
      </c>
      <c r="L244" s="33"/>
      <c r="M244" s="22">
        <v>44.0</v>
      </c>
      <c r="N244" s="23">
        <f>20304+2248</f>
        <v>22552</v>
      </c>
      <c r="O244" s="24">
        <f t="shared" si="68"/>
        <v>0.00195104647</v>
      </c>
      <c r="P244" s="22">
        <f>44+25</f>
        <v>69</v>
      </c>
      <c r="Q244" s="23">
        <v>24144.0</v>
      </c>
      <c r="R244" s="24">
        <f t="shared" si="4"/>
        <v>0.002857852883</v>
      </c>
    </row>
    <row r="245">
      <c r="A245" s="26" t="s">
        <v>349</v>
      </c>
      <c r="B245" s="20" t="s">
        <v>172</v>
      </c>
      <c r="C245" s="21" t="s">
        <v>31</v>
      </c>
      <c r="D245" s="32"/>
      <c r="E245" s="23">
        <v>4561.0</v>
      </c>
      <c r="F245" s="33"/>
      <c r="G245" s="16">
        <v>0.0</v>
      </c>
      <c r="H245" s="23">
        <v>7480.0</v>
      </c>
      <c r="I245" s="17">
        <v>0.0</v>
      </c>
      <c r="J245" s="22">
        <v>63.0</v>
      </c>
      <c r="K245" s="23">
        <v>8481.0</v>
      </c>
      <c r="L245" s="24">
        <f>J245/K245</f>
        <v>0.007428369296</v>
      </c>
      <c r="M245" s="22">
        <v>80.0</v>
      </c>
      <c r="N245" s="23">
        <v>10815.0</v>
      </c>
      <c r="O245" s="33"/>
      <c r="P245" s="22">
        <v>69.0</v>
      </c>
      <c r="Q245" s="23">
        <v>10776.0</v>
      </c>
      <c r="R245" s="24">
        <f t="shared" si="4"/>
        <v>0.00640311804</v>
      </c>
    </row>
    <row r="246">
      <c r="A246" s="10" t="s">
        <v>350</v>
      </c>
      <c r="B246" s="11" t="s">
        <v>337</v>
      </c>
      <c r="C246" s="12" t="s">
        <v>24</v>
      </c>
      <c r="D246" s="34"/>
      <c r="E246" s="14">
        <v>7379.0</v>
      </c>
      <c r="F246" s="35"/>
      <c r="G246" s="34"/>
      <c r="H246" s="14">
        <v>6754.0</v>
      </c>
      <c r="I246" s="35"/>
      <c r="J246" s="34"/>
      <c r="K246" s="14">
        <v>6626.0</v>
      </c>
      <c r="L246" s="35"/>
      <c r="M246" s="13">
        <v>55.0</v>
      </c>
      <c r="N246" s="14">
        <v>6191.0</v>
      </c>
      <c r="O246" s="15">
        <f>M246/N246</f>
        <v>0.008883863673</v>
      </c>
      <c r="P246" s="13">
        <f>27+40</f>
        <v>67</v>
      </c>
      <c r="Q246" s="14">
        <v>5952.0</v>
      </c>
      <c r="R246" s="15">
        <f t="shared" si="4"/>
        <v>0.01125672043</v>
      </c>
    </row>
    <row r="247">
      <c r="A247" s="20" t="s">
        <v>351</v>
      </c>
      <c r="B247" s="20" t="s">
        <v>166</v>
      </c>
      <c r="C247" s="21" t="s">
        <v>36</v>
      </c>
      <c r="D247" s="32"/>
      <c r="E247" s="23">
        <f>1812+2622</f>
        <v>4434</v>
      </c>
      <c r="F247" s="33"/>
      <c r="G247" s="32"/>
      <c r="H247" s="23">
        <f>2375+4608</f>
        <v>6983</v>
      </c>
      <c r="I247" s="33"/>
      <c r="J247" s="22">
        <v>30.0</v>
      </c>
      <c r="K247" s="23">
        <v>6557.0</v>
      </c>
      <c r="L247" s="24">
        <f>J247/K247</f>
        <v>0.004575263078</v>
      </c>
      <c r="M247" s="32"/>
      <c r="N247" s="23">
        <v>8836.0</v>
      </c>
      <c r="O247" s="33"/>
      <c r="P247" s="22">
        <f>14+52</f>
        <v>66</v>
      </c>
      <c r="Q247" s="23">
        <v>11451.0</v>
      </c>
      <c r="R247" s="24">
        <f t="shared" si="4"/>
        <v>0.005763688761</v>
      </c>
    </row>
    <row r="248">
      <c r="A248" s="10" t="s">
        <v>352</v>
      </c>
      <c r="B248" s="11" t="s">
        <v>125</v>
      </c>
      <c r="C248" s="12" t="s">
        <v>24</v>
      </c>
      <c r="D248" s="34"/>
      <c r="E248" s="14">
        <v>3845.0</v>
      </c>
      <c r="F248" s="35"/>
      <c r="G248" s="34"/>
      <c r="H248" s="14">
        <v>2922.0</v>
      </c>
      <c r="I248" s="35"/>
      <c r="J248" s="34"/>
      <c r="K248" s="14">
        <v>2395.0</v>
      </c>
      <c r="L248" s="35"/>
      <c r="M248" s="13">
        <v>65.0</v>
      </c>
      <c r="N248" s="14">
        <v>2277.0</v>
      </c>
      <c r="O248" s="15">
        <f t="shared" ref="O248:O249" si="69">M248/N248</f>
        <v>0.02854633289</v>
      </c>
      <c r="P248" s="37">
        <v>65.0</v>
      </c>
      <c r="Q248" s="14">
        <v>2407.0</v>
      </c>
      <c r="R248" s="15">
        <f t="shared" si="4"/>
        <v>0.02700457</v>
      </c>
    </row>
    <row r="249">
      <c r="A249" s="10" t="s">
        <v>353</v>
      </c>
      <c r="B249" s="11" t="s">
        <v>256</v>
      </c>
      <c r="C249" s="12" t="s">
        <v>24</v>
      </c>
      <c r="D249" s="34"/>
      <c r="E249" s="14">
        <v>7402.0</v>
      </c>
      <c r="F249" s="35"/>
      <c r="G249" s="34"/>
      <c r="H249" s="14">
        <f>2391+13730</f>
        <v>16121</v>
      </c>
      <c r="I249" s="35"/>
      <c r="J249" s="34"/>
      <c r="K249" s="14">
        <f>15820+2857</f>
        <v>18677</v>
      </c>
      <c r="L249" s="35"/>
      <c r="M249" s="13">
        <v>60.0</v>
      </c>
      <c r="N249" s="14">
        <v>15777.0</v>
      </c>
      <c r="O249" s="15">
        <f t="shared" si="69"/>
        <v>0.003803004373</v>
      </c>
      <c r="P249" s="13">
        <v>64.0</v>
      </c>
      <c r="Q249" s="14">
        <f>16212+3152</f>
        <v>19364</v>
      </c>
      <c r="R249" s="15">
        <f t="shared" si="4"/>
        <v>0.003305102252</v>
      </c>
    </row>
    <row r="250">
      <c r="A250" s="20" t="s">
        <v>354</v>
      </c>
      <c r="B250" s="20" t="s">
        <v>189</v>
      </c>
      <c r="C250" s="21" t="s">
        <v>36</v>
      </c>
      <c r="D250" s="32"/>
      <c r="E250" s="23">
        <v>1759.0</v>
      </c>
      <c r="F250" s="33"/>
      <c r="G250" s="32"/>
      <c r="H250" s="23">
        <v>1573.0</v>
      </c>
      <c r="I250" s="33"/>
      <c r="J250" s="32"/>
      <c r="K250" s="23">
        <v>1667.0</v>
      </c>
      <c r="L250" s="33"/>
      <c r="M250" s="32"/>
      <c r="N250" s="23">
        <v>1929.0</v>
      </c>
      <c r="O250" s="33"/>
      <c r="P250" s="22">
        <v>64.0</v>
      </c>
      <c r="Q250" s="23">
        <v>2189.0</v>
      </c>
      <c r="R250" s="24">
        <f t="shared" si="4"/>
        <v>0.02923709456</v>
      </c>
    </row>
    <row r="251">
      <c r="A251" s="31" t="s">
        <v>355</v>
      </c>
      <c r="B251" s="11" t="s">
        <v>356</v>
      </c>
      <c r="C251" s="12" t="s">
        <v>24</v>
      </c>
      <c r="D251" s="13">
        <v>22.0</v>
      </c>
      <c r="E251" s="14">
        <v>4461.0</v>
      </c>
      <c r="F251" s="15">
        <f t="shared" ref="F251:F252" si="70">D251/E251</f>
        <v>0.004931629679</v>
      </c>
      <c r="G251" s="34"/>
      <c r="H251" s="14">
        <f>9491+1307</f>
        <v>10798</v>
      </c>
      <c r="I251" s="48"/>
      <c r="J251" s="13">
        <v>35.0</v>
      </c>
      <c r="K251" s="14">
        <f>11582+1601</f>
        <v>13183</v>
      </c>
      <c r="L251" s="15">
        <f>J251/K251</f>
        <v>0.002654934385</v>
      </c>
      <c r="M251" s="13">
        <v>29.0</v>
      </c>
      <c r="N251" s="14">
        <f>12536+2314</f>
        <v>14850</v>
      </c>
      <c r="O251" s="15">
        <f t="shared" ref="O251:O256" si="71">M251/N251</f>
        <v>0.001952861953</v>
      </c>
      <c r="P251" s="13">
        <v>60.0</v>
      </c>
      <c r="Q251" s="14">
        <f>11731+2673</f>
        <v>14404</v>
      </c>
      <c r="R251" s="15">
        <f t="shared" si="4"/>
        <v>0.004165509581</v>
      </c>
    </row>
    <row r="252">
      <c r="A252" s="31" t="s">
        <v>357</v>
      </c>
      <c r="B252" s="11" t="s">
        <v>358</v>
      </c>
      <c r="C252" s="12" t="s">
        <v>24</v>
      </c>
      <c r="D252" s="13">
        <v>21.0</v>
      </c>
      <c r="E252" s="14">
        <v>7412.0</v>
      </c>
      <c r="F252" s="15">
        <f t="shared" si="70"/>
        <v>0.002833243389</v>
      </c>
      <c r="G252" s="34"/>
      <c r="H252" s="14">
        <f>12446+1086</f>
        <v>13532</v>
      </c>
      <c r="I252" s="48"/>
      <c r="J252" s="34"/>
      <c r="K252" s="14">
        <f>14648+1251</f>
        <v>15899</v>
      </c>
      <c r="L252" s="35"/>
      <c r="M252" s="13">
        <v>64.0</v>
      </c>
      <c r="N252" s="14">
        <f>16053+1327</f>
        <v>17380</v>
      </c>
      <c r="O252" s="15">
        <f t="shared" si="71"/>
        <v>0.003682393556</v>
      </c>
      <c r="P252" s="13">
        <v>60.0</v>
      </c>
      <c r="Q252" s="14">
        <f>15555+1436</f>
        <v>16991</v>
      </c>
      <c r="R252" s="15">
        <f t="shared" si="4"/>
        <v>0.003531281267</v>
      </c>
    </row>
    <row r="253">
      <c r="A253" s="20" t="s">
        <v>359</v>
      </c>
      <c r="B253" s="20" t="s">
        <v>81</v>
      </c>
      <c r="C253" s="21" t="s">
        <v>36</v>
      </c>
      <c r="D253" s="32"/>
      <c r="E253" s="23">
        <v>2175.0</v>
      </c>
      <c r="F253" s="33"/>
      <c r="G253" s="32"/>
      <c r="H253" s="23">
        <v>1843.0</v>
      </c>
      <c r="I253" s="33"/>
      <c r="J253" s="32"/>
      <c r="K253" s="23">
        <v>1721.0</v>
      </c>
      <c r="L253" s="33"/>
      <c r="M253" s="22">
        <v>64.0</v>
      </c>
      <c r="N253" s="23">
        <v>2261.0</v>
      </c>
      <c r="O253" s="24">
        <f t="shared" si="71"/>
        <v>0.02830605927</v>
      </c>
      <c r="P253" s="22">
        <v>60.0</v>
      </c>
      <c r="Q253" s="23">
        <v>2715.0</v>
      </c>
      <c r="R253" s="24">
        <f t="shared" si="4"/>
        <v>0.02209944751</v>
      </c>
    </row>
    <row r="254">
      <c r="A254" s="10" t="s">
        <v>360</v>
      </c>
      <c r="B254" s="11" t="s">
        <v>136</v>
      </c>
      <c r="C254" s="12" t="s">
        <v>24</v>
      </c>
      <c r="D254" s="13">
        <v>13.0</v>
      </c>
      <c r="E254" s="14">
        <v>7267.0</v>
      </c>
      <c r="F254" s="15">
        <f>D254/E254</f>
        <v>0.001788908766</v>
      </c>
      <c r="G254" s="13">
        <v>25.0</v>
      </c>
      <c r="H254" s="14">
        <v>10577.0</v>
      </c>
      <c r="I254" s="15">
        <f>G254/H254</f>
        <v>0.002363619174</v>
      </c>
      <c r="J254" s="34"/>
      <c r="K254" s="14">
        <v>10147.0</v>
      </c>
      <c r="L254" s="35"/>
      <c r="M254" s="13">
        <v>96.0</v>
      </c>
      <c r="N254" s="14">
        <v>11669.0</v>
      </c>
      <c r="O254" s="15">
        <f t="shared" si="71"/>
        <v>0.008226926043</v>
      </c>
      <c r="P254" s="13">
        <v>60.0</v>
      </c>
      <c r="Q254" s="14">
        <v>12046.0</v>
      </c>
      <c r="R254" s="15">
        <f t="shared" si="4"/>
        <v>0.004980906525</v>
      </c>
    </row>
    <row r="255">
      <c r="A255" s="28" t="s">
        <v>361</v>
      </c>
      <c r="B255" s="28" t="s">
        <v>108</v>
      </c>
      <c r="C255" s="29" t="s">
        <v>42</v>
      </c>
      <c r="D255" s="32"/>
      <c r="E255" s="23">
        <v>2745.0</v>
      </c>
      <c r="F255" s="33"/>
      <c r="G255" s="32"/>
      <c r="H255" s="23">
        <v>4233.0</v>
      </c>
      <c r="I255" s="33"/>
      <c r="J255" s="32"/>
      <c r="K255" s="23">
        <v>4220.0</v>
      </c>
      <c r="L255" s="33"/>
      <c r="M255" s="22">
        <f>16+87</f>
        <v>103</v>
      </c>
      <c r="N255" s="23">
        <v>6010.0</v>
      </c>
      <c r="O255" s="24">
        <f t="shared" si="71"/>
        <v>0.01713810316</v>
      </c>
      <c r="P255" s="22">
        <v>60.0</v>
      </c>
      <c r="Q255" s="23">
        <v>5343.0</v>
      </c>
      <c r="R255" s="24">
        <f t="shared" si="4"/>
        <v>0.01122964627</v>
      </c>
    </row>
    <row r="256">
      <c r="A256" s="26" t="s">
        <v>241</v>
      </c>
      <c r="B256" s="20" t="s">
        <v>362</v>
      </c>
      <c r="C256" s="21" t="s">
        <v>39</v>
      </c>
      <c r="D256" s="32"/>
      <c r="E256" s="23">
        <v>6028.0</v>
      </c>
      <c r="F256" s="33"/>
      <c r="G256" s="30">
        <v>0.0</v>
      </c>
      <c r="H256" s="23">
        <v>8565.0</v>
      </c>
      <c r="I256" s="36">
        <v>0.0</v>
      </c>
      <c r="J256" s="22">
        <v>300.0</v>
      </c>
      <c r="K256" s="23">
        <v>11375.0</v>
      </c>
      <c r="L256" s="24">
        <f>J256/K256</f>
        <v>0.02637362637</v>
      </c>
      <c r="M256" s="22">
        <v>200.0</v>
      </c>
      <c r="N256" s="23">
        <v>11953.0</v>
      </c>
      <c r="O256" s="24">
        <f t="shared" si="71"/>
        <v>0.01673220112</v>
      </c>
      <c r="P256" s="22">
        <v>60.0</v>
      </c>
      <c r="Q256" s="23">
        <v>11159.0</v>
      </c>
      <c r="R256" s="24">
        <f t="shared" si="4"/>
        <v>0.00537682588</v>
      </c>
    </row>
    <row r="257">
      <c r="A257" s="52" t="s">
        <v>363</v>
      </c>
      <c r="B257" s="11" t="s">
        <v>106</v>
      </c>
      <c r="C257" s="12" t="s">
        <v>24</v>
      </c>
      <c r="D257" s="34"/>
      <c r="E257" s="19">
        <v>5096.0</v>
      </c>
      <c r="F257" s="35"/>
      <c r="G257" s="34"/>
      <c r="H257" s="19">
        <v>7359.0</v>
      </c>
      <c r="I257" s="35"/>
      <c r="J257" s="34"/>
      <c r="K257" s="19">
        <v>6870.0</v>
      </c>
      <c r="L257" s="35"/>
      <c r="M257" s="16">
        <v>0.0</v>
      </c>
      <c r="N257" s="19">
        <v>7529.0</v>
      </c>
      <c r="O257" s="17">
        <v>0.0</v>
      </c>
      <c r="P257" s="16">
        <v>60.0</v>
      </c>
      <c r="Q257" s="19">
        <v>7576.0</v>
      </c>
      <c r="R257" s="15">
        <f t="shared" si="4"/>
        <v>0.007919746568</v>
      </c>
    </row>
    <row r="258">
      <c r="A258" s="20" t="s">
        <v>364</v>
      </c>
      <c r="B258" s="20" t="s">
        <v>58</v>
      </c>
      <c r="C258" s="21" t="s">
        <v>36</v>
      </c>
      <c r="D258" s="32"/>
      <c r="E258" s="23">
        <v>1776.0</v>
      </c>
      <c r="F258" s="33"/>
      <c r="G258" s="32"/>
      <c r="H258" s="23">
        <v>5088.0</v>
      </c>
      <c r="I258" s="33"/>
      <c r="J258" s="32"/>
      <c r="K258" s="23">
        <v>6417.0</v>
      </c>
      <c r="L258" s="33"/>
      <c r="M258" s="30">
        <v>0.0</v>
      </c>
      <c r="N258" s="23">
        <v>7656.0</v>
      </c>
      <c r="O258" s="36">
        <v>0.0</v>
      </c>
      <c r="P258" s="22">
        <v>60.0</v>
      </c>
      <c r="Q258" s="23">
        <v>7668.0</v>
      </c>
      <c r="R258" s="24">
        <f t="shared" si="4"/>
        <v>0.007824726135</v>
      </c>
    </row>
    <row r="259">
      <c r="A259" s="26" t="s">
        <v>365</v>
      </c>
      <c r="B259" s="20" t="s">
        <v>180</v>
      </c>
      <c r="C259" s="21" t="s">
        <v>31</v>
      </c>
      <c r="D259" s="32"/>
      <c r="E259" s="23">
        <v>4498.0</v>
      </c>
      <c r="F259" s="33"/>
      <c r="G259" s="32"/>
      <c r="H259" s="23">
        <v>5135.0</v>
      </c>
      <c r="I259" s="44"/>
      <c r="J259" s="32"/>
      <c r="K259" s="23">
        <v>4428.0</v>
      </c>
      <c r="L259" s="33"/>
      <c r="M259" s="32"/>
      <c r="N259" s="23">
        <v>5072.0</v>
      </c>
      <c r="O259" s="33"/>
      <c r="P259" s="22">
        <v>60.0</v>
      </c>
      <c r="Q259" s="23">
        <v>5485.0</v>
      </c>
      <c r="R259" s="24">
        <f t="shared" si="4"/>
        <v>0.01093892434</v>
      </c>
    </row>
    <row r="260">
      <c r="A260" s="20" t="s">
        <v>366</v>
      </c>
      <c r="B260" s="20" t="s">
        <v>62</v>
      </c>
      <c r="C260" s="21" t="s">
        <v>42</v>
      </c>
      <c r="D260" s="32"/>
      <c r="E260" s="23">
        <v>2673.0</v>
      </c>
      <c r="F260" s="33"/>
      <c r="G260" s="32"/>
      <c r="H260" s="23">
        <v>3667.0</v>
      </c>
      <c r="I260" s="33"/>
      <c r="J260" s="32"/>
      <c r="K260" s="23">
        <v>3895.0</v>
      </c>
      <c r="L260" s="33"/>
      <c r="M260" s="32"/>
      <c r="N260" s="23">
        <v>5456.0</v>
      </c>
      <c r="O260" s="33"/>
      <c r="P260" s="22">
        <v>60.0</v>
      </c>
      <c r="Q260" s="23">
        <v>6221.0</v>
      </c>
      <c r="R260" s="24">
        <f t="shared" si="4"/>
        <v>0.009644751648</v>
      </c>
    </row>
    <row r="261">
      <c r="A261" s="10" t="s">
        <v>367</v>
      </c>
      <c r="B261" s="11" t="s">
        <v>368</v>
      </c>
      <c r="C261" s="12" t="s">
        <v>24</v>
      </c>
      <c r="D261" s="13">
        <v>33.0</v>
      </c>
      <c r="E261" s="14">
        <v>4149.0</v>
      </c>
      <c r="F261" s="15">
        <f>D261/E261</f>
        <v>0.007953723789</v>
      </c>
      <c r="G261" s="34"/>
      <c r="H261" s="14">
        <v>6434.0</v>
      </c>
      <c r="I261" s="35"/>
      <c r="J261" s="34"/>
      <c r="K261" s="14">
        <v>4966.0</v>
      </c>
      <c r="L261" s="35"/>
      <c r="M261" s="13">
        <v>51.0</v>
      </c>
      <c r="N261" s="14">
        <v>5806.0</v>
      </c>
      <c r="O261" s="15">
        <f t="shared" ref="O261:O262" si="72">M261/N261</f>
        <v>0.008784016535</v>
      </c>
      <c r="P261" s="13">
        <v>59.0</v>
      </c>
      <c r="Q261" s="14">
        <v>5508.0</v>
      </c>
      <c r="R261" s="15">
        <f t="shared" si="4"/>
        <v>0.01071169208</v>
      </c>
    </row>
    <row r="262">
      <c r="A262" s="10" t="s">
        <v>369</v>
      </c>
      <c r="B262" s="11" t="s">
        <v>93</v>
      </c>
      <c r="C262" s="12" t="s">
        <v>24</v>
      </c>
      <c r="D262" s="34"/>
      <c r="E262" s="14">
        <v>7914.0</v>
      </c>
      <c r="F262" s="35"/>
      <c r="G262" s="34"/>
      <c r="H262" s="14">
        <v>8315.0</v>
      </c>
      <c r="I262" s="35"/>
      <c r="J262" s="13">
        <v>87.0</v>
      </c>
      <c r="K262" s="14">
        <v>6858.0</v>
      </c>
      <c r="L262" s="15">
        <f>J262/K262</f>
        <v>0.01268591426</v>
      </c>
      <c r="M262" s="13">
        <v>100.0</v>
      </c>
      <c r="N262" s="14">
        <v>7026.0</v>
      </c>
      <c r="O262" s="15">
        <f t="shared" si="72"/>
        <v>0.01423284942</v>
      </c>
      <c r="P262" s="13">
        <v>55.0</v>
      </c>
      <c r="Q262" s="14">
        <v>6549.0</v>
      </c>
      <c r="R262" s="15">
        <f t="shared" si="4"/>
        <v>0.008398228737</v>
      </c>
    </row>
    <row r="263">
      <c r="A263" s="26" t="s">
        <v>370</v>
      </c>
      <c r="B263" s="20" t="s">
        <v>314</v>
      </c>
      <c r="C263" s="21" t="s">
        <v>36</v>
      </c>
      <c r="D263" s="32"/>
      <c r="E263" s="23">
        <v>2505.0</v>
      </c>
      <c r="F263" s="33"/>
      <c r="G263" s="32"/>
      <c r="H263" s="23">
        <v>2715.0</v>
      </c>
      <c r="I263" s="33"/>
      <c r="J263" s="32"/>
      <c r="K263" s="23">
        <v>2936.0</v>
      </c>
      <c r="L263" s="33"/>
      <c r="M263" s="32"/>
      <c r="N263" s="23">
        <v>3038.0</v>
      </c>
      <c r="O263" s="33"/>
      <c r="P263" s="22">
        <v>55.0</v>
      </c>
      <c r="Q263" s="23">
        <v>3289.0</v>
      </c>
      <c r="R263" s="24">
        <f t="shared" si="4"/>
        <v>0.01672240803</v>
      </c>
    </row>
    <row r="264">
      <c r="A264" s="20" t="s">
        <v>371</v>
      </c>
      <c r="B264" s="20" t="s">
        <v>155</v>
      </c>
      <c r="C264" s="21" t="s">
        <v>36</v>
      </c>
      <c r="D264" s="32"/>
      <c r="E264" s="23">
        <v>4276.0</v>
      </c>
      <c r="F264" s="33"/>
      <c r="G264" s="32"/>
      <c r="H264" s="23">
        <v>7902.0</v>
      </c>
      <c r="I264" s="33"/>
      <c r="J264" s="32"/>
      <c r="K264" s="23">
        <v>9250.0</v>
      </c>
      <c r="L264" s="33"/>
      <c r="M264" s="22">
        <v>35.0</v>
      </c>
      <c r="N264" s="23">
        <v>13734.0</v>
      </c>
      <c r="O264" s="24">
        <f t="shared" ref="O264:O272" si="73">M264/N264</f>
        <v>0.00254841998</v>
      </c>
      <c r="P264" s="22">
        <v>52.0</v>
      </c>
      <c r="Q264" s="23">
        <v>16467.0</v>
      </c>
      <c r="R264" s="24">
        <f t="shared" si="4"/>
        <v>0.003157830813</v>
      </c>
    </row>
    <row r="265">
      <c r="A265" s="28" t="s">
        <v>372</v>
      </c>
      <c r="B265" s="28" t="s">
        <v>41</v>
      </c>
      <c r="C265" s="29" t="s">
        <v>42</v>
      </c>
      <c r="D265" s="32"/>
      <c r="E265" s="23">
        <v>2782.0</v>
      </c>
      <c r="F265" s="33"/>
      <c r="G265" s="32"/>
      <c r="H265" s="23">
        <v>3001.0</v>
      </c>
      <c r="I265" s="33"/>
      <c r="J265" s="32"/>
      <c r="K265" s="23">
        <v>2803.0</v>
      </c>
      <c r="L265" s="33"/>
      <c r="M265" s="22">
        <v>25.0</v>
      </c>
      <c r="N265" s="23">
        <v>3117.0</v>
      </c>
      <c r="O265" s="24">
        <f t="shared" si="73"/>
        <v>0.008020532563</v>
      </c>
      <c r="P265" s="22">
        <f>21+30</f>
        <v>51</v>
      </c>
      <c r="Q265" s="23">
        <v>3544.0</v>
      </c>
      <c r="R265" s="24">
        <f t="shared" si="4"/>
        <v>0.01439051919</v>
      </c>
    </row>
    <row r="266">
      <c r="A266" s="10" t="s">
        <v>373</v>
      </c>
      <c r="B266" s="11" t="s">
        <v>374</v>
      </c>
      <c r="C266" s="12" t="s">
        <v>24</v>
      </c>
      <c r="D266" s="13">
        <v>7.0</v>
      </c>
      <c r="E266" s="14">
        <v>5825.0</v>
      </c>
      <c r="F266" s="15">
        <f>D266/E266</f>
        <v>0.001201716738</v>
      </c>
      <c r="G266" s="34"/>
      <c r="H266" s="14">
        <v>6431.0</v>
      </c>
      <c r="I266" s="35"/>
      <c r="J266" s="34"/>
      <c r="K266" s="14">
        <v>6746.0</v>
      </c>
      <c r="L266" s="35"/>
      <c r="M266" s="13">
        <v>47.0</v>
      </c>
      <c r="N266" s="14">
        <v>7219.0</v>
      </c>
      <c r="O266" s="15">
        <f t="shared" si="73"/>
        <v>0.006510597036</v>
      </c>
      <c r="P266" s="13">
        <v>51.0</v>
      </c>
      <c r="Q266" s="14">
        <v>7164.0</v>
      </c>
      <c r="R266" s="15">
        <f t="shared" si="4"/>
        <v>0.007118927973</v>
      </c>
    </row>
    <row r="267">
      <c r="A267" s="28" t="s">
        <v>375</v>
      </c>
      <c r="B267" s="28" t="s">
        <v>41</v>
      </c>
      <c r="C267" s="29" t="s">
        <v>42</v>
      </c>
      <c r="D267" s="32"/>
      <c r="E267" s="50">
        <v>3047.0</v>
      </c>
      <c r="F267" s="33"/>
      <c r="G267" s="32"/>
      <c r="H267" s="23">
        <v>6047.0</v>
      </c>
      <c r="I267" s="33"/>
      <c r="J267" s="22">
        <v>60.0</v>
      </c>
      <c r="K267" s="23">
        <v>6627.0</v>
      </c>
      <c r="L267" s="24">
        <f>J267/K267</f>
        <v>0.00905387053</v>
      </c>
      <c r="M267" s="22">
        <f>16+35</f>
        <v>51</v>
      </c>
      <c r="N267" s="23">
        <v>7022.0</v>
      </c>
      <c r="O267" s="24">
        <f t="shared" si="73"/>
        <v>0.007262888066</v>
      </c>
      <c r="P267" s="22">
        <f>35+16</f>
        <v>51</v>
      </c>
      <c r="Q267" s="23">
        <v>8060.0</v>
      </c>
      <c r="R267" s="24">
        <f t="shared" si="4"/>
        <v>0.006327543424</v>
      </c>
    </row>
    <row r="268">
      <c r="A268" s="20" t="s">
        <v>154</v>
      </c>
      <c r="B268" s="20" t="s">
        <v>222</v>
      </c>
      <c r="C268" s="21" t="s">
        <v>42</v>
      </c>
      <c r="D268" s="32"/>
      <c r="E268" s="23">
        <v>627.0</v>
      </c>
      <c r="F268" s="33"/>
      <c r="G268" s="32"/>
      <c r="H268" s="23">
        <v>681.0</v>
      </c>
      <c r="I268" s="33"/>
      <c r="J268" s="32"/>
      <c r="K268" s="23">
        <v>499.0</v>
      </c>
      <c r="L268" s="33"/>
      <c r="M268" s="22">
        <v>16.0</v>
      </c>
      <c r="N268" s="23">
        <v>481.0</v>
      </c>
      <c r="O268" s="24">
        <f t="shared" si="73"/>
        <v>0.03326403326</v>
      </c>
      <c r="P268" s="22">
        <v>50.0</v>
      </c>
      <c r="Q268" s="23">
        <v>606.0</v>
      </c>
      <c r="R268" s="24">
        <f t="shared" si="4"/>
        <v>0.08250825083</v>
      </c>
    </row>
    <row r="269">
      <c r="A269" s="49" t="s">
        <v>376</v>
      </c>
      <c r="B269" s="11" t="s">
        <v>289</v>
      </c>
      <c r="C269" s="12" t="s">
        <v>24</v>
      </c>
      <c r="D269" s="34"/>
      <c r="E269" s="14">
        <f>4514+6588</f>
        <v>11102</v>
      </c>
      <c r="F269" s="35"/>
      <c r="G269" s="34"/>
      <c r="H269" s="14">
        <f>10480+2022+2407</f>
        <v>14909</v>
      </c>
      <c r="I269" s="48"/>
      <c r="J269" s="13">
        <v>60.0</v>
      </c>
      <c r="K269" s="14">
        <f>13043+1913+1995</f>
        <v>16951</v>
      </c>
      <c r="L269" s="15">
        <f>J269/K269</f>
        <v>0.003539614182</v>
      </c>
      <c r="M269" s="13">
        <v>27.0</v>
      </c>
      <c r="N269" s="14">
        <f>2347+2130+12462</f>
        <v>16939</v>
      </c>
      <c r="O269" s="15">
        <f t="shared" si="73"/>
        <v>0.001593954779</v>
      </c>
      <c r="P269" s="13">
        <v>50.0</v>
      </c>
      <c r="Q269" s="14">
        <f>13362+2220+2659</f>
        <v>18241</v>
      </c>
      <c r="R269" s="15">
        <f t="shared" si="4"/>
        <v>0.002741077792</v>
      </c>
    </row>
    <row r="270">
      <c r="A270" s="10" t="s">
        <v>377</v>
      </c>
      <c r="B270" s="11" t="s">
        <v>106</v>
      </c>
      <c r="C270" s="12" t="s">
        <v>24</v>
      </c>
      <c r="D270" s="34"/>
      <c r="E270" s="14">
        <v>3404.0</v>
      </c>
      <c r="F270" s="35"/>
      <c r="G270" s="34"/>
      <c r="H270" s="14">
        <v>6133.0</v>
      </c>
      <c r="I270" s="35"/>
      <c r="J270" s="34"/>
      <c r="K270" s="14">
        <v>6136.0</v>
      </c>
      <c r="L270" s="35"/>
      <c r="M270" s="13">
        <v>63.0</v>
      </c>
      <c r="N270" s="14">
        <v>7057.0</v>
      </c>
      <c r="O270" s="15">
        <f t="shared" si="73"/>
        <v>0.008927306221</v>
      </c>
      <c r="P270" s="13">
        <v>50.0</v>
      </c>
      <c r="Q270" s="14">
        <v>9307.0</v>
      </c>
      <c r="R270" s="15">
        <f t="shared" si="4"/>
        <v>0.005372300419</v>
      </c>
    </row>
    <row r="271">
      <c r="A271" s="20" t="s">
        <v>378</v>
      </c>
      <c r="B271" s="20" t="s">
        <v>234</v>
      </c>
      <c r="C271" s="21" t="s">
        <v>36</v>
      </c>
      <c r="D271" s="32"/>
      <c r="E271" s="23">
        <v>2598.0</v>
      </c>
      <c r="F271" s="33"/>
      <c r="G271" s="32"/>
      <c r="H271" s="23">
        <v>4401.0</v>
      </c>
      <c r="I271" s="33"/>
      <c r="J271" s="32"/>
      <c r="K271" s="23">
        <v>7586.0</v>
      </c>
      <c r="L271" s="33"/>
      <c r="M271" s="22">
        <v>94.0</v>
      </c>
      <c r="N271" s="23">
        <v>11513.0</v>
      </c>
      <c r="O271" s="24">
        <f t="shared" si="73"/>
        <v>0.008164683401</v>
      </c>
      <c r="P271" s="22">
        <v>50.0</v>
      </c>
      <c r="Q271" s="23">
        <v>11695.0</v>
      </c>
      <c r="R271" s="24">
        <f t="shared" si="4"/>
        <v>0.004275331338</v>
      </c>
    </row>
    <row r="272">
      <c r="A272" s="26" t="s">
        <v>285</v>
      </c>
      <c r="B272" s="20" t="s">
        <v>79</v>
      </c>
      <c r="C272" s="21" t="s">
        <v>36</v>
      </c>
      <c r="D272" s="32"/>
      <c r="E272" s="23">
        <v>3017.0</v>
      </c>
      <c r="F272" s="33"/>
      <c r="G272" s="32"/>
      <c r="H272" s="23">
        <v>3798.0</v>
      </c>
      <c r="I272" s="33"/>
      <c r="J272" s="32"/>
      <c r="K272" s="23">
        <v>4677.0</v>
      </c>
      <c r="L272" s="33"/>
      <c r="M272" s="39">
        <v>123.0</v>
      </c>
      <c r="N272" s="23">
        <v>4942.0</v>
      </c>
      <c r="O272" s="24">
        <f t="shared" si="73"/>
        <v>0.02488870902</v>
      </c>
      <c r="P272" s="39">
        <v>50.0</v>
      </c>
      <c r="Q272" s="23">
        <v>5162.0</v>
      </c>
      <c r="R272" s="24">
        <f t="shared" si="4"/>
        <v>0.009686168152</v>
      </c>
    </row>
    <row r="273">
      <c r="A273" s="28" t="s">
        <v>379</v>
      </c>
      <c r="B273" s="28" t="s">
        <v>108</v>
      </c>
      <c r="C273" s="29" t="s">
        <v>42</v>
      </c>
      <c r="D273" s="32"/>
      <c r="E273" s="23">
        <v>630.0</v>
      </c>
      <c r="F273" s="33"/>
      <c r="G273" s="32"/>
      <c r="H273" s="23">
        <v>824.0</v>
      </c>
      <c r="I273" s="33"/>
      <c r="J273" s="32"/>
      <c r="K273" s="23">
        <v>867.0</v>
      </c>
      <c r="L273" s="33"/>
      <c r="M273" s="32"/>
      <c r="N273" s="23">
        <v>1097.0</v>
      </c>
      <c r="O273" s="33"/>
      <c r="P273" s="22">
        <v>50.0</v>
      </c>
      <c r="Q273" s="23">
        <v>1131.0</v>
      </c>
      <c r="R273" s="24">
        <f t="shared" si="4"/>
        <v>0.0442086649</v>
      </c>
    </row>
    <row r="274">
      <c r="A274" s="26" t="s">
        <v>380</v>
      </c>
      <c r="B274" s="20" t="s">
        <v>110</v>
      </c>
      <c r="C274" s="21" t="s">
        <v>31</v>
      </c>
      <c r="D274" s="32"/>
      <c r="E274" s="23">
        <v>2671.0</v>
      </c>
      <c r="F274" s="33"/>
      <c r="G274" s="32"/>
      <c r="H274" s="23">
        <v>4997.0</v>
      </c>
      <c r="I274" s="44"/>
      <c r="J274" s="32"/>
      <c r="K274" s="23">
        <v>5760.0</v>
      </c>
      <c r="L274" s="33"/>
      <c r="M274" s="32"/>
      <c r="N274" s="23">
        <v>10888.0</v>
      </c>
      <c r="O274" s="33"/>
      <c r="P274" s="22">
        <v>50.0</v>
      </c>
      <c r="Q274" s="23">
        <v>13035.0</v>
      </c>
      <c r="R274" s="24">
        <f t="shared" si="4"/>
        <v>0.003835826621</v>
      </c>
    </row>
    <row r="275">
      <c r="A275" s="10" t="s">
        <v>381</v>
      </c>
      <c r="B275" s="11" t="s">
        <v>374</v>
      </c>
      <c r="C275" s="12" t="s">
        <v>24</v>
      </c>
      <c r="D275" s="13">
        <v>52.0</v>
      </c>
      <c r="E275" s="14">
        <v>9884.0</v>
      </c>
      <c r="F275" s="15">
        <f>D275/E275</f>
        <v>0.005261027924</v>
      </c>
      <c r="G275" s="34"/>
      <c r="H275" s="14">
        <v>7474.0</v>
      </c>
      <c r="I275" s="35"/>
      <c r="J275" s="34"/>
      <c r="K275" s="14">
        <v>6707.0</v>
      </c>
      <c r="L275" s="35"/>
      <c r="M275" s="13">
        <v>49.0</v>
      </c>
      <c r="N275" s="14">
        <v>7804.0</v>
      </c>
      <c r="O275" s="15">
        <f>M275/N275</f>
        <v>0.006278831369</v>
      </c>
      <c r="P275" s="13">
        <v>49.0</v>
      </c>
      <c r="Q275" s="14">
        <v>8717.0</v>
      </c>
      <c r="R275" s="15">
        <f t="shared" si="4"/>
        <v>0.005621199954</v>
      </c>
    </row>
    <row r="276">
      <c r="A276" s="10" t="s">
        <v>382</v>
      </c>
      <c r="B276" s="11" t="s">
        <v>114</v>
      </c>
      <c r="C276" s="12" t="s">
        <v>24</v>
      </c>
      <c r="D276" s="34"/>
      <c r="E276" s="14">
        <v>3970.0</v>
      </c>
      <c r="F276" s="35"/>
      <c r="G276" s="34"/>
      <c r="H276" s="14">
        <v>4713.0</v>
      </c>
      <c r="I276" s="35"/>
      <c r="J276" s="34"/>
      <c r="K276" s="14">
        <v>2017.0</v>
      </c>
      <c r="L276" s="35"/>
      <c r="M276" s="34"/>
      <c r="N276" s="14">
        <v>2276.0</v>
      </c>
      <c r="O276" s="35"/>
      <c r="P276" s="13">
        <v>48.0</v>
      </c>
      <c r="Q276" s="14">
        <v>2543.0</v>
      </c>
      <c r="R276" s="15">
        <f t="shared" si="4"/>
        <v>0.01887534408</v>
      </c>
    </row>
    <row r="277">
      <c r="A277" s="10" t="s">
        <v>383</v>
      </c>
      <c r="B277" s="11" t="s">
        <v>50</v>
      </c>
      <c r="C277" s="12" t="s">
        <v>24</v>
      </c>
      <c r="D277" s="34"/>
      <c r="E277" s="19">
        <v>4909.0</v>
      </c>
      <c r="F277" s="35"/>
      <c r="G277" s="34"/>
      <c r="H277" s="14">
        <v>8290.0</v>
      </c>
      <c r="I277" s="35"/>
      <c r="J277" s="13">
        <v>100.0</v>
      </c>
      <c r="K277" s="14">
        <f>10068+5505</f>
        <v>15573</v>
      </c>
      <c r="L277" s="15">
        <f t="shared" ref="L277:L278" si="74">J277/K277</f>
        <v>0.00642137032</v>
      </c>
      <c r="M277" s="34"/>
      <c r="N277" s="14">
        <f>12681+25006</f>
        <v>37687</v>
      </c>
      <c r="O277" s="35"/>
      <c r="P277" s="13">
        <v>48.0</v>
      </c>
      <c r="Q277" s="14">
        <f>32155+13008</f>
        <v>45163</v>
      </c>
      <c r="R277" s="15">
        <f t="shared" si="4"/>
        <v>0.001062816908</v>
      </c>
    </row>
    <row r="278">
      <c r="A278" s="10" t="s">
        <v>384</v>
      </c>
      <c r="B278" s="11" t="s">
        <v>196</v>
      </c>
      <c r="C278" s="12" t="s">
        <v>24</v>
      </c>
      <c r="D278" s="34"/>
      <c r="E278" s="14">
        <f>3102+515</f>
        <v>3617</v>
      </c>
      <c r="F278" s="35"/>
      <c r="G278" s="34"/>
      <c r="H278" s="14">
        <f>5980+2396</f>
        <v>8376</v>
      </c>
      <c r="I278" s="35"/>
      <c r="J278" s="13">
        <v>52.0</v>
      </c>
      <c r="K278" s="14">
        <f>1534+8166</f>
        <v>9700</v>
      </c>
      <c r="L278" s="15">
        <f t="shared" si="74"/>
        <v>0.005360824742</v>
      </c>
      <c r="M278" s="13">
        <v>66.0</v>
      </c>
      <c r="N278" s="14">
        <f>7924+1739</f>
        <v>9663</v>
      </c>
      <c r="O278" s="15">
        <f t="shared" ref="O278:O285" si="75">M278/N278</f>
        <v>0.006830176964</v>
      </c>
      <c r="P278" s="13">
        <v>47.0</v>
      </c>
      <c r="Q278" s="14">
        <f>1969+7449</f>
        <v>9418</v>
      </c>
      <c r="R278" s="15">
        <f t="shared" si="4"/>
        <v>0.004990443831</v>
      </c>
    </row>
    <row r="279">
      <c r="A279" s="31" t="s">
        <v>385</v>
      </c>
      <c r="B279" s="11" t="s">
        <v>386</v>
      </c>
      <c r="C279" s="12" t="s">
        <v>24</v>
      </c>
      <c r="D279" s="13">
        <v>14.0</v>
      </c>
      <c r="E279" s="14">
        <v>6853.0</v>
      </c>
      <c r="F279" s="15">
        <f>D279/E279</f>
        <v>0.002042900919</v>
      </c>
      <c r="G279" s="34"/>
      <c r="H279" s="14">
        <v>7407.0</v>
      </c>
      <c r="I279" s="48"/>
      <c r="J279" s="34"/>
      <c r="K279" s="14">
        <v>7179.0</v>
      </c>
      <c r="L279" s="35"/>
      <c r="M279" s="13">
        <v>25.0</v>
      </c>
      <c r="N279" s="14">
        <v>7166.0</v>
      </c>
      <c r="O279" s="15">
        <f t="shared" si="75"/>
        <v>0.003488696623</v>
      </c>
      <c r="P279" s="13">
        <v>44.0</v>
      </c>
      <c r="Q279" s="14">
        <v>7352.0</v>
      </c>
      <c r="R279" s="15">
        <f t="shared" si="4"/>
        <v>0.00598476605</v>
      </c>
    </row>
    <row r="280">
      <c r="A280" s="10" t="s">
        <v>387</v>
      </c>
      <c r="B280" s="11" t="s">
        <v>220</v>
      </c>
      <c r="C280" s="12" t="s">
        <v>24</v>
      </c>
      <c r="D280" s="34"/>
      <c r="E280" s="14">
        <v>7909.0</v>
      </c>
      <c r="F280" s="35"/>
      <c r="G280" s="34"/>
      <c r="H280" s="14">
        <v>10154.0</v>
      </c>
      <c r="I280" s="35"/>
      <c r="J280" s="13">
        <v>20.0</v>
      </c>
      <c r="K280" s="14">
        <v>10830.0</v>
      </c>
      <c r="L280" s="15">
        <f>J280/K280</f>
        <v>0.001846722068</v>
      </c>
      <c r="M280" s="13">
        <v>45.0</v>
      </c>
      <c r="N280" s="14">
        <v>11798.0</v>
      </c>
      <c r="O280" s="15">
        <f t="shared" si="75"/>
        <v>0.003814205798</v>
      </c>
      <c r="P280" s="13">
        <v>44.0</v>
      </c>
      <c r="Q280" s="14">
        <v>11987.0</v>
      </c>
      <c r="R280" s="15">
        <f t="shared" si="4"/>
        <v>0.003670643197</v>
      </c>
    </row>
    <row r="281">
      <c r="A281" s="10" t="s">
        <v>388</v>
      </c>
      <c r="B281" s="11" t="s">
        <v>50</v>
      </c>
      <c r="C281" s="12" t="s">
        <v>24</v>
      </c>
      <c r="D281" s="34"/>
      <c r="E281" s="14">
        <v>2534.0</v>
      </c>
      <c r="F281" s="35"/>
      <c r="G281" s="34"/>
      <c r="H281" s="14">
        <v>2748.0</v>
      </c>
      <c r="I281" s="35"/>
      <c r="J281" s="34"/>
      <c r="K281" s="14">
        <v>2433.0</v>
      </c>
      <c r="L281" s="35"/>
      <c r="M281" s="13">
        <v>43.0</v>
      </c>
      <c r="N281" s="14">
        <v>4463.0</v>
      </c>
      <c r="O281" s="15">
        <f t="shared" si="75"/>
        <v>0.009634774815</v>
      </c>
      <c r="P281" s="13">
        <v>43.0</v>
      </c>
      <c r="Q281" s="14">
        <v>4613.0</v>
      </c>
      <c r="R281" s="15">
        <f t="shared" si="4"/>
        <v>0.009321482766</v>
      </c>
    </row>
    <row r="282">
      <c r="A282" s="20" t="s">
        <v>389</v>
      </c>
      <c r="B282" s="20" t="s">
        <v>234</v>
      </c>
      <c r="C282" s="21" t="s">
        <v>36</v>
      </c>
      <c r="D282" s="32"/>
      <c r="E282" s="23">
        <v>3739.0</v>
      </c>
      <c r="F282" s="33"/>
      <c r="G282" s="32"/>
      <c r="H282" s="23">
        <v>4136.0</v>
      </c>
      <c r="I282" s="33"/>
      <c r="J282" s="32"/>
      <c r="K282" s="23">
        <v>4321.0</v>
      </c>
      <c r="L282" s="33"/>
      <c r="M282" s="22">
        <v>33.0</v>
      </c>
      <c r="N282" s="23">
        <v>5179.0</v>
      </c>
      <c r="O282" s="24">
        <f t="shared" si="75"/>
        <v>0.006371886465</v>
      </c>
      <c r="P282" s="22">
        <v>42.0</v>
      </c>
      <c r="Q282" s="23">
        <v>5091.0</v>
      </c>
      <c r="R282" s="24">
        <f t="shared" si="4"/>
        <v>0.008249852681</v>
      </c>
    </row>
    <row r="283">
      <c r="A283" s="10" t="s">
        <v>390</v>
      </c>
      <c r="B283" s="11" t="s">
        <v>93</v>
      </c>
      <c r="C283" s="12" t="s">
        <v>24</v>
      </c>
      <c r="D283" s="34"/>
      <c r="E283" s="14">
        <v>1986.0</v>
      </c>
      <c r="F283" s="35"/>
      <c r="G283" s="34"/>
      <c r="H283" s="14">
        <v>1289.0</v>
      </c>
      <c r="I283" s="35"/>
      <c r="J283" s="34"/>
      <c r="K283" s="14">
        <v>1109.0</v>
      </c>
      <c r="L283" s="35"/>
      <c r="M283" s="13">
        <v>42.0</v>
      </c>
      <c r="N283" s="14">
        <v>1093.0</v>
      </c>
      <c r="O283" s="15">
        <f t="shared" si="75"/>
        <v>0.0384263495</v>
      </c>
      <c r="P283" s="13">
        <v>42.0</v>
      </c>
      <c r="Q283" s="14">
        <v>1181.0</v>
      </c>
      <c r="R283" s="15">
        <f t="shared" si="4"/>
        <v>0.03556308213</v>
      </c>
    </row>
    <row r="284">
      <c r="A284" s="20" t="s">
        <v>391</v>
      </c>
      <c r="B284" s="20" t="s">
        <v>48</v>
      </c>
      <c r="C284" s="21" t="s">
        <v>42</v>
      </c>
      <c r="D284" s="32"/>
      <c r="E284" s="23">
        <v>6755.0</v>
      </c>
      <c r="F284" s="33"/>
      <c r="G284" s="32"/>
      <c r="H284" s="23">
        <v>9719.0</v>
      </c>
      <c r="I284" s="33"/>
      <c r="J284" s="32"/>
      <c r="K284" s="23">
        <v>11719.0</v>
      </c>
      <c r="L284" s="33"/>
      <c r="M284" s="22">
        <v>41.0</v>
      </c>
      <c r="N284" s="23">
        <v>13404.0</v>
      </c>
      <c r="O284" s="24">
        <f t="shared" si="75"/>
        <v>0.003058788421</v>
      </c>
      <c r="P284" s="22">
        <v>41.0</v>
      </c>
      <c r="Q284" s="23">
        <v>13561.0</v>
      </c>
      <c r="R284" s="24">
        <f t="shared" si="4"/>
        <v>0.003023375857</v>
      </c>
    </row>
    <row r="285">
      <c r="A285" s="20" t="s">
        <v>392</v>
      </c>
      <c r="B285" s="20" t="s">
        <v>166</v>
      </c>
      <c r="C285" s="21" t="s">
        <v>36</v>
      </c>
      <c r="D285" s="32"/>
      <c r="E285" s="23">
        <v>1316.0</v>
      </c>
      <c r="F285" s="33"/>
      <c r="G285" s="32"/>
      <c r="H285" s="23">
        <v>970.0</v>
      </c>
      <c r="I285" s="33"/>
      <c r="J285" s="32"/>
      <c r="K285" s="23">
        <v>931.0</v>
      </c>
      <c r="L285" s="33"/>
      <c r="M285" s="22">
        <v>60.0</v>
      </c>
      <c r="N285" s="23">
        <v>1084.0</v>
      </c>
      <c r="O285" s="24">
        <f t="shared" si="75"/>
        <v>0.05535055351</v>
      </c>
      <c r="P285" s="22">
        <v>41.0</v>
      </c>
      <c r="Q285" s="23">
        <v>1231.0</v>
      </c>
      <c r="R285" s="24">
        <f t="shared" si="4"/>
        <v>0.03330625508</v>
      </c>
    </row>
    <row r="286">
      <c r="A286" s="26" t="s">
        <v>393</v>
      </c>
      <c r="B286" s="20" t="s">
        <v>172</v>
      </c>
      <c r="C286" s="21" t="s">
        <v>31</v>
      </c>
      <c r="D286" s="32"/>
      <c r="E286" s="23">
        <v>2556.0</v>
      </c>
      <c r="F286" s="33"/>
      <c r="G286" s="32"/>
      <c r="H286" s="23">
        <v>6042.0</v>
      </c>
      <c r="I286" s="44"/>
      <c r="J286" s="32"/>
      <c r="K286" s="23">
        <v>4764.0</v>
      </c>
      <c r="L286" s="33"/>
      <c r="M286" s="32"/>
      <c r="N286" s="23">
        <v>5772.0</v>
      </c>
      <c r="O286" s="33"/>
      <c r="P286" s="22">
        <v>41.0</v>
      </c>
      <c r="Q286" s="23">
        <v>7400.0</v>
      </c>
      <c r="R286" s="24">
        <f t="shared" si="4"/>
        <v>0.005540540541</v>
      </c>
    </row>
    <row r="287">
      <c r="A287" s="10" t="s">
        <v>394</v>
      </c>
      <c r="B287" s="11" t="s">
        <v>215</v>
      </c>
      <c r="C287" s="12" t="s">
        <v>24</v>
      </c>
      <c r="D287" s="34"/>
      <c r="E287" s="14">
        <v>4009.0</v>
      </c>
      <c r="F287" s="35"/>
      <c r="G287" s="34"/>
      <c r="H287" s="14">
        <v>3620.0</v>
      </c>
      <c r="I287" s="35"/>
      <c r="J287" s="34"/>
      <c r="K287" s="14">
        <v>2994.0</v>
      </c>
      <c r="L287" s="35"/>
      <c r="M287" s="13">
        <v>26.0</v>
      </c>
      <c r="N287" s="14">
        <v>3139.0</v>
      </c>
      <c r="O287" s="15">
        <f t="shared" ref="O287:O291" si="76">M287/N287</f>
        <v>0.008282892641</v>
      </c>
      <c r="P287" s="13">
        <v>40.0</v>
      </c>
      <c r="Q287" s="14">
        <v>4146.0</v>
      </c>
      <c r="R287" s="15">
        <f t="shared" si="4"/>
        <v>0.009647853353</v>
      </c>
    </row>
    <row r="288">
      <c r="A288" s="20" t="s">
        <v>395</v>
      </c>
      <c r="B288" s="20" t="s">
        <v>226</v>
      </c>
      <c r="C288" s="21" t="s">
        <v>36</v>
      </c>
      <c r="D288" s="32"/>
      <c r="E288" s="23">
        <v>4057.0</v>
      </c>
      <c r="F288" s="33"/>
      <c r="G288" s="32"/>
      <c r="H288" s="23">
        <v>3294.0</v>
      </c>
      <c r="I288" s="33"/>
      <c r="J288" s="32"/>
      <c r="K288" s="23">
        <v>3202.0</v>
      </c>
      <c r="L288" s="33"/>
      <c r="M288" s="22">
        <v>45.0</v>
      </c>
      <c r="N288" s="23">
        <v>3501.0</v>
      </c>
      <c r="O288" s="24">
        <f t="shared" si="76"/>
        <v>0.01285347044</v>
      </c>
      <c r="P288" s="22">
        <v>40.0</v>
      </c>
      <c r="Q288" s="23">
        <v>3677.0</v>
      </c>
      <c r="R288" s="24">
        <f t="shared" si="4"/>
        <v>0.01087843351</v>
      </c>
    </row>
    <row r="289">
      <c r="A289" s="10" t="s">
        <v>396</v>
      </c>
      <c r="B289" s="11" t="s">
        <v>272</v>
      </c>
      <c r="C289" s="12" t="s">
        <v>24</v>
      </c>
      <c r="D289" s="34"/>
      <c r="E289" s="14">
        <v>4165.0</v>
      </c>
      <c r="F289" s="35"/>
      <c r="G289" s="34"/>
      <c r="H289" s="14">
        <v>6020.0</v>
      </c>
      <c r="I289" s="35"/>
      <c r="J289" s="34"/>
      <c r="K289" s="14">
        <v>5762.0</v>
      </c>
      <c r="L289" s="35"/>
      <c r="M289" s="13">
        <v>45.0</v>
      </c>
      <c r="N289" s="14">
        <v>5512.0</v>
      </c>
      <c r="O289" s="15">
        <f t="shared" si="76"/>
        <v>0.008164005806</v>
      </c>
      <c r="P289" s="13">
        <v>40.0</v>
      </c>
      <c r="Q289" s="14">
        <v>5900.0</v>
      </c>
      <c r="R289" s="15">
        <f t="shared" si="4"/>
        <v>0.006779661017</v>
      </c>
    </row>
    <row r="290">
      <c r="A290" s="26" t="s">
        <v>397</v>
      </c>
      <c r="B290" s="20" t="s">
        <v>283</v>
      </c>
      <c r="C290" s="21" t="s">
        <v>31</v>
      </c>
      <c r="D290" s="32"/>
      <c r="E290" s="23">
        <v>3353.0</v>
      </c>
      <c r="F290" s="33"/>
      <c r="G290" s="32"/>
      <c r="H290" s="23">
        <v>4475.0</v>
      </c>
      <c r="I290" s="44"/>
      <c r="J290" s="32"/>
      <c r="K290" s="23">
        <v>6000.0</v>
      </c>
      <c r="L290" s="33"/>
      <c r="M290" s="22">
        <v>50.0</v>
      </c>
      <c r="N290" s="23">
        <v>8030.0</v>
      </c>
      <c r="O290" s="24">
        <f t="shared" si="76"/>
        <v>0.006226650062</v>
      </c>
      <c r="P290" s="22">
        <v>40.0</v>
      </c>
      <c r="Q290" s="23">
        <v>8419.0</v>
      </c>
      <c r="R290" s="24">
        <f t="shared" si="4"/>
        <v>0.004751158095</v>
      </c>
    </row>
    <row r="291">
      <c r="A291" s="10" t="s">
        <v>398</v>
      </c>
      <c r="B291" s="11" t="s">
        <v>114</v>
      </c>
      <c r="C291" s="12" t="s">
        <v>24</v>
      </c>
      <c r="D291" s="34"/>
      <c r="E291" s="14">
        <v>10375.0</v>
      </c>
      <c r="F291" s="35"/>
      <c r="G291" s="34"/>
      <c r="H291" s="14">
        <v>9632.0</v>
      </c>
      <c r="I291" s="35"/>
      <c r="J291" s="34"/>
      <c r="K291" s="14">
        <v>8245.0</v>
      </c>
      <c r="L291" s="35"/>
      <c r="M291" s="13">
        <v>50.0</v>
      </c>
      <c r="N291" s="14">
        <v>8752.0</v>
      </c>
      <c r="O291" s="15">
        <f t="shared" si="76"/>
        <v>0.00571297989</v>
      </c>
      <c r="P291" s="13">
        <v>40.0</v>
      </c>
      <c r="Q291" s="14">
        <v>8960.0</v>
      </c>
      <c r="R291" s="15">
        <f t="shared" si="4"/>
        <v>0.004464285714</v>
      </c>
    </row>
    <row r="292">
      <c r="A292" s="28" t="s">
        <v>399</v>
      </c>
      <c r="B292" s="28" t="s">
        <v>41</v>
      </c>
      <c r="C292" s="29" t="s">
        <v>42</v>
      </c>
      <c r="D292" s="32"/>
      <c r="E292" s="23">
        <v>2318.0</v>
      </c>
      <c r="F292" s="33"/>
      <c r="G292" s="32"/>
      <c r="H292" s="23">
        <v>4786.0</v>
      </c>
      <c r="I292" s="33"/>
      <c r="J292" s="32"/>
      <c r="K292" s="23">
        <v>6781.0</v>
      </c>
      <c r="L292" s="33"/>
      <c r="M292" s="32"/>
      <c r="N292" s="23">
        <v>6890.0</v>
      </c>
      <c r="O292" s="33"/>
      <c r="P292" s="22">
        <v>40.0</v>
      </c>
      <c r="Q292" s="23">
        <v>6754.0</v>
      </c>
      <c r="R292" s="24">
        <f t="shared" si="4"/>
        <v>0.005922416346</v>
      </c>
    </row>
    <row r="293">
      <c r="A293" s="31" t="s">
        <v>400</v>
      </c>
      <c r="B293" s="11" t="s">
        <v>358</v>
      </c>
      <c r="C293" s="12" t="s">
        <v>24</v>
      </c>
      <c r="D293" s="34"/>
      <c r="E293" s="14">
        <v>8363.0</v>
      </c>
      <c r="F293" s="35"/>
      <c r="G293" s="34"/>
      <c r="H293" s="14">
        <v>9405.0</v>
      </c>
      <c r="I293" s="48"/>
      <c r="J293" s="34"/>
      <c r="K293" s="14">
        <f>7299+1915</f>
        <v>9214</v>
      </c>
      <c r="L293" s="35"/>
      <c r="M293" s="34"/>
      <c r="N293" s="14">
        <f>7541+1938</f>
        <v>9479</v>
      </c>
      <c r="O293" s="35"/>
      <c r="P293" s="13">
        <v>40.0</v>
      </c>
      <c r="Q293" s="14">
        <f>8321+3083</f>
        <v>11404</v>
      </c>
      <c r="R293" s="15">
        <f t="shared" si="4"/>
        <v>0.003507541214</v>
      </c>
    </row>
    <row r="294">
      <c r="A294" s="10" t="s">
        <v>401</v>
      </c>
      <c r="B294" s="11" t="s">
        <v>168</v>
      </c>
      <c r="C294" s="12" t="s">
        <v>24</v>
      </c>
      <c r="D294" s="13">
        <v>11.0</v>
      </c>
      <c r="E294" s="14">
        <v>2953.0</v>
      </c>
      <c r="F294" s="15">
        <f>D294/E294</f>
        <v>0.003725025398</v>
      </c>
      <c r="G294" s="34"/>
      <c r="H294" s="14">
        <v>2819.0</v>
      </c>
      <c r="I294" s="35"/>
      <c r="J294" s="34"/>
      <c r="K294" s="14">
        <v>2451.0</v>
      </c>
      <c r="L294" s="35"/>
      <c r="M294" s="13">
        <v>29.0</v>
      </c>
      <c r="N294" s="14">
        <v>2818.0</v>
      </c>
      <c r="O294" s="15">
        <f>M294/N294</f>
        <v>0.01029098652</v>
      </c>
      <c r="P294" s="13">
        <v>39.0</v>
      </c>
      <c r="Q294" s="14">
        <v>2948.0</v>
      </c>
      <c r="R294" s="15">
        <f t="shared" si="4"/>
        <v>0.01322930801</v>
      </c>
    </row>
    <row r="295">
      <c r="A295" s="20" t="s">
        <v>402</v>
      </c>
      <c r="B295" s="20" t="s">
        <v>260</v>
      </c>
      <c r="C295" s="21" t="s">
        <v>42</v>
      </c>
      <c r="D295" s="32"/>
      <c r="E295" s="23">
        <v>1242.0</v>
      </c>
      <c r="F295" s="33"/>
      <c r="G295" s="32"/>
      <c r="H295" s="23">
        <v>1653.0</v>
      </c>
      <c r="I295" s="33"/>
      <c r="J295" s="32"/>
      <c r="K295" s="23">
        <v>1673.0</v>
      </c>
      <c r="L295" s="33"/>
      <c r="M295" s="32"/>
      <c r="N295" s="23">
        <v>1917.0</v>
      </c>
      <c r="O295" s="33"/>
      <c r="P295" s="22">
        <v>39.0</v>
      </c>
      <c r="Q295" s="23">
        <v>2114.0</v>
      </c>
      <c r="R295" s="24">
        <f t="shared" si="4"/>
        <v>0.01844843898</v>
      </c>
    </row>
    <row r="296">
      <c r="A296" s="28" t="s">
        <v>323</v>
      </c>
      <c r="B296" s="28" t="s">
        <v>108</v>
      </c>
      <c r="C296" s="29" t="s">
        <v>42</v>
      </c>
      <c r="D296" s="32"/>
      <c r="E296" s="23">
        <v>686.0</v>
      </c>
      <c r="F296" s="33"/>
      <c r="G296" s="32"/>
      <c r="H296" s="23">
        <v>527.0</v>
      </c>
      <c r="I296" s="33"/>
      <c r="J296" s="32"/>
      <c r="K296" s="23">
        <v>552.0</v>
      </c>
      <c r="L296" s="33"/>
      <c r="M296" s="22">
        <v>18.0</v>
      </c>
      <c r="N296" s="23">
        <v>611.0</v>
      </c>
      <c r="O296" s="24">
        <f t="shared" ref="O296:O300" si="77">M296/N296</f>
        <v>0.0294599018</v>
      </c>
      <c r="P296" s="22">
        <v>38.0</v>
      </c>
      <c r="Q296" s="23">
        <v>667.0</v>
      </c>
      <c r="R296" s="24">
        <f t="shared" si="4"/>
        <v>0.05697151424</v>
      </c>
    </row>
    <row r="297">
      <c r="A297" s="26" t="s">
        <v>403</v>
      </c>
      <c r="B297" s="20" t="s">
        <v>180</v>
      </c>
      <c r="C297" s="21" t="s">
        <v>31</v>
      </c>
      <c r="D297" s="32"/>
      <c r="E297" s="23">
        <v>2268.0</v>
      </c>
      <c r="F297" s="33"/>
      <c r="G297" s="32"/>
      <c r="H297" s="23">
        <v>3244.0</v>
      </c>
      <c r="I297" s="44"/>
      <c r="J297" s="32"/>
      <c r="K297" s="23">
        <v>3261.0</v>
      </c>
      <c r="L297" s="33"/>
      <c r="M297" s="22">
        <v>19.0</v>
      </c>
      <c r="N297" s="23">
        <v>4434.0</v>
      </c>
      <c r="O297" s="24">
        <f t="shared" si="77"/>
        <v>0.004285069914</v>
      </c>
      <c r="P297" s="22">
        <v>35.0</v>
      </c>
      <c r="Q297" s="23">
        <v>5142.0</v>
      </c>
      <c r="R297" s="24">
        <f t="shared" si="4"/>
        <v>0.006806690004</v>
      </c>
    </row>
    <row r="298">
      <c r="A298" s="28" t="s">
        <v>404</v>
      </c>
      <c r="B298" s="28" t="s">
        <v>108</v>
      </c>
      <c r="C298" s="29" t="s">
        <v>42</v>
      </c>
      <c r="D298" s="32"/>
      <c r="E298" s="23">
        <v>7355.0</v>
      </c>
      <c r="F298" s="33"/>
      <c r="G298" s="32"/>
      <c r="H298" s="23">
        <v>9154.0</v>
      </c>
      <c r="I298" s="33"/>
      <c r="J298" s="32"/>
      <c r="K298" s="23">
        <v>10236.0</v>
      </c>
      <c r="L298" s="33"/>
      <c r="M298" s="22">
        <v>20.0</v>
      </c>
      <c r="N298" s="23">
        <v>11025.0</v>
      </c>
      <c r="O298" s="24">
        <f t="shared" si="77"/>
        <v>0.001814058957</v>
      </c>
      <c r="P298" s="22">
        <v>35.0</v>
      </c>
      <c r="Q298" s="23">
        <v>11002.0</v>
      </c>
      <c r="R298" s="24">
        <f t="shared" si="4"/>
        <v>0.003181239775</v>
      </c>
    </row>
    <row r="299">
      <c r="A299" s="26" t="s">
        <v>405</v>
      </c>
      <c r="B299" s="20" t="s">
        <v>283</v>
      </c>
      <c r="C299" s="21" t="s">
        <v>31</v>
      </c>
      <c r="D299" s="32"/>
      <c r="E299" s="23">
        <v>8574.0</v>
      </c>
      <c r="F299" s="33"/>
      <c r="G299" s="16">
        <v>0.0</v>
      </c>
      <c r="H299" s="23">
        <v>9039.0</v>
      </c>
      <c r="I299" s="17">
        <v>0.0</v>
      </c>
      <c r="J299" s="32"/>
      <c r="K299" s="23">
        <v>8773.0</v>
      </c>
      <c r="L299" s="33"/>
      <c r="M299" s="22">
        <v>31.0</v>
      </c>
      <c r="N299" s="23">
        <v>10285.0</v>
      </c>
      <c r="O299" s="24">
        <f t="shared" si="77"/>
        <v>0.003014098201</v>
      </c>
      <c r="P299" s="22">
        <v>35.0</v>
      </c>
      <c r="Q299" s="23">
        <v>11071.0</v>
      </c>
      <c r="R299" s="24">
        <f t="shared" si="4"/>
        <v>0.0031614127</v>
      </c>
    </row>
    <row r="300">
      <c r="A300" s="28" t="s">
        <v>406</v>
      </c>
      <c r="B300" s="28" t="s">
        <v>108</v>
      </c>
      <c r="C300" s="29" t="s">
        <v>42</v>
      </c>
      <c r="D300" s="32"/>
      <c r="E300" s="23">
        <v>2523.0</v>
      </c>
      <c r="F300" s="33"/>
      <c r="G300" s="32"/>
      <c r="H300" s="23">
        <v>1917.0</v>
      </c>
      <c r="I300" s="33"/>
      <c r="J300" s="32"/>
      <c r="K300" s="23">
        <v>2743.0</v>
      </c>
      <c r="L300" s="33"/>
      <c r="M300" s="22">
        <v>35.0</v>
      </c>
      <c r="N300" s="23">
        <v>3928.0</v>
      </c>
      <c r="O300" s="24">
        <f t="shared" si="77"/>
        <v>0.008910386965</v>
      </c>
      <c r="P300" s="22">
        <v>35.0</v>
      </c>
      <c r="Q300" s="23">
        <v>4206.0</v>
      </c>
      <c r="R300" s="24">
        <f t="shared" si="4"/>
        <v>0.008321445554</v>
      </c>
    </row>
    <row r="301">
      <c r="A301" s="28" t="s">
        <v>407</v>
      </c>
      <c r="B301" s="28" t="s">
        <v>205</v>
      </c>
      <c r="C301" s="29" t="s">
        <v>42</v>
      </c>
      <c r="D301" s="32"/>
      <c r="E301" s="23">
        <v>4021.0</v>
      </c>
      <c r="F301" s="33"/>
      <c r="G301" s="32"/>
      <c r="H301" s="23">
        <v>6719.0</v>
      </c>
      <c r="I301" s="33"/>
      <c r="J301" s="22">
        <v>90.0</v>
      </c>
      <c r="K301" s="23">
        <v>7926.0</v>
      </c>
      <c r="L301" s="24">
        <f>J301/K301</f>
        <v>0.01135503407</v>
      </c>
      <c r="M301" s="32"/>
      <c r="N301" s="23">
        <v>8027.0</v>
      </c>
      <c r="O301" s="33"/>
      <c r="P301" s="22">
        <v>35.0</v>
      </c>
      <c r="Q301" s="23">
        <v>7613.0</v>
      </c>
      <c r="R301" s="24">
        <f t="shared" si="4"/>
        <v>0.004597399186</v>
      </c>
    </row>
    <row r="302">
      <c r="A302" s="26" t="s">
        <v>408</v>
      </c>
      <c r="B302" s="20" t="s">
        <v>281</v>
      </c>
      <c r="C302" s="21" t="s">
        <v>39</v>
      </c>
      <c r="D302" s="32"/>
      <c r="E302" s="23">
        <v>5114.0</v>
      </c>
      <c r="F302" s="33"/>
      <c r="G302" s="32"/>
      <c r="H302" s="23">
        <f>5176+1250</f>
        <v>6426</v>
      </c>
      <c r="I302" s="44"/>
      <c r="J302" s="32"/>
      <c r="K302" s="23">
        <f>993+5181</f>
        <v>6174</v>
      </c>
      <c r="L302" s="33"/>
      <c r="M302" s="32"/>
      <c r="N302" s="23">
        <f>6010+1258</f>
        <v>7268</v>
      </c>
      <c r="O302" s="33"/>
      <c r="P302" s="22">
        <v>35.0</v>
      </c>
      <c r="Q302" s="23">
        <f>7282+1560</f>
        <v>8842</v>
      </c>
      <c r="R302" s="24">
        <f t="shared" si="4"/>
        <v>0.003958380457</v>
      </c>
    </row>
    <row r="303">
      <c r="A303" s="28" t="s">
        <v>409</v>
      </c>
      <c r="B303" s="28" t="s">
        <v>205</v>
      </c>
      <c r="C303" s="29" t="s">
        <v>42</v>
      </c>
      <c r="D303" s="32"/>
      <c r="E303" s="23">
        <v>6921.0</v>
      </c>
      <c r="F303" s="33"/>
      <c r="G303" s="32"/>
      <c r="H303" s="23">
        <v>6564.0</v>
      </c>
      <c r="I303" s="33"/>
      <c r="J303" s="32"/>
      <c r="K303" s="23">
        <v>8178.0</v>
      </c>
      <c r="L303" s="33"/>
      <c r="M303" s="22">
        <v>33.0</v>
      </c>
      <c r="N303" s="23">
        <v>8852.0</v>
      </c>
      <c r="O303" s="24">
        <f t="shared" ref="O303:O305" si="78">M303/N303</f>
        <v>0.00372797108</v>
      </c>
      <c r="P303" s="22">
        <v>33.0</v>
      </c>
      <c r="Q303" s="23">
        <v>9547.0</v>
      </c>
      <c r="R303" s="24">
        <f t="shared" si="4"/>
        <v>0.00345658322</v>
      </c>
    </row>
    <row r="304">
      <c r="A304" s="20" t="s">
        <v>410</v>
      </c>
      <c r="B304" s="20" t="s">
        <v>189</v>
      </c>
      <c r="C304" s="21" t="s">
        <v>36</v>
      </c>
      <c r="D304" s="32"/>
      <c r="E304" s="23">
        <v>3128.0</v>
      </c>
      <c r="F304" s="33"/>
      <c r="G304" s="32"/>
      <c r="H304" s="23">
        <v>4477.0</v>
      </c>
      <c r="I304" s="33"/>
      <c r="J304" s="32"/>
      <c r="K304" s="23">
        <v>5356.0</v>
      </c>
      <c r="L304" s="33"/>
      <c r="M304" s="22">
        <v>34.0</v>
      </c>
      <c r="N304" s="23">
        <v>6456.0</v>
      </c>
      <c r="O304" s="24">
        <f t="shared" si="78"/>
        <v>0.005266418835</v>
      </c>
      <c r="P304" s="22">
        <v>33.0</v>
      </c>
      <c r="Q304" s="23">
        <v>6245.0</v>
      </c>
      <c r="R304" s="24">
        <f t="shared" si="4"/>
        <v>0.005284227382</v>
      </c>
    </row>
    <row r="305">
      <c r="A305" s="31" t="s">
        <v>411</v>
      </c>
      <c r="B305" s="11" t="s">
        <v>412</v>
      </c>
      <c r="C305" s="12" t="s">
        <v>24</v>
      </c>
      <c r="D305" s="34"/>
      <c r="E305" s="14">
        <v>5756.0</v>
      </c>
      <c r="F305" s="35"/>
      <c r="G305" s="34"/>
      <c r="H305" s="14">
        <v>8560.0</v>
      </c>
      <c r="I305" s="48"/>
      <c r="J305" s="34"/>
      <c r="K305" s="14">
        <f>8268+1063</f>
        <v>9331</v>
      </c>
      <c r="L305" s="35"/>
      <c r="M305" s="13">
        <v>42.0</v>
      </c>
      <c r="N305" s="14">
        <f>8378+1131</f>
        <v>9509</v>
      </c>
      <c r="O305" s="15">
        <f t="shared" si="78"/>
        <v>0.00441686823</v>
      </c>
      <c r="P305" s="13">
        <v>33.0</v>
      </c>
      <c r="Q305" s="14">
        <f>1296+8694</f>
        <v>9990</v>
      </c>
      <c r="R305" s="15">
        <f t="shared" si="4"/>
        <v>0.003303303303</v>
      </c>
    </row>
    <row r="306">
      <c r="A306" s="10" t="s">
        <v>413</v>
      </c>
      <c r="B306" s="11" t="s">
        <v>414</v>
      </c>
      <c r="C306" s="12" t="s">
        <v>24</v>
      </c>
      <c r="D306" s="13">
        <v>21.0</v>
      </c>
      <c r="E306" s="14">
        <v>4259.0</v>
      </c>
      <c r="F306" s="15">
        <f>D306/E306</f>
        <v>0.004930734914</v>
      </c>
      <c r="G306" s="34"/>
      <c r="H306" s="14">
        <v>5663.0</v>
      </c>
      <c r="I306" s="48"/>
      <c r="J306" s="34"/>
      <c r="K306" s="14">
        <v>6171.0</v>
      </c>
      <c r="L306" s="35"/>
      <c r="M306" s="34"/>
      <c r="N306" s="14">
        <v>6909.0</v>
      </c>
      <c r="O306" s="35"/>
      <c r="P306" s="13">
        <v>33.0</v>
      </c>
      <c r="Q306" s="14">
        <v>7641.0</v>
      </c>
      <c r="R306" s="15">
        <f t="shared" si="4"/>
        <v>0.004318806439</v>
      </c>
    </row>
    <row r="307">
      <c r="A307" s="20" t="s">
        <v>415</v>
      </c>
      <c r="B307" s="20" t="s">
        <v>48</v>
      </c>
      <c r="C307" s="21" t="s">
        <v>42</v>
      </c>
      <c r="D307" s="32"/>
      <c r="E307" s="23">
        <v>754.0</v>
      </c>
      <c r="F307" s="33"/>
      <c r="G307" s="32"/>
      <c r="H307" s="23">
        <v>797.0</v>
      </c>
      <c r="I307" s="33"/>
      <c r="J307" s="32"/>
      <c r="K307" s="23">
        <v>1056.0</v>
      </c>
      <c r="L307" s="33"/>
      <c r="M307" s="30">
        <v>0.0</v>
      </c>
      <c r="N307" s="23">
        <v>1003.0</v>
      </c>
      <c r="O307" s="17">
        <v>0.0</v>
      </c>
      <c r="P307" s="22">
        <v>33.0</v>
      </c>
      <c r="Q307" s="23">
        <v>1225.0</v>
      </c>
      <c r="R307" s="24">
        <f t="shared" si="4"/>
        <v>0.02693877551</v>
      </c>
    </row>
    <row r="308">
      <c r="A308" s="20" t="s">
        <v>416</v>
      </c>
      <c r="B308" s="20" t="s">
        <v>130</v>
      </c>
      <c r="C308" s="21" t="s">
        <v>36</v>
      </c>
      <c r="D308" s="32"/>
      <c r="E308" s="23">
        <v>1881.0</v>
      </c>
      <c r="F308" s="33"/>
      <c r="G308" s="32"/>
      <c r="H308" s="23">
        <v>1928.0</v>
      </c>
      <c r="I308" s="33"/>
      <c r="J308" s="32"/>
      <c r="K308" s="23">
        <v>1845.0</v>
      </c>
      <c r="L308" s="33"/>
      <c r="M308" s="22">
        <v>15.0</v>
      </c>
      <c r="N308" s="23">
        <v>2691.0</v>
      </c>
      <c r="O308" s="24">
        <f t="shared" ref="O308:O316" si="79">M308/N308</f>
        <v>0.005574136009</v>
      </c>
      <c r="P308" s="22">
        <v>32.0</v>
      </c>
      <c r="Q308" s="23">
        <v>2643.0</v>
      </c>
      <c r="R308" s="24">
        <f t="shared" si="4"/>
        <v>0.01210745365</v>
      </c>
    </row>
    <row r="309">
      <c r="A309" s="10" t="s">
        <v>235</v>
      </c>
      <c r="B309" s="11" t="s">
        <v>368</v>
      </c>
      <c r="C309" s="12" t="s">
        <v>24</v>
      </c>
      <c r="D309" s="34"/>
      <c r="E309" s="14">
        <v>3860.0</v>
      </c>
      <c r="F309" s="35"/>
      <c r="G309" s="34"/>
      <c r="H309" s="14">
        <v>4227.0</v>
      </c>
      <c r="I309" s="35"/>
      <c r="J309" s="34"/>
      <c r="K309" s="14">
        <v>4268.0</v>
      </c>
      <c r="L309" s="35"/>
      <c r="M309" s="13">
        <v>29.0</v>
      </c>
      <c r="N309" s="14">
        <v>3872.0</v>
      </c>
      <c r="O309" s="15">
        <f t="shared" si="79"/>
        <v>0.007489669421</v>
      </c>
      <c r="P309" s="13">
        <v>31.0</v>
      </c>
      <c r="Q309" s="14">
        <v>3766.0</v>
      </c>
      <c r="R309" s="15">
        <f t="shared" si="4"/>
        <v>0.008231545406</v>
      </c>
    </row>
    <row r="310">
      <c r="A310" s="20" t="s">
        <v>417</v>
      </c>
      <c r="B310" s="20" t="s">
        <v>48</v>
      </c>
      <c r="C310" s="21" t="s">
        <v>42</v>
      </c>
      <c r="D310" s="32"/>
      <c r="E310" s="23">
        <v>2301.0</v>
      </c>
      <c r="F310" s="33"/>
      <c r="G310" s="32"/>
      <c r="H310" s="23">
        <v>2732.0</v>
      </c>
      <c r="I310" s="33"/>
      <c r="J310" s="32"/>
      <c r="K310" s="23">
        <v>2549.0</v>
      </c>
      <c r="L310" s="33"/>
      <c r="M310" s="22">
        <v>50.0</v>
      </c>
      <c r="N310" s="23">
        <v>2397.0</v>
      </c>
      <c r="O310" s="24">
        <f t="shared" si="79"/>
        <v>0.02085940759</v>
      </c>
      <c r="P310" s="22">
        <v>31.0</v>
      </c>
      <c r="Q310" s="23">
        <v>2769.0</v>
      </c>
      <c r="R310" s="24">
        <f t="shared" si="4"/>
        <v>0.01119537739</v>
      </c>
    </row>
    <row r="311">
      <c r="A311" s="46" t="s">
        <v>418</v>
      </c>
      <c r="B311" s="20" t="s">
        <v>187</v>
      </c>
      <c r="C311" s="21" t="s">
        <v>42</v>
      </c>
      <c r="D311" s="32"/>
      <c r="E311" s="23">
        <v>1640.0</v>
      </c>
      <c r="F311" s="33"/>
      <c r="G311" s="32"/>
      <c r="H311" s="23">
        <v>2188.0</v>
      </c>
      <c r="I311" s="33"/>
      <c r="J311" s="32"/>
      <c r="K311" s="23">
        <v>959.0</v>
      </c>
      <c r="L311" s="33"/>
      <c r="M311" s="22">
        <v>20.0</v>
      </c>
      <c r="N311" s="23">
        <v>1044.0</v>
      </c>
      <c r="O311" s="24">
        <f t="shared" si="79"/>
        <v>0.01915708812</v>
      </c>
      <c r="P311" s="22">
        <v>30.0</v>
      </c>
      <c r="Q311" s="23">
        <v>1098.0</v>
      </c>
      <c r="R311" s="24">
        <f t="shared" si="4"/>
        <v>0.02732240437</v>
      </c>
    </row>
    <row r="312">
      <c r="A312" s="26" t="s">
        <v>419</v>
      </c>
      <c r="B312" s="20" t="s">
        <v>172</v>
      </c>
      <c r="C312" s="21" t="s">
        <v>31</v>
      </c>
      <c r="D312" s="32"/>
      <c r="E312" s="23">
        <v>12726.0</v>
      </c>
      <c r="F312" s="33"/>
      <c r="G312" s="32"/>
      <c r="H312" s="23">
        <v>29433.0</v>
      </c>
      <c r="I312" s="44"/>
      <c r="J312" s="32"/>
      <c r="K312" s="23">
        <v>38586.0</v>
      </c>
      <c r="L312" s="33"/>
      <c r="M312" s="22">
        <v>29.0</v>
      </c>
      <c r="N312" s="23">
        <v>53898.0</v>
      </c>
      <c r="O312" s="24">
        <f t="shared" si="79"/>
        <v>0.0005380533601</v>
      </c>
      <c r="P312" s="22">
        <v>30.0</v>
      </c>
      <c r="Q312" s="23">
        <v>59294.0</v>
      </c>
      <c r="R312" s="24">
        <f t="shared" si="4"/>
        <v>0.0005059533848</v>
      </c>
    </row>
    <row r="313">
      <c r="A313" s="10" t="s">
        <v>420</v>
      </c>
      <c r="B313" s="11" t="s">
        <v>414</v>
      </c>
      <c r="C313" s="12" t="s">
        <v>24</v>
      </c>
      <c r="D313" s="34"/>
      <c r="E313" s="14">
        <v>2127.0</v>
      </c>
      <c r="F313" s="35"/>
      <c r="G313" s="34"/>
      <c r="H313" s="14">
        <v>2100.0</v>
      </c>
      <c r="I313" s="48"/>
      <c r="J313" s="13">
        <v>12.0</v>
      </c>
      <c r="K313" s="14">
        <v>1788.0</v>
      </c>
      <c r="L313" s="15">
        <f>J313/K313</f>
        <v>0.006711409396</v>
      </c>
      <c r="M313" s="13">
        <v>30.0</v>
      </c>
      <c r="N313" s="14">
        <v>1868.0</v>
      </c>
      <c r="O313" s="15">
        <f t="shared" si="79"/>
        <v>0.01605995717</v>
      </c>
      <c r="P313" s="13">
        <v>30.0</v>
      </c>
      <c r="Q313" s="14">
        <v>1932.0</v>
      </c>
      <c r="R313" s="15">
        <f t="shared" si="4"/>
        <v>0.01552795031</v>
      </c>
    </row>
    <row r="314">
      <c r="A314" s="26" t="s">
        <v>421</v>
      </c>
      <c r="B314" s="20" t="s">
        <v>44</v>
      </c>
      <c r="C314" s="21" t="s">
        <v>36</v>
      </c>
      <c r="D314" s="32"/>
      <c r="E314" s="23">
        <v>1404.0</v>
      </c>
      <c r="F314" s="33"/>
      <c r="G314" s="32"/>
      <c r="H314" s="23">
        <v>3750.0</v>
      </c>
      <c r="I314" s="33"/>
      <c r="J314" s="32"/>
      <c r="K314" s="23">
        <v>5168.0</v>
      </c>
      <c r="L314" s="33"/>
      <c r="M314" s="22">
        <v>30.0</v>
      </c>
      <c r="N314" s="23">
        <v>8262.0</v>
      </c>
      <c r="O314" s="24">
        <f t="shared" si="79"/>
        <v>0.003631082062</v>
      </c>
      <c r="P314" s="22">
        <v>30.0</v>
      </c>
      <c r="Q314" s="23">
        <v>8674.0</v>
      </c>
      <c r="R314" s="24">
        <f t="shared" si="4"/>
        <v>0.003458611944</v>
      </c>
    </row>
    <row r="315">
      <c r="A315" s="10" t="s">
        <v>422</v>
      </c>
      <c r="B315" s="11" t="s">
        <v>106</v>
      </c>
      <c r="C315" s="12" t="s">
        <v>24</v>
      </c>
      <c r="D315" s="34"/>
      <c r="E315" s="14">
        <v>4387.0</v>
      </c>
      <c r="F315" s="35"/>
      <c r="G315" s="34"/>
      <c r="H315" s="14">
        <v>5149.0</v>
      </c>
      <c r="I315" s="35"/>
      <c r="J315" s="34"/>
      <c r="K315" s="14">
        <v>5016.0</v>
      </c>
      <c r="L315" s="35"/>
      <c r="M315" s="13">
        <v>34.0</v>
      </c>
      <c r="N315" s="14">
        <v>5182.0</v>
      </c>
      <c r="O315" s="15">
        <f t="shared" si="79"/>
        <v>0.006561173292</v>
      </c>
      <c r="P315" s="13">
        <v>30.0</v>
      </c>
      <c r="Q315" s="14">
        <v>5697.0</v>
      </c>
      <c r="R315" s="15">
        <f t="shared" si="4"/>
        <v>0.005265929437</v>
      </c>
    </row>
    <row r="316">
      <c r="A316" s="10" t="s">
        <v>423</v>
      </c>
      <c r="B316" s="11" t="s">
        <v>237</v>
      </c>
      <c r="C316" s="12" t="s">
        <v>24</v>
      </c>
      <c r="D316" s="34"/>
      <c r="E316" s="14">
        <v>2459.0</v>
      </c>
      <c r="F316" s="35"/>
      <c r="G316" s="34"/>
      <c r="H316" s="14">
        <v>2486.0</v>
      </c>
      <c r="I316" s="48"/>
      <c r="J316" s="34"/>
      <c r="K316" s="14">
        <v>2171.0</v>
      </c>
      <c r="L316" s="35"/>
      <c r="M316" s="13">
        <v>40.0</v>
      </c>
      <c r="N316" s="14">
        <v>2255.0</v>
      </c>
      <c r="O316" s="15">
        <f t="shared" si="79"/>
        <v>0.0177383592</v>
      </c>
      <c r="P316" s="13">
        <v>30.0</v>
      </c>
      <c r="Q316" s="14">
        <v>2206.0</v>
      </c>
      <c r="R316" s="15">
        <f t="shared" si="4"/>
        <v>0.01359927471</v>
      </c>
    </row>
    <row r="317">
      <c r="A317" s="20" t="s">
        <v>424</v>
      </c>
      <c r="B317" s="20" t="s">
        <v>222</v>
      </c>
      <c r="C317" s="21" t="s">
        <v>42</v>
      </c>
      <c r="D317" s="32"/>
      <c r="E317" s="23">
        <v>1537.0</v>
      </c>
      <c r="F317" s="33"/>
      <c r="G317" s="32"/>
      <c r="H317" s="23">
        <v>2171.0</v>
      </c>
      <c r="I317" s="33"/>
      <c r="J317" s="32"/>
      <c r="K317" s="23">
        <v>1933.0</v>
      </c>
      <c r="L317" s="33"/>
      <c r="M317" s="32"/>
      <c r="N317" s="23">
        <v>2287.0</v>
      </c>
      <c r="O317" s="33"/>
      <c r="P317" s="22">
        <v>30.0</v>
      </c>
      <c r="Q317" s="23">
        <v>2304.0</v>
      </c>
      <c r="R317" s="24">
        <f t="shared" si="4"/>
        <v>0.01302083333</v>
      </c>
    </row>
    <row r="318">
      <c r="A318" s="10" t="s">
        <v>425</v>
      </c>
      <c r="B318" s="11" t="s">
        <v>237</v>
      </c>
      <c r="C318" s="12" t="s">
        <v>24</v>
      </c>
      <c r="D318" s="34"/>
      <c r="E318" s="14">
        <v>1370.0</v>
      </c>
      <c r="F318" s="35"/>
      <c r="G318" s="34"/>
      <c r="H318" s="14">
        <v>1730.0</v>
      </c>
      <c r="I318" s="48"/>
      <c r="J318" s="34"/>
      <c r="K318" s="14">
        <v>2194.0</v>
      </c>
      <c r="L318" s="35"/>
      <c r="M318" s="13">
        <v>27.0</v>
      </c>
      <c r="N318" s="14">
        <v>2510.0</v>
      </c>
      <c r="O318" s="15">
        <f t="shared" ref="O318:O322" si="80">M318/N318</f>
        <v>0.01075697211</v>
      </c>
      <c r="P318" s="13">
        <v>28.0</v>
      </c>
      <c r="Q318" s="14">
        <v>2671.0</v>
      </c>
      <c r="R318" s="15">
        <f t="shared" si="4"/>
        <v>0.01048296518</v>
      </c>
    </row>
    <row r="319">
      <c r="A319" s="20" t="s">
        <v>285</v>
      </c>
      <c r="B319" s="20" t="s">
        <v>234</v>
      </c>
      <c r="C319" s="21" t="s">
        <v>36</v>
      </c>
      <c r="D319" s="32"/>
      <c r="E319" s="23">
        <v>2858.0</v>
      </c>
      <c r="F319" s="33"/>
      <c r="G319" s="32"/>
      <c r="H319" s="23">
        <v>3015.0</v>
      </c>
      <c r="I319" s="33"/>
      <c r="J319" s="32"/>
      <c r="K319" s="23">
        <v>3292.0</v>
      </c>
      <c r="L319" s="33"/>
      <c r="M319" s="22">
        <v>150.0</v>
      </c>
      <c r="N319" s="23">
        <v>4064.0</v>
      </c>
      <c r="O319" s="24">
        <f t="shared" si="80"/>
        <v>0.03690944882</v>
      </c>
      <c r="P319" s="22">
        <v>28.0</v>
      </c>
      <c r="Q319" s="23">
        <v>4310.0</v>
      </c>
      <c r="R319" s="24">
        <f t="shared" si="4"/>
        <v>0.006496519722</v>
      </c>
    </row>
    <row r="320">
      <c r="A320" s="10" t="s">
        <v>426</v>
      </c>
      <c r="B320" s="11" t="s">
        <v>106</v>
      </c>
      <c r="C320" s="12" t="s">
        <v>24</v>
      </c>
      <c r="D320" s="34"/>
      <c r="E320" s="14">
        <v>3833.0</v>
      </c>
      <c r="F320" s="35"/>
      <c r="G320" s="34"/>
      <c r="H320" s="14">
        <v>5690.0</v>
      </c>
      <c r="I320" s="35"/>
      <c r="J320" s="34"/>
      <c r="K320" s="14">
        <v>4259.0</v>
      </c>
      <c r="L320" s="35"/>
      <c r="M320" s="13">
        <v>20.0</v>
      </c>
      <c r="N320" s="14">
        <v>5067.0</v>
      </c>
      <c r="O320" s="15">
        <f t="shared" si="80"/>
        <v>0.003947108743</v>
      </c>
      <c r="P320" s="13">
        <v>27.0</v>
      </c>
      <c r="Q320" s="14">
        <v>5299.0</v>
      </c>
      <c r="R320" s="15">
        <f t="shared" si="4"/>
        <v>0.005095301</v>
      </c>
    </row>
    <row r="321">
      <c r="A321" s="20" t="s">
        <v>427</v>
      </c>
      <c r="B321" s="20" t="s">
        <v>48</v>
      </c>
      <c r="C321" s="21" t="s">
        <v>42</v>
      </c>
      <c r="D321" s="32"/>
      <c r="E321" s="23">
        <v>3580.0</v>
      </c>
      <c r="F321" s="33"/>
      <c r="G321" s="32"/>
      <c r="H321" s="23">
        <v>4796.0</v>
      </c>
      <c r="I321" s="33"/>
      <c r="J321" s="32"/>
      <c r="K321" s="23">
        <v>5592.0</v>
      </c>
      <c r="L321" s="33"/>
      <c r="M321" s="22">
        <v>27.0</v>
      </c>
      <c r="N321" s="23">
        <v>5783.0</v>
      </c>
      <c r="O321" s="24">
        <f t="shared" si="80"/>
        <v>0.004668856995</v>
      </c>
      <c r="P321" s="22">
        <v>27.0</v>
      </c>
      <c r="Q321" s="23">
        <v>6632.0</v>
      </c>
      <c r="R321" s="24">
        <f t="shared" si="4"/>
        <v>0.004071170084</v>
      </c>
    </row>
    <row r="322">
      <c r="A322" s="20" t="s">
        <v>428</v>
      </c>
      <c r="B322" s="20" t="s">
        <v>209</v>
      </c>
      <c r="C322" s="21" t="s">
        <v>36</v>
      </c>
      <c r="D322" s="32"/>
      <c r="E322" s="23">
        <v>5570.0</v>
      </c>
      <c r="F322" s="33"/>
      <c r="G322" s="32"/>
      <c r="H322" s="23">
        <v>3399.0</v>
      </c>
      <c r="I322" s="33"/>
      <c r="J322" s="32"/>
      <c r="K322" s="23">
        <v>3320.0</v>
      </c>
      <c r="L322" s="33"/>
      <c r="M322" s="22">
        <v>33.0</v>
      </c>
      <c r="N322" s="23">
        <v>3647.0</v>
      </c>
      <c r="O322" s="24">
        <f t="shared" si="80"/>
        <v>0.009048533041</v>
      </c>
      <c r="P322" s="22">
        <v>27.0</v>
      </c>
      <c r="Q322" s="23">
        <v>3641.0</v>
      </c>
      <c r="R322" s="24">
        <f t="shared" si="4"/>
        <v>0.00741554518</v>
      </c>
    </row>
    <row r="323">
      <c r="A323" s="10" t="s">
        <v>429</v>
      </c>
      <c r="B323" s="11" t="s">
        <v>272</v>
      </c>
      <c r="C323" s="12" t="s">
        <v>24</v>
      </c>
      <c r="D323" s="13">
        <v>4.0</v>
      </c>
      <c r="E323" s="14">
        <v>7610.0</v>
      </c>
      <c r="F323" s="15">
        <f>D323/E323</f>
        <v>0.0005256241787</v>
      </c>
      <c r="G323" s="34"/>
      <c r="H323" s="14">
        <v>8725.0</v>
      </c>
      <c r="I323" s="35"/>
      <c r="J323" s="13">
        <v>40.0</v>
      </c>
      <c r="K323" s="14">
        <v>8794.0</v>
      </c>
      <c r="L323" s="15">
        <f>J323/K323</f>
        <v>0.004548555834</v>
      </c>
      <c r="M323" s="16">
        <v>0.0</v>
      </c>
      <c r="N323" s="14">
        <v>8880.0</v>
      </c>
      <c r="O323" s="17">
        <v>0.0</v>
      </c>
      <c r="P323" s="13">
        <v>27.0</v>
      </c>
      <c r="Q323" s="14">
        <v>9609.0</v>
      </c>
      <c r="R323" s="15">
        <f t="shared" si="4"/>
        <v>0.002809865751</v>
      </c>
    </row>
    <row r="324">
      <c r="A324" s="28" t="s">
        <v>430</v>
      </c>
      <c r="B324" s="28" t="s">
        <v>108</v>
      </c>
      <c r="C324" s="29" t="s">
        <v>42</v>
      </c>
      <c r="D324" s="32"/>
      <c r="E324" s="23">
        <v>5128.0</v>
      </c>
      <c r="F324" s="33"/>
      <c r="G324" s="32"/>
      <c r="H324" s="23">
        <v>6495.0</v>
      </c>
      <c r="I324" s="33"/>
      <c r="J324" s="32"/>
      <c r="K324" s="23">
        <v>9227.0</v>
      </c>
      <c r="L324" s="33"/>
      <c r="M324" s="22">
        <v>25.0</v>
      </c>
      <c r="N324" s="23">
        <v>10770.0</v>
      </c>
      <c r="O324" s="24">
        <f>M324/N324</f>
        <v>0.002321262767</v>
      </c>
      <c r="P324" s="22">
        <v>25.0</v>
      </c>
      <c r="Q324" s="23">
        <v>10910.0</v>
      </c>
      <c r="R324" s="24">
        <f t="shared" si="4"/>
        <v>0.00229147571</v>
      </c>
    </row>
    <row r="325">
      <c r="A325" s="10" t="s">
        <v>431</v>
      </c>
      <c r="B325" s="11" t="s">
        <v>196</v>
      </c>
      <c r="C325" s="12" t="s">
        <v>24</v>
      </c>
      <c r="D325" s="13">
        <v>30.0</v>
      </c>
      <c r="E325" s="14">
        <v>2035.0</v>
      </c>
      <c r="F325" s="15">
        <f>D325/E325</f>
        <v>0.01474201474</v>
      </c>
      <c r="G325" s="34"/>
      <c r="H325" s="14">
        <v>2091.0</v>
      </c>
      <c r="I325" s="35"/>
      <c r="J325" s="34"/>
      <c r="K325" s="14">
        <v>2206.0</v>
      </c>
      <c r="L325" s="35"/>
      <c r="M325" s="34"/>
      <c r="N325" s="14">
        <v>2578.0</v>
      </c>
      <c r="O325" s="35"/>
      <c r="P325" s="13">
        <v>25.0</v>
      </c>
      <c r="Q325" s="14">
        <v>2630.0</v>
      </c>
      <c r="R325" s="15">
        <f t="shared" si="4"/>
        <v>0.009505703422</v>
      </c>
    </row>
    <row r="326">
      <c r="A326" s="20" t="s">
        <v>432</v>
      </c>
      <c r="B326" s="20" t="s">
        <v>222</v>
      </c>
      <c r="C326" s="21" t="s">
        <v>42</v>
      </c>
      <c r="D326" s="32"/>
      <c r="E326" s="23">
        <v>2580.0</v>
      </c>
      <c r="F326" s="33"/>
      <c r="G326" s="32"/>
      <c r="H326" s="23">
        <v>1880.0</v>
      </c>
      <c r="I326" s="33"/>
      <c r="J326" s="32"/>
      <c r="K326" s="23">
        <v>1585.0</v>
      </c>
      <c r="L326" s="33"/>
      <c r="M326" s="30">
        <v>0.0</v>
      </c>
      <c r="N326" s="23">
        <v>1710.0</v>
      </c>
      <c r="O326" s="36">
        <v>0.0</v>
      </c>
      <c r="P326" s="22">
        <v>25.0</v>
      </c>
      <c r="Q326" s="23">
        <v>1611.0</v>
      </c>
      <c r="R326" s="24">
        <f t="shared" si="4"/>
        <v>0.01551831161</v>
      </c>
    </row>
    <row r="327">
      <c r="A327" s="20" t="s">
        <v>433</v>
      </c>
      <c r="B327" s="20" t="s">
        <v>81</v>
      </c>
      <c r="C327" s="21" t="s">
        <v>36</v>
      </c>
      <c r="D327" s="32"/>
      <c r="E327" s="23">
        <v>1743.0</v>
      </c>
      <c r="F327" s="33"/>
      <c r="G327" s="32"/>
      <c r="H327" s="23">
        <v>1205.0</v>
      </c>
      <c r="I327" s="33"/>
      <c r="J327" s="32"/>
      <c r="K327" s="23">
        <v>1074.0</v>
      </c>
      <c r="L327" s="33"/>
      <c r="M327" s="32"/>
      <c r="N327" s="23">
        <v>1241.0</v>
      </c>
      <c r="O327" s="33"/>
      <c r="P327" s="22">
        <v>25.0</v>
      </c>
      <c r="Q327" s="23">
        <v>1177.0</v>
      </c>
      <c r="R327" s="24">
        <f t="shared" si="4"/>
        <v>0.0212404418</v>
      </c>
    </row>
    <row r="328">
      <c r="A328" s="26" t="s">
        <v>434</v>
      </c>
      <c r="B328" s="20" t="s">
        <v>172</v>
      </c>
      <c r="C328" s="21" t="s">
        <v>31</v>
      </c>
      <c r="D328" s="32"/>
      <c r="E328" s="23">
        <v>1641.0</v>
      </c>
      <c r="F328" s="33"/>
      <c r="G328" s="32"/>
      <c r="H328" s="23">
        <v>1433.0</v>
      </c>
      <c r="I328" s="44"/>
      <c r="J328" s="32"/>
      <c r="K328" s="23">
        <v>1364.0</v>
      </c>
      <c r="L328" s="33"/>
      <c r="M328" s="32"/>
      <c r="N328" s="23">
        <v>1487.0</v>
      </c>
      <c r="O328" s="33"/>
      <c r="P328" s="22">
        <v>25.0</v>
      </c>
      <c r="Q328" s="23">
        <v>1609.0</v>
      </c>
      <c r="R328" s="24">
        <f t="shared" si="4"/>
        <v>0.01553760099</v>
      </c>
    </row>
    <row r="329">
      <c r="A329" s="20" t="s">
        <v>435</v>
      </c>
      <c r="B329" s="20" t="s">
        <v>81</v>
      </c>
      <c r="C329" s="21" t="s">
        <v>36</v>
      </c>
      <c r="D329" s="32"/>
      <c r="E329" s="23">
        <v>2699.0</v>
      </c>
      <c r="F329" s="33"/>
      <c r="G329" s="32"/>
      <c r="H329" s="23">
        <v>3118.0</v>
      </c>
      <c r="I329" s="33"/>
      <c r="J329" s="32"/>
      <c r="K329" s="23">
        <v>3766.0</v>
      </c>
      <c r="L329" s="33"/>
      <c r="M329" s="32"/>
      <c r="N329" s="23">
        <v>4760.0</v>
      </c>
      <c r="O329" s="33"/>
      <c r="P329" s="22">
        <v>25.0</v>
      </c>
      <c r="Q329" s="23">
        <v>5391.0</v>
      </c>
      <c r="R329" s="24">
        <f t="shared" si="4"/>
        <v>0.004637358561</v>
      </c>
    </row>
    <row r="330">
      <c r="A330" s="26" t="s">
        <v>436</v>
      </c>
      <c r="B330" s="20" t="s">
        <v>110</v>
      </c>
      <c r="C330" s="21" t="s">
        <v>31</v>
      </c>
      <c r="D330" s="32"/>
      <c r="E330" s="23">
        <v>1924.0</v>
      </c>
      <c r="F330" s="33"/>
      <c r="G330" s="32"/>
      <c r="H330" s="23">
        <v>7094.0</v>
      </c>
      <c r="I330" s="44"/>
      <c r="J330" s="32"/>
      <c r="K330" s="23">
        <v>8181.0</v>
      </c>
      <c r="L330" s="33"/>
      <c r="M330" s="32"/>
      <c r="N330" s="23">
        <v>12263.0</v>
      </c>
      <c r="O330" s="33"/>
      <c r="P330" s="22">
        <v>25.0</v>
      </c>
      <c r="Q330" s="23">
        <v>12012.0</v>
      </c>
      <c r="R330" s="24">
        <f t="shared" si="4"/>
        <v>0.002081252081</v>
      </c>
    </row>
    <row r="331">
      <c r="A331" s="26" t="s">
        <v>437</v>
      </c>
      <c r="B331" s="20" t="s">
        <v>38</v>
      </c>
      <c r="C331" s="21" t="s">
        <v>39</v>
      </c>
      <c r="D331" s="32"/>
      <c r="E331" s="23">
        <v>5056.0</v>
      </c>
      <c r="F331" s="33"/>
      <c r="G331" s="32"/>
      <c r="H331" s="23">
        <v>15808.0</v>
      </c>
      <c r="I331" s="44"/>
      <c r="J331" s="32"/>
      <c r="K331" s="23">
        <v>21793.0</v>
      </c>
      <c r="L331" s="33"/>
      <c r="M331" s="32"/>
      <c r="N331" s="23">
        <v>29995.0</v>
      </c>
      <c r="O331" s="33"/>
      <c r="P331" s="22">
        <v>25.0</v>
      </c>
      <c r="Q331" s="23">
        <v>32165.0</v>
      </c>
      <c r="R331" s="24">
        <f t="shared" si="4"/>
        <v>0.0007772423442</v>
      </c>
    </row>
    <row r="332">
      <c r="A332" s="10" t="s">
        <v>438</v>
      </c>
      <c r="B332" s="11" t="s">
        <v>46</v>
      </c>
      <c r="C332" s="12" t="s">
        <v>24</v>
      </c>
      <c r="D332" s="34"/>
      <c r="E332" s="14">
        <v>2967.0</v>
      </c>
      <c r="F332" s="35"/>
      <c r="G332" s="34"/>
      <c r="H332" s="14">
        <v>3143.0</v>
      </c>
      <c r="I332" s="35"/>
      <c r="J332" s="34"/>
      <c r="K332" s="14">
        <v>2681.0</v>
      </c>
      <c r="L332" s="35"/>
      <c r="M332" s="13">
        <v>24.0</v>
      </c>
      <c r="N332" s="14">
        <v>3159.0</v>
      </c>
      <c r="O332" s="15">
        <f t="shared" ref="O332:O333" si="81">M332/N332</f>
        <v>0.007597340931</v>
      </c>
      <c r="P332" s="13">
        <v>24.0</v>
      </c>
      <c r="Q332" s="14">
        <v>3435.0</v>
      </c>
      <c r="R332" s="15">
        <f t="shared" si="4"/>
        <v>0.006986899563</v>
      </c>
    </row>
    <row r="333">
      <c r="A333" s="10" t="s">
        <v>439</v>
      </c>
      <c r="B333" s="11" t="s">
        <v>46</v>
      </c>
      <c r="C333" s="12" t="s">
        <v>24</v>
      </c>
      <c r="D333" s="34"/>
      <c r="E333" s="14">
        <v>2950.0</v>
      </c>
      <c r="F333" s="35"/>
      <c r="G333" s="34"/>
      <c r="H333" s="14">
        <v>3755.0</v>
      </c>
      <c r="I333" s="35"/>
      <c r="J333" s="34"/>
      <c r="K333" s="14">
        <v>3976.0</v>
      </c>
      <c r="L333" s="35"/>
      <c r="M333" s="13">
        <v>24.0</v>
      </c>
      <c r="N333" s="14">
        <v>4778.0</v>
      </c>
      <c r="O333" s="15">
        <f t="shared" si="81"/>
        <v>0.005023022185</v>
      </c>
      <c r="P333" s="13">
        <v>24.0</v>
      </c>
      <c r="Q333" s="14">
        <v>5520.0</v>
      </c>
      <c r="R333" s="15">
        <f t="shared" si="4"/>
        <v>0.004347826087</v>
      </c>
    </row>
    <row r="334">
      <c r="A334" s="20" t="s">
        <v>318</v>
      </c>
      <c r="B334" s="20" t="s">
        <v>48</v>
      </c>
      <c r="C334" s="21" t="s">
        <v>42</v>
      </c>
      <c r="D334" s="32"/>
      <c r="E334" s="23">
        <v>3019.0</v>
      </c>
      <c r="F334" s="33"/>
      <c r="G334" s="32"/>
      <c r="H334" s="23">
        <v>3362.0</v>
      </c>
      <c r="I334" s="33"/>
      <c r="J334" s="32"/>
      <c r="K334" s="23">
        <v>3741.0</v>
      </c>
      <c r="L334" s="33"/>
      <c r="M334" s="30">
        <v>0.0</v>
      </c>
      <c r="N334" s="23">
        <v>3815.0</v>
      </c>
      <c r="O334" s="17">
        <v>0.0</v>
      </c>
      <c r="P334" s="22">
        <v>24.0</v>
      </c>
      <c r="Q334" s="23">
        <v>3967.0</v>
      </c>
      <c r="R334" s="24">
        <f t="shared" si="4"/>
        <v>0.006049911772</v>
      </c>
    </row>
    <row r="335">
      <c r="A335" s="10" t="s">
        <v>440</v>
      </c>
      <c r="B335" s="11" t="s">
        <v>368</v>
      </c>
      <c r="C335" s="12" t="s">
        <v>24</v>
      </c>
      <c r="D335" s="34"/>
      <c r="E335" s="14">
        <v>4614.0</v>
      </c>
      <c r="F335" s="35"/>
      <c r="G335" s="34"/>
      <c r="H335" s="14">
        <v>7080.0</v>
      </c>
      <c r="I335" s="35"/>
      <c r="J335" s="34"/>
      <c r="K335" s="14">
        <v>7336.0</v>
      </c>
      <c r="L335" s="35"/>
      <c r="M335" s="16">
        <v>0.0</v>
      </c>
      <c r="N335" s="14">
        <v>8094.0</v>
      </c>
      <c r="O335" s="17">
        <v>0.0</v>
      </c>
      <c r="P335" s="13">
        <v>24.0</v>
      </c>
      <c r="Q335" s="14">
        <v>8697.0</v>
      </c>
      <c r="R335" s="15">
        <f t="shared" si="4"/>
        <v>0.002759572266</v>
      </c>
    </row>
    <row r="336">
      <c r="A336" s="10" t="s">
        <v>441</v>
      </c>
      <c r="B336" s="11" t="s">
        <v>104</v>
      </c>
      <c r="C336" s="12" t="s">
        <v>24</v>
      </c>
      <c r="D336" s="34"/>
      <c r="E336" s="14">
        <v>3902.0</v>
      </c>
      <c r="F336" s="35"/>
      <c r="G336" s="34"/>
      <c r="H336" s="14">
        <v>3532.0</v>
      </c>
      <c r="I336" s="35"/>
      <c r="J336" s="34"/>
      <c r="K336" s="14">
        <v>2770.0</v>
      </c>
      <c r="L336" s="35"/>
      <c r="M336" s="34"/>
      <c r="N336" s="14">
        <v>2968.0</v>
      </c>
      <c r="O336" s="35"/>
      <c r="P336" s="13">
        <v>24.0</v>
      </c>
      <c r="Q336" s="14">
        <v>3264.0</v>
      </c>
      <c r="R336" s="15">
        <f t="shared" si="4"/>
        <v>0.007352941176</v>
      </c>
    </row>
    <row r="337">
      <c r="A337" s="10" t="s">
        <v>442</v>
      </c>
      <c r="B337" s="11" t="s">
        <v>309</v>
      </c>
      <c r="C337" s="12" t="s">
        <v>24</v>
      </c>
      <c r="D337" s="34"/>
      <c r="E337" s="14">
        <v>6746.0</v>
      </c>
      <c r="F337" s="35"/>
      <c r="G337" s="34"/>
      <c r="H337" s="14">
        <v>10160.0</v>
      </c>
      <c r="I337" s="35"/>
      <c r="J337" s="34"/>
      <c r="K337" s="14">
        <v>14089.0</v>
      </c>
      <c r="L337" s="35"/>
      <c r="M337" s="13">
        <v>32.0</v>
      </c>
      <c r="N337" s="14">
        <v>13928.0</v>
      </c>
      <c r="O337" s="15">
        <f>M337/N337</f>
        <v>0.002297530155</v>
      </c>
      <c r="P337" s="13">
        <v>23.0</v>
      </c>
      <c r="Q337" s="14">
        <v>13053.0</v>
      </c>
      <c r="R337" s="15">
        <f t="shared" si="4"/>
        <v>0.001762047039</v>
      </c>
    </row>
    <row r="338">
      <c r="A338" s="31" t="s">
        <v>443</v>
      </c>
      <c r="B338" s="11" t="s">
        <v>266</v>
      </c>
      <c r="C338" s="12" t="s">
        <v>24</v>
      </c>
      <c r="D338" s="34"/>
      <c r="E338" s="14">
        <v>4469.0</v>
      </c>
      <c r="F338" s="35"/>
      <c r="G338" s="34"/>
      <c r="H338" s="14">
        <v>5442.0</v>
      </c>
      <c r="I338" s="48"/>
      <c r="J338" s="34"/>
      <c r="K338" s="14">
        <v>5510.0</v>
      </c>
      <c r="L338" s="35"/>
      <c r="M338" s="34"/>
      <c r="N338" s="14">
        <v>6007.0</v>
      </c>
      <c r="O338" s="35"/>
      <c r="P338" s="13">
        <v>23.0</v>
      </c>
      <c r="Q338" s="14">
        <v>5838.0</v>
      </c>
      <c r="R338" s="15">
        <f t="shared" si="4"/>
        <v>0.003939705379</v>
      </c>
    </row>
    <row r="339">
      <c r="A339" s="10" t="s">
        <v>444</v>
      </c>
      <c r="B339" s="11" t="s">
        <v>46</v>
      </c>
      <c r="C339" s="12" t="s">
        <v>24</v>
      </c>
      <c r="D339" s="34"/>
      <c r="E339" s="14">
        <v>2236.0</v>
      </c>
      <c r="F339" s="35"/>
      <c r="G339" s="34"/>
      <c r="H339" s="14">
        <v>3634.0</v>
      </c>
      <c r="I339" s="35"/>
      <c r="J339" s="34"/>
      <c r="K339" s="14">
        <v>4614.0</v>
      </c>
      <c r="L339" s="35"/>
      <c r="M339" s="13">
        <f>15+13</f>
        <v>28</v>
      </c>
      <c r="N339" s="14">
        <v>7192.0</v>
      </c>
      <c r="O339" s="15">
        <f>M339/N339</f>
        <v>0.003893214683</v>
      </c>
      <c r="P339" s="13">
        <v>22.0</v>
      </c>
      <c r="Q339" s="14">
        <v>7741.0</v>
      </c>
      <c r="R339" s="15">
        <f t="shared" si="4"/>
        <v>0.002842010076</v>
      </c>
    </row>
    <row r="340">
      <c r="A340" s="20" t="s">
        <v>445</v>
      </c>
      <c r="B340" s="20" t="s">
        <v>260</v>
      </c>
      <c r="C340" s="21" t="s">
        <v>42</v>
      </c>
      <c r="D340" s="32"/>
      <c r="E340" s="23">
        <v>2154.0</v>
      </c>
      <c r="F340" s="33"/>
      <c r="G340" s="32"/>
      <c r="H340" s="23">
        <v>1977.0</v>
      </c>
      <c r="I340" s="33"/>
      <c r="J340" s="32"/>
      <c r="K340" s="23">
        <v>2574.0</v>
      </c>
      <c r="L340" s="33"/>
      <c r="M340" s="32"/>
      <c r="N340" s="23">
        <v>3349.0</v>
      </c>
      <c r="O340" s="33"/>
      <c r="P340" s="22">
        <v>22.0</v>
      </c>
      <c r="Q340" s="23">
        <v>4559.0</v>
      </c>
      <c r="R340" s="15">
        <f t="shared" si="4"/>
        <v>0.004825619653</v>
      </c>
    </row>
    <row r="341">
      <c r="A341" s="20" t="s">
        <v>446</v>
      </c>
      <c r="B341" s="20" t="s">
        <v>48</v>
      </c>
      <c r="C341" s="21" t="s">
        <v>42</v>
      </c>
      <c r="D341" s="32"/>
      <c r="E341" s="23">
        <v>391.0</v>
      </c>
      <c r="F341" s="33"/>
      <c r="G341" s="32"/>
      <c r="H341" s="23">
        <v>302.0</v>
      </c>
      <c r="I341" s="33"/>
      <c r="J341" s="32"/>
      <c r="K341" s="23">
        <v>303.0</v>
      </c>
      <c r="L341" s="33"/>
      <c r="M341" s="22">
        <v>21.0</v>
      </c>
      <c r="N341" s="23">
        <v>319.0</v>
      </c>
      <c r="O341" s="24">
        <f t="shared" ref="O341:O343" si="82">M341/N341</f>
        <v>0.065830721</v>
      </c>
      <c r="P341" s="22">
        <v>21.0</v>
      </c>
      <c r="Q341" s="23">
        <v>476.0</v>
      </c>
      <c r="R341" s="24">
        <f t="shared" si="4"/>
        <v>0.04411764706</v>
      </c>
    </row>
    <row r="342">
      <c r="A342" s="20" t="s">
        <v>447</v>
      </c>
      <c r="B342" s="20" t="s">
        <v>331</v>
      </c>
      <c r="C342" s="21" t="s">
        <v>36</v>
      </c>
      <c r="D342" s="32"/>
      <c r="E342" s="23">
        <v>1406.0</v>
      </c>
      <c r="F342" s="33"/>
      <c r="G342" s="32"/>
      <c r="H342" s="23">
        <v>2232.0</v>
      </c>
      <c r="I342" s="33"/>
      <c r="J342" s="32"/>
      <c r="K342" s="23">
        <v>1619.0</v>
      </c>
      <c r="L342" s="33"/>
      <c r="M342" s="22">
        <v>21.0</v>
      </c>
      <c r="N342" s="23">
        <v>1868.0</v>
      </c>
      <c r="O342" s="24">
        <f t="shared" si="82"/>
        <v>0.01124197002</v>
      </c>
      <c r="P342" s="22">
        <v>21.0</v>
      </c>
      <c r="Q342" s="23">
        <v>2133.0</v>
      </c>
      <c r="R342" s="24">
        <f t="shared" si="4"/>
        <v>0.009845288326</v>
      </c>
    </row>
    <row r="343">
      <c r="A343" s="46" t="s">
        <v>448</v>
      </c>
      <c r="B343" s="20" t="s">
        <v>187</v>
      </c>
      <c r="C343" s="21" t="s">
        <v>42</v>
      </c>
      <c r="D343" s="32"/>
      <c r="E343" s="23">
        <v>4157.0</v>
      </c>
      <c r="F343" s="33"/>
      <c r="G343" s="32"/>
      <c r="H343" s="23">
        <v>3425.0</v>
      </c>
      <c r="I343" s="33"/>
      <c r="J343" s="32"/>
      <c r="K343" s="23">
        <v>3644.0</v>
      </c>
      <c r="L343" s="33"/>
      <c r="M343" s="22">
        <v>34.0</v>
      </c>
      <c r="N343" s="23">
        <v>3930.0</v>
      </c>
      <c r="O343" s="24">
        <f t="shared" si="82"/>
        <v>0.008651399491</v>
      </c>
      <c r="P343" s="22">
        <v>21.0</v>
      </c>
      <c r="Q343" s="23">
        <v>4321.0</v>
      </c>
      <c r="R343" s="24">
        <f t="shared" si="4"/>
        <v>0.004859986114</v>
      </c>
    </row>
    <row r="344">
      <c r="A344" s="26" t="s">
        <v>342</v>
      </c>
      <c r="B344" s="20" t="s">
        <v>362</v>
      </c>
      <c r="C344" s="21" t="s">
        <v>39</v>
      </c>
      <c r="D344" s="32"/>
      <c r="E344" s="23">
        <v>4007.0</v>
      </c>
      <c r="F344" s="33"/>
      <c r="G344" s="32"/>
      <c r="H344" s="23">
        <v>6585.0</v>
      </c>
      <c r="I344" s="44"/>
      <c r="J344" s="32"/>
      <c r="K344" s="23">
        <v>7841.0</v>
      </c>
      <c r="L344" s="33"/>
      <c r="M344" s="32"/>
      <c r="N344" s="23">
        <v>7974.0</v>
      </c>
      <c r="O344" s="33"/>
      <c r="P344" s="22">
        <v>21.0</v>
      </c>
      <c r="Q344" s="23">
        <v>8158.0</v>
      </c>
      <c r="R344" s="24">
        <f t="shared" si="4"/>
        <v>0.002574160333</v>
      </c>
    </row>
    <row r="345">
      <c r="A345" s="52" t="s">
        <v>449</v>
      </c>
      <c r="B345" s="11" t="s">
        <v>68</v>
      </c>
      <c r="C345" s="12" t="s">
        <v>24</v>
      </c>
      <c r="D345" s="34"/>
      <c r="E345" s="19">
        <v>22220.0</v>
      </c>
      <c r="F345" s="35"/>
      <c r="G345" s="34"/>
      <c r="H345" s="19">
        <v>28196.0</v>
      </c>
      <c r="I345" s="35"/>
      <c r="J345" s="34"/>
      <c r="K345" s="19">
        <v>30298.0</v>
      </c>
      <c r="L345" s="35"/>
      <c r="M345" s="13">
        <v>11.0</v>
      </c>
      <c r="N345" s="19">
        <v>37882.0</v>
      </c>
      <c r="O345" s="15">
        <f t="shared" ref="O345:O351" si="83">M345/N345</f>
        <v>0.0002903753762</v>
      </c>
      <c r="P345" s="13">
        <v>20.0</v>
      </c>
      <c r="Q345" s="19">
        <v>40733.0</v>
      </c>
      <c r="R345" s="15">
        <f t="shared" si="4"/>
        <v>0.0004910023814</v>
      </c>
    </row>
    <row r="346">
      <c r="A346" s="10" t="s">
        <v>450</v>
      </c>
      <c r="B346" s="11" t="s">
        <v>368</v>
      </c>
      <c r="C346" s="12" t="s">
        <v>24</v>
      </c>
      <c r="D346" s="34"/>
      <c r="E346" s="14">
        <v>5347.0</v>
      </c>
      <c r="F346" s="35"/>
      <c r="G346" s="34"/>
      <c r="H346" s="14">
        <v>5869.0</v>
      </c>
      <c r="I346" s="35"/>
      <c r="J346" s="34"/>
      <c r="K346" s="14">
        <v>6008.0</v>
      </c>
      <c r="L346" s="35"/>
      <c r="M346" s="13">
        <v>18.0</v>
      </c>
      <c r="N346" s="14">
        <v>5975.0</v>
      </c>
      <c r="O346" s="15">
        <f t="shared" si="83"/>
        <v>0.003012552301</v>
      </c>
      <c r="P346" s="13">
        <v>20.0</v>
      </c>
      <c r="Q346" s="14">
        <v>5670.0</v>
      </c>
      <c r="R346" s="15">
        <f t="shared" si="4"/>
        <v>0.003527336861</v>
      </c>
    </row>
    <row r="347">
      <c r="A347" s="20" t="s">
        <v>451</v>
      </c>
      <c r="B347" s="20" t="s">
        <v>48</v>
      </c>
      <c r="C347" s="21" t="s">
        <v>42</v>
      </c>
      <c r="D347" s="32"/>
      <c r="E347" s="23">
        <v>1830.0</v>
      </c>
      <c r="F347" s="33"/>
      <c r="G347" s="32"/>
      <c r="H347" s="23">
        <v>2537.0</v>
      </c>
      <c r="I347" s="33"/>
      <c r="J347" s="32"/>
      <c r="K347" s="23">
        <v>2958.0</v>
      </c>
      <c r="L347" s="33"/>
      <c r="M347" s="22">
        <v>20.0</v>
      </c>
      <c r="N347" s="23">
        <v>3625.0</v>
      </c>
      <c r="O347" s="24">
        <f t="shared" si="83"/>
        <v>0.005517241379</v>
      </c>
      <c r="P347" s="22">
        <v>20.0</v>
      </c>
      <c r="Q347" s="23">
        <v>3941.0</v>
      </c>
      <c r="R347" s="24">
        <f t="shared" si="4"/>
        <v>0.005074854098</v>
      </c>
    </row>
    <row r="348">
      <c r="A348" s="20" t="s">
        <v>452</v>
      </c>
      <c r="B348" s="20" t="s">
        <v>48</v>
      </c>
      <c r="C348" s="21" t="s">
        <v>42</v>
      </c>
      <c r="D348" s="32"/>
      <c r="E348" s="23">
        <v>3225.0</v>
      </c>
      <c r="F348" s="33"/>
      <c r="G348" s="32"/>
      <c r="H348" s="23">
        <v>3841.0</v>
      </c>
      <c r="I348" s="33"/>
      <c r="J348" s="32"/>
      <c r="K348" s="23">
        <v>4070.0</v>
      </c>
      <c r="L348" s="33"/>
      <c r="M348" s="22">
        <v>20.0</v>
      </c>
      <c r="N348" s="23">
        <v>4346.0</v>
      </c>
      <c r="O348" s="24">
        <f t="shared" si="83"/>
        <v>0.004601932812</v>
      </c>
      <c r="P348" s="22">
        <v>20.0</v>
      </c>
      <c r="Q348" s="23">
        <v>4475.0</v>
      </c>
      <c r="R348" s="24">
        <f t="shared" si="4"/>
        <v>0.004469273743</v>
      </c>
    </row>
    <row r="349">
      <c r="A349" s="10" t="s">
        <v>453</v>
      </c>
      <c r="B349" s="11" t="s">
        <v>215</v>
      </c>
      <c r="C349" s="12" t="s">
        <v>24</v>
      </c>
      <c r="D349" s="34"/>
      <c r="E349" s="14">
        <v>2287.0</v>
      </c>
      <c r="F349" s="35"/>
      <c r="G349" s="34"/>
      <c r="H349" s="14">
        <v>1841.0</v>
      </c>
      <c r="I349" s="35"/>
      <c r="J349" s="34"/>
      <c r="K349" s="14">
        <v>1487.0</v>
      </c>
      <c r="L349" s="35"/>
      <c r="M349" s="13">
        <v>21.0</v>
      </c>
      <c r="N349" s="14">
        <v>1772.0</v>
      </c>
      <c r="O349" s="15">
        <f t="shared" si="83"/>
        <v>0.0118510158</v>
      </c>
      <c r="P349" s="13">
        <v>20.0</v>
      </c>
      <c r="Q349" s="14">
        <v>1905.0</v>
      </c>
      <c r="R349" s="15">
        <f t="shared" si="4"/>
        <v>0.01049868766</v>
      </c>
    </row>
    <row r="350">
      <c r="A350" s="10" t="s">
        <v>454</v>
      </c>
      <c r="B350" s="11" t="s">
        <v>196</v>
      </c>
      <c r="C350" s="12" t="s">
        <v>24</v>
      </c>
      <c r="D350" s="34"/>
      <c r="E350" s="14">
        <v>5565.0</v>
      </c>
      <c r="F350" s="35"/>
      <c r="G350" s="34"/>
      <c r="H350" s="14">
        <v>5724.0</v>
      </c>
      <c r="I350" s="35"/>
      <c r="J350" s="34"/>
      <c r="K350" s="14">
        <v>5294.0</v>
      </c>
      <c r="L350" s="35"/>
      <c r="M350" s="13">
        <v>30.0</v>
      </c>
      <c r="N350" s="14">
        <v>5672.0</v>
      </c>
      <c r="O350" s="15">
        <f t="shared" si="83"/>
        <v>0.005289139633</v>
      </c>
      <c r="P350" s="13">
        <v>20.0</v>
      </c>
      <c r="Q350" s="14">
        <v>5768.0</v>
      </c>
      <c r="R350" s="15">
        <f t="shared" si="4"/>
        <v>0.00346740638</v>
      </c>
    </row>
    <row r="351">
      <c r="A351" s="31" t="s">
        <v>455</v>
      </c>
      <c r="B351" s="11" t="s">
        <v>140</v>
      </c>
      <c r="C351" s="12" t="s">
        <v>24</v>
      </c>
      <c r="D351" s="34"/>
      <c r="E351" s="14">
        <v>4390.0</v>
      </c>
      <c r="F351" s="35"/>
      <c r="G351" s="34"/>
      <c r="H351" s="14">
        <f>1792+11955</f>
        <v>13747</v>
      </c>
      <c r="I351" s="48"/>
      <c r="J351" s="34"/>
      <c r="K351" s="14">
        <f>15482+1884</f>
        <v>17366</v>
      </c>
      <c r="L351" s="35"/>
      <c r="M351" s="13">
        <v>40.0</v>
      </c>
      <c r="N351" s="14">
        <f>2212+19019</f>
        <v>21231</v>
      </c>
      <c r="O351" s="15">
        <f t="shared" si="83"/>
        <v>0.001884037492</v>
      </c>
      <c r="P351" s="13">
        <v>20.0</v>
      </c>
      <c r="Q351" s="14">
        <f>20254+3077</f>
        <v>23331</v>
      </c>
      <c r="R351" s="15">
        <f t="shared" si="4"/>
        <v>0.00085722858</v>
      </c>
    </row>
    <row r="352">
      <c r="A352" s="20" t="s">
        <v>456</v>
      </c>
      <c r="B352" s="20" t="s">
        <v>260</v>
      </c>
      <c r="C352" s="21" t="s">
        <v>42</v>
      </c>
      <c r="D352" s="32"/>
      <c r="E352" s="23">
        <v>1169.0</v>
      </c>
      <c r="F352" s="33"/>
      <c r="G352" s="32"/>
      <c r="H352" s="23">
        <v>1126.0</v>
      </c>
      <c r="I352" s="33"/>
      <c r="J352" s="32"/>
      <c r="K352" s="23">
        <v>1040.0</v>
      </c>
      <c r="L352" s="33"/>
      <c r="M352" s="32"/>
      <c r="N352" s="23">
        <v>1064.0</v>
      </c>
      <c r="O352" s="33"/>
      <c r="P352" s="22">
        <v>20.0</v>
      </c>
      <c r="Q352" s="23">
        <v>1192.0</v>
      </c>
      <c r="R352" s="24">
        <f t="shared" si="4"/>
        <v>0.01677852349</v>
      </c>
    </row>
    <row r="353">
      <c r="A353" s="10" t="s">
        <v>457</v>
      </c>
      <c r="B353" s="11" t="s">
        <v>104</v>
      </c>
      <c r="C353" s="12" t="s">
        <v>24</v>
      </c>
      <c r="D353" s="34"/>
      <c r="E353" s="14">
        <v>2006.0</v>
      </c>
      <c r="F353" s="35"/>
      <c r="G353" s="34"/>
      <c r="H353" s="14">
        <v>1927.0</v>
      </c>
      <c r="I353" s="35"/>
      <c r="J353" s="34"/>
      <c r="K353" s="14">
        <v>1955.0</v>
      </c>
      <c r="L353" s="35"/>
      <c r="M353" s="34"/>
      <c r="N353" s="14">
        <v>2391.0</v>
      </c>
      <c r="O353" s="35"/>
      <c r="P353" s="13">
        <v>20.0</v>
      </c>
      <c r="Q353" s="14">
        <v>2752.0</v>
      </c>
      <c r="R353" s="15">
        <f t="shared" si="4"/>
        <v>0.00726744186</v>
      </c>
    </row>
    <row r="354">
      <c r="A354" s="31" t="s">
        <v>458</v>
      </c>
      <c r="B354" s="11" t="s">
        <v>459</v>
      </c>
      <c r="C354" s="12" t="s">
        <v>24</v>
      </c>
      <c r="D354" s="34"/>
      <c r="E354" s="14">
        <v>5702.0</v>
      </c>
      <c r="F354" s="35"/>
      <c r="G354" s="34"/>
      <c r="H354" s="14">
        <v>8672.0</v>
      </c>
      <c r="I354" s="48"/>
      <c r="J354" s="13">
        <v>18.0</v>
      </c>
      <c r="K354" s="14">
        <v>9266.0</v>
      </c>
      <c r="L354" s="15">
        <f>J354/K354</f>
        <v>0.001942585798</v>
      </c>
      <c r="M354" s="13">
        <v>19.0</v>
      </c>
      <c r="N354" s="14">
        <v>10051.0</v>
      </c>
      <c r="O354" s="15">
        <f>M354/N354</f>
        <v>0.001890359168</v>
      </c>
      <c r="P354" s="13">
        <v>19.0</v>
      </c>
      <c r="Q354" s="14">
        <v>12108.0</v>
      </c>
      <c r="R354" s="15">
        <f t="shared" si="4"/>
        <v>0.001569210439</v>
      </c>
    </row>
    <row r="355">
      <c r="A355" s="10" t="s">
        <v>460</v>
      </c>
      <c r="B355" s="11" t="s">
        <v>289</v>
      </c>
      <c r="C355" s="12" t="s">
        <v>24</v>
      </c>
      <c r="D355" s="13">
        <v>4.0</v>
      </c>
      <c r="E355" s="14">
        <v>3991.0</v>
      </c>
      <c r="F355" s="15">
        <f>D355/E355</f>
        <v>0.001002255074</v>
      </c>
      <c r="G355" s="34"/>
      <c r="H355" s="14">
        <v>3791.0</v>
      </c>
      <c r="I355" s="48"/>
      <c r="J355" s="34"/>
      <c r="K355" s="14">
        <v>3738.0</v>
      </c>
      <c r="L355" s="35"/>
      <c r="M355" s="34"/>
      <c r="N355" s="14">
        <v>3816.0</v>
      </c>
      <c r="O355" s="35"/>
      <c r="P355" s="13">
        <v>19.0</v>
      </c>
      <c r="Q355" s="14">
        <v>3848.0</v>
      </c>
      <c r="R355" s="15">
        <f t="shared" si="4"/>
        <v>0.004937629938</v>
      </c>
    </row>
    <row r="356">
      <c r="A356" s="20" t="s">
        <v>461</v>
      </c>
      <c r="B356" s="20" t="s">
        <v>48</v>
      </c>
      <c r="C356" s="21" t="s">
        <v>42</v>
      </c>
      <c r="D356" s="32"/>
      <c r="E356" s="23">
        <v>5411.0</v>
      </c>
      <c r="F356" s="33"/>
      <c r="G356" s="32"/>
      <c r="H356" s="23">
        <v>6516.0</v>
      </c>
      <c r="I356" s="33"/>
      <c r="J356" s="32"/>
      <c r="K356" s="23">
        <v>8440.0</v>
      </c>
      <c r="L356" s="33"/>
      <c r="M356" s="32"/>
      <c r="N356" s="23">
        <v>9237.0</v>
      </c>
      <c r="O356" s="33"/>
      <c r="P356" s="22">
        <v>19.0</v>
      </c>
      <c r="Q356" s="23">
        <v>9649.0</v>
      </c>
      <c r="R356" s="24">
        <f t="shared" si="4"/>
        <v>0.001969115971</v>
      </c>
    </row>
    <row r="357">
      <c r="A357" s="28" t="s">
        <v>462</v>
      </c>
      <c r="B357" s="28" t="s">
        <v>41</v>
      </c>
      <c r="C357" s="29" t="s">
        <v>42</v>
      </c>
      <c r="D357" s="32"/>
      <c r="E357" s="23">
        <v>1763.0</v>
      </c>
      <c r="F357" s="33"/>
      <c r="G357" s="32"/>
      <c r="H357" s="23">
        <v>2254.0</v>
      </c>
      <c r="I357" s="33"/>
      <c r="J357" s="32"/>
      <c r="K357" s="23">
        <v>1968.0</v>
      </c>
      <c r="L357" s="33"/>
      <c r="M357" s="22">
        <v>18.0</v>
      </c>
      <c r="N357" s="23">
        <v>3730.0</v>
      </c>
      <c r="O357" s="24">
        <f t="shared" ref="O357:O358" si="84">M357/N357</f>
        <v>0.004825737265</v>
      </c>
      <c r="P357" s="22">
        <v>18.0</v>
      </c>
      <c r="Q357" s="23">
        <v>5326.0</v>
      </c>
      <c r="R357" s="24">
        <f t="shared" si="4"/>
        <v>0.003379647015</v>
      </c>
    </row>
    <row r="358">
      <c r="A358" s="20" t="s">
        <v>463</v>
      </c>
      <c r="B358" s="20" t="s">
        <v>48</v>
      </c>
      <c r="C358" s="21" t="s">
        <v>42</v>
      </c>
      <c r="D358" s="32"/>
      <c r="E358" s="23">
        <v>2173.0</v>
      </c>
      <c r="F358" s="33"/>
      <c r="G358" s="30">
        <v>0.0</v>
      </c>
      <c r="H358" s="23">
        <v>3148.0</v>
      </c>
      <c r="I358" s="36">
        <v>0.0</v>
      </c>
      <c r="J358" s="32"/>
      <c r="K358" s="23">
        <v>4342.0</v>
      </c>
      <c r="L358" s="33"/>
      <c r="M358" s="22">
        <v>18.0</v>
      </c>
      <c r="N358" s="23">
        <v>7512.0</v>
      </c>
      <c r="O358" s="24">
        <f t="shared" si="84"/>
        <v>0.002396166134</v>
      </c>
      <c r="P358" s="22">
        <v>18.0</v>
      </c>
      <c r="Q358" s="23">
        <v>9644.0</v>
      </c>
      <c r="R358" s="24">
        <f t="shared" si="4"/>
        <v>0.001866445458</v>
      </c>
    </row>
    <row r="359">
      <c r="A359" s="10" t="s">
        <v>464</v>
      </c>
      <c r="B359" s="11" t="s">
        <v>196</v>
      </c>
      <c r="C359" s="12" t="s">
        <v>24</v>
      </c>
      <c r="D359" s="34"/>
      <c r="E359" s="14">
        <v>4328.0</v>
      </c>
      <c r="F359" s="35"/>
      <c r="G359" s="34"/>
      <c r="H359" s="14">
        <v>6128.0</v>
      </c>
      <c r="I359" s="35"/>
      <c r="J359" s="34"/>
      <c r="K359" s="14">
        <v>4552.0</v>
      </c>
      <c r="L359" s="35"/>
      <c r="M359" s="34"/>
      <c r="N359" s="14">
        <v>5667.0</v>
      </c>
      <c r="O359" s="35"/>
      <c r="P359" s="13">
        <v>18.0</v>
      </c>
      <c r="Q359" s="14">
        <v>5709.0</v>
      </c>
      <c r="R359" s="15">
        <f t="shared" si="4"/>
        <v>0.003152916448</v>
      </c>
    </row>
    <row r="360">
      <c r="A360" s="31" t="s">
        <v>465</v>
      </c>
      <c r="B360" s="11" t="s">
        <v>466</v>
      </c>
      <c r="C360" s="12" t="s">
        <v>24</v>
      </c>
      <c r="D360" s="34"/>
      <c r="E360" s="14">
        <v>4168.0</v>
      </c>
      <c r="F360" s="35"/>
      <c r="G360" s="34"/>
      <c r="H360" s="14">
        <v>3625.0</v>
      </c>
      <c r="I360" s="48"/>
      <c r="J360" s="34"/>
      <c r="K360" s="14">
        <v>3486.0</v>
      </c>
      <c r="L360" s="35"/>
      <c r="M360" s="13">
        <v>20.0</v>
      </c>
      <c r="N360" s="14">
        <v>3583.0</v>
      </c>
      <c r="O360" s="15">
        <f t="shared" ref="O360:O362" si="85">M360/N360</f>
        <v>0.005581914597</v>
      </c>
      <c r="P360" s="13">
        <v>17.0</v>
      </c>
      <c r="Q360" s="14">
        <v>3739.0</v>
      </c>
      <c r="R360" s="15">
        <f t="shared" si="4"/>
        <v>0.004546670233</v>
      </c>
    </row>
    <row r="361">
      <c r="A361" s="20" t="s">
        <v>190</v>
      </c>
      <c r="B361" s="20" t="s">
        <v>62</v>
      </c>
      <c r="C361" s="21" t="s">
        <v>42</v>
      </c>
      <c r="D361" s="22">
        <v>6.0</v>
      </c>
      <c r="E361" s="23">
        <v>2727.0</v>
      </c>
      <c r="F361" s="24">
        <f>D361/E361</f>
        <v>0.002200220022</v>
      </c>
      <c r="G361" s="32"/>
      <c r="H361" s="23">
        <v>3792.0</v>
      </c>
      <c r="I361" s="33"/>
      <c r="J361" s="32"/>
      <c r="K361" s="23">
        <v>3201.0</v>
      </c>
      <c r="L361" s="33"/>
      <c r="M361" s="22">
        <v>15.0</v>
      </c>
      <c r="N361" s="23">
        <v>3886.0</v>
      </c>
      <c r="O361" s="24">
        <f t="shared" si="85"/>
        <v>0.003860010293</v>
      </c>
      <c r="P361" s="22">
        <v>16.0</v>
      </c>
      <c r="Q361" s="23">
        <v>4105.0</v>
      </c>
      <c r="R361" s="24">
        <f t="shared" si="4"/>
        <v>0.003897685749</v>
      </c>
    </row>
    <row r="362">
      <c r="A362" s="10" t="s">
        <v>467</v>
      </c>
      <c r="B362" s="11" t="s">
        <v>276</v>
      </c>
      <c r="C362" s="12" t="s">
        <v>24</v>
      </c>
      <c r="D362" s="34"/>
      <c r="E362" s="14">
        <v>3544.0</v>
      </c>
      <c r="F362" s="35"/>
      <c r="G362" s="34"/>
      <c r="H362" s="14">
        <v>5088.0</v>
      </c>
      <c r="I362" s="35"/>
      <c r="J362" s="34"/>
      <c r="K362" s="14">
        <v>5425.0</v>
      </c>
      <c r="L362" s="35"/>
      <c r="M362" s="13">
        <v>33.0</v>
      </c>
      <c r="N362" s="14">
        <v>5111.0</v>
      </c>
      <c r="O362" s="15">
        <f t="shared" si="85"/>
        <v>0.006456662101</v>
      </c>
      <c r="P362" s="13">
        <v>16.0</v>
      </c>
      <c r="Q362" s="14">
        <v>5220.0</v>
      </c>
      <c r="R362" s="15">
        <f t="shared" si="4"/>
        <v>0.0030651341</v>
      </c>
    </row>
    <row r="363">
      <c r="A363" s="10" t="s">
        <v>468</v>
      </c>
      <c r="B363" s="11" t="s">
        <v>196</v>
      </c>
      <c r="C363" s="12" t="s">
        <v>24</v>
      </c>
      <c r="D363" s="34"/>
      <c r="E363" s="14">
        <v>1118.0</v>
      </c>
      <c r="F363" s="35"/>
      <c r="G363" s="34"/>
      <c r="H363" s="14">
        <v>908.0</v>
      </c>
      <c r="I363" s="35"/>
      <c r="J363" s="34"/>
      <c r="K363" s="14">
        <v>826.0</v>
      </c>
      <c r="L363" s="35"/>
      <c r="M363" s="34"/>
      <c r="N363" s="14">
        <v>997.0</v>
      </c>
      <c r="O363" s="35"/>
      <c r="P363" s="13">
        <v>16.0</v>
      </c>
      <c r="Q363" s="14">
        <v>1231.0</v>
      </c>
      <c r="R363" s="15">
        <f t="shared" si="4"/>
        <v>0.01299756296</v>
      </c>
    </row>
    <row r="364">
      <c r="A364" s="10" t="s">
        <v>417</v>
      </c>
      <c r="B364" s="11" t="s">
        <v>272</v>
      </c>
      <c r="C364" s="12" t="s">
        <v>24</v>
      </c>
      <c r="D364" s="34"/>
      <c r="E364" s="14">
        <v>6275.0</v>
      </c>
      <c r="F364" s="35"/>
      <c r="G364" s="34"/>
      <c r="H364" s="14">
        <v>6151.0</v>
      </c>
      <c r="I364" s="35"/>
      <c r="J364" s="34"/>
      <c r="K364" s="14">
        <v>6497.0</v>
      </c>
      <c r="L364" s="35"/>
      <c r="M364" s="34"/>
      <c r="N364" s="14">
        <v>6795.0</v>
      </c>
      <c r="O364" s="35"/>
      <c r="P364" s="13">
        <v>16.0</v>
      </c>
      <c r="Q364" s="14">
        <v>6130.0</v>
      </c>
      <c r="R364" s="15">
        <f t="shared" si="4"/>
        <v>0.002610114192</v>
      </c>
    </row>
    <row r="365">
      <c r="A365" s="10" t="s">
        <v>469</v>
      </c>
      <c r="B365" s="11" t="s">
        <v>50</v>
      </c>
      <c r="C365" s="12" t="s">
        <v>24</v>
      </c>
      <c r="D365" s="34"/>
      <c r="E365" s="14">
        <v>3234.0</v>
      </c>
      <c r="F365" s="35"/>
      <c r="G365" s="34"/>
      <c r="H365" s="14">
        <v>6059.0</v>
      </c>
      <c r="I365" s="35"/>
      <c r="J365" s="34"/>
      <c r="K365" s="14">
        <v>8656.0</v>
      </c>
      <c r="L365" s="35"/>
      <c r="M365" s="34"/>
      <c r="N365" s="14">
        <v>13058.0</v>
      </c>
      <c r="O365" s="35"/>
      <c r="P365" s="13">
        <v>16.0</v>
      </c>
      <c r="Q365" s="14">
        <v>17190.0</v>
      </c>
      <c r="R365" s="15">
        <f t="shared" si="4"/>
        <v>0.0009307737056</v>
      </c>
    </row>
    <row r="366">
      <c r="A366" s="10" t="s">
        <v>470</v>
      </c>
      <c r="B366" s="11" t="s">
        <v>309</v>
      </c>
      <c r="C366" s="12" t="s">
        <v>24</v>
      </c>
      <c r="D366" s="34"/>
      <c r="E366" s="14">
        <v>2421.0</v>
      </c>
      <c r="F366" s="35"/>
      <c r="G366" s="34"/>
      <c r="H366" s="14">
        <v>3355.0</v>
      </c>
      <c r="I366" s="35"/>
      <c r="J366" s="34"/>
      <c r="K366" s="14">
        <v>3886.0</v>
      </c>
      <c r="L366" s="35"/>
      <c r="M366" s="13">
        <v>22.0</v>
      </c>
      <c r="N366" s="14">
        <v>3831.0</v>
      </c>
      <c r="O366" s="15">
        <f>M366/N366</f>
        <v>0.005742625946</v>
      </c>
      <c r="P366" s="13">
        <v>15.0</v>
      </c>
      <c r="Q366" s="14">
        <v>3748.0</v>
      </c>
      <c r="R366" s="15">
        <f t="shared" si="4"/>
        <v>0.004002134472</v>
      </c>
    </row>
    <row r="367">
      <c r="A367" s="31" t="s">
        <v>432</v>
      </c>
      <c r="B367" s="11" t="s">
        <v>471</v>
      </c>
      <c r="C367" s="12" t="s">
        <v>24</v>
      </c>
      <c r="D367" s="34"/>
      <c r="E367" s="14">
        <v>2591.0</v>
      </c>
      <c r="F367" s="35"/>
      <c r="G367" s="16">
        <v>0.0</v>
      </c>
      <c r="H367" s="14">
        <v>1825.0</v>
      </c>
      <c r="I367" s="17">
        <v>0.0</v>
      </c>
      <c r="J367" s="34"/>
      <c r="K367" s="14">
        <v>1494.0</v>
      </c>
      <c r="L367" s="35"/>
      <c r="M367" s="34"/>
      <c r="N367" s="14">
        <v>1319.0</v>
      </c>
      <c r="O367" s="35"/>
      <c r="P367" s="13">
        <v>15.0</v>
      </c>
      <c r="Q367" s="14">
        <v>1476.0</v>
      </c>
      <c r="R367" s="15">
        <f t="shared" si="4"/>
        <v>0.01016260163</v>
      </c>
    </row>
    <row r="368">
      <c r="A368" s="10" t="s">
        <v>472</v>
      </c>
      <c r="B368" s="11" t="s">
        <v>106</v>
      </c>
      <c r="C368" s="12" t="s">
        <v>24</v>
      </c>
      <c r="D368" s="34"/>
      <c r="E368" s="14">
        <v>1951.0</v>
      </c>
      <c r="F368" s="35"/>
      <c r="G368" s="34"/>
      <c r="H368" s="14">
        <v>1659.0</v>
      </c>
      <c r="I368" s="35"/>
      <c r="J368" s="34"/>
      <c r="K368" s="14">
        <v>1507.0</v>
      </c>
      <c r="L368" s="35"/>
      <c r="M368" s="34"/>
      <c r="N368" s="14">
        <v>1800.0</v>
      </c>
      <c r="O368" s="35"/>
      <c r="P368" s="13">
        <v>15.0</v>
      </c>
      <c r="Q368" s="14">
        <v>1786.0</v>
      </c>
      <c r="R368" s="15">
        <f t="shared" si="4"/>
        <v>0.008398656215</v>
      </c>
    </row>
    <row r="369">
      <c r="A369" s="10" t="s">
        <v>473</v>
      </c>
      <c r="B369" s="11" t="s">
        <v>104</v>
      </c>
      <c r="C369" s="12" t="s">
        <v>24</v>
      </c>
      <c r="D369" s="34"/>
      <c r="E369" s="14">
        <v>1785.0</v>
      </c>
      <c r="F369" s="35"/>
      <c r="G369" s="34"/>
      <c r="H369" s="14">
        <v>1358.0</v>
      </c>
      <c r="I369" s="35"/>
      <c r="J369" s="34"/>
      <c r="K369" s="14">
        <v>1160.0</v>
      </c>
      <c r="L369" s="35"/>
      <c r="M369" s="34"/>
      <c r="N369" s="14">
        <v>1520.0</v>
      </c>
      <c r="O369" s="35"/>
      <c r="P369" s="13">
        <v>15.0</v>
      </c>
      <c r="Q369" s="14">
        <v>2061.0</v>
      </c>
      <c r="R369" s="15">
        <f t="shared" si="4"/>
        <v>0.007278020378</v>
      </c>
    </row>
    <row r="370">
      <c r="A370" s="51" t="s">
        <v>474</v>
      </c>
      <c r="B370" s="20" t="s">
        <v>187</v>
      </c>
      <c r="C370" s="21" t="s">
        <v>42</v>
      </c>
      <c r="D370" s="32"/>
      <c r="E370" s="23">
        <v>3032.0</v>
      </c>
      <c r="F370" s="33"/>
      <c r="G370" s="32"/>
      <c r="H370" s="23">
        <v>2422.0</v>
      </c>
      <c r="I370" s="33"/>
      <c r="J370" s="22">
        <v>9.0</v>
      </c>
      <c r="K370" s="23">
        <v>2394.0</v>
      </c>
      <c r="L370" s="24">
        <f>J370/K370</f>
        <v>0.003759398496</v>
      </c>
      <c r="M370" s="32"/>
      <c r="N370" s="23">
        <v>2616.0</v>
      </c>
      <c r="O370" s="33"/>
      <c r="P370" s="22">
        <v>15.0</v>
      </c>
      <c r="Q370" s="23">
        <v>2955.0</v>
      </c>
      <c r="R370" s="24">
        <f t="shared" si="4"/>
        <v>0.005076142132</v>
      </c>
    </row>
    <row r="371">
      <c r="A371" s="20" t="s">
        <v>64</v>
      </c>
      <c r="B371" s="20" t="s">
        <v>155</v>
      </c>
      <c r="C371" s="21" t="s">
        <v>36</v>
      </c>
      <c r="D371" s="32"/>
      <c r="E371" s="23">
        <v>1896.0</v>
      </c>
      <c r="F371" s="33"/>
      <c r="G371" s="32"/>
      <c r="H371" s="23">
        <v>2165.0</v>
      </c>
      <c r="I371" s="33"/>
      <c r="J371" s="32"/>
      <c r="K371" s="23">
        <v>2373.0</v>
      </c>
      <c r="L371" s="33"/>
      <c r="M371" s="32"/>
      <c r="N371" s="23">
        <v>3355.0</v>
      </c>
      <c r="O371" s="33"/>
      <c r="P371" s="22">
        <v>15.0</v>
      </c>
      <c r="Q371" s="23">
        <v>4229.0</v>
      </c>
      <c r="R371" s="24">
        <f t="shared" si="4"/>
        <v>0.00354693781</v>
      </c>
    </row>
    <row r="372">
      <c r="A372" s="20" t="s">
        <v>475</v>
      </c>
      <c r="B372" s="20" t="s">
        <v>331</v>
      </c>
      <c r="C372" s="21" t="s">
        <v>36</v>
      </c>
      <c r="D372" s="32"/>
      <c r="E372" s="23">
        <v>1682.0</v>
      </c>
      <c r="F372" s="33"/>
      <c r="G372" s="32"/>
      <c r="H372" s="23">
        <v>1667.0</v>
      </c>
      <c r="I372" s="33"/>
      <c r="J372" s="32"/>
      <c r="K372" s="23">
        <v>1524.0</v>
      </c>
      <c r="L372" s="33"/>
      <c r="M372" s="22">
        <v>14.0</v>
      </c>
      <c r="N372" s="23">
        <v>1739.0</v>
      </c>
      <c r="O372" s="24">
        <f t="shared" ref="O372:O373" si="86">M372/N372</f>
        <v>0.008050603795</v>
      </c>
      <c r="P372" s="22">
        <v>14.0</v>
      </c>
      <c r="Q372" s="23">
        <v>1959.0</v>
      </c>
      <c r="R372" s="24">
        <f t="shared" si="4"/>
        <v>0.007146503318</v>
      </c>
    </row>
    <row r="373">
      <c r="A373" s="10" t="s">
        <v>476</v>
      </c>
      <c r="B373" s="11" t="s">
        <v>337</v>
      </c>
      <c r="C373" s="12" t="s">
        <v>24</v>
      </c>
      <c r="D373" s="13">
        <v>5.0</v>
      </c>
      <c r="E373" s="14">
        <v>3304.0</v>
      </c>
      <c r="F373" s="15">
        <f>D373/E373</f>
        <v>0.001513317191</v>
      </c>
      <c r="G373" s="34"/>
      <c r="H373" s="14">
        <v>4940.0</v>
      </c>
      <c r="I373" s="35"/>
      <c r="J373" s="34"/>
      <c r="K373" s="14">
        <v>5267.0</v>
      </c>
      <c r="L373" s="35"/>
      <c r="M373" s="13">
        <v>17.0</v>
      </c>
      <c r="N373" s="14">
        <v>5105.0</v>
      </c>
      <c r="O373" s="15">
        <f t="shared" si="86"/>
        <v>0.00333006856</v>
      </c>
      <c r="P373" s="13">
        <v>14.0</v>
      </c>
      <c r="Q373" s="14">
        <v>4859.0</v>
      </c>
      <c r="R373" s="15">
        <f t="shared" si="4"/>
        <v>0.002881251286</v>
      </c>
    </row>
    <row r="374">
      <c r="A374" s="10" t="s">
        <v>477</v>
      </c>
      <c r="B374" s="11" t="s">
        <v>368</v>
      </c>
      <c r="C374" s="12" t="s">
        <v>24</v>
      </c>
      <c r="D374" s="34"/>
      <c r="E374" s="14">
        <v>3498.0</v>
      </c>
      <c r="F374" s="35"/>
      <c r="G374" s="34"/>
      <c r="H374" s="14">
        <v>2780.0</v>
      </c>
      <c r="I374" s="35"/>
      <c r="J374" s="34"/>
      <c r="K374" s="14">
        <v>2235.0</v>
      </c>
      <c r="L374" s="35"/>
      <c r="M374" s="16">
        <v>0.0</v>
      </c>
      <c r="N374" s="14">
        <v>2145.0</v>
      </c>
      <c r="O374" s="17">
        <v>0.0</v>
      </c>
      <c r="P374" s="13">
        <v>14.0</v>
      </c>
      <c r="Q374" s="14">
        <v>2127.0</v>
      </c>
      <c r="R374" s="15">
        <f t="shared" si="4"/>
        <v>0.006582040433</v>
      </c>
    </row>
    <row r="375">
      <c r="A375" s="10" t="s">
        <v>478</v>
      </c>
      <c r="B375" s="11" t="s">
        <v>168</v>
      </c>
      <c r="C375" s="12" t="s">
        <v>24</v>
      </c>
      <c r="D375" s="34"/>
      <c r="E375" s="14">
        <v>4200.0</v>
      </c>
      <c r="F375" s="35"/>
      <c r="G375" s="34"/>
      <c r="H375" s="14">
        <v>2947.0</v>
      </c>
      <c r="I375" s="35"/>
      <c r="J375" s="34"/>
      <c r="K375" s="14">
        <v>2935.0</v>
      </c>
      <c r="L375" s="35"/>
      <c r="M375" s="34"/>
      <c r="N375" s="14">
        <v>3104.0</v>
      </c>
      <c r="O375" s="35"/>
      <c r="P375" s="13">
        <v>14.0</v>
      </c>
      <c r="Q375" s="14">
        <v>3094.0</v>
      </c>
      <c r="R375" s="15">
        <f t="shared" si="4"/>
        <v>0.004524886878</v>
      </c>
    </row>
    <row r="376">
      <c r="A376" s="26" t="s">
        <v>186</v>
      </c>
      <c r="B376" s="20" t="s">
        <v>153</v>
      </c>
      <c r="C376" s="21" t="s">
        <v>39</v>
      </c>
      <c r="D376" s="32"/>
      <c r="E376" s="23">
        <v>1139.0</v>
      </c>
      <c r="F376" s="33"/>
      <c r="G376" s="32"/>
      <c r="H376" s="23">
        <v>1708.0</v>
      </c>
      <c r="I376" s="44"/>
      <c r="J376" s="32"/>
      <c r="K376" s="23">
        <v>2094.0</v>
      </c>
      <c r="L376" s="33"/>
      <c r="M376" s="32"/>
      <c r="N376" s="23">
        <v>2499.0</v>
      </c>
      <c r="O376" s="33"/>
      <c r="P376" s="22">
        <v>14.0</v>
      </c>
      <c r="Q376" s="23">
        <v>3379.0</v>
      </c>
      <c r="R376" s="24">
        <f t="shared" si="4"/>
        <v>0.004143237644</v>
      </c>
    </row>
    <row r="377">
      <c r="A377" s="20" t="s">
        <v>479</v>
      </c>
      <c r="B377" s="20" t="s">
        <v>48</v>
      </c>
      <c r="C377" s="21" t="s">
        <v>42</v>
      </c>
      <c r="D377" s="32"/>
      <c r="E377" s="23">
        <v>2385.0</v>
      </c>
      <c r="F377" s="33"/>
      <c r="G377" s="32"/>
      <c r="H377" s="23">
        <v>3728.0</v>
      </c>
      <c r="I377" s="33"/>
      <c r="J377" s="32"/>
      <c r="K377" s="23">
        <v>4298.0</v>
      </c>
      <c r="L377" s="33"/>
      <c r="M377" s="22">
        <v>13.0</v>
      </c>
      <c r="N377" s="23">
        <v>4875.0</v>
      </c>
      <c r="O377" s="24">
        <f t="shared" ref="O377:O379" si="87">M377/N377</f>
        <v>0.002666666667</v>
      </c>
      <c r="P377" s="22">
        <v>13.0</v>
      </c>
      <c r="Q377" s="23">
        <v>5230.0</v>
      </c>
      <c r="R377" s="24">
        <f t="shared" si="4"/>
        <v>0.002485659656</v>
      </c>
    </row>
    <row r="378">
      <c r="A378" s="20" t="s">
        <v>480</v>
      </c>
      <c r="B378" s="20" t="s">
        <v>260</v>
      </c>
      <c r="C378" s="21" t="s">
        <v>42</v>
      </c>
      <c r="D378" s="32"/>
      <c r="E378" s="23">
        <v>4455.0</v>
      </c>
      <c r="F378" s="33"/>
      <c r="G378" s="32"/>
      <c r="H378" s="23">
        <v>5233.0</v>
      </c>
      <c r="I378" s="33"/>
      <c r="J378" s="32"/>
      <c r="K378" s="23">
        <v>5407.0</v>
      </c>
      <c r="L378" s="33"/>
      <c r="M378" s="22">
        <v>15.0</v>
      </c>
      <c r="N378" s="23">
        <v>5949.0</v>
      </c>
      <c r="O378" s="24">
        <f t="shared" si="87"/>
        <v>0.002521432173</v>
      </c>
      <c r="P378" s="22">
        <v>13.0</v>
      </c>
      <c r="Q378" s="23">
        <v>5835.0</v>
      </c>
      <c r="R378" s="24">
        <f t="shared" si="4"/>
        <v>0.002227934876</v>
      </c>
    </row>
    <row r="379">
      <c r="A379" s="10" t="s">
        <v>481</v>
      </c>
      <c r="B379" s="11" t="s">
        <v>482</v>
      </c>
      <c r="C379" s="12" t="s">
        <v>24</v>
      </c>
      <c r="D379" s="34"/>
      <c r="E379" s="14">
        <v>3138.0</v>
      </c>
      <c r="F379" s="35"/>
      <c r="G379" s="34"/>
      <c r="H379" s="14">
        <v>3875.0</v>
      </c>
      <c r="I379" s="48"/>
      <c r="J379" s="34"/>
      <c r="K379" s="14">
        <v>3915.0</v>
      </c>
      <c r="L379" s="35"/>
      <c r="M379" s="13">
        <v>21.0</v>
      </c>
      <c r="N379" s="14">
        <v>4336.0</v>
      </c>
      <c r="O379" s="15">
        <f t="shared" si="87"/>
        <v>0.004843173432</v>
      </c>
      <c r="P379" s="13">
        <v>13.0</v>
      </c>
      <c r="Q379" s="14">
        <v>4586.0</v>
      </c>
      <c r="R379" s="15">
        <f t="shared" si="4"/>
        <v>0.002834714348</v>
      </c>
    </row>
    <row r="380">
      <c r="A380" s="10" t="s">
        <v>483</v>
      </c>
      <c r="B380" s="11" t="s">
        <v>194</v>
      </c>
      <c r="C380" s="12" t="s">
        <v>24</v>
      </c>
      <c r="D380" s="34"/>
      <c r="E380" s="14">
        <v>2770.0</v>
      </c>
      <c r="F380" s="35"/>
      <c r="G380" s="34"/>
      <c r="H380" s="14">
        <v>2217.0</v>
      </c>
      <c r="I380" s="48"/>
      <c r="J380" s="34"/>
      <c r="K380" s="14">
        <v>2297.0</v>
      </c>
      <c r="L380" s="35"/>
      <c r="M380" s="34"/>
      <c r="N380" s="14">
        <v>2926.0</v>
      </c>
      <c r="O380" s="35"/>
      <c r="P380" s="13">
        <v>13.0</v>
      </c>
      <c r="Q380" s="14">
        <v>3137.0</v>
      </c>
      <c r="R380" s="15">
        <f t="shared" si="4"/>
        <v>0.004144086707</v>
      </c>
    </row>
    <row r="381">
      <c r="A381" s="31" t="s">
        <v>484</v>
      </c>
      <c r="B381" s="11" t="s">
        <v>471</v>
      </c>
      <c r="C381" s="12" t="s">
        <v>24</v>
      </c>
      <c r="D381" s="34"/>
      <c r="E381" s="14">
        <v>3376.0</v>
      </c>
      <c r="F381" s="35"/>
      <c r="G381" s="34"/>
      <c r="H381" s="14">
        <v>2553.0</v>
      </c>
      <c r="I381" s="48"/>
      <c r="J381" s="34"/>
      <c r="K381" s="14">
        <v>2109.0</v>
      </c>
      <c r="L381" s="35"/>
      <c r="M381" s="13">
        <v>12.0</v>
      </c>
      <c r="N381" s="14">
        <v>1927.0</v>
      </c>
      <c r="O381" s="15">
        <f t="shared" ref="O381:O384" si="88">M381/N381</f>
        <v>0.006227296316</v>
      </c>
      <c r="P381" s="13">
        <v>12.0</v>
      </c>
      <c r="Q381" s="14">
        <v>2113.0</v>
      </c>
      <c r="R381" s="15">
        <f t="shared" si="4"/>
        <v>0.0056791292</v>
      </c>
    </row>
    <row r="382">
      <c r="A382" s="10" t="s">
        <v>485</v>
      </c>
      <c r="B382" s="11" t="s">
        <v>46</v>
      </c>
      <c r="C382" s="12" t="s">
        <v>24</v>
      </c>
      <c r="D382" s="34"/>
      <c r="E382" s="14">
        <v>3193.0</v>
      </c>
      <c r="F382" s="35"/>
      <c r="G382" s="34"/>
      <c r="H382" s="14">
        <v>2754.0</v>
      </c>
      <c r="I382" s="35"/>
      <c r="J382" s="34"/>
      <c r="K382" s="14">
        <v>2509.0</v>
      </c>
      <c r="L382" s="35"/>
      <c r="M382" s="13">
        <v>12.0</v>
      </c>
      <c r="N382" s="14">
        <v>2636.0</v>
      </c>
      <c r="O382" s="15">
        <f t="shared" si="88"/>
        <v>0.004552352049</v>
      </c>
      <c r="P382" s="13">
        <v>12.0</v>
      </c>
      <c r="Q382" s="14">
        <v>2700.0</v>
      </c>
      <c r="R382" s="15">
        <f t="shared" si="4"/>
        <v>0.004444444444</v>
      </c>
    </row>
    <row r="383">
      <c r="A383" s="10" t="s">
        <v>486</v>
      </c>
      <c r="B383" s="11" t="s">
        <v>46</v>
      </c>
      <c r="C383" s="12" t="s">
        <v>24</v>
      </c>
      <c r="D383" s="34"/>
      <c r="E383" s="14">
        <v>3180.0</v>
      </c>
      <c r="F383" s="35"/>
      <c r="G383" s="34"/>
      <c r="H383" s="14">
        <v>2954.0</v>
      </c>
      <c r="I383" s="35"/>
      <c r="J383" s="34"/>
      <c r="K383" s="14">
        <v>2923.0</v>
      </c>
      <c r="L383" s="35"/>
      <c r="M383" s="13">
        <v>12.0</v>
      </c>
      <c r="N383" s="14">
        <v>3222.0</v>
      </c>
      <c r="O383" s="15">
        <f t="shared" si="88"/>
        <v>0.003724394786</v>
      </c>
      <c r="P383" s="13">
        <v>12.0</v>
      </c>
      <c r="Q383" s="14">
        <v>3387.0</v>
      </c>
      <c r="R383" s="15">
        <f t="shared" si="4"/>
        <v>0.00354295837</v>
      </c>
    </row>
    <row r="384">
      <c r="A384" s="10" t="s">
        <v>487</v>
      </c>
      <c r="B384" s="11" t="s">
        <v>46</v>
      </c>
      <c r="C384" s="12" t="s">
        <v>24</v>
      </c>
      <c r="D384" s="34"/>
      <c r="E384" s="14">
        <v>2955.0</v>
      </c>
      <c r="F384" s="35"/>
      <c r="G384" s="34"/>
      <c r="H384" s="14">
        <v>2977.0</v>
      </c>
      <c r="I384" s="35"/>
      <c r="J384" s="34"/>
      <c r="K384" s="14">
        <v>2087.0</v>
      </c>
      <c r="L384" s="35"/>
      <c r="M384" s="13">
        <v>12.0</v>
      </c>
      <c r="N384" s="14">
        <v>3306.0</v>
      </c>
      <c r="O384" s="15">
        <f t="shared" si="88"/>
        <v>0.003629764065</v>
      </c>
      <c r="P384" s="13">
        <v>12.0</v>
      </c>
      <c r="Q384" s="14">
        <v>3774.0</v>
      </c>
      <c r="R384" s="15">
        <f t="shared" si="4"/>
        <v>0.003179650238</v>
      </c>
    </row>
    <row r="385">
      <c r="A385" s="10" t="s">
        <v>488</v>
      </c>
      <c r="B385" s="11" t="s">
        <v>104</v>
      </c>
      <c r="C385" s="12" t="s">
        <v>24</v>
      </c>
      <c r="D385" s="34"/>
      <c r="E385" s="14">
        <v>2181.0</v>
      </c>
      <c r="F385" s="35"/>
      <c r="G385" s="34"/>
      <c r="H385" s="14">
        <v>2110.0</v>
      </c>
      <c r="I385" s="35"/>
      <c r="J385" s="34"/>
      <c r="K385" s="14">
        <v>1922.0</v>
      </c>
      <c r="L385" s="35"/>
      <c r="M385" s="16">
        <v>0.0</v>
      </c>
      <c r="N385" s="14">
        <v>2119.0</v>
      </c>
      <c r="O385" s="17">
        <v>0.0</v>
      </c>
      <c r="P385" s="13">
        <v>12.0</v>
      </c>
      <c r="Q385" s="14">
        <v>2201.0</v>
      </c>
      <c r="R385" s="15">
        <f t="shared" si="4"/>
        <v>0.005452067242</v>
      </c>
    </row>
    <row r="386">
      <c r="A386" s="31" t="s">
        <v>489</v>
      </c>
      <c r="B386" s="11" t="s">
        <v>300</v>
      </c>
      <c r="C386" s="12" t="s">
        <v>24</v>
      </c>
      <c r="D386" s="34"/>
      <c r="E386" s="14">
        <v>3799.0</v>
      </c>
      <c r="F386" s="35"/>
      <c r="G386" s="34"/>
      <c r="H386" s="14">
        <v>2417.0</v>
      </c>
      <c r="I386" s="48"/>
      <c r="J386" s="34"/>
      <c r="K386" s="14">
        <v>2223.0</v>
      </c>
      <c r="L386" s="35"/>
      <c r="M386" s="34"/>
      <c r="N386" s="14">
        <v>2168.0</v>
      </c>
      <c r="O386" s="35"/>
      <c r="P386" s="13">
        <v>12.0</v>
      </c>
      <c r="Q386" s="14">
        <v>2245.0</v>
      </c>
      <c r="R386" s="15">
        <f t="shared" si="4"/>
        <v>0.005345211581</v>
      </c>
    </row>
    <row r="387">
      <c r="A387" s="26" t="s">
        <v>490</v>
      </c>
      <c r="B387" s="20" t="s">
        <v>172</v>
      </c>
      <c r="C387" s="21" t="s">
        <v>31</v>
      </c>
      <c r="D387" s="32"/>
      <c r="E387" s="23">
        <v>2923.0</v>
      </c>
      <c r="F387" s="33"/>
      <c r="G387" s="32"/>
      <c r="H387" s="23">
        <v>5340.0</v>
      </c>
      <c r="I387" s="44"/>
      <c r="J387" s="32"/>
      <c r="K387" s="23">
        <v>5678.0</v>
      </c>
      <c r="L387" s="33"/>
      <c r="M387" s="32"/>
      <c r="N387" s="23">
        <v>6375.0</v>
      </c>
      <c r="O387" s="33"/>
      <c r="P387" s="22">
        <v>12.0</v>
      </c>
      <c r="Q387" s="23">
        <v>6374.0</v>
      </c>
      <c r="R387" s="24">
        <f t="shared" si="4"/>
        <v>0.001882648259</v>
      </c>
    </row>
    <row r="388">
      <c r="A388" s="26" t="s">
        <v>491</v>
      </c>
      <c r="B388" s="20" t="s">
        <v>283</v>
      </c>
      <c r="C388" s="21" t="s">
        <v>31</v>
      </c>
      <c r="D388" s="32"/>
      <c r="E388" s="23">
        <v>3652.0</v>
      </c>
      <c r="F388" s="33"/>
      <c r="G388" s="32"/>
      <c r="H388" s="23">
        <v>4441.0</v>
      </c>
      <c r="I388" s="44"/>
      <c r="J388" s="32"/>
      <c r="K388" s="23">
        <v>4291.0</v>
      </c>
      <c r="L388" s="33"/>
      <c r="M388" s="32"/>
      <c r="N388" s="23">
        <v>7951.0</v>
      </c>
      <c r="O388" s="33"/>
      <c r="P388" s="22">
        <v>12.0</v>
      </c>
      <c r="Q388" s="23">
        <v>10433.0</v>
      </c>
      <c r="R388" s="24">
        <f t="shared" si="4"/>
        <v>0.001150196492</v>
      </c>
    </row>
    <row r="389">
      <c r="A389" s="10" t="s">
        <v>492</v>
      </c>
      <c r="B389" s="11" t="s">
        <v>276</v>
      </c>
      <c r="C389" s="12" t="s">
        <v>24</v>
      </c>
      <c r="D389" s="34"/>
      <c r="E389" s="14">
        <v>1714.0</v>
      </c>
      <c r="F389" s="35"/>
      <c r="G389" s="34"/>
      <c r="H389" s="14">
        <v>1641.0</v>
      </c>
      <c r="I389" s="35"/>
      <c r="J389" s="34"/>
      <c r="K389" s="14">
        <v>1415.0</v>
      </c>
      <c r="L389" s="35"/>
      <c r="M389" s="13">
        <v>11.0</v>
      </c>
      <c r="N389" s="14">
        <v>1469.0</v>
      </c>
      <c r="O389" s="15">
        <f t="shared" ref="O389:O410" si="89">M389/N389</f>
        <v>0.007488087134</v>
      </c>
      <c r="P389" s="13">
        <v>11.0</v>
      </c>
      <c r="Q389" s="14">
        <v>1443.0</v>
      </c>
      <c r="R389" s="15">
        <f t="shared" si="4"/>
        <v>0.007623007623</v>
      </c>
    </row>
    <row r="390">
      <c r="A390" s="10" t="s">
        <v>493</v>
      </c>
      <c r="B390" s="11" t="s">
        <v>175</v>
      </c>
      <c r="C390" s="12" t="s">
        <v>24</v>
      </c>
      <c r="D390" s="34"/>
      <c r="E390" s="14">
        <v>5100.0</v>
      </c>
      <c r="F390" s="35"/>
      <c r="G390" s="34"/>
      <c r="H390" s="14">
        <v>4645.0</v>
      </c>
      <c r="I390" s="35"/>
      <c r="J390" s="34"/>
      <c r="K390" s="14">
        <v>4366.0</v>
      </c>
      <c r="L390" s="35"/>
      <c r="M390" s="13">
        <v>11.0</v>
      </c>
      <c r="N390" s="14">
        <v>4366.0</v>
      </c>
      <c r="O390" s="15">
        <f t="shared" si="89"/>
        <v>0.002519468621</v>
      </c>
      <c r="P390" s="13">
        <v>11.0</v>
      </c>
      <c r="Q390" s="14">
        <v>4376.0</v>
      </c>
      <c r="R390" s="15">
        <f t="shared" si="4"/>
        <v>0.002513711152</v>
      </c>
    </row>
    <row r="391">
      <c r="A391" s="20" t="s">
        <v>494</v>
      </c>
      <c r="B391" s="20" t="s">
        <v>155</v>
      </c>
      <c r="C391" s="21" t="s">
        <v>36</v>
      </c>
      <c r="D391" s="32"/>
      <c r="E391" s="23">
        <v>4121.0</v>
      </c>
      <c r="F391" s="33"/>
      <c r="G391" s="32"/>
      <c r="H391" s="23">
        <v>5383.0</v>
      </c>
      <c r="I391" s="33"/>
      <c r="J391" s="32"/>
      <c r="K391" s="23">
        <v>5997.0</v>
      </c>
      <c r="L391" s="33"/>
      <c r="M391" s="22">
        <v>11.0</v>
      </c>
      <c r="N391" s="23">
        <v>7517.0</v>
      </c>
      <c r="O391" s="24">
        <f t="shared" si="89"/>
        <v>0.001463349741</v>
      </c>
      <c r="P391" s="22">
        <v>11.0</v>
      </c>
      <c r="Q391" s="23">
        <v>8594.0</v>
      </c>
      <c r="R391" s="24">
        <f t="shared" si="4"/>
        <v>0.001279962765</v>
      </c>
    </row>
    <row r="392">
      <c r="A392" s="10" t="s">
        <v>495</v>
      </c>
      <c r="B392" s="11" t="s">
        <v>50</v>
      </c>
      <c r="C392" s="12" t="s">
        <v>24</v>
      </c>
      <c r="D392" s="34"/>
      <c r="E392" s="14">
        <v>3944.0</v>
      </c>
      <c r="F392" s="35"/>
      <c r="G392" s="34"/>
      <c r="H392" s="14">
        <v>9663.0</v>
      </c>
      <c r="I392" s="35"/>
      <c r="J392" s="34"/>
      <c r="K392" s="14">
        <v>13172.0</v>
      </c>
      <c r="L392" s="35"/>
      <c r="M392" s="13">
        <v>22.0</v>
      </c>
      <c r="N392" s="14">
        <v>15260.0</v>
      </c>
      <c r="O392" s="15">
        <f t="shared" si="89"/>
        <v>0.001441677588</v>
      </c>
      <c r="P392" s="13">
        <v>11.0</v>
      </c>
      <c r="Q392" s="14">
        <v>15299.0</v>
      </c>
      <c r="R392" s="15">
        <f t="shared" si="4"/>
        <v>0.0007190012419</v>
      </c>
    </row>
    <row r="393">
      <c r="A393" s="31" t="s">
        <v>496</v>
      </c>
      <c r="B393" s="11" t="s">
        <v>497</v>
      </c>
      <c r="C393" s="12" t="s">
        <v>24</v>
      </c>
      <c r="D393" s="13">
        <v>6.0</v>
      </c>
      <c r="E393" s="14">
        <v>2812.0</v>
      </c>
      <c r="F393" s="15">
        <f>D393/E393</f>
        <v>0.00213371266</v>
      </c>
      <c r="G393" s="34"/>
      <c r="H393" s="14">
        <v>3969.0</v>
      </c>
      <c r="I393" s="48"/>
      <c r="J393" s="34"/>
      <c r="K393" s="14">
        <v>3390.0</v>
      </c>
      <c r="L393" s="35"/>
      <c r="M393" s="13">
        <v>14.0</v>
      </c>
      <c r="N393" s="14">
        <v>3251.0</v>
      </c>
      <c r="O393" s="15">
        <f t="shared" si="89"/>
        <v>0.004306367272</v>
      </c>
      <c r="P393" s="16">
        <v>0.0</v>
      </c>
      <c r="Q393" s="14">
        <v>2764.0</v>
      </c>
      <c r="R393" s="17">
        <v>0.0</v>
      </c>
    </row>
    <row r="394">
      <c r="A394" s="31" t="s">
        <v>498</v>
      </c>
      <c r="B394" s="11" t="s">
        <v>54</v>
      </c>
      <c r="C394" s="12" t="s">
        <v>24</v>
      </c>
      <c r="D394" s="34"/>
      <c r="E394" s="14">
        <v>4903.0</v>
      </c>
      <c r="F394" s="35"/>
      <c r="G394" s="34"/>
      <c r="H394" s="14">
        <v>4509.0</v>
      </c>
      <c r="I394" s="48"/>
      <c r="J394" s="34"/>
      <c r="K394" s="14">
        <v>4725.0</v>
      </c>
      <c r="L394" s="35"/>
      <c r="M394" s="13">
        <v>260.0</v>
      </c>
      <c r="N394" s="14">
        <v>4849.0</v>
      </c>
      <c r="O394" s="15">
        <f t="shared" si="89"/>
        <v>0.05361930295</v>
      </c>
      <c r="P394" s="16">
        <v>0.0</v>
      </c>
      <c r="Q394" s="14">
        <v>5207.0</v>
      </c>
      <c r="R394" s="17">
        <v>0.0</v>
      </c>
    </row>
    <row r="395">
      <c r="A395" s="31" t="s">
        <v>499</v>
      </c>
      <c r="B395" s="11" t="s">
        <v>140</v>
      </c>
      <c r="C395" s="12" t="s">
        <v>24</v>
      </c>
      <c r="D395" s="34"/>
      <c r="E395" s="14">
        <v>2278.0</v>
      </c>
      <c r="F395" s="35"/>
      <c r="G395" s="34"/>
      <c r="H395" s="14">
        <v>2655.0</v>
      </c>
      <c r="I395" s="48"/>
      <c r="J395" s="34"/>
      <c r="K395" s="14">
        <v>2682.0</v>
      </c>
      <c r="L395" s="35"/>
      <c r="M395" s="13">
        <v>50.0</v>
      </c>
      <c r="N395" s="14">
        <v>2954.0</v>
      </c>
      <c r="O395" s="15">
        <f t="shared" si="89"/>
        <v>0.01692620176</v>
      </c>
      <c r="P395" s="16">
        <v>0.0</v>
      </c>
      <c r="Q395" s="14">
        <v>3361.0</v>
      </c>
      <c r="R395" s="17">
        <v>0.0</v>
      </c>
    </row>
    <row r="396">
      <c r="A396" s="20" t="s">
        <v>500</v>
      </c>
      <c r="B396" s="20" t="s">
        <v>331</v>
      </c>
      <c r="C396" s="21" t="s">
        <v>36</v>
      </c>
      <c r="D396" s="32"/>
      <c r="E396" s="23">
        <v>2645.0</v>
      </c>
      <c r="F396" s="33"/>
      <c r="G396" s="32"/>
      <c r="H396" s="23">
        <v>5210.0</v>
      </c>
      <c r="I396" s="33"/>
      <c r="J396" s="32"/>
      <c r="K396" s="23">
        <v>6003.0</v>
      </c>
      <c r="L396" s="33"/>
      <c r="M396" s="22">
        <v>90.0</v>
      </c>
      <c r="N396" s="23">
        <v>6282.0</v>
      </c>
      <c r="O396" s="24">
        <f t="shared" si="89"/>
        <v>0.01432664756</v>
      </c>
      <c r="P396" s="30">
        <v>0.0</v>
      </c>
      <c r="Q396" s="23">
        <v>6159.0</v>
      </c>
      <c r="R396" s="36">
        <v>0.0</v>
      </c>
    </row>
    <row r="397">
      <c r="A397" s="10" t="s">
        <v>501</v>
      </c>
      <c r="B397" s="11" t="s">
        <v>309</v>
      </c>
      <c r="C397" s="12" t="s">
        <v>24</v>
      </c>
      <c r="D397" s="34"/>
      <c r="E397" s="14">
        <v>271.0</v>
      </c>
      <c r="F397" s="35"/>
      <c r="G397" s="34"/>
      <c r="H397" s="14">
        <v>1250.0</v>
      </c>
      <c r="I397" s="35"/>
      <c r="J397" s="34"/>
      <c r="K397" s="14">
        <v>1357.0</v>
      </c>
      <c r="L397" s="35"/>
      <c r="M397" s="13">
        <v>21.0</v>
      </c>
      <c r="N397" s="14">
        <v>1785.0</v>
      </c>
      <c r="O397" s="15">
        <f t="shared" si="89"/>
        <v>0.01176470588</v>
      </c>
      <c r="P397" s="16">
        <v>0.0</v>
      </c>
      <c r="Q397" s="14">
        <v>1373.0</v>
      </c>
      <c r="R397" s="17">
        <v>0.0</v>
      </c>
    </row>
    <row r="398">
      <c r="A398" s="10" t="s">
        <v>502</v>
      </c>
      <c r="B398" s="11" t="s">
        <v>46</v>
      </c>
      <c r="C398" s="12" t="s">
        <v>24</v>
      </c>
      <c r="D398" s="34"/>
      <c r="E398" s="14">
        <v>2243.0</v>
      </c>
      <c r="F398" s="35"/>
      <c r="G398" s="34"/>
      <c r="H398" s="14">
        <v>1972.0</v>
      </c>
      <c r="I398" s="35"/>
      <c r="J398" s="34"/>
      <c r="K398" s="14">
        <v>1910.0</v>
      </c>
      <c r="L398" s="35"/>
      <c r="M398" s="13">
        <v>24.0</v>
      </c>
      <c r="N398" s="14">
        <v>2142.0</v>
      </c>
      <c r="O398" s="15">
        <f t="shared" si="89"/>
        <v>0.01120448179</v>
      </c>
      <c r="P398" s="16">
        <v>0.0</v>
      </c>
      <c r="Q398" s="14">
        <v>2728.0</v>
      </c>
      <c r="R398" s="17">
        <v>0.0</v>
      </c>
    </row>
    <row r="399">
      <c r="A399" s="20" t="s">
        <v>503</v>
      </c>
      <c r="B399" s="20" t="s">
        <v>222</v>
      </c>
      <c r="C399" s="21" t="s">
        <v>42</v>
      </c>
      <c r="D399" s="32"/>
      <c r="E399" s="23">
        <v>2149.0</v>
      </c>
      <c r="F399" s="33"/>
      <c r="G399" s="32"/>
      <c r="H399" s="23">
        <v>1860.0</v>
      </c>
      <c r="I399" s="33"/>
      <c r="J399" s="32"/>
      <c r="K399" s="23">
        <v>1698.0</v>
      </c>
      <c r="L399" s="33"/>
      <c r="M399" s="22">
        <v>17.0</v>
      </c>
      <c r="N399" s="23">
        <v>1744.0</v>
      </c>
      <c r="O399" s="24">
        <f t="shared" si="89"/>
        <v>0.009747706422</v>
      </c>
      <c r="P399" s="30">
        <v>0.0</v>
      </c>
      <c r="Q399" s="23">
        <v>1998.0</v>
      </c>
      <c r="R399" s="36">
        <v>0.0</v>
      </c>
    </row>
    <row r="400">
      <c r="A400" s="20" t="s">
        <v>504</v>
      </c>
      <c r="B400" s="20" t="s">
        <v>48</v>
      </c>
      <c r="C400" s="21" t="s">
        <v>42</v>
      </c>
      <c r="D400" s="32"/>
      <c r="E400" s="23">
        <v>1340.0</v>
      </c>
      <c r="F400" s="33"/>
      <c r="G400" s="32"/>
      <c r="H400" s="23">
        <v>1383.0</v>
      </c>
      <c r="I400" s="33"/>
      <c r="J400" s="32"/>
      <c r="K400" s="23">
        <v>1342.0</v>
      </c>
      <c r="L400" s="33"/>
      <c r="M400" s="22">
        <v>12.0</v>
      </c>
      <c r="N400" s="23">
        <v>1388.0</v>
      </c>
      <c r="O400" s="24">
        <f t="shared" si="89"/>
        <v>0.008645533141</v>
      </c>
      <c r="P400" s="30">
        <v>0.0</v>
      </c>
      <c r="Q400" s="23">
        <v>1544.0</v>
      </c>
      <c r="R400" s="17">
        <v>0.0</v>
      </c>
    </row>
    <row r="401">
      <c r="A401" s="10" t="s">
        <v>82</v>
      </c>
      <c r="B401" s="11" t="s">
        <v>276</v>
      </c>
      <c r="C401" s="12" t="s">
        <v>24</v>
      </c>
      <c r="D401" s="34"/>
      <c r="E401" s="14">
        <v>1638.0</v>
      </c>
      <c r="F401" s="35"/>
      <c r="G401" s="34"/>
      <c r="H401" s="14">
        <v>2113.0</v>
      </c>
      <c r="I401" s="35"/>
      <c r="J401" s="34"/>
      <c r="K401" s="14">
        <v>2104.0</v>
      </c>
      <c r="L401" s="35"/>
      <c r="M401" s="13">
        <v>18.0</v>
      </c>
      <c r="N401" s="14">
        <v>2141.0</v>
      </c>
      <c r="O401" s="15">
        <f t="shared" si="89"/>
        <v>0.008407286315</v>
      </c>
      <c r="P401" s="16">
        <v>0.0</v>
      </c>
      <c r="Q401" s="14">
        <v>1993.0</v>
      </c>
      <c r="R401" s="17">
        <v>0.0</v>
      </c>
    </row>
    <row r="402">
      <c r="A402" s="10" t="s">
        <v>505</v>
      </c>
      <c r="B402" s="11" t="s">
        <v>196</v>
      </c>
      <c r="C402" s="12" t="s">
        <v>24</v>
      </c>
      <c r="D402" s="34"/>
      <c r="E402" s="14">
        <v>1737.0</v>
      </c>
      <c r="F402" s="35"/>
      <c r="G402" s="34"/>
      <c r="H402" s="14">
        <v>3102.0</v>
      </c>
      <c r="I402" s="35"/>
      <c r="J402" s="34"/>
      <c r="K402" s="14">
        <v>3696.0</v>
      </c>
      <c r="L402" s="35"/>
      <c r="M402" s="13">
        <v>20.0</v>
      </c>
      <c r="N402" s="14">
        <v>3760.0</v>
      </c>
      <c r="O402" s="15">
        <f t="shared" si="89"/>
        <v>0.005319148936</v>
      </c>
      <c r="P402" s="16">
        <v>0.0</v>
      </c>
      <c r="Q402" s="14">
        <v>4478.0</v>
      </c>
      <c r="R402" s="17">
        <v>0.0</v>
      </c>
    </row>
    <row r="403">
      <c r="A403" s="20" t="s">
        <v>235</v>
      </c>
      <c r="B403" s="20" t="s">
        <v>314</v>
      </c>
      <c r="C403" s="21" t="s">
        <v>36</v>
      </c>
      <c r="D403" s="32"/>
      <c r="E403" s="23">
        <v>2554.0</v>
      </c>
      <c r="F403" s="33"/>
      <c r="G403" s="32"/>
      <c r="H403" s="23">
        <v>4106.0</v>
      </c>
      <c r="I403" s="33"/>
      <c r="J403" s="22">
        <v>15.0</v>
      </c>
      <c r="K403" s="23">
        <v>4749.0</v>
      </c>
      <c r="L403" s="24">
        <f>J403/K403</f>
        <v>0.003158559697</v>
      </c>
      <c r="M403" s="22">
        <v>20.0</v>
      </c>
      <c r="N403" s="23">
        <v>5489.0</v>
      </c>
      <c r="O403" s="24">
        <f t="shared" si="89"/>
        <v>0.003643650938</v>
      </c>
      <c r="P403" s="30">
        <v>0.0</v>
      </c>
      <c r="Q403" s="23">
        <v>5455.0</v>
      </c>
      <c r="R403" s="36">
        <v>0.0</v>
      </c>
    </row>
    <row r="404">
      <c r="A404" s="10" t="s">
        <v>506</v>
      </c>
      <c r="B404" s="11" t="s">
        <v>50</v>
      </c>
      <c r="C404" s="12" t="s">
        <v>24</v>
      </c>
      <c r="D404" s="34"/>
      <c r="E404" s="14">
        <v>3400.0</v>
      </c>
      <c r="F404" s="35"/>
      <c r="G404" s="34"/>
      <c r="H404" s="14">
        <v>4391.0</v>
      </c>
      <c r="I404" s="35"/>
      <c r="J404" s="34"/>
      <c r="K404" s="14">
        <v>4223.0</v>
      </c>
      <c r="L404" s="35"/>
      <c r="M404" s="13">
        <v>16.0</v>
      </c>
      <c r="N404" s="14">
        <v>4453.0</v>
      </c>
      <c r="O404" s="15">
        <f t="shared" si="89"/>
        <v>0.003593083315</v>
      </c>
      <c r="P404" s="16">
        <v>0.0</v>
      </c>
      <c r="Q404" s="14">
        <v>4524.0</v>
      </c>
      <c r="R404" s="17">
        <v>0.0</v>
      </c>
    </row>
    <row r="405">
      <c r="A405" s="10" t="s">
        <v>507</v>
      </c>
      <c r="B405" s="11" t="s">
        <v>175</v>
      </c>
      <c r="C405" s="12" t="s">
        <v>24</v>
      </c>
      <c r="D405" s="34"/>
      <c r="E405" s="14">
        <v>2002.0</v>
      </c>
      <c r="F405" s="35"/>
      <c r="G405" s="34"/>
      <c r="H405" s="14">
        <v>3369.0</v>
      </c>
      <c r="I405" s="35"/>
      <c r="J405" s="34"/>
      <c r="K405" s="14">
        <v>3123.0</v>
      </c>
      <c r="L405" s="35"/>
      <c r="M405" s="13">
        <v>11.0</v>
      </c>
      <c r="N405" s="14">
        <v>3123.0</v>
      </c>
      <c r="O405" s="15">
        <f t="shared" si="89"/>
        <v>0.003522254243</v>
      </c>
      <c r="P405" s="16">
        <v>0.0</v>
      </c>
      <c r="Q405" s="14">
        <v>2974.0</v>
      </c>
      <c r="R405" s="17">
        <v>0.0</v>
      </c>
    </row>
    <row r="406">
      <c r="A406" s="10" t="s">
        <v>508</v>
      </c>
      <c r="B406" s="11" t="s">
        <v>104</v>
      </c>
      <c r="C406" s="12" t="s">
        <v>24</v>
      </c>
      <c r="D406" s="34"/>
      <c r="E406" s="14">
        <v>4961.0</v>
      </c>
      <c r="F406" s="35"/>
      <c r="G406" s="34"/>
      <c r="H406" s="14">
        <v>3813.0</v>
      </c>
      <c r="I406" s="35"/>
      <c r="J406" s="34"/>
      <c r="K406" s="14">
        <v>3467.0</v>
      </c>
      <c r="L406" s="35"/>
      <c r="M406" s="13">
        <v>11.0</v>
      </c>
      <c r="N406" s="14">
        <v>4083.0</v>
      </c>
      <c r="O406" s="15">
        <f t="shared" si="89"/>
        <v>0.002694097477</v>
      </c>
      <c r="P406" s="16">
        <v>0.0</v>
      </c>
      <c r="Q406" s="14">
        <v>4345.0</v>
      </c>
      <c r="R406" s="17">
        <v>0.0</v>
      </c>
    </row>
    <row r="407">
      <c r="A407" s="20" t="s">
        <v>509</v>
      </c>
      <c r="B407" s="20" t="s">
        <v>222</v>
      </c>
      <c r="C407" s="21" t="s">
        <v>42</v>
      </c>
      <c r="D407" s="32"/>
      <c r="E407" s="23">
        <v>1897.0</v>
      </c>
      <c r="F407" s="33"/>
      <c r="G407" s="32"/>
      <c r="H407" s="23">
        <v>3850.0</v>
      </c>
      <c r="I407" s="33"/>
      <c r="J407" s="32"/>
      <c r="K407" s="23">
        <v>6050.0</v>
      </c>
      <c r="L407" s="33"/>
      <c r="M407" s="22">
        <v>20.0</v>
      </c>
      <c r="N407" s="23">
        <v>8192.0</v>
      </c>
      <c r="O407" s="24">
        <f t="shared" si="89"/>
        <v>0.00244140625</v>
      </c>
      <c r="P407" s="30">
        <v>0.0</v>
      </c>
      <c r="Q407" s="23">
        <v>8787.0</v>
      </c>
      <c r="R407" s="36">
        <v>0.0</v>
      </c>
    </row>
    <row r="408">
      <c r="A408" s="31" t="s">
        <v>510</v>
      </c>
      <c r="B408" s="11" t="s">
        <v>386</v>
      </c>
      <c r="C408" s="12" t="s">
        <v>24</v>
      </c>
      <c r="D408" s="34"/>
      <c r="E408" s="14">
        <v>4399.0</v>
      </c>
      <c r="F408" s="35"/>
      <c r="G408" s="34"/>
      <c r="H408" s="14">
        <v>4429.0</v>
      </c>
      <c r="I408" s="48"/>
      <c r="J408" s="34"/>
      <c r="K408" s="14">
        <v>4287.0</v>
      </c>
      <c r="L408" s="35"/>
      <c r="M408" s="13">
        <v>11.0</v>
      </c>
      <c r="N408" s="14">
        <v>4569.0</v>
      </c>
      <c r="O408" s="15">
        <f t="shared" si="89"/>
        <v>0.002407529</v>
      </c>
      <c r="P408" s="16">
        <v>0.0</v>
      </c>
      <c r="Q408" s="14">
        <v>4730.0</v>
      </c>
      <c r="R408" s="17">
        <v>0.0</v>
      </c>
    </row>
    <row r="409">
      <c r="A409" s="10" t="s">
        <v>511</v>
      </c>
      <c r="B409" s="11" t="s">
        <v>256</v>
      </c>
      <c r="C409" s="12" t="s">
        <v>24</v>
      </c>
      <c r="D409" s="34"/>
      <c r="E409" s="19">
        <v>7396.0</v>
      </c>
      <c r="F409" s="35"/>
      <c r="G409" s="34"/>
      <c r="H409" s="14">
        <v>8554.0</v>
      </c>
      <c r="I409" s="35"/>
      <c r="J409" s="34"/>
      <c r="K409" s="14">
        <v>7317.0</v>
      </c>
      <c r="L409" s="35"/>
      <c r="M409" s="13">
        <v>14.0</v>
      </c>
      <c r="N409" s="14">
        <v>7843.0</v>
      </c>
      <c r="O409" s="15">
        <f t="shared" si="89"/>
        <v>0.001785031238</v>
      </c>
      <c r="P409" s="16">
        <v>0.0</v>
      </c>
      <c r="Q409" s="14">
        <v>9354.0</v>
      </c>
      <c r="R409" s="17">
        <v>0.0</v>
      </c>
    </row>
    <row r="410">
      <c r="A410" s="20" t="s">
        <v>512</v>
      </c>
      <c r="B410" s="20" t="s">
        <v>226</v>
      </c>
      <c r="C410" s="21" t="s">
        <v>36</v>
      </c>
      <c r="D410" s="32"/>
      <c r="E410" s="23">
        <v>15326.0</v>
      </c>
      <c r="F410" s="33"/>
      <c r="G410" s="32"/>
      <c r="H410" s="23">
        <v>12933.0</v>
      </c>
      <c r="I410" s="33"/>
      <c r="J410" s="32"/>
      <c r="K410" s="23">
        <v>12603.0</v>
      </c>
      <c r="L410" s="33"/>
      <c r="M410" s="22">
        <v>16.0</v>
      </c>
      <c r="N410" s="23">
        <v>13161.0</v>
      </c>
      <c r="O410" s="24">
        <f t="shared" si="89"/>
        <v>0.001215713092</v>
      </c>
      <c r="P410" s="30">
        <v>0.0</v>
      </c>
      <c r="Q410" s="23">
        <v>14452.0</v>
      </c>
      <c r="R410" s="36">
        <v>0.0</v>
      </c>
    </row>
    <row r="411">
      <c r="A411" s="10" t="s">
        <v>513</v>
      </c>
      <c r="B411" s="11" t="s">
        <v>368</v>
      </c>
      <c r="C411" s="12" t="s">
        <v>24</v>
      </c>
      <c r="D411" s="13">
        <v>24.0</v>
      </c>
      <c r="E411" s="19">
        <v>4680.0</v>
      </c>
      <c r="F411" s="15">
        <f t="shared" ref="F411:F417" si="90">D411/E411</f>
        <v>0.005128205128</v>
      </c>
      <c r="G411" s="34"/>
      <c r="H411" s="14">
        <v>5740.0</v>
      </c>
      <c r="I411" s="35"/>
      <c r="J411" s="34"/>
      <c r="K411" s="14">
        <v>5845.0</v>
      </c>
      <c r="L411" s="35"/>
      <c r="M411" s="34"/>
      <c r="N411" s="14">
        <v>5841.0</v>
      </c>
      <c r="O411" s="35"/>
      <c r="P411" s="16">
        <v>0.0</v>
      </c>
      <c r="Q411" s="14">
        <v>5716.0</v>
      </c>
      <c r="R411" s="17">
        <v>0.0</v>
      </c>
    </row>
    <row r="412">
      <c r="A412" s="31" t="s">
        <v>514</v>
      </c>
      <c r="B412" s="11" t="s">
        <v>497</v>
      </c>
      <c r="C412" s="12" t="s">
        <v>24</v>
      </c>
      <c r="D412" s="13">
        <v>23.0</v>
      </c>
      <c r="E412" s="14">
        <v>5495.0</v>
      </c>
      <c r="F412" s="15">
        <f t="shared" si="90"/>
        <v>0.004185623294</v>
      </c>
      <c r="G412" s="34"/>
      <c r="H412" s="14">
        <v>6538.0</v>
      </c>
      <c r="I412" s="48"/>
      <c r="J412" s="13">
        <v>60.0</v>
      </c>
      <c r="K412" s="14">
        <v>5969.0</v>
      </c>
      <c r="L412" s="15">
        <f>J412/K412</f>
        <v>0.010051935</v>
      </c>
      <c r="M412" s="34"/>
      <c r="N412" s="14">
        <v>6068.0</v>
      </c>
      <c r="O412" s="35"/>
      <c r="P412" s="16">
        <v>0.0</v>
      </c>
      <c r="Q412" s="14">
        <v>5826.0</v>
      </c>
      <c r="R412" s="17">
        <v>0.0</v>
      </c>
    </row>
    <row r="413">
      <c r="A413" s="10" t="s">
        <v>515</v>
      </c>
      <c r="B413" s="11" t="s">
        <v>276</v>
      </c>
      <c r="C413" s="12" t="s">
        <v>24</v>
      </c>
      <c r="D413" s="13">
        <v>15.0</v>
      </c>
      <c r="E413" s="14">
        <v>2941.0</v>
      </c>
      <c r="F413" s="15">
        <f t="shared" si="90"/>
        <v>0.005100306018</v>
      </c>
      <c r="G413" s="34"/>
      <c r="H413" s="14">
        <v>2815.0</v>
      </c>
      <c r="I413" s="35"/>
      <c r="J413" s="34"/>
      <c r="K413" s="14">
        <v>2721.0</v>
      </c>
      <c r="L413" s="35"/>
      <c r="M413" s="16">
        <v>0.0</v>
      </c>
      <c r="N413" s="14">
        <v>2853.0</v>
      </c>
      <c r="O413" s="17">
        <v>0.0</v>
      </c>
      <c r="P413" s="16">
        <v>0.0</v>
      </c>
      <c r="Q413" s="14">
        <v>2950.0</v>
      </c>
      <c r="R413" s="17">
        <v>0.0</v>
      </c>
    </row>
    <row r="414">
      <c r="A414" s="31" t="s">
        <v>516</v>
      </c>
      <c r="B414" s="11" t="s">
        <v>517</v>
      </c>
      <c r="C414" s="12" t="s">
        <v>24</v>
      </c>
      <c r="D414" s="13">
        <v>15.0</v>
      </c>
      <c r="E414" s="14">
        <v>5755.0</v>
      </c>
      <c r="F414" s="15">
        <f t="shared" si="90"/>
        <v>0.002606429192</v>
      </c>
      <c r="G414" s="34"/>
      <c r="H414" s="14">
        <v>6088.0</v>
      </c>
      <c r="I414" s="48"/>
      <c r="J414" s="34"/>
      <c r="K414" s="14">
        <v>5817.0</v>
      </c>
      <c r="L414" s="35"/>
      <c r="M414" s="16">
        <v>0.0</v>
      </c>
      <c r="N414" s="14">
        <v>6561.0</v>
      </c>
      <c r="O414" s="17">
        <v>0.0</v>
      </c>
      <c r="P414" s="16">
        <v>0.0</v>
      </c>
      <c r="Q414" s="14">
        <v>6377.0</v>
      </c>
      <c r="R414" s="17">
        <v>0.0</v>
      </c>
    </row>
    <row r="415">
      <c r="A415" s="10" t="s">
        <v>518</v>
      </c>
      <c r="B415" s="11" t="s">
        <v>178</v>
      </c>
      <c r="C415" s="12" t="s">
        <v>24</v>
      </c>
      <c r="D415" s="13">
        <v>8.0</v>
      </c>
      <c r="E415" s="14">
        <v>1725.0</v>
      </c>
      <c r="F415" s="15">
        <f t="shared" si="90"/>
        <v>0.004637681159</v>
      </c>
      <c r="G415" s="34"/>
      <c r="H415" s="14">
        <v>2385.0</v>
      </c>
      <c r="I415" s="35"/>
      <c r="J415" s="34"/>
      <c r="K415" s="14">
        <v>2025.0</v>
      </c>
      <c r="L415" s="35"/>
      <c r="M415" s="34"/>
      <c r="N415" s="14">
        <v>2263.0</v>
      </c>
      <c r="O415" s="35"/>
      <c r="P415" s="16">
        <v>0.0</v>
      </c>
      <c r="Q415" s="14">
        <v>2566.0</v>
      </c>
      <c r="R415" s="17">
        <v>0.0</v>
      </c>
    </row>
    <row r="416">
      <c r="A416" s="10" t="s">
        <v>519</v>
      </c>
      <c r="B416" s="11" t="s">
        <v>347</v>
      </c>
      <c r="C416" s="12" t="s">
        <v>24</v>
      </c>
      <c r="D416" s="13">
        <v>6.0</v>
      </c>
      <c r="E416" s="14">
        <v>4375.0</v>
      </c>
      <c r="F416" s="15">
        <f t="shared" si="90"/>
        <v>0.001371428571</v>
      </c>
      <c r="G416" s="34"/>
      <c r="H416" s="14">
        <v>5345.0</v>
      </c>
      <c r="I416" s="35"/>
      <c r="J416" s="13">
        <v>17.0</v>
      </c>
      <c r="K416" s="14">
        <v>3272.0</v>
      </c>
      <c r="L416" s="15">
        <f>J416/K416</f>
        <v>0.005195599022</v>
      </c>
      <c r="M416" s="16">
        <v>0.0</v>
      </c>
      <c r="N416" s="14">
        <v>3982.0</v>
      </c>
      <c r="O416" s="17">
        <v>0.0</v>
      </c>
      <c r="P416" s="16">
        <v>0.0</v>
      </c>
      <c r="Q416" s="14">
        <v>4246.0</v>
      </c>
      <c r="R416" s="17">
        <v>0.0</v>
      </c>
    </row>
    <row r="417">
      <c r="A417" s="10" t="s">
        <v>520</v>
      </c>
      <c r="B417" s="11" t="s">
        <v>258</v>
      </c>
      <c r="C417" s="12" t="s">
        <v>24</v>
      </c>
      <c r="D417" s="13">
        <v>5.0</v>
      </c>
      <c r="E417" s="14">
        <v>3323.0</v>
      </c>
      <c r="F417" s="15">
        <f t="shared" si="90"/>
        <v>0.00150466446</v>
      </c>
      <c r="G417" s="34"/>
      <c r="H417" s="14">
        <v>4481.0</v>
      </c>
      <c r="I417" s="48"/>
      <c r="J417" s="34"/>
      <c r="K417" s="14">
        <v>4390.0</v>
      </c>
      <c r="L417" s="35"/>
      <c r="M417" s="34"/>
      <c r="N417" s="14">
        <v>4785.0</v>
      </c>
      <c r="O417" s="35"/>
      <c r="P417" s="16">
        <v>0.0</v>
      </c>
      <c r="Q417" s="14">
        <v>4638.0</v>
      </c>
      <c r="R417" s="17">
        <v>0.0</v>
      </c>
    </row>
    <row r="418">
      <c r="A418" s="20" t="s">
        <v>521</v>
      </c>
      <c r="B418" s="20" t="s">
        <v>48</v>
      </c>
      <c r="C418" s="21" t="s">
        <v>42</v>
      </c>
      <c r="D418" s="32"/>
      <c r="E418" s="23">
        <v>3058.0</v>
      </c>
      <c r="F418" s="33"/>
      <c r="G418" s="32"/>
      <c r="H418" s="23">
        <v>4178.0</v>
      </c>
      <c r="I418" s="33"/>
      <c r="J418" s="32"/>
      <c r="K418" s="23">
        <v>5620.0</v>
      </c>
      <c r="L418" s="33"/>
      <c r="M418" s="30">
        <v>0.0</v>
      </c>
      <c r="N418" s="23">
        <v>8290.0</v>
      </c>
      <c r="O418" s="36">
        <v>0.0</v>
      </c>
      <c r="P418" s="30">
        <v>0.0</v>
      </c>
      <c r="Q418" s="23">
        <v>10068.0</v>
      </c>
      <c r="R418" s="36">
        <v>0.0</v>
      </c>
    </row>
    <row r="419">
      <c r="A419" s="20" t="s">
        <v>522</v>
      </c>
      <c r="B419" s="20" t="s">
        <v>222</v>
      </c>
      <c r="C419" s="21" t="s">
        <v>42</v>
      </c>
      <c r="D419" s="32"/>
      <c r="E419" s="23">
        <v>635.0</v>
      </c>
      <c r="F419" s="33"/>
      <c r="G419" s="32"/>
      <c r="H419" s="23">
        <v>550.0</v>
      </c>
      <c r="I419" s="33"/>
      <c r="J419" s="32"/>
      <c r="K419" s="23">
        <v>536.0</v>
      </c>
      <c r="L419" s="33"/>
      <c r="M419" s="30">
        <v>0.0</v>
      </c>
      <c r="N419" s="23">
        <v>544.0</v>
      </c>
      <c r="O419" s="36">
        <v>0.0</v>
      </c>
      <c r="P419" s="30">
        <v>0.0</v>
      </c>
      <c r="Q419" s="23">
        <v>715.0</v>
      </c>
      <c r="R419" s="36">
        <v>0.0</v>
      </c>
    </row>
    <row r="420">
      <c r="A420" s="10" t="s">
        <v>523</v>
      </c>
      <c r="B420" s="11" t="s">
        <v>237</v>
      </c>
      <c r="C420" s="12" t="s">
        <v>24</v>
      </c>
      <c r="D420" s="34"/>
      <c r="E420" s="14">
        <v>1705.0</v>
      </c>
      <c r="F420" s="35"/>
      <c r="G420" s="34"/>
      <c r="H420" s="14">
        <v>1710.0</v>
      </c>
      <c r="I420" s="48"/>
      <c r="J420" s="34"/>
      <c r="K420" s="14">
        <v>1712.0</v>
      </c>
      <c r="L420" s="35"/>
      <c r="M420" s="16">
        <v>0.0</v>
      </c>
      <c r="N420" s="14">
        <v>1602.0</v>
      </c>
      <c r="O420" s="17">
        <v>0.0</v>
      </c>
      <c r="P420" s="16">
        <v>0.0</v>
      </c>
      <c r="Q420" s="14">
        <v>1725.0</v>
      </c>
      <c r="R420" s="17">
        <v>0.0</v>
      </c>
    </row>
    <row r="421">
      <c r="A421" s="10" t="s">
        <v>524</v>
      </c>
      <c r="B421" s="11" t="s">
        <v>237</v>
      </c>
      <c r="C421" s="12" t="s">
        <v>24</v>
      </c>
      <c r="D421" s="34"/>
      <c r="E421" s="14">
        <v>1732.0</v>
      </c>
      <c r="F421" s="35"/>
      <c r="G421" s="34"/>
      <c r="H421" s="14">
        <v>1989.0</v>
      </c>
      <c r="I421" s="48"/>
      <c r="J421" s="34"/>
      <c r="K421" s="14">
        <v>2053.0</v>
      </c>
      <c r="L421" s="35"/>
      <c r="M421" s="16">
        <v>0.0</v>
      </c>
      <c r="N421" s="14">
        <v>2004.0</v>
      </c>
      <c r="O421" s="17">
        <v>0.0</v>
      </c>
      <c r="P421" s="16">
        <v>0.0</v>
      </c>
      <c r="Q421" s="14">
        <v>1747.0</v>
      </c>
      <c r="R421" s="17">
        <v>0.0</v>
      </c>
    </row>
    <row r="422">
      <c r="A422" s="10" t="s">
        <v>525</v>
      </c>
      <c r="B422" s="11" t="s">
        <v>258</v>
      </c>
      <c r="C422" s="12" t="s">
        <v>24</v>
      </c>
      <c r="D422" s="34"/>
      <c r="E422" s="14">
        <v>4221.0</v>
      </c>
      <c r="F422" s="35"/>
      <c r="G422" s="34"/>
      <c r="H422" s="14">
        <f>5670</f>
        <v>5670</v>
      </c>
      <c r="I422" s="48"/>
      <c r="J422" s="34"/>
      <c r="K422" s="14">
        <f>5977+39</f>
        <v>6016</v>
      </c>
      <c r="L422" s="35"/>
      <c r="M422" s="16">
        <v>0.0</v>
      </c>
      <c r="N422" s="14">
        <f>5993+22</f>
        <v>6015</v>
      </c>
      <c r="O422" s="17">
        <v>0.0</v>
      </c>
      <c r="P422" s="16">
        <v>0.0</v>
      </c>
      <c r="Q422" s="14">
        <f>5846+27</f>
        <v>5873</v>
      </c>
      <c r="R422" s="17">
        <v>0.0</v>
      </c>
    </row>
    <row r="423">
      <c r="A423" s="10" t="s">
        <v>526</v>
      </c>
      <c r="B423" s="11" t="s">
        <v>258</v>
      </c>
      <c r="C423" s="12" t="s">
        <v>24</v>
      </c>
      <c r="D423" s="34"/>
      <c r="E423" s="14">
        <v>4551.0</v>
      </c>
      <c r="F423" s="35"/>
      <c r="G423" s="34"/>
      <c r="H423" s="14">
        <v>7309.0</v>
      </c>
      <c r="I423" s="48"/>
      <c r="J423" s="34"/>
      <c r="K423" s="14">
        <v>7973.0</v>
      </c>
      <c r="L423" s="35"/>
      <c r="M423" s="16">
        <v>0.0</v>
      </c>
      <c r="N423" s="14">
        <v>8062.0</v>
      </c>
      <c r="O423" s="17">
        <v>0.0</v>
      </c>
      <c r="P423" s="16">
        <v>0.0</v>
      </c>
      <c r="Q423" s="14">
        <v>7782.0</v>
      </c>
      <c r="R423" s="17">
        <v>0.0</v>
      </c>
    </row>
    <row r="424">
      <c r="A424" s="10" t="s">
        <v>527</v>
      </c>
      <c r="B424" s="11" t="s">
        <v>134</v>
      </c>
      <c r="C424" s="12" t="s">
        <v>24</v>
      </c>
      <c r="D424" s="34"/>
      <c r="E424" s="14">
        <v>3449.0</v>
      </c>
      <c r="F424" s="35"/>
      <c r="G424" s="34"/>
      <c r="H424" s="14">
        <v>5376.0</v>
      </c>
      <c r="I424" s="48"/>
      <c r="J424" s="34"/>
      <c r="K424" s="14">
        <v>6809.0</v>
      </c>
      <c r="L424" s="35"/>
      <c r="M424" s="16">
        <v>0.0</v>
      </c>
      <c r="N424" s="14">
        <v>8420.0</v>
      </c>
      <c r="O424" s="17">
        <v>0.0</v>
      </c>
      <c r="P424" s="16">
        <v>0.0</v>
      </c>
      <c r="Q424" s="14">
        <v>8804.0</v>
      </c>
      <c r="R424" s="17">
        <v>0.0</v>
      </c>
    </row>
    <row r="425">
      <c r="A425" s="10" t="s">
        <v>528</v>
      </c>
      <c r="B425" s="11" t="s">
        <v>194</v>
      </c>
      <c r="C425" s="12" t="s">
        <v>24</v>
      </c>
      <c r="D425" s="34"/>
      <c r="E425" s="14">
        <v>3302.0</v>
      </c>
      <c r="F425" s="35"/>
      <c r="G425" s="34"/>
      <c r="H425" s="14">
        <v>3128.0</v>
      </c>
      <c r="I425" s="48"/>
      <c r="J425" s="34"/>
      <c r="K425" s="14">
        <v>3194.0</v>
      </c>
      <c r="L425" s="35"/>
      <c r="M425" s="16">
        <v>0.0</v>
      </c>
      <c r="N425" s="14">
        <v>3284.0</v>
      </c>
      <c r="O425" s="17">
        <v>0.0</v>
      </c>
      <c r="P425" s="16">
        <v>0.0</v>
      </c>
      <c r="Q425" s="14">
        <v>3334.0</v>
      </c>
      <c r="R425" s="17">
        <v>0.0</v>
      </c>
    </row>
    <row r="426">
      <c r="A426" s="10" t="s">
        <v>529</v>
      </c>
      <c r="B426" s="11" t="s">
        <v>175</v>
      </c>
      <c r="C426" s="12" t="s">
        <v>24</v>
      </c>
      <c r="D426" s="34"/>
      <c r="E426" s="14">
        <v>2943.0</v>
      </c>
      <c r="F426" s="35"/>
      <c r="G426" s="34"/>
      <c r="H426" s="14">
        <v>2488.0</v>
      </c>
      <c r="I426" s="35"/>
      <c r="J426" s="13">
        <v>11.0</v>
      </c>
      <c r="K426" s="14">
        <v>2353.0</v>
      </c>
      <c r="L426" s="15">
        <f>J426/K426</f>
        <v>0.004674883128</v>
      </c>
      <c r="M426" s="16">
        <v>0.0</v>
      </c>
      <c r="N426" s="14">
        <v>2353.0</v>
      </c>
      <c r="O426" s="17">
        <v>0.0</v>
      </c>
      <c r="P426" s="16">
        <v>0.0</v>
      </c>
      <c r="Q426" s="14">
        <v>2753.0</v>
      </c>
      <c r="R426" s="17">
        <v>0.0</v>
      </c>
    </row>
    <row r="427">
      <c r="A427" s="31" t="s">
        <v>530</v>
      </c>
      <c r="B427" s="11" t="s">
        <v>140</v>
      </c>
      <c r="C427" s="12" t="s">
        <v>24</v>
      </c>
      <c r="D427" s="34"/>
      <c r="E427" s="14">
        <v>4888.0</v>
      </c>
      <c r="F427" s="35"/>
      <c r="G427" s="34"/>
      <c r="H427" s="14">
        <v>4956.0</v>
      </c>
      <c r="I427" s="48"/>
      <c r="J427" s="34"/>
      <c r="K427" s="14">
        <v>4485.0</v>
      </c>
      <c r="L427" s="35"/>
      <c r="M427" s="16">
        <v>0.0</v>
      </c>
      <c r="N427" s="14">
        <v>4660.0</v>
      </c>
      <c r="O427" s="17">
        <v>0.0</v>
      </c>
      <c r="P427" s="16">
        <v>0.0</v>
      </c>
      <c r="Q427" s="14">
        <v>4617.0</v>
      </c>
      <c r="R427" s="17">
        <v>0.0</v>
      </c>
    </row>
    <row r="428">
      <c r="A428" s="10" t="s">
        <v>531</v>
      </c>
      <c r="B428" s="11" t="s">
        <v>88</v>
      </c>
      <c r="C428" s="12" t="s">
        <v>24</v>
      </c>
      <c r="D428" s="34"/>
      <c r="E428" s="14">
        <v>4498.0</v>
      </c>
      <c r="F428" s="35"/>
      <c r="G428" s="34"/>
      <c r="H428" s="14">
        <v>7798.0</v>
      </c>
      <c r="I428" s="35"/>
      <c r="J428" s="13">
        <v>326.0</v>
      </c>
      <c r="K428" s="14">
        <v>10183.0</v>
      </c>
      <c r="L428" s="15">
        <f>J428/K428</f>
        <v>0.03201414122</v>
      </c>
      <c r="M428" s="16">
        <v>0.0</v>
      </c>
      <c r="N428" s="14">
        <v>11818.0</v>
      </c>
      <c r="O428" s="17">
        <v>0.0</v>
      </c>
      <c r="P428" s="16">
        <v>0.0</v>
      </c>
      <c r="Q428" s="14">
        <v>11580.0</v>
      </c>
      <c r="R428" s="17">
        <v>0.0</v>
      </c>
    </row>
    <row r="429">
      <c r="A429" s="31" t="s">
        <v>532</v>
      </c>
      <c r="B429" s="11" t="s">
        <v>54</v>
      </c>
      <c r="C429" s="12" t="s">
        <v>24</v>
      </c>
      <c r="D429" s="34"/>
      <c r="E429" s="14">
        <v>2910.0</v>
      </c>
      <c r="F429" s="35"/>
      <c r="G429" s="34"/>
      <c r="H429" s="14">
        <v>2431.0</v>
      </c>
      <c r="I429" s="48"/>
      <c r="J429" s="34"/>
      <c r="K429" s="14">
        <v>2488.0</v>
      </c>
      <c r="L429" s="35"/>
      <c r="M429" s="16">
        <v>0.0</v>
      </c>
      <c r="N429" s="14">
        <v>3560.0</v>
      </c>
      <c r="O429" s="17">
        <v>0.0</v>
      </c>
      <c r="P429" s="16">
        <v>0.0</v>
      </c>
      <c r="Q429" s="14">
        <v>4050.0</v>
      </c>
      <c r="R429" s="17">
        <v>0.0</v>
      </c>
    </row>
    <row r="430">
      <c r="A430" s="31" t="s">
        <v>533</v>
      </c>
      <c r="B430" s="11" t="s">
        <v>358</v>
      </c>
      <c r="C430" s="12" t="s">
        <v>24</v>
      </c>
      <c r="D430" s="34"/>
      <c r="E430" s="14">
        <v>3920.0</v>
      </c>
      <c r="F430" s="35"/>
      <c r="G430" s="34"/>
      <c r="H430" s="14">
        <v>4889.0</v>
      </c>
      <c r="I430" s="48"/>
      <c r="J430" s="34"/>
      <c r="K430" s="14">
        <v>5567.0</v>
      </c>
      <c r="L430" s="35"/>
      <c r="M430" s="16">
        <v>0.0</v>
      </c>
      <c r="N430" s="14">
        <v>5882.0</v>
      </c>
      <c r="O430" s="17">
        <v>0.0</v>
      </c>
      <c r="P430" s="16">
        <v>0.0</v>
      </c>
      <c r="Q430" s="14">
        <v>5252.0</v>
      </c>
      <c r="R430" s="17">
        <v>0.0</v>
      </c>
    </row>
    <row r="431">
      <c r="A431" s="10" t="s">
        <v>534</v>
      </c>
      <c r="B431" s="11" t="s">
        <v>196</v>
      </c>
      <c r="C431" s="12" t="s">
        <v>24</v>
      </c>
      <c r="D431" s="34"/>
      <c r="E431" s="14">
        <v>4539.0</v>
      </c>
      <c r="F431" s="35"/>
      <c r="G431" s="34"/>
      <c r="H431" s="14">
        <v>3942.0</v>
      </c>
      <c r="I431" s="35"/>
      <c r="J431" s="34"/>
      <c r="K431" s="14">
        <v>3680.0</v>
      </c>
      <c r="L431" s="35"/>
      <c r="M431" s="16">
        <v>0.0</v>
      </c>
      <c r="N431" s="14">
        <v>3027.0</v>
      </c>
      <c r="O431" s="17">
        <v>0.0</v>
      </c>
      <c r="P431" s="16">
        <v>0.0</v>
      </c>
      <c r="Q431" s="14">
        <v>3212.0</v>
      </c>
      <c r="R431" s="17">
        <v>0.0</v>
      </c>
    </row>
    <row r="432">
      <c r="A432" s="10" t="s">
        <v>535</v>
      </c>
      <c r="B432" s="11" t="s">
        <v>256</v>
      </c>
      <c r="C432" s="12" t="s">
        <v>24</v>
      </c>
      <c r="D432" s="34"/>
      <c r="E432" s="14">
        <v>3694.0</v>
      </c>
      <c r="F432" s="35"/>
      <c r="G432" s="34"/>
      <c r="H432" s="14">
        <v>3441.0</v>
      </c>
      <c r="I432" s="35"/>
      <c r="J432" s="34"/>
      <c r="K432" s="14">
        <v>2901.0</v>
      </c>
      <c r="L432" s="35"/>
      <c r="M432" s="16">
        <v>0.0</v>
      </c>
      <c r="N432" s="14">
        <v>3391.0</v>
      </c>
      <c r="O432" s="17">
        <v>0.0</v>
      </c>
      <c r="P432" s="16">
        <v>0.0</v>
      </c>
      <c r="Q432" s="14">
        <v>3381.0</v>
      </c>
      <c r="R432" s="17">
        <v>0.0</v>
      </c>
    </row>
    <row r="433">
      <c r="A433" s="10" t="s">
        <v>536</v>
      </c>
      <c r="B433" s="11" t="s">
        <v>114</v>
      </c>
      <c r="C433" s="12" t="s">
        <v>24</v>
      </c>
      <c r="D433" s="34"/>
      <c r="E433" s="14">
        <v>1794.0</v>
      </c>
      <c r="F433" s="35"/>
      <c r="G433" s="34"/>
      <c r="H433" s="14">
        <v>2779.0</v>
      </c>
      <c r="I433" s="35"/>
      <c r="J433" s="34"/>
      <c r="K433" s="14">
        <v>1088.0</v>
      </c>
      <c r="L433" s="35"/>
      <c r="M433" s="16">
        <v>0.0</v>
      </c>
      <c r="N433" s="14">
        <v>988.0</v>
      </c>
      <c r="O433" s="17">
        <v>0.0</v>
      </c>
      <c r="P433" s="16">
        <v>0.0</v>
      </c>
      <c r="Q433" s="14">
        <v>1317.0</v>
      </c>
      <c r="R433" s="17">
        <v>0.0</v>
      </c>
    </row>
    <row r="434">
      <c r="A434" s="26" t="s">
        <v>537</v>
      </c>
      <c r="B434" s="20" t="s">
        <v>283</v>
      </c>
      <c r="C434" s="21" t="s">
        <v>31</v>
      </c>
      <c r="D434" s="32"/>
      <c r="E434" s="23">
        <v>3800.0</v>
      </c>
      <c r="F434" s="33"/>
      <c r="G434" s="32"/>
      <c r="H434" s="23">
        <v>2985.0</v>
      </c>
      <c r="I434" s="44"/>
      <c r="J434" s="32"/>
      <c r="K434" s="23">
        <v>2767.0</v>
      </c>
      <c r="L434" s="33"/>
      <c r="M434" s="30">
        <v>0.0</v>
      </c>
      <c r="N434" s="23">
        <v>2677.0</v>
      </c>
      <c r="O434" s="36">
        <v>0.0</v>
      </c>
      <c r="P434" s="30">
        <v>0.0</v>
      </c>
      <c r="Q434" s="23">
        <v>2742.0</v>
      </c>
      <c r="R434" s="36">
        <v>0.0</v>
      </c>
    </row>
    <row r="435">
      <c r="A435" s="26" t="s">
        <v>538</v>
      </c>
      <c r="B435" s="20" t="s">
        <v>362</v>
      </c>
      <c r="C435" s="21" t="s">
        <v>39</v>
      </c>
      <c r="D435" s="32"/>
      <c r="E435" s="23">
        <v>1359.0</v>
      </c>
      <c r="F435" s="33"/>
      <c r="G435" s="32"/>
      <c r="H435" s="23">
        <v>2452.0</v>
      </c>
      <c r="I435" s="44"/>
      <c r="J435" s="32"/>
      <c r="K435" s="23">
        <v>3897.0</v>
      </c>
      <c r="L435" s="33"/>
      <c r="M435" s="30">
        <v>0.0</v>
      </c>
      <c r="N435" s="23">
        <v>5162.0</v>
      </c>
      <c r="O435" s="36">
        <v>0.0</v>
      </c>
      <c r="P435" s="30">
        <v>0.0</v>
      </c>
      <c r="Q435" s="23">
        <v>6231.0</v>
      </c>
      <c r="R435" s="36">
        <v>0.0</v>
      </c>
    </row>
    <row r="436">
      <c r="A436" s="26" t="s">
        <v>464</v>
      </c>
      <c r="B436" s="20" t="s">
        <v>70</v>
      </c>
      <c r="C436" s="21" t="s">
        <v>36</v>
      </c>
      <c r="D436" s="32"/>
      <c r="E436" s="23">
        <v>2149.0</v>
      </c>
      <c r="F436" s="33"/>
      <c r="G436" s="32"/>
      <c r="H436" s="23">
        <v>4269.0</v>
      </c>
      <c r="I436" s="33"/>
      <c r="J436" s="32"/>
      <c r="K436" s="23">
        <v>5315.0</v>
      </c>
      <c r="L436" s="33"/>
      <c r="M436" s="30">
        <v>0.0</v>
      </c>
      <c r="N436" s="23">
        <v>7940.0</v>
      </c>
      <c r="O436" s="36">
        <v>0.0</v>
      </c>
      <c r="P436" s="30">
        <v>0.0</v>
      </c>
      <c r="Q436" s="23">
        <v>8437.0</v>
      </c>
      <c r="R436" s="36">
        <v>0.0</v>
      </c>
    </row>
    <row r="437">
      <c r="A437" s="20" t="s">
        <v>539</v>
      </c>
      <c r="B437" s="20" t="s">
        <v>331</v>
      </c>
      <c r="C437" s="21" t="s">
        <v>36</v>
      </c>
      <c r="D437" s="32"/>
      <c r="E437" s="23">
        <v>2274.0</v>
      </c>
      <c r="F437" s="33"/>
      <c r="G437" s="32"/>
      <c r="H437" s="23">
        <v>1579.0</v>
      </c>
      <c r="I437" s="33"/>
      <c r="J437" s="32"/>
      <c r="K437" s="23">
        <v>1956.0</v>
      </c>
      <c r="L437" s="33"/>
      <c r="M437" s="30">
        <v>0.0</v>
      </c>
      <c r="N437" s="23">
        <v>2454.0</v>
      </c>
      <c r="O437" s="36">
        <v>0.0</v>
      </c>
      <c r="P437" s="30">
        <v>0.0</v>
      </c>
      <c r="Q437" s="23">
        <v>2894.0</v>
      </c>
      <c r="R437" s="36">
        <v>0.0</v>
      </c>
    </row>
    <row r="438">
      <c r="A438" s="20" t="s">
        <v>540</v>
      </c>
      <c r="B438" s="20" t="s">
        <v>130</v>
      </c>
      <c r="C438" s="21" t="s">
        <v>36</v>
      </c>
      <c r="D438" s="32"/>
      <c r="E438" s="23">
        <v>3108.0</v>
      </c>
      <c r="F438" s="33"/>
      <c r="G438" s="32"/>
      <c r="H438" s="53">
        <v>1251.0</v>
      </c>
      <c r="I438" s="33"/>
      <c r="J438" s="32"/>
      <c r="K438" s="23">
        <v>2622.0</v>
      </c>
      <c r="L438" s="33"/>
      <c r="M438" s="30">
        <v>0.0</v>
      </c>
      <c r="N438" s="23">
        <v>3851.0</v>
      </c>
      <c r="O438" s="36">
        <v>0.0</v>
      </c>
      <c r="P438" s="30">
        <v>0.0</v>
      </c>
      <c r="Q438" s="23">
        <v>4525.0</v>
      </c>
      <c r="R438" s="36">
        <v>0.0</v>
      </c>
    </row>
    <row r="439">
      <c r="A439" s="20" t="s">
        <v>541</v>
      </c>
      <c r="B439" s="20" t="s">
        <v>62</v>
      </c>
      <c r="C439" s="21" t="s">
        <v>42</v>
      </c>
      <c r="D439" s="32"/>
      <c r="E439" s="23">
        <v>1949.0</v>
      </c>
      <c r="F439" s="33"/>
      <c r="G439" s="32"/>
      <c r="H439" s="23">
        <v>3946.0</v>
      </c>
      <c r="I439" s="33"/>
      <c r="J439" s="32"/>
      <c r="K439" s="23">
        <v>4184.0</v>
      </c>
      <c r="L439" s="33"/>
      <c r="M439" s="32"/>
      <c r="N439" s="23">
        <v>6951.0</v>
      </c>
      <c r="O439" s="33"/>
      <c r="P439" s="30">
        <v>0.0</v>
      </c>
      <c r="Q439" s="23">
        <v>9222.0</v>
      </c>
      <c r="R439" s="36">
        <v>0.0</v>
      </c>
    </row>
    <row r="440">
      <c r="A440" s="20" t="s">
        <v>542</v>
      </c>
      <c r="B440" s="20" t="s">
        <v>62</v>
      </c>
      <c r="C440" s="21" t="s">
        <v>42</v>
      </c>
      <c r="D440" s="32"/>
      <c r="E440" s="23">
        <v>3748.0</v>
      </c>
      <c r="F440" s="33"/>
      <c r="G440" s="32"/>
      <c r="H440" s="23">
        <v>6134.0</v>
      </c>
      <c r="I440" s="33"/>
      <c r="J440" s="32"/>
      <c r="K440" s="23">
        <v>11475.0</v>
      </c>
      <c r="L440" s="33"/>
      <c r="M440" s="32"/>
      <c r="N440" s="23">
        <v>17218.0</v>
      </c>
      <c r="O440" s="33"/>
      <c r="P440" s="30">
        <v>0.0</v>
      </c>
      <c r="Q440" s="23">
        <v>21135.0</v>
      </c>
      <c r="R440" s="36">
        <v>0.0</v>
      </c>
    </row>
    <row r="441">
      <c r="A441" s="20" t="s">
        <v>543</v>
      </c>
      <c r="B441" s="20" t="s">
        <v>62</v>
      </c>
      <c r="C441" s="21" t="s">
        <v>42</v>
      </c>
      <c r="D441" s="32"/>
      <c r="E441" s="23">
        <v>4251.0</v>
      </c>
      <c r="F441" s="33"/>
      <c r="G441" s="32"/>
      <c r="H441" s="23">
        <v>5712.0</v>
      </c>
      <c r="I441" s="33"/>
      <c r="J441" s="32"/>
      <c r="K441" s="23">
        <v>12347.0</v>
      </c>
      <c r="L441" s="33"/>
      <c r="M441" s="32"/>
      <c r="N441" s="23">
        <v>19212.0</v>
      </c>
      <c r="O441" s="33"/>
      <c r="P441" s="30">
        <v>0.0</v>
      </c>
      <c r="Q441" s="23">
        <v>22580.0</v>
      </c>
      <c r="R441" s="36">
        <v>0.0</v>
      </c>
    </row>
    <row r="442">
      <c r="A442" s="20" t="s">
        <v>468</v>
      </c>
      <c r="B442" s="20" t="s">
        <v>62</v>
      </c>
      <c r="C442" s="21" t="s">
        <v>42</v>
      </c>
      <c r="D442" s="32"/>
      <c r="E442" s="23">
        <v>1864.0</v>
      </c>
      <c r="F442" s="33"/>
      <c r="G442" s="32"/>
      <c r="H442" s="23">
        <v>1706.0</v>
      </c>
      <c r="I442" s="33"/>
      <c r="J442" s="32"/>
      <c r="K442" s="23">
        <v>1284.0</v>
      </c>
      <c r="L442" s="33"/>
      <c r="M442" s="32"/>
      <c r="N442" s="23">
        <v>2133.0</v>
      </c>
      <c r="O442" s="33"/>
      <c r="P442" s="30">
        <v>0.0</v>
      </c>
      <c r="Q442" s="23">
        <v>2829.0</v>
      </c>
      <c r="R442" s="36">
        <v>0.0</v>
      </c>
    </row>
    <row r="443">
      <c r="A443" s="20" t="s">
        <v>544</v>
      </c>
      <c r="B443" s="20" t="s">
        <v>48</v>
      </c>
      <c r="C443" s="21" t="s">
        <v>42</v>
      </c>
      <c r="D443" s="32"/>
      <c r="E443" s="23">
        <v>3500.0</v>
      </c>
      <c r="F443" s="33"/>
      <c r="G443" s="32"/>
      <c r="H443" s="23">
        <v>8138.0</v>
      </c>
      <c r="I443" s="33"/>
      <c r="J443" s="32"/>
      <c r="K443" s="23">
        <v>11648.0</v>
      </c>
      <c r="L443" s="33"/>
      <c r="M443" s="32"/>
      <c r="N443" s="23">
        <v>17125.0</v>
      </c>
      <c r="O443" s="33"/>
      <c r="P443" s="30">
        <v>0.0</v>
      </c>
      <c r="Q443" s="23">
        <v>18615.0</v>
      </c>
      <c r="R443" s="17">
        <v>0.0</v>
      </c>
    </row>
    <row r="444">
      <c r="A444" s="20" t="s">
        <v>545</v>
      </c>
      <c r="B444" s="20" t="s">
        <v>48</v>
      </c>
      <c r="C444" s="21" t="s">
        <v>42</v>
      </c>
      <c r="D444" s="32"/>
      <c r="E444" s="23">
        <v>3017.0</v>
      </c>
      <c r="F444" s="33"/>
      <c r="G444" s="32"/>
      <c r="H444" s="23">
        <v>3478.0</v>
      </c>
      <c r="I444" s="33"/>
      <c r="J444" s="32"/>
      <c r="K444" s="23">
        <v>3844.0</v>
      </c>
      <c r="L444" s="33"/>
      <c r="M444" s="32"/>
      <c r="N444" s="23">
        <v>4548.0</v>
      </c>
      <c r="O444" s="33"/>
      <c r="P444" s="30">
        <v>0.0</v>
      </c>
      <c r="Q444" s="23">
        <v>5313.0</v>
      </c>
      <c r="R444" s="17">
        <v>0.0</v>
      </c>
    </row>
    <row r="445">
      <c r="A445" s="20" t="s">
        <v>533</v>
      </c>
      <c r="B445" s="20" t="s">
        <v>48</v>
      </c>
      <c r="C445" s="21" t="s">
        <v>42</v>
      </c>
      <c r="D445" s="32"/>
      <c r="E445" s="23">
        <v>6462.0</v>
      </c>
      <c r="F445" s="33"/>
      <c r="G445" s="32"/>
      <c r="H445" s="23">
        <v>13641.0</v>
      </c>
      <c r="I445" s="33"/>
      <c r="J445" s="32"/>
      <c r="K445" s="23">
        <v>18370.0</v>
      </c>
      <c r="L445" s="33"/>
      <c r="M445" s="32"/>
      <c r="N445" s="23">
        <v>21973.0</v>
      </c>
      <c r="O445" s="33"/>
      <c r="P445" s="30">
        <v>0.0</v>
      </c>
      <c r="Q445" s="23">
        <v>23799.0</v>
      </c>
      <c r="R445" s="17">
        <v>0.0</v>
      </c>
    </row>
    <row r="446">
      <c r="A446" s="20" t="s">
        <v>546</v>
      </c>
      <c r="B446" s="20" t="s">
        <v>48</v>
      </c>
      <c r="C446" s="21" t="s">
        <v>42</v>
      </c>
      <c r="D446" s="32"/>
      <c r="E446" s="23">
        <v>2332.0</v>
      </c>
      <c r="F446" s="33"/>
      <c r="G446" s="32"/>
      <c r="H446" s="23">
        <v>3715.0</v>
      </c>
      <c r="I446" s="33"/>
      <c r="J446" s="32"/>
      <c r="K446" s="23">
        <v>3554.0</v>
      </c>
      <c r="L446" s="33"/>
      <c r="M446" s="32"/>
      <c r="N446" s="23">
        <v>4073.0</v>
      </c>
      <c r="O446" s="33"/>
      <c r="P446" s="30">
        <v>0.0</v>
      </c>
      <c r="Q446" s="23">
        <v>4347.0</v>
      </c>
      <c r="R446" s="36">
        <v>0.0</v>
      </c>
    </row>
    <row r="447">
      <c r="A447" s="20" t="s">
        <v>426</v>
      </c>
      <c r="B447" s="20" t="s">
        <v>222</v>
      </c>
      <c r="C447" s="21" t="s">
        <v>42</v>
      </c>
      <c r="D447" s="32"/>
      <c r="E447" s="23">
        <v>1583.0</v>
      </c>
      <c r="F447" s="33"/>
      <c r="G447" s="32"/>
      <c r="H447" s="23">
        <v>1016.0</v>
      </c>
      <c r="I447" s="33"/>
      <c r="J447" s="32"/>
      <c r="K447" s="23">
        <v>834.0</v>
      </c>
      <c r="L447" s="33"/>
      <c r="M447" s="32"/>
      <c r="N447" s="23">
        <v>878.0</v>
      </c>
      <c r="O447" s="33"/>
      <c r="P447" s="30">
        <v>0.0</v>
      </c>
      <c r="Q447" s="23">
        <v>907.0</v>
      </c>
      <c r="R447" s="36">
        <v>0.0</v>
      </c>
    </row>
    <row r="448">
      <c r="A448" s="20" t="s">
        <v>547</v>
      </c>
      <c r="B448" s="20" t="s">
        <v>222</v>
      </c>
      <c r="C448" s="21" t="s">
        <v>42</v>
      </c>
      <c r="D448" s="32"/>
      <c r="E448" s="23">
        <v>3410.0</v>
      </c>
      <c r="F448" s="33"/>
      <c r="G448" s="32"/>
      <c r="H448" s="23">
        <v>3005.0</v>
      </c>
      <c r="I448" s="33"/>
      <c r="J448" s="32"/>
      <c r="K448" s="23">
        <v>3180.0</v>
      </c>
      <c r="L448" s="33"/>
      <c r="M448" s="32"/>
      <c r="N448" s="23">
        <v>3574.0</v>
      </c>
      <c r="O448" s="33"/>
      <c r="P448" s="30">
        <v>0.0</v>
      </c>
      <c r="Q448" s="23">
        <v>4029.0</v>
      </c>
      <c r="R448" s="36">
        <v>0.0</v>
      </c>
    </row>
    <row r="449">
      <c r="A449" s="20" t="s">
        <v>548</v>
      </c>
      <c r="B449" s="20" t="s">
        <v>222</v>
      </c>
      <c r="C449" s="21" t="s">
        <v>42</v>
      </c>
      <c r="D449" s="32"/>
      <c r="E449" s="23">
        <v>3715.0</v>
      </c>
      <c r="F449" s="33"/>
      <c r="G449" s="32"/>
      <c r="H449" s="23">
        <v>3522.0</v>
      </c>
      <c r="I449" s="33"/>
      <c r="J449" s="32"/>
      <c r="K449" s="23">
        <v>2497.0</v>
      </c>
      <c r="L449" s="33"/>
      <c r="M449" s="32"/>
      <c r="N449" s="23">
        <v>2767.0</v>
      </c>
      <c r="O449" s="33"/>
      <c r="P449" s="30">
        <v>0.0</v>
      </c>
      <c r="Q449" s="23">
        <v>3030.0</v>
      </c>
      <c r="R449" s="36">
        <v>0.0</v>
      </c>
    </row>
    <row r="450">
      <c r="A450" s="46" t="s">
        <v>326</v>
      </c>
      <c r="B450" s="20" t="s">
        <v>187</v>
      </c>
      <c r="C450" s="21" t="s">
        <v>42</v>
      </c>
      <c r="D450" s="32"/>
      <c r="E450" s="23">
        <v>1967.0</v>
      </c>
      <c r="F450" s="33"/>
      <c r="G450" s="32"/>
      <c r="H450" s="23">
        <v>2390.0</v>
      </c>
      <c r="I450" s="33"/>
      <c r="J450" s="32"/>
      <c r="K450" s="23">
        <v>1675.0</v>
      </c>
      <c r="L450" s="33"/>
      <c r="M450" s="32"/>
      <c r="N450" s="23">
        <v>1463.0</v>
      </c>
      <c r="O450" s="33"/>
      <c r="P450" s="30">
        <v>0.0</v>
      </c>
      <c r="Q450" s="23">
        <v>1676.0</v>
      </c>
      <c r="R450" s="36">
        <v>0.0</v>
      </c>
    </row>
    <row r="451">
      <c r="A451" s="28" t="s">
        <v>549</v>
      </c>
      <c r="B451" s="28" t="s">
        <v>41</v>
      </c>
      <c r="C451" s="29" t="s">
        <v>42</v>
      </c>
      <c r="D451" s="32"/>
      <c r="E451" s="50">
        <v>637.0</v>
      </c>
      <c r="F451" s="33"/>
      <c r="G451" s="32"/>
      <c r="H451" s="23">
        <v>495.0</v>
      </c>
      <c r="I451" s="33"/>
      <c r="J451" s="32"/>
      <c r="K451" s="23">
        <v>411.0</v>
      </c>
      <c r="L451" s="33"/>
      <c r="M451" s="32"/>
      <c r="N451" s="23">
        <v>480.0</v>
      </c>
      <c r="O451" s="33"/>
      <c r="P451" s="30">
        <v>0.0</v>
      </c>
      <c r="Q451" s="23">
        <v>706.0</v>
      </c>
      <c r="R451" s="36">
        <v>0.0</v>
      </c>
    </row>
    <row r="452">
      <c r="A452" s="28" t="s">
        <v>550</v>
      </c>
      <c r="B452" s="28" t="s">
        <v>41</v>
      </c>
      <c r="C452" s="29" t="s">
        <v>42</v>
      </c>
      <c r="D452" s="32"/>
      <c r="E452" s="23">
        <v>3057.0</v>
      </c>
      <c r="F452" s="33"/>
      <c r="G452" s="32"/>
      <c r="H452" s="23">
        <v>1795.0</v>
      </c>
      <c r="I452" s="33"/>
      <c r="J452" s="32"/>
      <c r="K452" s="23">
        <v>3520.0</v>
      </c>
      <c r="L452" s="33"/>
      <c r="M452" s="32"/>
      <c r="N452" s="23">
        <v>7815.0</v>
      </c>
      <c r="O452" s="33"/>
      <c r="P452" s="30">
        <v>0.0</v>
      </c>
      <c r="Q452" s="23">
        <v>9094.0</v>
      </c>
      <c r="R452" s="36">
        <v>0.0</v>
      </c>
    </row>
    <row r="453">
      <c r="A453" s="28" t="s">
        <v>551</v>
      </c>
      <c r="B453" s="28" t="s">
        <v>41</v>
      </c>
      <c r="C453" s="29" t="s">
        <v>42</v>
      </c>
      <c r="D453" s="32"/>
      <c r="E453" s="23">
        <v>3408.0</v>
      </c>
      <c r="F453" s="33"/>
      <c r="G453" s="32"/>
      <c r="H453" s="23">
        <v>5850.0</v>
      </c>
      <c r="I453" s="33"/>
      <c r="J453" s="32"/>
      <c r="K453" s="23">
        <v>8611.0</v>
      </c>
      <c r="L453" s="33"/>
      <c r="M453" s="32"/>
      <c r="N453" s="23">
        <v>19020.0</v>
      </c>
      <c r="O453" s="33"/>
      <c r="P453" s="30">
        <v>0.0</v>
      </c>
      <c r="Q453" s="23">
        <v>23373.0</v>
      </c>
      <c r="R453" s="36">
        <v>0.0</v>
      </c>
    </row>
    <row r="454">
      <c r="A454" s="28" t="s">
        <v>552</v>
      </c>
      <c r="B454" s="28" t="s">
        <v>41</v>
      </c>
      <c r="C454" s="29" t="s">
        <v>42</v>
      </c>
      <c r="D454" s="32"/>
      <c r="E454" s="23">
        <v>829.0</v>
      </c>
      <c r="F454" s="33"/>
      <c r="G454" s="32"/>
      <c r="H454" s="23">
        <v>878.0</v>
      </c>
      <c r="I454" s="33"/>
      <c r="J454" s="32"/>
      <c r="K454" s="23">
        <v>1170.0</v>
      </c>
      <c r="L454" s="33"/>
      <c r="M454" s="32"/>
      <c r="N454" s="23">
        <v>1630.0</v>
      </c>
      <c r="O454" s="33"/>
      <c r="P454" s="30">
        <v>0.0</v>
      </c>
      <c r="Q454" s="23">
        <v>2262.0</v>
      </c>
      <c r="R454" s="36">
        <v>0.0</v>
      </c>
    </row>
    <row r="455">
      <c r="A455" s="54" t="s">
        <v>464</v>
      </c>
      <c r="B455" s="28" t="s">
        <v>108</v>
      </c>
      <c r="C455" s="29" t="s">
        <v>42</v>
      </c>
      <c r="D455" s="32"/>
      <c r="E455" s="23">
        <v>2701.0</v>
      </c>
      <c r="F455" s="33"/>
      <c r="G455" s="32"/>
      <c r="H455" s="23">
        <v>3097.0</v>
      </c>
      <c r="I455" s="33"/>
      <c r="J455" s="32"/>
      <c r="K455" s="23">
        <v>3935.0</v>
      </c>
      <c r="L455" s="33"/>
      <c r="M455" s="32"/>
      <c r="N455" s="23">
        <v>4742.0</v>
      </c>
      <c r="O455" s="33"/>
      <c r="P455" s="30">
        <v>0.0</v>
      </c>
      <c r="Q455" s="23">
        <v>6594.0</v>
      </c>
      <c r="R455" s="36">
        <v>0.0</v>
      </c>
    </row>
    <row r="456">
      <c r="A456" s="20" t="s">
        <v>553</v>
      </c>
      <c r="B456" s="20" t="s">
        <v>260</v>
      </c>
      <c r="C456" s="21" t="s">
        <v>42</v>
      </c>
      <c r="D456" s="32"/>
      <c r="E456" s="23">
        <v>428.0</v>
      </c>
      <c r="F456" s="33"/>
      <c r="G456" s="32"/>
      <c r="H456" s="23">
        <v>371.0</v>
      </c>
      <c r="I456" s="33"/>
      <c r="J456" s="32"/>
      <c r="K456" s="23">
        <v>389.0</v>
      </c>
      <c r="L456" s="33"/>
      <c r="M456" s="32"/>
      <c r="N456" s="23">
        <v>430.0</v>
      </c>
      <c r="O456" s="33"/>
      <c r="P456" s="30">
        <v>0.0</v>
      </c>
      <c r="Q456" s="23">
        <v>560.0</v>
      </c>
      <c r="R456" s="36">
        <v>0.0</v>
      </c>
    </row>
    <row r="457">
      <c r="A457" s="20" t="s">
        <v>554</v>
      </c>
      <c r="B457" s="20" t="s">
        <v>260</v>
      </c>
      <c r="C457" s="21" t="s">
        <v>42</v>
      </c>
      <c r="D457" s="32"/>
      <c r="E457" s="23">
        <v>512.0</v>
      </c>
      <c r="F457" s="33"/>
      <c r="G457" s="32"/>
      <c r="H457" s="23">
        <v>433.0</v>
      </c>
      <c r="I457" s="33"/>
      <c r="J457" s="32"/>
      <c r="K457" s="23">
        <v>448.0</v>
      </c>
      <c r="L457" s="33"/>
      <c r="M457" s="32"/>
      <c r="N457" s="23">
        <v>504.0</v>
      </c>
      <c r="O457" s="33"/>
      <c r="P457" s="30">
        <v>0.0</v>
      </c>
      <c r="Q457" s="23">
        <v>728.0</v>
      </c>
      <c r="R457" s="36">
        <v>0.0</v>
      </c>
    </row>
    <row r="458">
      <c r="A458" s="10" t="s">
        <v>555</v>
      </c>
      <c r="B458" s="11" t="s">
        <v>414</v>
      </c>
      <c r="C458" s="12" t="s">
        <v>24</v>
      </c>
      <c r="D458" s="34"/>
      <c r="E458" s="14">
        <v>1186.0</v>
      </c>
      <c r="F458" s="35"/>
      <c r="G458" s="34"/>
      <c r="H458" s="14">
        <v>1202.0</v>
      </c>
      <c r="I458" s="48"/>
      <c r="J458" s="34"/>
      <c r="K458" s="14">
        <v>1028.0</v>
      </c>
      <c r="L458" s="35"/>
      <c r="M458" s="34"/>
      <c r="N458" s="14">
        <v>1056.0</v>
      </c>
      <c r="O458" s="35"/>
      <c r="P458" s="16">
        <v>0.0</v>
      </c>
      <c r="Q458" s="14">
        <v>1110.0</v>
      </c>
      <c r="R458" s="17">
        <v>0.0</v>
      </c>
    </row>
    <row r="459">
      <c r="A459" s="10" t="s">
        <v>556</v>
      </c>
      <c r="B459" s="11" t="s">
        <v>96</v>
      </c>
      <c r="C459" s="12" t="s">
        <v>24</v>
      </c>
      <c r="D459" s="34"/>
      <c r="E459" s="14">
        <v>1590.0</v>
      </c>
      <c r="F459" s="35"/>
      <c r="G459" s="34"/>
      <c r="H459" s="14">
        <v>1237.0</v>
      </c>
      <c r="I459" s="35"/>
      <c r="J459" s="34"/>
      <c r="K459" s="14">
        <v>1183.0</v>
      </c>
      <c r="L459" s="35"/>
      <c r="M459" s="34"/>
      <c r="N459" s="14">
        <v>2074.0</v>
      </c>
      <c r="O459" s="35"/>
      <c r="P459" s="16">
        <v>0.0</v>
      </c>
      <c r="Q459" s="14">
        <v>3265.0</v>
      </c>
      <c r="R459" s="17">
        <v>0.0</v>
      </c>
    </row>
    <row r="460">
      <c r="A460" s="10" t="s">
        <v>557</v>
      </c>
      <c r="B460" s="11" t="s">
        <v>96</v>
      </c>
      <c r="C460" s="12" t="s">
        <v>24</v>
      </c>
      <c r="D460" s="34"/>
      <c r="E460" s="14">
        <v>2073.0</v>
      </c>
      <c r="F460" s="35"/>
      <c r="G460" s="34"/>
      <c r="H460" s="14">
        <v>1600.0</v>
      </c>
      <c r="I460" s="35"/>
      <c r="J460" s="34"/>
      <c r="K460" s="14">
        <v>1458.0</v>
      </c>
      <c r="L460" s="35"/>
      <c r="M460" s="34"/>
      <c r="N460" s="14">
        <v>1452.0</v>
      </c>
      <c r="O460" s="35"/>
      <c r="P460" s="16">
        <v>0.0</v>
      </c>
      <c r="Q460" s="14">
        <v>1575.0</v>
      </c>
      <c r="R460" s="17">
        <v>0.0</v>
      </c>
    </row>
    <row r="461">
      <c r="A461" s="10" t="s">
        <v>558</v>
      </c>
      <c r="B461" s="11" t="s">
        <v>237</v>
      </c>
      <c r="C461" s="12" t="s">
        <v>24</v>
      </c>
      <c r="D461" s="34"/>
      <c r="E461" s="14">
        <v>1982.0</v>
      </c>
      <c r="F461" s="35"/>
      <c r="G461" s="34"/>
      <c r="H461" s="14">
        <v>2663.0</v>
      </c>
      <c r="I461" s="48"/>
      <c r="J461" s="34"/>
      <c r="K461" s="14">
        <v>3003.0</v>
      </c>
      <c r="L461" s="35"/>
      <c r="M461" s="34"/>
      <c r="N461" s="14">
        <v>2963.0</v>
      </c>
      <c r="O461" s="35"/>
      <c r="P461" s="16">
        <v>0.0</v>
      </c>
      <c r="Q461" s="14">
        <v>2762.0</v>
      </c>
      <c r="R461" s="17">
        <v>0.0</v>
      </c>
    </row>
    <row r="462">
      <c r="A462" s="10" t="s">
        <v>559</v>
      </c>
      <c r="B462" s="11" t="s">
        <v>237</v>
      </c>
      <c r="C462" s="12" t="s">
        <v>24</v>
      </c>
      <c r="D462" s="34"/>
      <c r="E462" s="14">
        <v>1376.0</v>
      </c>
      <c r="F462" s="35"/>
      <c r="G462" s="34"/>
      <c r="H462" s="14">
        <v>1184.0</v>
      </c>
      <c r="I462" s="48"/>
      <c r="J462" s="34"/>
      <c r="K462" s="14">
        <v>1150.0</v>
      </c>
      <c r="L462" s="35"/>
      <c r="M462" s="34"/>
      <c r="N462" s="14">
        <v>1358.0</v>
      </c>
      <c r="O462" s="35"/>
      <c r="P462" s="16">
        <v>0.0</v>
      </c>
      <c r="Q462" s="14">
        <v>1805.0</v>
      </c>
      <c r="R462" s="17">
        <v>0.0</v>
      </c>
    </row>
    <row r="463">
      <c r="A463" s="10" t="s">
        <v>560</v>
      </c>
      <c r="B463" s="11" t="s">
        <v>258</v>
      </c>
      <c r="C463" s="12" t="s">
        <v>24</v>
      </c>
      <c r="D463" s="34"/>
      <c r="E463" s="14">
        <v>1667.0</v>
      </c>
      <c r="F463" s="35"/>
      <c r="G463" s="34"/>
      <c r="H463" s="14">
        <v>1258.0</v>
      </c>
      <c r="I463" s="48"/>
      <c r="J463" s="34"/>
      <c r="K463" s="14">
        <v>1173.0</v>
      </c>
      <c r="L463" s="35"/>
      <c r="M463" s="34"/>
      <c r="N463" s="14">
        <v>1208.0</v>
      </c>
      <c r="O463" s="35"/>
      <c r="P463" s="16">
        <v>0.0</v>
      </c>
      <c r="Q463" s="14">
        <v>1146.0</v>
      </c>
      <c r="R463" s="17">
        <v>0.0</v>
      </c>
    </row>
    <row r="464">
      <c r="A464" s="10" t="s">
        <v>448</v>
      </c>
      <c r="B464" s="11" t="s">
        <v>258</v>
      </c>
      <c r="C464" s="12" t="s">
        <v>24</v>
      </c>
      <c r="D464" s="34"/>
      <c r="E464" s="14">
        <v>2014.0</v>
      </c>
      <c r="F464" s="35"/>
      <c r="G464" s="34"/>
      <c r="H464" s="14">
        <v>3058.0</v>
      </c>
      <c r="I464" s="48"/>
      <c r="J464" s="34"/>
      <c r="K464" s="14">
        <v>3140.0</v>
      </c>
      <c r="L464" s="35"/>
      <c r="M464" s="34"/>
      <c r="N464" s="14">
        <v>3001.0</v>
      </c>
      <c r="O464" s="35"/>
      <c r="P464" s="16">
        <v>0.0</v>
      </c>
      <c r="Q464" s="14">
        <v>2965.0</v>
      </c>
      <c r="R464" s="17">
        <v>0.0</v>
      </c>
    </row>
    <row r="465">
      <c r="A465" s="10" t="s">
        <v>561</v>
      </c>
      <c r="B465" s="11" t="s">
        <v>258</v>
      </c>
      <c r="C465" s="12" t="s">
        <v>24</v>
      </c>
      <c r="D465" s="34"/>
      <c r="E465" s="14">
        <v>1551.0</v>
      </c>
      <c r="F465" s="35"/>
      <c r="G465" s="34"/>
      <c r="H465" s="14">
        <v>1888.0</v>
      </c>
      <c r="I465" s="48"/>
      <c r="J465" s="34"/>
      <c r="K465" s="14">
        <v>1887.0</v>
      </c>
      <c r="L465" s="35"/>
      <c r="M465" s="34"/>
      <c r="N465" s="14">
        <v>2035.0</v>
      </c>
      <c r="O465" s="35"/>
      <c r="P465" s="16">
        <v>0.0</v>
      </c>
      <c r="Q465" s="14">
        <v>1826.0</v>
      </c>
      <c r="R465" s="17">
        <v>0.0</v>
      </c>
    </row>
    <row r="466">
      <c r="A466" s="10" t="s">
        <v>562</v>
      </c>
      <c r="B466" s="11" t="s">
        <v>258</v>
      </c>
      <c r="C466" s="12" t="s">
        <v>24</v>
      </c>
      <c r="D466" s="34"/>
      <c r="E466" s="14">
        <v>1558.0</v>
      </c>
      <c r="F466" s="35"/>
      <c r="G466" s="34"/>
      <c r="H466" s="14">
        <v>1568.0</v>
      </c>
      <c r="I466" s="48"/>
      <c r="J466" s="34"/>
      <c r="K466" s="14">
        <v>1467.0</v>
      </c>
      <c r="L466" s="35"/>
      <c r="M466" s="34"/>
      <c r="N466" s="14">
        <v>1350.0</v>
      </c>
      <c r="O466" s="35"/>
      <c r="P466" s="16">
        <v>0.0</v>
      </c>
      <c r="Q466" s="14">
        <v>1101.0</v>
      </c>
      <c r="R466" s="17">
        <v>0.0</v>
      </c>
    </row>
    <row r="467">
      <c r="A467" s="10" t="s">
        <v>563</v>
      </c>
      <c r="B467" s="11" t="s">
        <v>258</v>
      </c>
      <c r="C467" s="12" t="s">
        <v>24</v>
      </c>
      <c r="D467" s="34"/>
      <c r="E467" s="14">
        <v>1868.0</v>
      </c>
      <c r="F467" s="35"/>
      <c r="G467" s="34"/>
      <c r="H467" s="14">
        <v>1781.0</v>
      </c>
      <c r="I467" s="48"/>
      <c r="J467" s="34"/>
      <c r="K467" s="14">
        <v>1674.0</v>
      </c>
      <c r="L467" s="35"/>
      <c r="M467" s="34"/>
      <c r="N467" s="14">
        <v>1574.0</v>
      </c>
      <c r="O467" s="35"/>
      <c r="P467" s="16">
        <v>0.0</v>
      </c>
      <c r="Q467" s="14">
        <v>1651.0</v>
      </c>
      <c r="R467" s="17">
        <v>0.0</v>
      </c>
    </row>
    <row r="468">
      <c r="A468" s="31" t="s">
        <v>564</v>
      </c>
      <c r="B468" s="11" t="s">
        <v>412</v>
      </c>
      <c r="C468" s="12" t="s">
        <v>24</v>
      </c>
      <c r="D468" s="34"/>
      <c r="E468" s="14">
        <v>3378.0</v>
      </c>
      <c r="F468" s="35"/>
      <c r="G468" s="34"/>
      <c r="H468" s="14">
        <v>2992.0</v>
      </c>
      <c r="I468" s="48"/>
      <c r="J468" s="34"/>
      <c r="K468" s="14">
        <v>2917.0</v>
      </c>
      <c r="L468" s="35"/>
      <c r="M468" s="34"/>
      <c r="N468" s="14">
        <v>3048.0</v>
      </c>
      <c r="O468" s="35"/>
      <c r="P468" s="16">
        <v>0.0</v>
      </c>
      <c r="Q468" s="14">
        <v>3188.0</v>
      </c>
      <c r="R468" s="17">
        <v>0.0</v>
      </c>
    </row>
    <row r="469">
      <c r="A469" s="10" t="s">
        <v>565</v>
      </c>
      <c r="B469" s="11" t="s">
        <v>168</v>
      </c>
      <c r="C469" s="12" t="s">
        <v>24</v>
      </c>
      <c r="D469" s="34"/>
      <c r="E469" s="14">
        <v>4574.0</v>
      </c>
      <c r="F469" s="35"/>
      <c r="G469" s="34"/>
      <c r="H469" s="14">
        <v>3396.0</v>
      </c>
      <c r="I469" s="35"/>
      <c r="J469" s="34"/>
      <c r="K469" s="14">
        <v>2705.0</v>
      </c>
      <c r="L469" s="35"/>
      <c r="M469" s="34"/>
      <c r="N469" s="14">
        <v>2908.0</v>
      </c>
      <c r="O469" s="35"/>
      <c r="P469" s="16">
        <v>0.0</v>
      </c>
      <c r="Q469" s="14">
        <v>2873.0</v>
      </c>
      <c r="R469" s="17">
        <v>0.0</v>
      </c>
    </row>
    <row r="470">
      <c r="A470" s="10" t="s">
        <v>566</v>
      </c>
      <c r="B470" s="11" t="s">
        <v>168</v>
      </c>
      <c r="C470" s="12" t="s">
        <v>24</v>
      </c>
      <c r="D470" s="34"/>
      <c r="E470" s="14">
        <v>4347.0</v>
      </c>
      <c r="F470" s="35"/>
      <c r="G470" s="34"/>
      <c r="H470" s="14">
        <v>4114.0</v>
      </c>
      <c r="I470" s="35"/>
      <c r="J470" s="34"/>
      <c r="K470" s="14">
        <v>3747.0</v>
      </c>
      <c r="L470" s="35"/>
      <c r="M470" s="34"/>
      <c r="N470" s="14">
        <v>4168.0</v>
      </c>
      <c r="O470" s="35"/>
      <c r="P470" s="16">
        <v>0.0</v>
      </c>
      <c r="Q470" s="14">
        <v>4071.0</v>
      </c>
      <c r="R470" s="17">
        <v>0.0</v>
      </c>
    </row>
    <row r="471">
      <c r="A471" s="10" t="s">
        <v>567</v>
      </c>
      <c r="B471" s="11" t="s">
        <v>104</v>
      </c>
      <c r="C471" s="12" t="s">
        <v>24</v>
      </c>
      <c r="D471" s="34"/>
      <c r="E471" s="14">
        <v>2873.0</v>
      </c>
      <c r="F471" s="35"/>
      <c r="G471" s="34"/>
      <c r="H471" s="14">
        <v>3019.0</v>
      </c>
      <c r="I471" s="35"/>
      <c r="J471" s="34"/>
      <c r="K471" s="14">
        <v>2880.0</v>
      </c>
      <c r="L471" s="35"/>
      <c r="M471" s="34"/>
      <c r="N471" s="14">
        <v>3388.0</v>
      </c>
      <c r="O471" s="35"/>
      <c r="P471" s="16">
        <v>0.0</v>
      </c>
      <c r="Q471" s="14">
        <v>4056.0</v>
      </c>
      <c r="R471" s="17">
        <v>0.0</v>
      </c>
    </row>
    <row r="472">
      <c r="A472" s="10" t="s">
        <v>568</v>
      </c>
      <c r="B472" s="11" t="s">
        <v>104</v>
      </c>
      <c r="C472" s="12" t="s">
        <v>24</v>
      </c>
      <c r="D472" s="34"/>
      <c r="E472" s="14">
        <v>1352.0</v>
      </c>
      <c r="F472" s="35"/>
      <c r="G472" s="34"/>
      <c r="H472" s="14">
        <v>1420.0</v>
      </c>
      <c r="I472" s="35"/>
      <c r="J472" s="34"/>
      <c r="K472" s="14">
        <v>1252.0</v>
      </c>
      <c r="L472" s="35"/>
      <c r="M472" s="34"/>
      <c r="N472" s="14">
        <v>1209.0</v>
      </c>
      <c r="O472" s="35"/>
      <c r="P472" s="16">
        <v>0.0</v>
      </c>
      <c r="Q472" s="14">
        <v>1301.0</v>
      </c>
      <c r="R472" s="17">
        <v>0.0</v>
      </c>
    </row>
    <row r="473">
      <c r="A473" s="10" t="s">
        <v>569</v>
      </c>
      <c r="B473" s="11" t="s">
        <v>104</v>
      </c>
      <c r="C473" s="12" t="s">
        <v>24</v>
      </c>
      <c r="D473" s="34"/>
      <c r="E473" s="14">
        <v>4471.0</v>
      </c>
      <c r="F473" s="35"/>
      <c r="G473" s="34"/>
      <c r="H473" s="14">
        <v>3705.0</v>
      </c>
      <c r="I473" s="35"/>
      <c r="J473" s="34"/>
      <c r="K473" s="14">
        <v>3218.0</v>
      </c>
      <c r="L473" s="35"/>
      <c r="M473" s="34"/>
      <c r="N473" s="14">
        <v>3404.0</v>
      </c>
      <c r="O473" s="35"/>
      <c r="P473" s="16">
        <v>0.0</v>
      </c>
      <c r="Q473" s="14">
        <v>3405.0</v>
      </c>
      <c r="R473" s="17">
        <v>0.0</v>
      </c>
    </row>
    <row r="474">
      <c r="A474" s="10" t="s">
        <v>570</v>
      </c>
      <c r="B474" s="11" t="s">
        <v>50</v>
      </c>
      <c r="C474" s="12" t="s">
        <v>24</v>
      </c>
      <c r="D474" s="34"/>
      <c r="E474" s="14">
        <v>4519.0</v>
      </c>
      <c r="F474" s="35"/>
      <c r="G474" s="34"/>
      <c r="H474" s="14">
        <v>4629.0</v>
      </c>
      <c r="I474" s="35"/>
      <c r="J474" s="34"/>
      <c r="K474" s="14">
        <v>6286.0</v>
      </c>
      <c r="L474" s="35"/>
      <c r="M474" s="34"/>
      <c r="N474" s="14">
        <v>13181.0</v>
      </c>
      <c r="O474" s="35"/>
      <c r="P474" s="16">
        <v>0.0</v>
      </c>
      <c r="Q474" s="14">
        <v>19356.0</v>
      </c>
      <c r="R474" s="17">
        <v>0.0</v>
      </c>
    </row>
    <row r="475">
      <c r="A475" s="10" t="s">
        <v>571</v>
      </c>
      <c r="B475" s="11" t="s">
        <v>50</v>
      </c>
      <c r="C475" s="12" t="s">
        <v>24</v>
      </c>
      <c r="D475" s="34"/>
      <c r="E475" s="14">
        <v>2723.0</v>
      </c>
      <c r="F475" s="35"/>
      <c r="G475" s="34"/>
      <c r="H475" s="14">
        <v>4479.0</v>
      </c>
      <c r="I475" s="35"/>
      <c r="J475" s="34"/>
      <c r="K475" s="14">
        <v>5312.0</v>
      </c>
      <c r="L475" s="35"/>
      <c r="M475" s="34"/>
      <c r="N475" s="14">
        <v>6875.0</v>
      </c>
      <c r="O475" s="35"/>
      <c r="P475" s="16">
        <v>0.0</v>
      </c>
      <c r="Q475" s="14">
        <v>7656.0</v>
      </c>
      <c r="R475" s="17">
        <v>0.0</v>
      </c>
    </row>
    <row r="476">
      <c r="A476" s="10" t="s">
        <v>572</v>
      </c>
      <c r="B476" s="11" t="s">
        <v>50</v>
      </c>
      <c r="C476" s="12" t="s">
        <v>24</v>
      </c>
      <c r="D476" s="34"/>
      <c r="E476" s="14">
        <v>3463.0</v>
      </c>
      <c r="F476" s="35"/>
      <c r="G476" s="34"/>
      <c r="H476" s="14">
        <f>14549+4605</f>
        <v>19154</v>
      </c>
      <c r="I476" s="35"/>
      <c r="J476" s="34"/>
      <c r="K476" s="14">
        <f>17918+7062</f>
        <v>24980</v>
      </c>
      <c r="L476" s="35"/>
      <c r="M476" s="34"/>
      <c r="N476" s="14">
        <f>23948+10401</f>
        <v>34349</v>
      </c>
      <c r="O476" s="35"/>
      <c r="P476" s="16">
        <v>0.0</v>
      </c>
      <c r="Q476" s="14">
        <f>24058+12694</f>
        <v>36752</v>
      </c>
      <c r="R476" s="17">
        <v>0.0</v>
      </c>
    </row>
    <row r="477">
      <c r="A477" s="10" t="s">
        <v>573</v>
      </c>
      <c r="B477" s="11" t="s">
        <v>337</v>
      </c>
      <c r="C477" s="12" t="s">
        <v>24</v>
      </c>
      <c r="D477" s="34"/>
      <c r="E477" s="14">
        <v>2752.0</v>
      </c>
      <c r="F477" s="35"/>
      <c r="G477" s="34"/>
      <c r="H477" s="14">
        <v>1829.0</v>
      </c>
      <c r="I477" s="35"/>
      <c r="J477" s="34"/>
      <c r="K477" s="14">
        <v>1538.0</v>
      </c>
      <c r="L477" s="35"/>
      <c r="M477" s="34"/>
      <c r="N477" s="14">
        <v>1599.0</v>
      </c>
      <c r="O477" s="35"/>
      <c r="P477" s="16">
        <v>0.0</v>
      </c>
      <c r="Q477" s="14">
        <v>1694.0</v>
      </c>
      <c r="R477" s="17">
        <v>0.0</v>
      </c>
    </row>
    <row r="478">
      <c r="A478" s="10" t="s">
        <v>574</v>
      </c>
      <c r="B478" s="11" t="s">
        <v>337</v>
      </c>
      <c r="C478" s="12" t="s">
        <v>24</v>
      </c>
      <c r="D478" s="34"/>
      <c r="E478" s="14">
        <v>1363.0</v>
      </c>
      <c r="F478" s="35"/>
      <c r="G478" s="34"/>
      <c r="H478" s="14">
        <v>1108.0</v>
      </c>
      <c r="I478" s="35"/>
      <c r="J478" s="34"/>
      <c r="K478" s="14">
        <v>1042.0</v>
      </c>
      <c r="L478" s="35"/>
      <c r="M478" s="34"/>
      <c r="N478" s="14">
        <v>1113.0</v>
      </c>
      <c r="O478" s="35"/>
      <c r="P478" s="16">
        <v>0.0</v>
      </c>
      <c r="Q478" s="14">
        <v>1181.0</v>
      </c>
      <c r="R478" s="17">
        <v>0.0</v>
      </c>
    </row>
    <row r="479">
      <c r="A479" s="10" t="s">
        <v>301</v>
      </c>
      <c r="B479" s="11" t="s">
        <v>337</v>
      </c>
      <c r="C479" s="12" t="s">
        <v>24</v>
      </c>
      <c r="D479" s="34"/>
      <c r="E479" s="14">
        <v>1737.0</v>
      </c>
      <c r="F479" s="35"/>
      <c r="G479" s="34"/>
      <c r="H479" s="14">
        <v>1867.0</v>
      </c>
      <c r="I479" s="35"/>
      <c r="J479" s="34"/>
      <c r="K479" s="14">
        <v>1492.0</v>
      </c>
      <c r="L479" s="35"/>
      <c r="M479" s="34"/>
      <c r="N479" s="14">
        <v>1534.0</v>
      </c>
      <c r="O479" s="35"/>
      <c r="P479" s="16">
        <v>0.0</v>
      </c>
      <c r="Q479" s="14">
        <v>1657.0</v>
      </c>
      <c r="R479" s="17">
        <v>0.0</v>
      </c>
    </row>
    <row r="480">
      <c r="A480" s="10" t="s">
        <v>575</v>
      </c>
      <c r="B480" s="11" t="s">
        <v>220</v>
      </c>
      <c r="C480" s="12" t="s">
        <v>24</v>
      </c>
      <c r="D480" s="34"/>
      <c r="E480" s="14">
        <v>1644.0</v>
      </c>
      <c r="F480" s="35"/>
      <c r="G480" s="34"/>
      <c r="H480" s="14">
        <v>2588.0</v>
      </c>
      <c r="I480" s="35"/>
      <c r="J480" s="34"/>
      <c r="K480" s="14">
        <f>1251+1016</f>
        <v>2267</v>
      </c>
      <c r="L480" s="35"/>
      <c r="M480" s="34"/>
      <c r="N480" s="14">
        <f>945+1216</f>
        <v>2161</v>
      </c>
      <c r="O480" s="35"/>
      <c r="P480" s="16">
        <v>0.0</v>
      </c>
      <c r="Q480" s="14">
        <f>1262+1140</f>
        <v>2402</v>
      </c>
      <c r="R480" s="17">
        <v>0.0</v>
      </c>
    </row>
    <row r="481">
      <c r="A481" s="10" t="s">
        <v>576</v>
      </c>
      <c r="B481" s="11" t="s">
        <v>220</v>
      </c>
      <c r="C481" s="12" t="s">
        <v>24</v>
      </c>
      <c r="D481" s="34"/>
      <c r="E481" s="14">
        <v>2828.0</v>
      </c>
      <c r="F481" s="35"/>
      <c r="G481" s="34"/>
      <c r="H481" s="14">
        <v>2840.0</v>
      </c>
      <c r="I481" s="35"/>
      <c r="J481" s="34"/>
      <c r="K481" s="14">
        <v>2856.0</v>
      </c>
      <c r="L481" s="35"/>
      <c r="M481" s="34"/>
      <c r="N481" s="14">
        <v>2687.0</v>
      </c>
      <c r="O481" s="35"/>
      <c r="P481" s="16">
        <v>0.0</v>
      </c>
      <c r="Q481" s="14">
        <v>2602.0</v>
      </c>
      <c r="R481" s="17">
        <v>0.0</v>
      </c>
    </row>
    <row r="482">
      <c r="A482" s="10" t="s">
        <v>577</v>
      </c>
      <c r="B482" s="11" t="s">
        <v>220</v>
      </c>
      <c r="C482" s="12" t="s">
        <v>24</v>
      </c>
      <c r="D482" s="34"/>
      <c r="E482" s="14">
        <v>2254.0</v>
      </c>
      <c r="F482" s="35"/>
      <c r="G482" s="34"/>
      <c r="H482" s="14">
        <v>2346.0</v>
      </c>
      <c r="I482" s="35"/>
      <c r="J482" s="34"/>
      <c r="K482" s="14">
        <v>2264.0</v>
      </c>
      <c r="L482" s="35"/>
      <c r="M482" s="34"/>
      <c r="N482" s="14">
        <v>2101.0</v>
      </c>
      <c r="O482" s="35"/>
      <c r="P482" s="16">
        <v>0.0</v>
      </c>
      <c r="Q482" s="14">
        <v>2072.0</v>
      </c>
      <c r="R482" s="17">
        <v>0.0</v>
      </c>
    </row>
    <row r="483">
      <c r="A483" s="31" t="s">
        <v>578</v>
      </c>
      <c r="B483" s="11" t="s">
        <v>266</v>
      </c>
      <c r="C483" s="12" t="s">
        <v>24</v>
      </c>
      <c r="D483" s="34"/>
      <c r="E483" s="14">
        <v>2002.0</v>
      </c>
      <c r="F483" s="35"/>
      <c r="G483" s="34"/>
      <c r="H483" s="14">
        <v>1631.0</v>
      </c>
      <c r="I483" s="48"/>
      <c r="J483" s="34"/>
      <c r="K483" s="14">
        <v>1497.0</v>
      </c>
      <c r="L483" s="35"/>
      <c r="M483" s="34"/>
      <c r="N483" s="14">
        <v>1512.0</v>
      </c>
      <c r="O483" s="35"/>
      <c r="P483" s="16">
        <v>0.0</v>
      </c>
      <c r="Q483" s="14">
        <v>1412.0</v>
      </c>
      <c r="R483" s="17">
        <v>0.0</v>
      </c>
    </row>
    <row r="484">
      <c r="A484" s="31" t="s">
        <v>579</v>
      </c>
      <c r="B484" s="11" t="s">
        <v>266</v>
      </c>
      <c r="C484" s="12" t="s">
        <v>24</v>
      </c>
      <c r="D484" s="34"/>
      <c r="E484" s="14">
        <v>1495.0</v>
      </c>
      <c r="F484" s="35"/>
      <c r="G484" s="34"/>
      <c r="H484" s="14">
        <v>2115.0</v>
      </c>
      <c r="I484" s="48"/>
      <c r="J484" s="34"/>
      <c r="K484" s="14">
        <v>2438.0</v>
      </c>
      <c r="L484" s="35"/>
      <c r="M484" s="34"/>
      <c r="N484" s="14">
        <v>3115.0</v>
      </c>
      <c r="O484" s="35"/>
      <c r="P484" s="16">
        <v>0.0</v>
      </c>
      <c r="Q484" s="14">
        <v>2896.0</v>
      </c>
      <c r="R484" s="17">
        <v>0.0</v>
      </c>
    </row>
    <row r="485">
      <c r="A485" s="31" t="s">
        <v>580</v>
      </c>
      <c r="B485" s="11" t="s">
        <v>266</v>
      </c>
      <c r="C485" s="12" t="s">
        <v>24</v>
      </c>
      <c r="D485" s="34"/>
      <c r="E485" s="14">
        <v>2845.0</v>
      </c>
      <c r="F485" s="35"/>
      <c r="G485" s="34"/>
      <c r="H485" s="14">
        <v>2301.0</v>
      </c>
      <c r="I485" s="48"/>
      <c r="J485" s="34"/>
      <c r="K485" s="14">
        <v>2202.0</v>
      </c>
      <c r="L485" s="35"/>
      <c r="M485" s="34"/>
      <c r="N485" s="14">
        <v>2209.0</v>
      </c>
      <c r="O485" s="35"/>
      <c r="P485" s="16">
        <v>0.0</v>
      </c>
      <c r="Q485" s="14">
        <v>2391.0</v>
      </c>
      <c r="R485" s="17">
        <v>0.0</v>
      </c>
    </row>
    <row r="486">
      <c r="A486" s="10" t="s">
        <v>581</v>
      </c>
      <c r="B486" s="11" t="s">
        <v>215</v>
      </c>
      <c r="C486" s="12" t="s">
        <v>24</v>
      </c>
      <c r="D486" s="34"/>
      <c r="E486" s="14">
        <v>3065.0</v>
      </c>
      <c r="F486" s="35"/>
      <c r="G486" s="34"/>
      <c r="H486" s="14">
        <v>2720.0</v>
      </c>
      <c r="I486" s="35"/>
      <c r="J486" s="34"/>
      <c r="K486" s="14">
        <v>2361.0</v>
      </c>
      <c r="L486" s="35"/>
      <c r="M486" s="34"/>
      <c r="N486" s="14">
        <v>2254.0</v>
      </c>
      <c r="O486" s="35"/>
      <c r="P486" s="16">
        <v>0.0</v>
      </c>
      <c r="Q486" s="14">
        <v>2375.0</v>
      </c>
      <c r="R486" s="17">
        <v>0.0</v>
      </c>
    </row>
    <row r="487">
      <c r="A487" s="10" t="s">
        <v>582</v>
      </c>
      <c r="B487" s="11" t="s">
        <v>309</v>
      </c>
      <c r="C487" s="12" t="s">
        <v>24</v>
      </c>
      <c r="D487" s="34"/>
      <c r="E487" s="14">
        <v>2177.0</v>
      </c>
      <c r="F487" s="35"/>
      <c r="G487" s="34"/>
      <c r="H487" s="14">
        <v>1772.0</v>
      </c>
      <c r="I487" s="35"/>
      <c r="J487" s="34"/>
      <c r="K487" s="14">
        <v>1433.0</v>
      </c>
      <c r="L487" s="35"/>
      <c r="M487" s="34"/>
      <c r="N487" s="14">
        <v>1347.0</v>
      </c>
      <c r="O487" s="35"/>
      <c r="P487" s="16">
        <v>0.0</v>
      </c>
      <c r="Q487" s="14">
        <v>1281.0</v>
      </c>
      <c r="R487" s="17">
        <v>0.0</v>
      </c>
    </row>
    <row r="488">
      <c r="A488" s="10" t="s">
        <v>583</v>
      </c>
      <c r="B488" s="11" t="s">
        <v>194</v>
      </c>
      <c r="C488" s="12" t="s">
        <v>24</v>
      </c>
      <c r="D488" s="34"/>
      <c r="E488" s="14">
        <v>3414.0</v>
      </c>
      <c r="F488" s="35"/>
      <c r="G488" s="34"/>
      <c r="H488" s="14">
        <v>2848.0</v>
      </c>
      <c r="I488" s="48"/>
      <c r="J488" s="34"/>
      <c r="K488" s="14">
        <v>2569.0</v>
      </c>
      <c r="L488" s="35"/>
      <c r="M488" s="34"/>
      <c r="N488" s="14">
        <v>2292.0</v>
      </c>
      <c r="O488" s="35"/>
      <c r="P488" s="16">
        <v>0.0</v>
      </c>
      <c r="Q488" s="14">
        <v>2187.0</v>
      </c>
      <c r="R488" s="17">
        <v>0.0</v>
      </c>
    </row>
    <row r="489">
      <c r="A489" s="10" t="s">
        <v>584</v>
      </c>
      <c r="B489" s="11" t="s">
        <v>194</v>
      </c>
      <c r="C489" s="12" t="s">
        <v>24</v>
      </c>
      <c r="D489" s="34"/>
      <c r="E489" s="14">
        <v>2259.0</v>
      </c>
      <c r="F489" s="35"/>
      <c r="G489" s="34"/>
      <c r="H489" s="14">
        <v>2704.0</v>
      </c>
      <c r="I489" s="48"/>
      <c r="J489" s="34"/>
      <c r="K489" s="14">
        <v>2854.0</v>
      </c>
      <c r="L489" s="35"/>
      <c r="M489" s="34"/>
      <c r="N489" s="14">
        <v>3001.0</v>
      </c>
      <c r="O489" s="35"/>
      <c r="P489" s="16">
        <v>0.0</v>
      </c>
      <c r="Q489" s="14">
        <v>3103.0</v>
      </c>
      <c r="R489" s="17">
        <v>0.0</v>
      </c>
    </row>
    <row r="490">
      <c r="A490" s="10" t="s">
        <v>585</v>
      </c>
      <c r="B490" s="11" t="s">
        <v>194</v>
      </c>
      <c r="C490" s="12" t="s">
        <v>24</v>
      </c>
      <c r="D490" s="34"/>
      <c r="E490" s="14">
        <v>4214.0</v>
      </c>
      <c r="F490" s="35"/>
      <c r="G490" s="34"/>
      <c r="H490" s="14">
        <v>4028.0</v>
      </c>
      <c r="I490" s="48"/>
      <c r="J490" s="34"/>
      <c r="K490" s="14">
        <v>3618.0</v>
      </c>
      <c r="L490" s="35"/>
      <c r="M490" s="34"/>
      <c r="N490" s="14">
        <v>3698.0</v>
      </c>
      <c r="O490" s="35"/>
      <c r="P490" s="16">
        <v>0.0</v>
      </c>
      <c r="Q490" s="14">
        <v>3768.0</v>
      </c>
      <c r="R490" s="17">
        <v>0.0</v>
      </c>
    </row>
    <row r="491">
      <c r="A491" s="10" t="s">
        <v>586</v>
      </c>
      <c r="B491" s="11" t="s">
        <v>482</v>
      </c>
      <c r="C491" s="12" t="s">
        <v>24</v>
      </c>
      <c r="D491" s="34"/>
      <c r="E491" s="19">
        <v>1983.0</v>
      </c>
      <c r="F491" s="35"/>
      <c r="G491" s="34"/>
      <c r="H491" s="14">
        <v>1613.0</v>
      </c>
      <c r="I491" s="48"/>
      <c r="J491" s="34"/>
      <c r="K491" s="14">
        <v>1515.0</v>
      </c>
      <c r="L491" s="35"/>
      <c r="M491" s="34"/>
      <c r="N491" s="14">
        <v>1482.0</v>
      </c>
      <c r="O491" s="35"/>
      <c r="P491" s="16">
        <v>0.0</v>
      </c>
      <c r="Q491" s="14">
        <v>1519.0</v>
      </c>
      <c r="R491" s="17">
        <v>0.0</v>
      </c>
    </row>
    <row r="492">
      <c r="A492" s="31" t="s">
        <v>587</v>
      </c>
      <c r="B492" s="11" t="s">
        <v>300</v>
      </c>
      <c r="C492" s="12" t="s">
        <v>24</v>
      </c>
      <c r="D492" s="34"/>
      <c r="E492" s="14">
        <v>3685.0</v>
      </c>
      <c r="F492" s="35"/>
      <c r="G492" s="34"/>
      <c r="H492" s="14">
        <v>2403.0</v>
      </c>
      <c r="I492" s="48"/>
      <c r="J492" s="34"/>
      <c r="K492" s="14">
        <v>2092.0</v>
      </c>
      <c r="L492" s="35"/>
      <c r="M492" s="34"/>
      <c r="N492" s="14">
        <v>1750.0</v>
      </c>
      <c r="O492" s="35"/>
      <c r="P492" s="16">
        <v>0.0</v>
      </c>
      <c r="Q492" s="14">
        <v>1703.0</v>
      </c>
      <c r="R492" s="17">
        <v>0.0</v>
      </c>
    </row>
    <row r="493">
      <c r="A493" s="31" t="s">
        <v>588</v>
      </c>
      <c r="B493" s="11" t="s">
        <v>300</v>
      </c>
      <c r="C493" s="12" t="s">
        <v>24</v>
      </c>
      <c r="D493" s="34"/>
      <c r="E493" s="14">
        <v>1649.0</v>
      </c>
      <c r="F493" s="35"/>
      <c r="G493" s="34"/>
      <c r="H493" s="14">
        <v>1139.0</v>
      </c>
      <c r="I493" s="48"/>
      <c r="J493" s="34"/>
      <c r="K493" s="14">
        <v>1099.0</v>
      </c>
      <c r="L493" s="35"/>
      <c r="M493" s="34"/>
      <c r="N493" s="14">
        <v>1026.0</v>
      </c>
      <c r="O493" s="35"/>
      <c r="P493" s="16">
        <v>0.0</v>
      </c>
      <c r="Q493" s="14">
        <v>928.0</v>
      </c>
      <c r="R493" s="17">
        <v>0.0</v>
      </c>
    </row>
    <row r="494">
      <c r="A494" s="31" t="s">
        <v>589</v>
      </c>
      <c r="B494" s="11" t="s">
        <v>300</v>
      </c>
      <c r="C494" s="12" t="s">
        <v>24</v>
      </c>
      <c r="D494" s="34"/>
      <c r="E494" s="14">
        <v>4803.0</v>
      </c>
      <c r="F494" s="35"/>
      <c r="G494" s="34"/>
      <c r="H494" s="14">
        <v>3367.0</v>
      </c>
      <c r="I494" s="48"/>
      <c r="J494" s="34"/>
      <c r="K494" s="14">
        <v>3002.0</v>
      </c>
      <c r="L494" s="35"/>
      <c r="M494" s="34"/>
      <c r="N494" s="14">
        <v>3383.0</v>
      </c>
      <c r="O494" s="35"/>
      <c r="P494" s="16">
        <v>0.0</v>
      </c>
      <c r="Q494" s="14">
        <v>3775.0</v>
      </c>
      <c r="R494" s="17">
        <v>0.0</v>
      </c>
    </row>
    <row r="495">
      <c r="A495" s="10" t="s">
        <v>590</v>
      </c>
      <c r="B495" s="11" t="s">
        <v>175</v>
      </c>
      <c r="C495" s="12" t="s">
        <v>24</v>
      </c>
      <c r="D495" s="34"/>
      <c r="E495" s="14">
        <v>4294.0</v>
      </c>
      <c r="F495" s="35"/>
      <c r="G495" s="34"/>
      <c r="H495" s="14">
        <v>3889.0</v>
      </c>
      <c r="I495" s="35"/>
      <c r="J495" s="34"/>
      <c r="K495" s="14">
        <v>3784.0</v>
      </c>
      <c r="L495" s="35"/>
      <c r="M495" s="34"/>
      <c r="N495" s="14">
        <v>4023.0</v>
      </c>
      <c r="O495" s="35"/>
      <c r="P495" s="16">
        <v>0.0</v>
      </c>
      <c r="Q495" s="14">
        <v>4062.0</v>
      </c>
      <c r="R495" s="17">
        <v>0.0</v>
      </c>
    </row>
    <row r="496">
      <c r="A496" s="31" t="s">
        <v>591</v>
      </c>
      <c r="B496" s="11" t="s">
        <v>358</v>
      </c>
      <c r="C496" s="12" t="s">
        <v>24</v>
      </c>
      <c r="D496" s="34"/>
      <c r="E496" s="14">
        <v>2804.0</v>
      </c>
      <c r="F496" s="35"/>
      <c r="G496" s="34"/>
      <c r="H496" s="14">
        <v>2393.0</v>
      </c>
      <c r="I496" s="48"/>
      <c r="J496" s="34"/>
      <c r="K496" s="14">
        <v>2319.0</v>
      </c>
      <c r="L496" s="35"/>
      <c r="M496" s="34"/>
      <c r="N496" s="14">
        <v>2424.0</v>
      </c>
      <c r="O496" s="35"/>
      <c r="P496" s="16">
        <v>0.0</v>
      </c>
      <c r="Q496" s="14">
        <v>2437.0</v>
      </c>
      <c r="R496" s="17">
        <v>0.0</v>
      </c>
    </row>
    <row r="497">
      <c r="A497" s="10" t="s">
        <v>592</v>
      </c>
      <c r="B497" s="11" t="s">
        <v>106</v>
      </c>
      <c r="C497" s="12" t="s">
        <v>24</v>
      </c>
      <c r="D497" s="34"/>
      <c r="E497" s="14">
        <v>2444.0</v>
      </c>
      <c r="F497" s="35"/>
      <c r="G497" s="34"/>
      <c r="H497" s="14">
        <v>2110.0</v>
      </c>
      <c r="I497" s="35"/>
      <c r="J497" s="34"/>
      <c r="K497" s="14">
        <v>1881.0</v>
      </c>
      <c r="L497" s="35"/>
      <c r="M497" s="34"/>
      <c r="N497" s="14">
        <v>1922.0</v>
      </c>
      <c r="O497" s="35"/>
      <c r="P497" s="16">
        <v>0.0</v>
      </c>
      <c r="Q497" s="14">
        <v>2312.0</v>
      </c>
      <c r="R497" s="17">
        <v>0.0</v>
      </c>
    </row>
    <row r="498">
      <c r="A498" s="10" t="s">
        <v>326</v>
      </c>
      <c r="B498" s="11" t="s">
        <v>106</v>
      </c>
      <c r="C498" s="12" t="s">
        <v>24</v>
      </c>
      <c r="D498" s="34"/>
      <c r="E498" s="14">
        <v>2229.0</v>
      </c>
      <c r="F498" s="35"/>
      <c r="G498" s="34"/>
      <c r="H498" s="14">
        <v>2061.0</v>
      </c>
      <c r="I498" s="35"/>
      <c r="J498" s="34"/>
      <c r="K498" s="14">
        <v>1803.0</v>
      </c>
      <c r="L498" s="35"/>
      <c r="M498" s="34"/>
      <c r="N498" s="14">
        <v>2164.0</v>
      </c>
      <c r="O498" s="35"/>
      <c r="P498" s="16">
        <v>0.0</v>
      </c>
      <c r="Q498" s="14">
        <v>2776.0</v>
      </c>
      <c r="R498" s="17">
        <v>0.0</v>
      </c>
    </row>
    <row r="499">
      <c r="A499" s="10" t="s">
        <v>593</v>
      </c>
      <c r="B499" s="11" t="s">
        <v>106</v>
      </c>
      <c r="C499" s="12" t="s">
        <v>24</v>
      </c>
      <c r="D499" s="34"/>
      <c r="E499" s="14">
        <v>1879.0</v>
      </c>
      <c r="F499" s="35"/>
      <c r="G499" s="34"/>
      <c r="H499" s="14">
        <v>1603.0</v>
      </c>
      <c r="I499" s="35"/>
      <c r="J499" s="34"/>
      <c r="K499" s="14">
        <v>1689.0</v>
      </c>
      <c r="L499" s="35"/>
      <c r="M499" s="34"/>
      <c r="N499" s="14">
        <v>1946.0</v>
      </c>
      <c r="O499" s="35"/>
      <c r="P499" s="16">
        <v>0.0</v>
      </c>
      <c r="Q499" s="14">
        <v>2218.0</v>
      </c>
      <c r="R499" s="17">
        <v>0.0</v>
      </c>
    </row>
    <row r="500">
      <c r="A500" s="31" t="s">
        <v>594</v>
      </c>
      <c r="B500" s="11" t="s">
        <v>497</v>
      </c>
      <c r="C500" s="12" t="s">
        <v>24</v>
      </c>
      <c r="D500" s="34"/>
      <c r="E500" s="14">
        <v>5147.0</v>
      </c>
      <c r="F500" s="35"/>
      <c r="G500" s="34"/>
      <c r="H500" s="14">
        <v>6455.0</v>
      </c>
      <c r="I500" s="48"/>
      <c r="J500" s="34"/>
      <c r="K500" s="14">
        <v>5846.0</v>
      </c>
      <c r="L500" s="35"/>
      <c r="M500" s="34"/>
      <c r="N500" s="14">
        <v>5994.0</v>
      </c>
      <c r="O500" s="35"/>
      <c r="P500" s="16">
        <v>0.0</v>
      </c>
      <c r="Q500" s="14">
        <v>5965.0</v>
      </c>
      <c r="R500" s="17">
        <v>0.0</v>
      </c>
    </row>
    <row r="501">
      <c r="A501" s="31" t="s">
        <v>253</v>
      </c>
      <c r="B501" s="11" t="s">
        <v>356</v>
      </c>
      <c r="C501" s="12" t="s">
        <v>24</v>
      </c>
      <c r="D501" s="34"/>
      <c r="E501" s="14">
        <v>2319.0</v>
      </c>
      <c r="F501" s="35"/>
      <c r="G501" s="34"/>
      <c r="H501" s="14">
        <v>1825.0</v>
      </c>
      <c r="I501" s="48"/>
      <c r="J501" s="34"/>
      <c r="K501" s="14">
        <v>1616.0</v>
      </c>
      <c r="L501" s="35"/>
      <c r="M501" s="34"/>
      <c r="N501" s="14">
        <v>1635.0</v>
      </c>
      <c r="O501" s="35"/>
      <c r="P501" s="16">
        <v>0.0</v>
      </c>
      <c r="Q501" s="14">
        <v>1666.0</v>
      </c>
      <c r="R501" s="17">
        <v>0.0</v>
      </c>
    </row>
    <row r="502">
      <c r="A502" s="31" t="s">
        <v>595</v>
      </c>
      <c r="B502" s="11" t="s">
        <v>356</v>
      </c>
      <c r="C502" s="12" t="s">
        <v>24</v>
      </c>
      <c r="D502" s="34"/>
      <c r="E502" s="14">
        <v>1918.0</v>
      </c>
      <c r="F502" s="35"/>
      <c r="G502" s="34"/>
      <c r="H502" s="14">
        <v>1699.0</v>
      </c>
      <c r="I502" s="48"/>
      <c r="J502" s="34"/>
      <c r="K502" s="14">
        <v>1366.0</v>
      </c>
      <c r="L502" s="35"/>
      <c r="M502" s="34"/>
      <c r="N502" s="14">
        <v>1373.0</v>
      </c>
      <c r="O502" s="35"/>
      <c r="P502" s="16">
        <v>0.0</v>
      </c>
      <c r="Q502" s="14">
        <v>1508.0</v>
      </c>
      <c r="R502" s="17">
        <v>0.0</v>
      </c>
    </row>
    <row r="503">
      <c r="A503" s="31" t="s">
        <v>596</v>
      </c>
      <c r="B503" s="11" t="s">
        <v>356</v>
      </c>
      <c r="C503" s="12" t="s">
        <v>24</v>
      </c>
      <c r="D503" s="34"/>
      <c r="E503" s="14">
        <v>2523.0</v>
      </c>
      <c r="F503" s="35"/>
      <c r="G503" s="34"/>
      <c r="H503" s="14">
        <v>2376.0</v>
      </c>
      <c r="I503" s="48"/>
      <c r="J503" s="34"/>
      <c r="K503" s="14">
        <v>2395.0</v>
      </c>
      <c r="L503" s="35"/>
      <c r="M503" s="34"/>
      <c r="N503" s="14">
        <v>2276.0</v>
      </c>
      <c r="O503" s="35"/>
      <c r="P503" s="16">
        <v>0.0</v>
      </c>
      <c r="Q503" s="14">
        <v>2277.0</v>
      </c>
      <c r="R503" s="17">
        <v>0.0</v>
      </c>
    </row>
    <row r="504">
      <c r="A504" s="10" t="s">
        <v>597</v>
      </c>
      <c r="B504" s="11" t="s">
        <v>347</v>
      </c>
      <c r="C504" s="12" t="s">
        <v>24</v>
      </c>
      <c r="D504" s="34"/>
      <c r="E504" s="14">
        <v>2811.0</v>
      </c>
      <c r="F504" s="35"/>
      <c r="G504" s="34"/>
      <c r="H504" s="14">
        <v>2610.0</v>
      </c>
      <c r="I504" s="35"/>
      <c r="J504" s="34"/>
      <c r="K504" s="14">
        <v>2299.0</v>
      </c>
      <c r="L504" s="35"/>
      <c r="M504" s="34"/>
      <c r="N504" s="14">
        <v>3434.0</v>
      </c>
      <c r="O504" s="35"/>
      <c r="P504" s="16">
        <v>0.0</v>
      </c>
      <c r="Q504" s="14">
        <v>4195.0</v>
      </c>
      <c r="R504" s="17">
        <v>0.0</v>
      </c>
    </row>
    <row r="505">
      <c r="A505" s="10" t="s">
        <v>598</v>
      </c>
      <c r="B505" s="11" t="s">
        <v>347</v>
      </c>
      <c r="C505" s="12" t="s">
        <v>24</v>
      </c>
      <c r="D505" s="34"/>
      <c r="E505" s="14">
        <v>1579.0</v>
      </c>
      <c r="F505" s="35"/>
      <c r="G505" s="34"/>
      <c r="H505" s="14">
        <v>1536.0</v>
      </c>
      <c r="I505" s="35"/>
      <c r="J505" s="34"/>
      <c r="K505" s="14">
        <v>1231.0</v>
      </c>
      <c r="L505" s="35"/>
      <c r="M505" s="34"/>
      <c r="N505" s="14">
        <v>1196.0</v>
      </c>
      <c r="O505" s="35"/>
      <c r="P505" s="16">
        <v>0.0</v>
      </c>
      <c r="Q505" s="14">
        <v>1328.0</v>
      </c>
      <c r="R505" s="17">
        <v>0.0</v>
      </c>
    </row>
    <row r="506">
      <c r="A506" s="10" t="s">
        <v>599</v>
      </c>
      <c r="B506" s="11" t="s">
        <v>196</v>
      </c>
      <c r="C506" s="12" t="s">
        <v>24</v>
      </c>
      <c r="D506" s="34"/>
      <c r="E506" s="14">
        <v>1902.0</v>
      </c>
      <c r="F506" s="35"/>
      <c r="G506" s="34"/>
      <c r="H506" s="14">
        <v>1205.0</v>
      </c>
      <c r="I506" s="35"/>
      <c r="J506" s="34"/>
      <c r="K506" s="14">
        <v>1101.0</v>
      </c>
      <c r="L506" s="35"/>
      <c r="M506" s="34"/>
      <c r="N506" s="14">
        <v>1137.0</v>
      </c>
      <c r="O506" s="35"/>
      <c r="P506" s="16">
        <v>0.0</v>
      </c>
      <c r="Q506" s="14">
        <v>1244.0</v>
      </c>
      <c r="R506" s="17">
        <v>0.0</v>
      </c>
    </row>
    <row r="507">
      <c r="A507" s="10" t="s">
        <v>600</v>
      </c>
      <c r="B507" s="11" t="s">
        <v>196</v>
      </c>
      <c r="C507" s="12" t="s">
        <v>24</v>
      </c>
      <c r="D507" s="34"/>
      <c r="E507" s="14">
        <v>2448.0</v>
      </c>
      <c r="F507" s="35"/>
      <c r="G507" s="34"/>
      <c r="H507" s="14">
        <v>1552.0</v>
      </c>
      <c r="I507" s="35"/>
      <c r="J507" s="34"/>
      <c r="K507" s="14">
        <v>1481.0</v>
      </c>
      <c r="L507" s="35"/>
      <c r="M507" s="34"/>
      <c r="N507" s="14">
        <v>1544.0</v>
      </c>
      <c r="O507" s="35"/>
      <c r="P507" s="16">
        <v>0.0</v>
      </c>
      <c r="Q507" s="14">
        <v>1696.0</v>
      </c>
      <c r="R507" s="17">
        <v>0.0</v>
      </c>
    </row>
    <row r="508">
      <c r="A508" s="10" t="s">
        <v>601</v>
      </c>
      <c r="B508" s="11" t="s">
        <v>196</v>
      </c>
      <c r="C508" s="12" t="s">
        <v>24</v>
      </c>
      <c r="D508" s="34"/>
      <c r="E508" s="14">
        <v>2555.0</v>
      </c>
      <c r="F508" s="35"/>
      <c r="G508" s="34"/>
      <c r="H508" s="14">
        <v>3340.0</v>
      </c>
      <c r="I508" s="35"/>
      <c r="J508" s="34"/>
      <c r="K508" s="14">
        <v>3222.0</v>
      </c>
      <c r="L508" s="35"/>
      <c r="M508" s="34"/>
      <c r="N508" s="14">
        <v>4471.0</v>
      </c>
      <c r="O508" s="35"/>
      <c r="P508" s="16">
        <v>0.0</v>
      </c>
      <c r="Q508" s="14">
        <v>4930.0</v>
      </c>
      <c r="R508" s="17">
        <v>0.0</v>
      </c>
    </row>
    <row r="509">
      <c r="A509" s="10" t="s">
        <v>602</v>
      </c>
      <c r="B509" s="11" t="s">
        <v>86</v>
      </c>
      <c r="C509" s="12" t="s">
        <v>24</v>
      </c>
      <c r="D509" s="34"/>
      <c r="E509" s="14">
        <v>2746.0</v>
      </c>
      <c r="F509" s="35"/>
      <c r="G509" s="34"/>
      <c r="H509" s="14">
        <v>5201.0</v>
      </c>
      <c r="I509" s="35"/>
      <c r="J509" s="34"/>
      <c r="K509" s="14">
        <v>7036.0</v>
      </c>
      <c r="L509" s="35"/>
      <c r="M509" s="34"/>
      <c r="N509" s="14">
        <v>12069.0</v>
      </c>
      <c r="O509" s="35"/>
      <c r="P509" s="16">
        <v>0.0</v>
      </c>
      <c r="Q509" s="14">
        <v>13343.0</v>
      </c>
      <c r="R509" s="17">
        <v>0.0</v>
      </c>
    </row>
    <row r="510">
      <c r="A510" s="10" t="s">
        <v>603</v>
      </c>
      <c r="B510" s="11" t="s">
        <v>272</v>
      </c>
      <c r="C510" s="12" t="s">
        <v>24</v>
      </c>
      <c r="D510" s="34"/>
      <c r="E510" s="14">
        <v>3027.0</v>
      </c>
      <c r="F510" s="35"/>
      <c r="G510" s="34"/>
      <c r="H510" s="14">
        <v>2516.0</v>
      </c>
      <c r="I510" s="35"/>
      <c r="J510" s="34"/>
      <c r="K510" s="14">
        <v>2419.0</v>
      </c>
      <c r="L510" s="35"/>
      <c r="M510" s="34"/>
      <c r="N510" s="14">
        <v>2346.0</v>
      </c>
      <c r="O510" s="35"/>
      <c r="P510" s="16">
        <v>0.0</v>
      </c>
      <c r="Q510" s="14">
        <v>2116.0</v>
      </c>
      <c r="R510" s="17">
        <v>0.0</v>
      </c>
    </row>
    <row r="511">
      <c r="A511" s="10" t="s">
        <v>604</v>
      </c>
      <c r="B511" s="11" t="s">
        <v>272</v>
      </c>
      <c r="C511" s="12" t="s">
        <v>24</v>
      </c>
      <c r="D511" s="34"/>
      <c r="E511" s="14">
        <v>893.0</v>
      </c>
      <c r="F511" s="35"/>
      <c r="G511" s="34"/>
      <c r="H511" s="14">
        <v>2234.0</v>
      </c>
      <c r="I511" s="35"/>
      <c r="J511" s="34"/>
      <c r="K511" s="14">
        <v>1459.0</v>
      </c>
      <c r="L511" s="35"/>
      <c r="M511" s="34"/>
      <c r="N511" s="14">
        <v>1053.0</v>
      </c>
      <c r="O511" s="35"/>
      <c r="P511" s="16">
        <v>0.0</v>
      </c>
      <c r="Q511" s="14">
        <v>1208.0</v>
      </c>
      <c r="R511" s="17">
        <v>0.0</v>
      </c>
    </row>
    <row r="512">
      <c r="A512" s="10" t="s">
        <v>605</v>
      </c>
      <c r="B512" s="11" t="s">
        <v>272</v>
      </c>
      <c r="C512" s="12" t="s">
        <v>24</v>
      </c>
      <c r="D512" s="34"/>
      <c r="E512" s="14">
        <v>1634.0</v>
      </c>
      <c r="F512" s="35"/>
      <c r="G512" s="34"/>
      <c r="H512" s="14">
        <v>1526.0</v>
      </c>
      <c r="I512" s="35"/>
      <c r="J512" s="34"/>
      <c r="K512" s="14">
        <v>1505.0</v>
      </c>
      <c r="L512" s="35"/>
      <c r="M512" s="34"/>
      <c r="N512" s="14">
        <v>1356.0</v>
      </c>
      <c r="O512" s="35"/>
      <c r="P512" s="16">
        <v>0.0</v>
      </c>
      <c r="Q512" s="14">
        <v>1147.0</v>
      </c>
      <c r="R512" s="17">
        <v>0.0</v>
      </c>
    </row>
    <row r="513">
      <c r="A513" s="10" t="s">
        <v>606</v>
      </c>
      <c r="B513" s="11" t="s">
        <v>272</v>
      </c>
      <c r="C513" s="12" t="s">
        <v>24</v>
      </c>
      <c r="D513" s="34"/>
      <c r="E513" s="14">
        <v>2483.0</v>
      </c>
      <c r="F513" s="35"/>
      <c r="G513" s="34"/>
      <c r="H513" s="14">
        <v>1676.0</v>
      </c>
      <c r="I513" s="35"/>
      <c r="J513" s="34"/>
      <c r="K513" s="14">
        <v>1588.0</v>
      </c>
      <c r="L513" s="35"/>
      <c r="M513" s="34"/>
      <c r="N513" s="14">
        <v>1526.0</v>
      </c>
      <c r="O513" s="35"/>
      <c r="P513" s="16">
        <v>0.0</v>
      </c>
      <c r="Q513" s="14">
        <v>1431.0</v>
      </c>
      <c r="R513" s="17">
        <v>0.0</v>
      </c>
    </row>
    <row r="514">
      <c r="A514" s="10" t="s">
        <v>607</v>
      </c>
      <c r="B514" s="11" t="s">
        <v>272</v>
      </c>
      <c r="C514" s="12" t="s">
        <v>24</v>
      </c>
      <c r="D514" s="34"/>
      <c r="E514" s="14">
        <v>2471.0</v>
      </c>
      <c r="F514" s="35"/>
      <c r="G514" s="34"/>
      <c r="H514" s="14">
        <v>2938.0</v>
      </c>
      <c r="I514" s="35"/>
      <c r="J514" s="34"/>
      <c r="K514" s="14">
        <v>3066.0</v>
      </c>
      <c r="L514" s="35"/>
      <c r="M514" s="34"/>
      <c r="N514" s="14">
        <v>3047.0</v>
      </c>
      <c r="O514" s="35"/>
      <c r="P514" s="16">
        <v>0.0</v>
      </c>
      <c r="Q514" s="14">
        <v>3427.0</v>
      </c>
      <c r="R514" s="17">
        <v>0.0</v>
      </c>
    </row>
    <row r="515">
      <c r="A515" s="10" t="s">
        <v>608</v>
      </c>
      <c r="B515" s="11" t="s">
        <v>256</v>
      </c>
      <c r="C515" s="12" t="s">
        <v>24</v>
      </c>
      <c r="D515" s="34"/>
      <c r="E515" s="14">
        <v>2534.0</v>
      </c>
      <c r="F515" s="35"/>
      <c r="G515" s="34"/>
      <c r="H515" s="14">
        <v>2509.0</v>
      </c>
      <c r="I515" s="35"/>
      <c r="J515" s="34"/>
      <c r="K515" s="14">
        <v>2122.0</v>
      </c>
      <c r="L515" s="35"/>
      <c r="M515" s="34"/>
      <c r="N515" s="14">
        <v>1975.0</v>
      </c>
      <c r="O515" s="35"/>
      <c r="P515" s="16">
        <v>0.0</v>
      </c>
      <c r="Q515" s="14">
        <v>2032.0</v>
      </c>
      <c r="R515" s="17">
        <v>0.0</v>
      </c>
    </row>
    <row r="516">
      <c r="A516" s="10" t="s">
        <v>446</v>
      </c>
      <c r="B516" s="11" t="s">
        <v>114</v>
      </c>
      <c r="C516" s="12" t="s">
        <v>24</v>
      </c>
      <c r="D516" s="34"/>
      <c r="E516" s="14">
        <v>3472.0</v>
      </c>
      <c r="F516" s="35"/>
      <c r="G516" s="34"/>
      <c r="H516" s="14">
        <v>3841.0</v>
      </c>
      <c r="I516" s="35"/>
      <c r="J516" s="34"/>
      <c r="K516" s="14">
        <v>3274.0</v>
      </c>
      <c r="L516" s="35"/>
      <c r="M516" s="34"/>
      <c r="N516" s="14">
        <v>3627.0</v>
      </c>
      <c r="O516" s="35"/>
      <c r="P516" s="16">
        <v>0.0</v>
      </c>
      <c r="Q516" s="14">
        <v>3794.0</v>
      </c>
      <c r="R516" s="17">
        <v>0.0</v>
      </c>
    </row>
    <row r="517">
      <c r="A517" s="10" t="s">
        <v>609</v>
      </c>
      <c r="B517" s="11" t="s">
        <v>114</v>
      </c>
      <c r="C517" s="12" t="s">
        <v>24</v>
      </c>
      <c r="D517" s="34"/>
      <c r="E517" s="14">
        <v>1958.0</v>
      </c>
      <c r="F517" s="35"/>
      <c r="G517" s="34"/>
      <c r="H517" s="14">
        <v>3025.0</v>
      </c>
      <c r="I517" s="35"/>
      <c r="J517" s="34"/>
      <c r="K517" s="14">
        <v>2163.0</v>
      </c>
      <c r="L517" s="35"/>
      <c r="M517" s="34"/>
      <c r="N517" s="14">
        <v>2550.0</v>
      </c>
      <c r="O517" s="35"/>
      <c r="P517" s="16">
        <v>0.0</v>
      </c>
      <c r="Q517" s="14">
        <v>2815.0</v>
      </c>
      <c r="R517" s="17">
        <v>0.0</v>
      </c>
    </row>
    <row r="518">
      <c r="A518" s="10" t="s">
        <v>610</v>
      </c>
      <c r="B518" s="11" t="s">
        <v>114</v>
      </c>
      <c r="C518" s="12" t="s">
        <v>24</v>
      </c>
      <c r="D518" s="34"/>
      <c r="E518" s="14">
        <v>2205.0</v>
      </c>
      <c r="F518" s="35"/>
      <c r="G518" s="34"/>
      <c r="H518" s="14">
        <v>1879.0</v>
      </c>
      <c r="I518" s="35"/>
      <c r="J518" s="34"/>
      <c r="K518" s="14">
        <v>1798.0</v>
      </c>
      <c r="L518" s="35"/>
      <c r="M518" s="34"/>
      <c r="N518" s="14">
        <v>1713.0</v>
      </c>
      <c r="O518" s="35"/>
      <c r="P518" s="16">
        <v>0.0</v>
      </c>
      <c r="Q518" s="14">
        <v>2082.0</v>
      </c>
      <c r="R518" s="17">
        <v>0.0</v>
      </c>
    </row>
    <row r="519">
      <c r="A519" s="10" t="s">
        <v>611</v>
      </c>
      <c r="B519" s="11" t="s">
        <v>114</v>
      </c>
      <c r="C519" s="12" t="s">
        <v>24</v>
      </c>
      <c r="D519" s="34"/>
      <c r="E519" s="14">
        <v>2829.0</v>
      </c>
      <c r="F519" s="35"/>
      <c r="G519" s="34"/>
      <c r="H519" s="14">
        <v>2657.0</v>
      </c>
      <c r="I519" s="35"/>
      <c r="J519" s="34"/>
      <c r="K519" s="14">
        <v>2372.0</v>
      </c>
      <c r="L519" s="35"/>
      <c r="M519" s="34"/>
      <c r="N519" s="14">
        <v>2066.0</v>
      </c>
      <c r="O519" s="35"/>
      <c r="P519" s="16">
        <v>0.0</v>
      </c>
      <c r="Q519" s="14">
        <v>1875.0</v>
      </c>
      <c r="R519" s="17">
        <v>0.0</v>
      </c>
    </row>
    <row r="520">
      <c r="A520" s="10" t="s">
        <v>612</v>
      </c>
      <c r="B520" s="11" t="s">
        <v>114</v>
      </c>
      <c r="C520" s="12" t="s">
        <v>24</v>
      </c>
      <c r="D520" s="34"/>
      <c r="E520" s="14">
        <v>2910.0</v>
      </c>
      <c r="F520" s="35"/>
      <c r="G520" s="34"/>
      <c r="H520" s="14">
        <v>2548.0</v>
      </c>
      <c r="I520" s="35"/>
      <c r="J520" s="34"/>
      <c r="K520" s="14">
        <v>2087.0</v>
      </c>
      <c r="L520" s="35"/>
      <c r="M520" s="34"/>
      <c r="N520" s="14">
        <v>2127.0</v>
      </c>
      <c r="O520" s="35"/>
      <c r="P520" s="16">
        <v>0.0</v>
      </c>
      <c r="Q520" s="14">
        <v>3117.0</v>
      </c>
      <c r="R520" s="17">
        <v>0.0</v>
      </c>
    </row>
    <row r="521">
      <c r="A521" s="10" t="s">
        <v>554</v>
      </c>
      <c r="B521" s="11" t="s">
        <v>178</v>
      </c>
      <c r="C521" s="12" t="s">
        <v>24</v>
      </c>
      <c r="D521" s="34"/>
      <c r="E521" s="14">
        <v>1132.0</v>
      </c>
      <c r="F521" s="35"/>
      <c r="G521" s="34"/>
      <c r="H521" s="14">
        <v>1518.0</v>
      </c>
      <c r="I521" s="35"/>
      <c r="J521" s="34"/>
      <c r="K521" s="14">
        <v>1184.0</v>
      </c>
      <c r="L521" s="35"/>
      <c r="M521" s="34"/>
      <c r="N521" s="14">
        <v>1308.0</v>
      </c>
      <c r="O521" s="35"/>
      <c r="P521" s="16">
        <v>0.0</v>
      </c>
      <c r="Q521" s="14">
        <v>1310.0</v>
      </c>
      <c r="R521" s="17">
        <v>0.0</v>
      </c>
    </row>
    <row r="522">
      <c r="A522" s="49" t="s">
        <v>613</v>
      </c>
      <c r="B522" s="11" t="s">
        <v>178</v>
      </c>
      <c r="C522" s="12" t="s">
        <v>24</v>
      </c>
      <c r="D522" s="34"/>
      <c r="E522" s="14">
        <v>1223.0</v>
      </c>
      <c r="F522" s="35"/>
      <c r="G522" s="34"/>
      <c r="H522" s="14">
        <v>1482.0</v>
      </c>
      <c r="I522" s="35"/>
      <c r="J522" s="34"/>
      <c r="K522" s="14">
        <v>1297.0</v>
      </c>
      <c r="L522" s="35"/>
      <c r="M522" s="34"/>
      <c r="N522" s="14">
        <v>1730.0</v>
      </c>
      <c r="O522" s="35"/>
      <c r="P522" s="16">
        <v>0.0</v>
      </c>
      <c r="Q522" s="14">
        <v>1467.0</v>
      </c>
      <c r="R522" s="17">
        <v>0.0</v>
      </c>
    </row>
    <row r="523">
      <c r="A523" s="10" t="s">
        <v>614</v>
      </c>
      <c r="B523" s="11" t="s">
        <v>368</v>
      </c>
      <c r="C523" s="12" t="s">
        <v>24</v>
      </c>
      <c r="D523" s="34"/>
      <c r="E523" s="14">
        <v>3263.0</v>
      </c>
      <c r="F523" s="35"/>
      <c r="G523" s="34"/>
      <c r="H523" s="14">
        <v>2236.0</v>
      </c>
      <c r="I523" s="35"/>
      <c r="J523" s="34"/>
      <c r="K523" s="14">
        <v>2357.0</v>
      </c>
      <c r="L523" s="35"/>
      <c r="M523" s="34"/>
      <c r="N523" s="14">
        <v>2977.0</v>
      </c>
      <c r="O523" s="35"/>
      <c r="P523" s="16">
        <v>0.0</v>
      </c>
      <c r="Q523" s="14">
        <v>3653.0</v>
      </c>
      <c r="R523" s="17">
        <v>0.0</v>
      </c>
    </row>
    <row r="524">
      <c r="A524" s="31" t="s">
        <v>615</v>
      </c>
      <c r="B524" s="11" t="s">
        <v>459</v>
      </c>
      <c r="C524" s="12" t="s">
        <v>24</v>
      </c>
      <c r="D524" s="34"/>
      <c r="E524" s="14">
        <v>5285.0</v>
      </c>
      <c r="F524" s="35"/>
      <c r="G524" s="34"/>
      <c r="H524" s="14">
        <v>4857.0</v>
      </c>
      <c r="I524" s="48"/>
      <c r="J524" s="34"/>
      <c r="K524" s="14">
        <v>4408.0</v>
      </c>
      <c r="L524" s="35"/>
      <c r="M524" s="34"/>
      <c r="N524" s="14">
        <v>5003.0</v>
      </c>
      <c r="O524" s="35"/>
      <c r="P524" s="16">
        <v>0.0</v>
      </c>
      <c r="Q524" s="14">
        <v>5162.0</v>
      </c>
      <c r="R524" s="17">
        <v>0.0</v>
      </c>
    </row>
    <row r="525">
      <c r="A525" s="26" t="s">
        <v>616</v>
      </c>
      <c r="B525" s="20" t="s">
        <v>283</v>
      </c>
      <c r="C525" s="21" t="s">
        <v>31</v>
      </c>
      <c r="D525" s="32"/>
      <c r="E525" s="23">
        <v>2163.0</v>
      </c>
      <c r="F525" s="33"/>
      <c r="G525" s="32"/>
      <c r="H525" s="23">
        <v>2169.0</v>
      </c>
      <c r="I525" s="44"/>
      <c r="J525" s="32"/>
      <c r="K525" s="23">
        <v>2463.0</v>
      </c>
      <c r="L525" s="33"/>
      <c r="M525" s="32"/>
      <c r="N525" s="23">
        <v>3031.0</v>
      </c>
      <c r="O525" s="33"/>
      <c r="P525" s="30">
        <v>0.0</v>
      </c>
      <c r="Q525" s="23">
        <v>3300.0</v>
      </c>
      <c r="R525" s="36">
        <v>0.0</v>
      </c>
    </row>
    <row r="526">
      <c r="A526" s="26" t="s">
        <v>186</v>
      </c>
      <c r="B526" s="20" t="s">
        <v>283</v>
      </c>
      <c r="C526" s="21" t="s">
        <v>31</v>
      </c>
      <c r="D526" s="32"/>
      <c r="E526" s="23">
        <v>2294.0</v>
      </c>
      <c r="F526" s="33"/>
      <c r="G526" s="32"/>
      <c r="H526" s="23">
        <v>3286.0</v>
      </c>
      <c r="I526" s="44"/>
      <c r="J526" s="32"/>
      <c r="K526" s="23">
        <v>3687.0</v>
      </c>
      <c r="L526" s="33"/>
      <c r="M526" s="32"/>
      <c r="N526" s="23">
        <v>5010.0</v>
      </c>
      <c r="O526" s="33"/>
      <c r="P526" s="30">
        <v>0.0</v>
      </c>
      <c r="Q526" s="23">
        <v>6449.0</v>
      </c>
      <c r="R526" s="36">
        <v>0.0</v>
      </c>
    </row>
    <row r="527">
      <c r="A527" s="26" t="s">
        <v>617</v>
      </c>
      <c r="B527" s="20" t="s">
        <v>283</v>
      </c>
      <c r="C527" s="21" t="s">
        <v>31</v>
      </c>
      <c r="D527" s="32"/>
      <c r="E527" s="23">
        <v>1768.0</v>
      </c>
      <c r="F527" s="33"/>
      <c r="G527" s="32"/>
      <c r="H527" s="23">
        <v>1441.0</v>
      </c>
      <c r="I527" s="44"/>
      <c r="J527" s="32"/>
      <c r="K527" s="23">
        <v>1325.0</v>
      </c>
      <c r="L527" s="33"/>
      <c r="M527" s="32"/>
      <c r="N527" s="23">
        <v>1375.0</v>
      </c>
      <c r="O527" s="33"/>
      <c r="P527" s="30">
        <v>0.0</v>
      </c>
      <c r="Q527" s="23">
        <v>1735.0</v>
      </c>
      <c r="R527" s="36">
        <v>0.0</v>
      </c>
    </row>
    <row r="528">
      <c r="A528" s="26" t="s">
        <v>618</v>
      </c>
      <c r="B528" s="20" t="s">
        <v>283</v>
      </c>
      <c r="C528" s="21" t="s">
        <v>31</v>
      </c>
      <c r="D528" s="32"/>
      <c r="E528" s="23">
        <v>2537.0</v>
      </c>
      <c r="F528" s="33"/>
      <c r="G528" s="32"/>
      <c r="H528" s="23">
        <v>1998.0</v>
      </c>
      <c r="I528" s="44"/>
      <c r="J528" s="32"/>
      <c r="K528" s="23">
        <v>2025.0</v>
      </c>
      <c r="L528" s="33"/>
      <c r="M528" s="32"/>
      <c r="N528" s="23">
        <v>2080.0</v>
      </c>
      <c r="O528" s="33"/>
      <c r="P528" s="30">
        <v>0.0</v>
      </c>
      <c r="Q528" s="23">
        <v>2168.0</v>
      </c>
      <c r="R528" s="36">
        <v>0.0</v>
      </c>
    </row>
    <row r="529">
      <c r="A529" s="26" t="s">
        <v>619</v>
      </c>
      <c r="B529" s="20" t="s">
        <v>283</v>
      </c>
      <c r="C529" s="21" t="s">
        <v>31</v>
      </c>
      <c r="D529" s="32"/>
      <c r="E529" s="23">
        <v>2346.0</v>
      </c>
      <c r="F529" s="33"/>
      <c r="G529" s="32"/>
      <c r="H529" s="23">
        <v>1502.0</v>
      </c>
      <c r="I529" s="44"/>
      <c r="J529" s="32"/>
      <c r="K529" s="23">
        <v>1342.0</v>
      </c>
      <c r="L529" s="33"/>
      <c r="M529" s="32"/>
      <c r="N529" s="23">
        <v>1330.0</v>
      </c>
      <c r="O529" s="33"/>
      <c r="P529" s="30">
        <v>0.0</v>
      </c>
      <c r="Q529" s="23">
        <v>1390.0</v>
      </c>
      <c r="R529" s="36">
        <v>0.0</v>
      </c>
    </row>
    <row r="530">
      <c r="A530" s="26" t="s">
        <v>620</v>
      </c>
      <c r="B530" s="20" t="s">
        <v>180</v>
      </c>
      <c r="C530" s="21" t="s">
        <v>31</v>
      </c>
      <c r="D530" s="32"/>
      <c r="E530" s="23">
        <v>4090.0</v>
      </c>
      <c r="F530" s="33"/>
      <c r="G530" s="32"/>
      <c r="H530" s="23">
        <v>5534.0</v>
      </c>
      <c r="I530" s="44"/>
      <c r="J530" s="32"/>
      <c r="K530" s="23">
        <v>4800.0</v>
      </c>
      <c r="L530" s="33"/>
      <c r="M530" s="32"/>
      <c r="N530" s="23">
        <v>6013.0</v>
      </c>
      <c r="O530" s="33"/>
      <c r="P530" s="30">
        <v>0.0</v>
      </c>
      <c r="Q530" s="23">
        <v>6493.0</v>
      </c>
      <c r="R530" s="36">
        <v>0.0</v>
      </c>
    </row>
    <row r="531">
      <c r="A531" s="26" t="s">
        <v>621</v>
      </c>
      <c r="B531" s="20" t="s">
        <v>180</v>
      </c>
      <c r="C531" s="21" t="s">
        <v>31</v>
      </c>
      <c r="D531" s="32"/>
      <c r="E531" s="23">
        <v>2882.0</v>
      </c>
      <c r="F531" s="33"/>
      <c r="G531" s="32"/>
      <c r="H531" s="23">
        <v>4562.0</v>
      </c>
      <c r="I531" s="44"/>
      <c r="J531" s="32"/>
      <c r="K531" s="23">
        <v>5596.0</v>
      </c>
      <c r="L531" s="33"/>
      <c r="M531" s="32"/>
      <c r="N531" s="23">
        <v>6521.0</v>
      </c>
      <c r="O531" s="33"/>
      <c r="P531" s="30">
        <v>0.0</v>
      </c>
      <c r="Q531" s="23">
        <v>8621.0</v>
      </c>
      <c r="R531" s="36">
        <v>0.0</v>
      </c>
    </row>
    <row r="532">
      <c r="A532" s="26" t="s">
        <v>622</v>
      </c>
      <c r="B532" s="20" t="s">
        <v>180</v>
      </c>
      <c r="C532" s="21" t="s">
        <v>31</v>
      </c>
      <c r="D532" s="32"/>
      <c r="E532" s="23">
        <v>902.0</v>
      </c>
      <c r="F532" s="33"/>
      <c r="G532" s="32"/>
      <c r="H532" s="23">
        <v>723.0</v>
      </c>
      <c r="I532" s="44"/>
      <c r="J532" s="32"/>
      <c r="K532" s="23">
        <v>584.0</v>
      </c>
      <c r="L532" s="33"/>
      <c r="M532" s="32"/>
      <c r="N532" s="23">
        <v>720.0</v>
      </c>
      <c r="O532" s="33"/>
      <c r="P532" s="30">
        <v>0.0</v>
      </c>
      <c r="Q532" s="23">
        <v>726.0</v>
      </c>
      <c r="R532" s="36">
        <v>0.0</v>
      </c>
    </row>
    <row r="533">
      <c r="A533" s="26" t="s">
        <v>623</v>
      </c>
      <c r="B533" s="20" t="s">
        <v>180</v>
      </c>
      <c r="C533" s="21" t="s">
        <v>31</v>
      </c>
      <c r="D533" s="32"/>
      <c r="E533" s="23">
        <v>1337.0</v>
      </c>
      <c r="F533" s="33"/>
      <c r="G533" s="32"/>
      <c r="H533" s="23">
        <v>1211.0</v>
      </c>
      <c r="I533" s="44"/>
      <c r="J533" s="32"/>
      <c r="K533" s="23">
        <v>1228.0</v>
      </c>
      <c r="L533" s="33"/>
      <c r="M533" s="32"/>
      <c r="N533" s="23">
        <v>1599.0</v>
      </c>
      <c r="O533" s="33"/>
      <c r="P533" s="30">
        <v>0.0</v>
      </c>
      <c r="Q533" s="23">
        <v>1600.0</v>
      </c>
      <c r="R533" s="36">
        <v>0.0</v>
      </c>
    </row>
    <row r="534">
      <c r="A534" s="26" t="s">
        <v>624</v>
      </c>
      <c r="B534" s="20" t="s">
        <v>110</v>
      </c>
      <c r="C534" s="21" t="s">
        <v>31</v>
      </c>
      <c r="D534" s="32"/>
      <c r="E534" s="23">
        <v>739.0</v>
      </c>
      <c r="F534" s="33"/>
      <c r="G534" s="32"/>
      <c r="H534" s="23">
        <v>702.0</v>
      </c>
      <c r="I534" s="44"/>
      <c r="J534" s="32"/>
      <c r="K534" s="23">
        <v>676.0</v>
      </c>
      <c r="L534" s="33"/>
      <c r="M534" s="32"/>
      <c r="N534" s="23">
        <v>718.0</v>
      </c>
      <c r="O534" s="33"/>
      <c r="P534" s="30">
        <v>0.0</v>
      </c>
      <c r="Q534" s="23">
        <v>805.0</v>
      </c>
      <c r="R534" s="36">
        <v>0.0</v>
      </c>
    </row>
    <row r="535">
      <c r="A535" s="26" t="s">
        <v>186</v>
      </c>
      <c r="B535" s="20" t="s">
        <v>110</v>
      </c>
      <c r="C535" s="21" t="s">
        <v>31</v>
      </c>
      <c r="D535" s="32"/>
      <c r="E535" s="23">
        <v>2798.0</v>
      </c>
      <c r="F535" s="33"/>
      <c r="G535" s="32"/>
      <c r="H535" s="23">
        <v>3806.0</v>
      </c>
      <c r="I535" s="44"/>
      <c r="J535" s="32"/>
      <c r="K535" s="23">
        <v>4304.0</v>
      </c>
      <c r="L535" s="33"/>
      <c r="M535" s="32"/>
      <c r="N535" s="23">
        <v>4728.0</v>
      </c>
      <c r="O535" s="33"/>
      <c r="P535" s="30">
        <v>0.0</v>
      </c>
      <c r="Q535" s="23">
        <v>5078.0</v>
      </c>
      <c r="R535" s="36">
        <v>0.0</v>
      </c>
    </row>
    <row r="536">
      <c r="A536" s="26" t="s">
        <v>625</v>
      </c>
      <c r="B536" s="20" t="s">
        <v>172</v>
      </c>
      <c r="C536" s="21" t="s">
        <v>31</v>
      </c>
      <c r="D536" s="32"/>
      <c r="E536" s="23">
        <v>2332.0</v>
      </c>
      <c r="F536" s="33"/>
      <c r="G536" s="32"/>
      <c r="H536" s="23">
        <v>3843.0</v>
      </c>
      <c r="I536" s="44"/>
      <c r="J536" s="32"/>
      <c r="K536" s="23">
        <v>4815.0</v>
      </c>
      <c r="L536" s="33"/>
      <c r="M536" s="32"/>
      <c r="N536" s="23">
        <v>8706.0</v>
      </c>
      <c r="O536" s="33"/>
      <c r="P536" s="30">
        <v>0.0</v>
      </c>
      <c r="Q536" s="23">
        <v>9959.0</v>
      </c>
      <c r="R536" s="36">
        <v>0.0</v>
      </c>
    </row>
    <row r="537">
      <c r="A537" s="26" t="s">
        <v>626</v>
      </c>
      <c r="B537" s="20" t="s">
        <v>172</v>
      </c>
      <c r="C537" s="21" t="s">
        <v>31</v>
      </c>
      <c r="D537" s="32"/>
      <c r="E537" s="23">
        <v>3592.0</v>
      </c>
      <c r="F537" s="33"/>
      <c r="G537" s="32"/>
      <c r="H537" s="23">
        <v>3846.0</v>
      </c>
      <c r="I537" s="44"/>
      <c r="J537" s="32"/>
      <c r="K537" s="23">
        <v>4150.0</v>
      </c>
      <c r="L537" s="33"/>
      <c r="M537" s="32"/>
      <c r="N537" s="23">
        <v>4916.0</v>
      </c>
      <c r="O537" s="33"/>
      <c r="P537" s="30">
        <v>0.0</v>
      </c>
      <c r="Q537" s="23">
        <v>5368.0</v>
      </c>
      <c r="R537" s="36">
        <v>0.0</v>
      </c>
    </row>
    <row r="538">
      <c r="A538" s="20" t="s">
        <v>627</v>
      </c>
      <c r="B538" s="20" t="s">
        <v>38</v>
      </c>
      <c r="C538" s="21" t="s">
        <v>39</v>
      </c>
      <c r="D538" s="32"/>
      <c r="E538" s="23">
        <v>5714.0</v>
      </c>
      <c r="F538" s="33"/>
      <c r="G538" s="32"/>
      <c r="H538" s="23">
        <v>7878.0</v>
      </c>
      <c r="I538" s="44"/>
      <c r="J538" s="32"/>
      <c r="K538" s="23">
        <v>8606.0</v>
      </c>
      <c r="L538" s="33"/>
      <c r="M538" s="32"/>
      <c r="N538" s="23">
        <v>7677.0</v>
      </c>
      <c r="O538" s="33"/>
      <c r="P538" s="30">
        <v>0.0</v>
      </c>
      <c r="Q538" s="23">
        <v>8185.0</v>
      </c>
      <c r="R538" s="36">
        <v>0.0</v>
      </c>
    </row>
    <row r="539">
      <c r="A539" s="26" t="s">
        <v>628</v>
      </c>
      <c r="B539" s="20" t="s">
        <v>44</v>
      </c>
      <c r="C539" s="21" t="s">
        <v>36</v>
      </c>
      <c r="D539" s="32"/>
      <c r="E539" s="23">
        <v>1757.0</v>
      </c>
      <c r="F539" s="33"/>
      <c r="G539" s="32"/>
      <c r="H539" s="23">
        <v>3411.0</v>
      </c>
      <c r="I539" s="33"/>
      <c r="J539" s="32"/>
      <c r="K539" s="23">
        <v>4166.0</v>
      </c>
      <c r="L539" s="33"/>
      <c r="M539" s="32"/>
      <c r="N539" s="23">
        <v>9069.0</v>
      </c>
      <c r="O539" s="33"/>
      <c r="P539" s="30">
        <v>0.0</v>
      </c>
      <c r="Q539" s="23">
        <v>11998.0</v>
      </c>
      <c r="R539" s="36">
        <v>0.0</v>
      </c>
    </row>
    <row r="540">
      <c r="A540" s="20" t="s">
        <v>629</v>
      </c>
      <c r="B540" s="20" t="s">
        <v>314</v>
      </c>
      <c r="C540" s="21" t="s">
        <v>36</v>
      </c>
      <c r="D540" s="32"/>
      <c r="E540" s="23">
        <v>1458.0</v>
      </c>
      <c r="F540" s="33"/>
      <c r="G540" s="32"/>
      <c r="H540" s="23">
        <v>1718.0</v>
      </c>
      <c r="I540" s="33"/>
      <c r="J540" s="32"/>
      <c r="K540" s="23">
        <v>1361.0</v>
      </c>
      <c r="L540" s="33"/>
      <c r="M540" s="32"/>
      <c r="N540" s="23">
        <v>1416.0</v>
      </c>
      <c r="O540" s="33"/>
      <c r="P540" s="30">
        <v>0.0</v>
      </c>
      <c r="Q540" s="23">
        <v>1449.0</v>
      </c>
      <c r="R540" s="36">
        <v>0.0</v>
      </c>
    </row>
    <row r="541">
      <c r="A541" s="20" t="s">
        <v>630</v>
      </c>
      <c r="B541" s="20" t="s">
        <v>314</v>
      </c>
      <c r="C541" s="21" t="s">
        <v>36</v>
      </c>
      <c r="D541" s="32"/>
      <c r="E541" s="23">
        <v>6307.0</v>
      </c>
      <c r="F541" s="33"/>
      <c r="G541" s="32"/>
      <c r="H541" s="23">
        <v>5208.0</v>
      </c>
      <c r="I541" s="33"/>
      <c r="J541" s="22">
        <v>18.0</v>
      </c>
      <c r="K541" s="23">
        <v>4989.0</v>
      </c>
      <c r="L541" s="24">
        <f>J541/K541</f>
        <v>0.003607937462</v>
      </c>
      <c r="M541" s="32"/>
      <c r="N541" s="23">
        <v>4996.0</v>
      </c>
      <c r="O541" s="33"/>
      <c r="P541" s="30">
        <v>0.0</v>
      </c>
      <c r="Q541" s="23">
        <v>4943.0</v>
      </c>
      <c r="R541" s="36">
        <v>0.0</v>
      </c>
    </row>
    <row r="542">
      <c r="A542" s="20" t="s">
        <v>631</v>
      </c>
      <c r="B542" s="20" t="s">
        <v>314</v>
      </c>
      <c r="C542" s="21" t="s">
        <v>36</v>
      </c>
      <c r="D542" s="32"/>
      <c r="E542" s="23">
        <v>3594.0</v>
      </c>
      <c r="F542" s="33"/>
      <c r="G542" s="32"/>
      <c r="H542" s="23">
        <v>4590.0</v>
      </c>
      <c r="I542" s="33"/>
      <c r="J542" s="32"/>
      <c r="K542" s="23">
        <v>4343.0</v>
      </c>
      <c r="L542" s="33"/>
      <c r="M542" s="32"/>
      <c r="N542" s="23">
        <v>5417.0</v>
      </c>
      <c r="O542" s="33"/>
      <c r="P542" s="30">
        <v>0.0</v>
      </c>
      <c r="Q542" s="23">
        <v>5963.0</v>
      </c>
      <c r="R542" s="36">
        <v>0.0</v>
      </c>
    </row>
    <row r="543">
      <c r="A543" s="26" t="s">
        <v>632</v>
      </c>
      <c r="B543" s="20" t="s">
        <v>79</v>
      </c>
      <c r="C543" s="21" t="s">
        <v>36</v>
      </c>
      <c r="D543" s="32"/>
      <c r="E543" s="23">
        <v>4312.0</v>
      </c>
      <c r="F543" s="33"/>
      <c r="G543" s="32"/>
      <c r="H543" s="23">
        <v>3867.0</v>
      </c>
      <c r="I543" s="33"/>
      <c r="J543" s="32"/>
      <c r="K543" s="23">
        <v>3749.0</v>
      </c>
      <c r="L543" s="33"/>
      <c r="M543" s="32"/>
      <c r="N543" s="23">
        <v>5054.0</v>
      </c>
      <c r="O543" s="33"/>
      <c r="P543" s="30">
        <v>0.0</v>
      </c>
      <c r="Q543" s="23">
        <v>5396.0</v>
      </c>
      <c r="R543" s="36">
        <v>0.0</v>
      </c>
    </row>
    <row r="544">
      <c r="A544" s="20" t="s">
        <v>633</v>
      </c>
      <c r="B544" s="20" t="s">
        <v>166</v>
      </c>
      <c r="C544" s="21" t="s">
        <v>36</v>
      </c>
      <c r="D544" s="32"/>
      <c r="E544" s="23">
        <f>3428</f>
        <v>3428</v>
      </c>
      <c r="F544" s="33"/>
      <c r="G544" s="32"/>
      <c r="H544" s="23">
        <f>2313+157</f>
        <v>2470</v>
      </c>
      <c r="I544" s="33"/>
      <c r="J544" s="32"/>
      <c r="K544" s="23">
        <f>5124+178</f>
        <v>5302</v>
      </c>
      <c r="L544" s="33"/>
      <c r="M544" s="32"/>
      <c r="N544" s="23">
        <v>7911.0</v>
      </c>
      <c r="O544" s="33"/>
      <c r="P544" s="30">
        <v>0.0</v>
      </c>
      <c r="Q544" s="23">
        <v>8962.0</v>
      </c>
      <c r="R544" s="36">
        <v>0.0</v>
      </c>
    </row>
    <row r="545">
      <c r="A545" s="20" t="s">
        <v>634</v>
      </c>
      <c r="B545" s="20" t="s">
        <v>189</v>
      </c>
      <c r="C545" s="21" t="s">
        <v>36</v>
      </c>
      <c r="D545" s="32"/>
      <c r="E545" s="23">
        <v>2885.0</v>
      </c>
      <c r="F545" s="33"/>
      <c r="G545" s="32"/>
      <c r="H545" s="23">
        <v>2476.0</v>
      </c>
      <c r="I545" s="33"/>
      <c r="J545" s="32"/>
      <c r="K545" s="23">
        <v>2244.0</v>
      </c>
      <c r="L545" s="33"/>
      <c r="M545" s="32"/>
      <c r="N545" s="23">
        <v>2712.0</v>
      </c>
      <c r="O545" s="33"/>
      <c r="P545" s="30">
        <v>0.0</v>
      </c>
      <c r="Q545" s="23">
        <v>3292.0</v>
      </c>
      <c r="R545" s="36">
        <v>0.0</v>
      </c>
    </row>
    <row r="546">
      <c r="A546" s="20" t="s">
        <v>323</v>
      </c>
      <c r="B546" s="20" t="s">
        <v>234</v>
      </c>
      <c r="C546" s="21" t="s">
        <v>36</v>
      </c>
      <c r="D546" s="32"/>
      <c r="E546" s="23">
        <v>2480.0</v>
      </c>
      <c r="F546" s="33"/>
      <c r="G546" s="32"/>
      <c r="H546" s="23">
        <v>2603.0</v>
      </c>
      <c r="I546" s="33"/>
      <c r="J546" s="32"/>
      <c r="K546" s="23">
        <v>3448.0</v>
      </c>
      <c r="L546" s="33"/>
      <c r="M546" s="32"/>
      <c r="N546" s="23">
        <v>4443.0</v>
      </c>
      <c r="O546" s="33"/>
      <c r="P546" s="30">
        <v>0.0</v>
      </c>
      <c r="Q546" s="23">
        <v>4353.0</v>
      </c>
      <c r="R546" s="36">
        <v>0.0</v>
      </c>
    </row>
    <row r="547">
      <c r="A547" s="26" t="s">
        <v>635</v>
      </c>
      <c r="B547" s="20" t="s">
        <v>66</v>
      </c>
      <c r="C547" s="21" t="s">
        <v>36</v>
      </c>
      <c r="D547" s="32"/>
      <c r="E547" s="23">
        <v>1281.0</v>
      </c>
      <c r="F547" s="33"/>
      <c r="G547" s="32"/>
      <c r="H547" s="23">
        <v>1090.0</v>
      </c>
      <c r="I547" s="33"/>
      <c r="J547" s="32"/>
      <c r="K547" s="23">
        <v>1161.0</v>
      </c>
      <c r="L547" s="33"/>
      <c r="M547" s="32"/>
      <c r="N547" s="23">
        <v>1347.0</v>
      </c>
      <c r="O547" s="33"/>
      <c r="P547" s="30">
        <v>0.0</v>
      </c>
      <c r="Q547" s="23">
        <v>1365.0</v>
      </c>
      <c r="R547" s="36">
        <v>0.0</v>
      </c>
    </row>
    <row r="548">
      <c r="A548" s="20" t="s">
        <v>636</v>
      </c>
      <c r="B548" s="20" t="s">
        <v>226</v>
      </c>
      <c r="C548" s="21" t="s">
        <v>36</v>
      </c>
      <c r="D548" s="32"/>
      <c r="E548" s="23">
        <v>1886.0</v>
      </c>
      <c r="F548" s="33"/>
      <c r="G548" s="32"/>
      <c r="H548" s="23">
        <v>1699.0</v>
      </c>
      <c r="I548" s="33"/>
      <c r="J548" s="32"/>
      <c r="K548" s="23">
        <v>1567.0</v>
      </c>
      <c r="L548" s="33"/>
      <c r="M548" s="32"/>
      <c r="N548" s="23">
        <v>1927.0</v>
      </c>
      <c r="O548" s="33"/>
      <c r="P548" s="30">
        <v>0.0</v>
      </c>
      <c r="Q548" s="23">
        <v>2083.0</v>
      </c>
      <c r="R548" s="36">
        <v>0.0</v>
      </c>
    </row>
    <row r="549">
      <c r="A549" s="20" t="s">
        <v>637</v>
      </c>
      <c r="B549" s="20" t="s">
        <v>81</v>
      </c>
      <c r="C549" s="21" t="s">
        <v>36</v>
      </c>
      <c r="D549" s="32"/>
      <c r="E549" s="23">
        <v>1575.0</v>
      </c>
      <c r="F549" s="33"/>
      <c r="G549" s="32"/>
      <c r="H549" s="23">
        <v>1058.0</v>
      </c>
      <c r="I549" s="33"/>
      <c r="J549" s="32"/>
      <c r="K549" s="23">
        <v>1100.0</v>
      </c>
      <c r="L549" s="33"/>
      <c r="M549" s="32"/>
      <c r="N549" s="23">
        <v>1191.0</v>
      </c>
      <c r="O549" s="33"/>
      <c r="P549" s="30">
        <v>0.0</v>
      </c>
      <c r="Q549" s="23">
        <v>1201.0</v>
      </c>
      <c r="R549" s="36">
        <v>0.0</v>
      </c>
    </row>
    <row r="550">
      <c r="A550" s="20" t="s">
        <v>638</v>
      </c>
      <c r="B550" s="20" t="s">
        <v>130</v>
      </c>
      <c r="C550" s="21" t="s">
        <v>36</v>
      </c>
      <c r="D550" s="32"/>
      <c r="E550" s="23">
        <v>1561.0</v>
      </c>
      <c r="F550" s="33"/>
      <c r="G550" s="32"/>
      <c r="H550" s="23">
        <v>1123.0</v>
      </c>
      <c r="I550" s="33"/>
      <c r="J550" s="32"/>
      <c r="K550" s="23">
        <v>1276.0</v>
      </c>
      <c r="L550" s="33"/>
      <c r="M550" s="32"/>
      <c r="N550" s="23">
        <v>1215.0</v>
      </c>
      <c r="O550" s="33"/>
      <c r="P550" s="30">
        <v>0.0</v>
      </c>
      <c r="Q550" s="23">
        <v>1580.0</v>
      </c>
      <c r="R550" s="36">
        <v>0.0</v>
      </c>
    </row>
    <row r="551">
      <c r="A551" s="20" t="s">
        <v>639</v>
      </c>
      <c r="B551" s="20" t="s">
        <v>58</v>
      </c>
      <c r="C551" s="21" t="s">
        <v>36</v>
      </c>
      <c r="D551" s="32"/>
      <c r="E551" s="23">
        <v>855.0</v>
      </c>
      <c r="F551" s="33"/>
      <c r="G551" s="32"/>
      <c r="H551" s="23">
        <v>2955.0</v>
      </c>
      <c r="I551" s="33"/>
      <c r="J551" s="32"/>
      <c r="K551" s="23">
        <v>3864.0</v>
      </c>
      <c r="L551" s="33"/>
      <c r="M551" s="32"/>
      <c r="N551" s="23">
        <v>4395.0</v>
      </c>
      <c r="O551" s="33"/>
      <c r="P551" s="30">
        <v>0.0</v>
      </c>
      <c r="Q551" s="23">
        <v>4296.0</v>
      </c>
      <c r="R551" s="36">
        <v>0.0</v>
      </c>
    </row>
    <row r="552">
      <c r="A552" s="10" t="s">
        <v>640</v>
      </c>
      <c r="B552" s="11" t="s">
        <v>125</v>
      </c>
      <c r="C552" s="12" t="s">
        <v>24</v>
      </c>
      <c r="D552" s="34"/>
      <c r="E552" s="14">
        <v>1830.0</v>
      </c>
      <c r="F552" s="35"/>
      <c r="G552" s="34"/>
      <c r="H552" s="14">
        <v>1842.0</v>
      </c>
      <c r="I552" s="35"/>
      <c r="J552" s="34"/>
      <c r="K552" s="14">
        <v>1740.0</v>
      </c>
      <c r="L552" s="35"/>
      <c r="M552" s="34"/>
      <c r="N552" s="14">
        <v>1777.0</v>
      </c>
      <c r="O552" s="35"/>
      <c r="P552" s="16">
        <v>0.0</v>
      </c>
      <c r="Q552" s="14">
        <v>1934.0</v>
      </c>
      <c r="R552" s="55">
        <v>0.0</v>
      </c>
    </row>
    <row r="553">
      <c r="A553" s="20" t="s">
        <v>641</v>
      </c>
      <c r="B553" s="20" t="s">
        <v>222</v>
      </c>
      <c r="C553" s="21" t="s">
        <v>42</v>
      </c>
      <c r="D553" s="32"/>
      <c r="E553" s="23">
        <v>1157.0</v>
      </c>
      <c r="F553" s="33"/>
      <c r="G553" s="32"/>
      <c r="H553" s="23">
        <v>702.0</v>
      </c>
      <c r="I553" s="33"/>
      <c r="J553" s="32"/>
      <c r="K553" s="23">
        <v>561.0</v>
      </c>
      <c r="L553" s="33"/>
      <c r="M553" s="22">
        <v>25.0</v>
      </c>
      <c r="N553" s="23">
        <v>565.0</v>
      </c>
      <c r="O553" s="24">
        <f t="shared" ref="O553:O554" si="91">M553/N553</f>
        <v>0.04424778761</v>
      </c>
      <c r="P553" s="32"/>
      <c r="Q553" s="23">
        <v>555.0</v>
      </c>
      <c r="R553" s="33"/>
    </row>
    <row r="554">
      <c r="A554" s="10" t="s">
        <v>642</v>
      </c>
      <c r="B554" s="11" t="s">
        <v>50</v>
      </c>
      <c r="C554" s="12" t="s">
        <v>24</v>
      </c>
      <c r="D554" s="34"/>
      <c r="E554" s="19">
        <v>2610.0</v>
      </c>
      <c r="F554" s="35"/>
      <c r="G554" s="34"/>
      <c r="H554" s="14">
        <v>3124.0</v>
      </c>
      <c r="I554" s="35"/>
      <c r="J554" s="34"/>
      <c r="K554" s="14">
        <v>3468.0</v>
      </c>
      <c r="L554" s="35"/>
      <c r="M554" s="13">
        <v>30.0</v>
      </c>
      <c r="N554" s="14">
        <v>3827.0</v>
      </c>
      <c r="O554" s="15">
        <f t="shared" si="91"/>
        <v>0.007839038411</v>
      </c>
      <c r="P554" s="34"/>
      <c r="Q554" s="14">
        <v>5047.0</v>
      </c>
      <c r="R554" s="35"/>
    </row>
    <row r="555">
      <c r="A555" s="10" t="s">
        <v>643</v>
      </c>
      <c r="B555" s="11" t="s">
        <v>50</v>
      </c>
      <c r="C555" s="12" t="s">
        <v>24</v>
      </c>
      <c r="D555" s="13">
        <v>91.0</v>
      </c>
      <c r="E555" s="14">
        <v>2327.0</v>
      </c>
      <c r="F555" s="15">
        <f t="shared" ref="F555:F562" si="92">D555/E555</f>
        <v>0.03910614525</v>
      </c>
      <c r="G555" s="34"/>
      <c r="H555" s="14">
        <v>7650.0</v>
      </c>
      <c r="I555" s="35"/>
      <c r="J555" s="34"/>
      <c r="K555" s="14">
        <v>11923.0</v>
      </c>
      <c r="L555" s="35"/>
      <c r="M555" s="34"/>
      <c r="N555" s="14">
        <v>20849.0</v>
      </c>
      <c r="O555" s="35"/>
      <c r="P555" s="34"/>
      <c r="Q555" s="14">
        <v>25006.0</v>
      </c>
      <c r="R555" s="35"/>
    </row>
    <row r="556">
      <c r="A556" s="20" t="s">
        <v>644</v>
      </c>
      <c r="B556" s="20" t="s">
        <v>331</v>
      </c>
      <c r="C556" s="21" t="s">
        <v>36</v>
      </c>
      <c r="D556" s="22">
        <v>67.0</v>
      </c>
      <c r="E556" s="23">
        <v>3361.0</v>
      </c>
      <c r="F556" s="24">
        <f t="shared" si="92"/>
        <v>0.01993454329</v>
      </c>
      <c r="G556" s="32"/>
      <c r="H556" s="23">
        <v>3289.0</v>
      </c>
      <c r="I556" s="33"/>
      <c r="J556" s="32"/>
      <c r="K556" s="23">
        <v>3216.0</v>
      </c>
      <c r="L556" s="33"/>
      <c r="M556" s="30">
        <v>0.0</v>
      </c>
      <c r="N556" s="23">
        <v>3490.0</v>
      </c>
      <c r="O556" s="36">
        <v>0.0</v>
      </c>
      <c r="P556" s="32"/>
      <c r="Q556" s="23">
        <v>3854.0</v>
      </c>
      <c r="R556" s="33"/>
    </row>
    <row r="557">
      <c r="A557" s="31" t="s">
        <v>645</v>
      </c>
      <c r="B557" s="11" t="s">
        <v>471</v>
      </c>
      <c r="C557" s="12" t="s">
        <v>24</v>
      </c>
      <c r="D557" s="13">
        <v>14.0</v>
      </c>
      <c r="E557" s="14">
        <v>3370.0</v>
      </c>
      <c r="F557" s="15">
        <f t="shared" si="92"/>
        <v>0.004154302671</v>
      </c>
      <c r="G557" s="34"/>
      <c r="H557" s="14">
        <v>3579.0</v>
      </c>
      <c r="I557" s="48"/>
      <c r="J557" s="34"/>
      <c r="K557" s="14">
        <v>3798.0</v>
      </c>
      <c r="L557" s="35"/>
      <c r="M557" s="16">
        <v>0.0</v>
      </c>
      <c r="N557" s="14">
        <v>3980.0</v>
      </c>
      <c r="O557" s="17">
        <v>0.0</v>
      </c>
      <c r="P557" s="34"/>
      <c r="Q557" s="14">
        <v>4005.0</v>
      </c>
      <c r="R557" s="35"/>
    </row>
    <row r="558">
      <c r="A558" s="10" t="s">
        <v>646</v>
      </c>
      <c r="B558" s="11" t="s">
        <v>46</v>
      </c>
      <c r="C558" s="12" t="s">
        <v>24</v>
      </c>
      <c r="D558" s="13">
        <v>14.0</v>
      </c>
      <c r="E558" s="14">
        <v>5734.0</v>
      </c>
      <c r="F558" s="15">
        <f t="shared" si="92"/>
        <v>0.002441576561</v>
      </c>
      <c r="G558" s="34"/>
      <c r="H558" s="14">
        <v>4885.0</v>
      </c>
      <c r="I558" s="35"/>
      <c r="J558" s="34"/>
      <c r="K558" s="14">
        <v>3984.0</v>
      </c>
      <c r="L558" s="35"/>
      <c r="M558" s="34"/>
      <c r="N558" s="14">
        <v>4613.0</v>
      </c>
      <c r="O558" s="35"/>
      <c r="P558" s="34"/>
      <c r="Q558" s="14">
        <v>4698.0</v>
      </c>
      <c r="R558" s="35"/>
    </row>
    <row r="559">
      <c r="A559" s="10" t="s">
        <v>430</v>
      </c>
      <c r="B559" s="11" t="s">
        <v>202</v>
      </c>
      <c r="C559" s="12" t="s">
        <v>24</v>
      </c>
      <c r="D559" s="13">
        <v>10.0</v>
      </c>
      <c r="E559" s="19">
        <v>3450.0</v>
      </c>
      <c r="F559" s="15">
        <f t="shared" si="92"/>
        <v>0.002898550725</v>
      </c>
      <c r="G559" s="34"/>
      <c r="H559" s="14">
        <v>3289.0</v>
      </c>
      <c r="I559" s="35"/>
      <c r="J559" s="34"/>
      <c r="K559" s="14">
        <v>4122.0</v>
      </c>
      <c r="L559" s="35"/>
      <c r="M559" s="34"/>
      <c r="N559" s="14">
        <v>3789.0</v>
      </c>
      <c r="O559" s="35"/>
      <c r="P559" s="34"/>
      <c r="Q559" s="14">
        <v>3879.0</v>
      </c>
      <c r="R559" s="35"/>
    </row>
    <row r="560">
      <c r="A560" s="10" t="s">
        <v>647</v>
      </c>
      <c r="B560" s="11" t="s">
        <v>134</v>
      </c>
      <c r="C560" s="12" t="s">
        <v>24</v>
      </c>
      <c r="D560" s="13">
        <v>6.0</v>
      </c>
      <c r="E560" s="14">
        <v>1991.0</v>
      </c>
      <c r="F560" s="15">
        <f t="shared" si="92"/>
        <v>0.003013561025</v>
      </c>
      <c r="G560" s="34"/>
      <c r="H560" s="14">
        <v>1134.0</v>
      </c>
      <c r="I560" s="48"/>
      <c r="J560" s="34"/>
      <c r="K560" s="14">
        <v>1028.0</v>
      </c>
      <c r="L560" s="35"/>
      <c r="M560" s="34"/>
      <c r="N560" s="14">
        <v>1004.0</v>
      </c>
      <c r="O560" s="35"/>
      <c r="P560" s="34"/>
      <c r="Q560" s="14">
        <v>1055.0</v>
      </c>
      <c r="R560" s="35"/>
    </row>
    <row r="561">
      <c r="A561" s="10" t="s">
        <v>648</v>
      </c>
      <c r="B561" s="11" t="s">
        <v>50</v>
      </c>
      <c r="C561" s="12" t="s">
        <v>24</v>
      </c>
      <c r="D561" s="13">
        <v>1.0</v>
      </c>
      <c r="E561" s="14">
        <v>3495.0</v>
      </c>
      <c r="F561" s="15">
        <f t="shared" si="92"/>
        <v>0.0002861230329</v>
      </c>
      <c r="G561" s="34"/>
      <c r="H561" s="14">
        <v>2991.0</v>
      </c>
      <c r="I561" s="35"/>
      <c r="J561" s="34"/>
      <c r="K561" s="14">
        <v>2660.0</v>
      </c>
      <c r="L561" s="35"/>
      <c r="M561" s="34"/>
      <c r="N561" s="14">
        <v>3208.0</v>
      </c>
      <c r="O561" s="35"/>
      <c r="P561" s="34"/>
      <c r="Q561" s="14">
        <v>4426.0</v>
      </c>
      <c r="R561" s="35"/>
    </row>
    <row r="562">
      <c r="A562" s="10" t="s">
        <v>617</v>
      </c>
      <c r="B562" s="11" t="s">
        <v>127</v>
      </c>
      <c r="C562" s="12" t="s">
        <v>24</v>
      </c>
      <c r="D562" s="13">
        <v>1.0</v>
      </c>
      <c r="E562" s="14">
        <v>2069.0</v>
      </c>
      <c r="F562" s="15">
        <f t="shared" si="92"/>
        <v>0.0004833252779</v>
      </c>
      <c r="G562" s="34"/>
      <c r="H562" s="14">
        <v>2228.0</v>
      </c>
      <c r="I562" s="35"/>
      <c r="J562" s="34"/>
      <c r="K562" s="14">
        <v>2191.0</v>
      </c>
      <c r="L562" s="35"/>
      <c r="M562" s="34"/>
      <c r="N562" s="14">
        <v>1919.0</v>
      </c>
      <c r="O562" s="35"/>
      <c r="P562" s="34"/>
      <c r="Q562" s="14">
        <v>1761.0</v>
      </c>
      <c r="R562" s="35"/>
    </row>
    <row r="563">
      <c r="A563" s="20" t="s">
        <v>649</v>
      </c>
      <c r="B563" s="20" t="s">
        <v>62</v>
      </c>
      <c r="C563" s="21" t="s">
        <v>42</v>
      </c>
      <c r="D563" s="32"/>
      <c r="E563" s="23">
        <v>2028.0</v>
      </c>
      <c r="F563" s="33"/>
      <c r="G563" s="32"/>
      <c r="H563" s="23">
        <v>3118.0</v>
      </c>
      <c r="I563" s="33"/>
      <c r="J563" s="32"/>
      <c r="K563" s="23">
        <v>2707.0</v>
      </c>
      <c r="L563" s="33"/>
      <c r="M563" s="30">
        <v>0.0</v>
      </c>
      <c r="N563" s="23">
        <v>3580.0</v>
      </c>
      <c r="O563" s="36">
        <v>0.0</v>
      </c>
      <c r="P563" s="32"/>
      <c r="Q563" s="23">
        <v>3900.0</v>
      </c>
      <c r="R563" s="33"/>
    </row>
    <row r="564">
      <c r="A564" s="20" t="s">
        <v>650</v>
      </c>
      <c r="B564" s="20" t="s">
        <v>48</v>
      </c>
      <c r="C564" s="21" t="s">
        <v>42</v>
      </c>
      <c r="D564" s="32"/>
      <c r="E564" s="23">
        <v>1346.0</v>
      </c>
      <c r="F564" s="33"/>
      <c r="G564" s="32"/>
      <c r="H564" s="23">
        <v>1821.0</v>
      </c>
      <c r="I564" s="33"/>
      <c r="J564" s="32"/>
      <c r="K564" s="23">
        <v>2394.0</v>
      </c>
      <c r="L564" s="33"/>
      <c r="M564" s="30">
        <v>0.0</v>
      </c>
      <c r="N564" s="23">
        <v>3247.0</v>
      </c>
      <c r="O564" s="17">
        <v>0.0</v>
      </c>
      <c r="P564" s="32"/>
      <c r="Q564" s="23">
        <v>4309.0</v>
      </c>
      <c r="R564" s="33"/>
    </row>
    <row r="565">
      <c r="A565" s="28" t="s">
        <v>651</v>
      </c>
      <c r="B565" s="28" t="s">
        <v>205</v>
      </c>
      <c r="C565" s="29" t="s">
        <v>42</v>
      </c>
      <c r="D565" s="32"/>
      <c r="E565" s="23">
        <v>827.0</v>
      </c>
      <c r="F565" s="33"/>
      <c r="G565" s="32"/>
      <c r="H565" s="23">
        <v>583.0</v>
      </c>
      <c r="I565" s="33"/>
      <c r="J565" s="32"/>
      <c r="K565" s="23">
        <v>475.0</v>
      </c>
      <c r="L565" s="33"/>
      <c r="M565" s="30">
        <v>0.0</v>
      </c>
      <c r="N565" s="23">
        <v>511.0</v>
      </c>
      <c r="O565" s="36">
        <v>0.0</v>
      </c>
      <c r="P565" s="32"/>
      <c r="Q565" s="23">
        <v>535.0</v>
      </c>
      <c r="R565" s="33"/>
    </row>
    <row r="566">
      <c r="A566" s="10" t="s">
        <v>652</v>
      </c>
      <c r="B566" s="11" t="s">
        <v>243</v>
      </c>
      <c r="C566" s="12" t="s">
        <v>24</v>
      </c>
      <c r="D566" s="34"/>
      <c r="E566" s="14">
        <v>5407.0</v>
      </c>
      <c r="F566" s="35"/>
      <c r="G566" s="34"/>
      <c r="H566" s="14">
        <v>4637.0</v>
      </c>
      <c r="I566" s="35"/>
      <c r="J566" s="13">
        <v>6.0</v>
      </c>
      <c r="K566" s="14">
        <v>4535.0</v>
      </c>
      <c r="L566" s="15">
        <f>J566/K566</f>
        <v>0.001323042999</v>
      </c>
      <c r="M566" s="16">
        <v>0.0</v>
      </c>
      <c r="N566" s="14">
        <v>4848.0</v>
      </c>
      <c r="O566" s="17">
        <v>0.0</v>
      </c>
      <c r="P566" s="34"/>
      <c r="Q566" s="14">
        <v>4938.0</v>
      </c>
      <c r="R566" s="35"/>
    </row>
    <row r="567">
      <c r="A567" s="10" t="s">
        <v>653</v>
      </c>
      <c r="B567" s="11" t="s">
        <v>168</v>
      </c>
      <c r="C567" s="12" t="s">
        <v>24</v>
      </c>
      <c r="D567" s="34"/>
      <c r="E567" s="14">
        <v>1308.0</v>
      </c>
      <c r="F567" s="35"/>
      <c r="G567" s="34"/>
      <c r="H567" s="14">
        <v>771.0</v>
      </c>
      <c r="I567" s="35"/>
      <c r="J567" s="34"/>
      <c r="K567" s="14">
        <v>666.0</v>
      </c>
      <c r="L567" s="35"/>
      <c r="M567" s="16">
        <v>0.0</v>
      </c>
      <c r="N567" s="14">
        <v>683.0</v>
      </c>
      <c r="O567" s="17">
        <v>0.0</v>
      </c>
      <c r="P567" s="34"/>
      <c r="Q567" s="14">
        <v>604.0</v>
      </c>
      <c r="R567" s="35"/>
    </row>
    <row r="568">
      <c r="A568" s="10" t="s">
        <v>654</v>
      </c>
      <c r="B568" s="11" t="s">
        <v>276</v>
      </c>
      <c r="C568" s="12" t="s">
        <v>24</v>
      </c>
      <c r="D568" s="34"/>
      <c r="E568" s="14">
        <v>3238.0</v>
      </c>
      <c r="F568" s="35"/>
      <c r="G568" s="34"/>
      <c r="H568" s="14">
        <v>5191.0</v>
      </c>
      <c r="I568" s="35"/>
      <c r="J568" s="34"/>
      <c r="K568" s="14">
        <v>4122.0</v>
      </c>
      <c r="L568" s="35"/>
      <c r="M568" s="16">
        <v>0.0</v>
      </c>
      <c r="N568" s="14">
        <v>3953.0</v>
      </c>
      <c r="O568" s="17">
        <v>0.0</v>
      </c>
      <c r="P568" s="34"/>
      <c r="Q568" s="14">
        <v>3813.0</v>
      </c>
      <c r="R568" s="35"/>
    </row>
    <row r="569">
      <c r="A569" s="10" t="s">
        <v>655</v>
      </c>
      <c r="B569" s="11" t="s">
        <v>104</v>
      </c>
      <c r="C569" s="12" t="s">
        <v>24</v>
      </c>
      <c r="D569" s="34"/>
      <c r="E569" s="14">
        <v>1745.0</v>
      </c>
      <c r="F569" s="35"/>
      <c r="G569" s="34"/>
      <c r="H569" s="14">
        <v>1350.0</v>
      </c>
      <c r="I569" s="35"/>
      <c r="J569" s="34"/>
      <c r="K569" s="14">
        <v>1132.0</v>
      </c>
      <c r="L569" s="35"/>
      <c r="M569" s="16">
        <v>0.0</v>
      </c>
      <c r="N569" s="14">
        <v>1210.0</v>
      </c>
      <c r="O569" s="17">
        <v>0.0</v>
      </c>
      <c r="P569" s="34"/>
      <c r="Q569" s="14">
        <v>1638.0</v>
      </c>
      <c r="R569" s="35"/>
    </row>
    <row r="570">
      <c r="A570" s="10" t="s">
        <v>656</v>
      </c>
      <c r="B570" s="11" t="s">
        <v>337</v>
      </c>
      <c r="C570" s="12" t="s">
        <v>24</v>
      </c>
      <c r="D570" s="34"/>
      <c r="E570" s="14">
        <v>452.0</v>
      </c>
      <c r="F570" s="35"/>
      <c r="G570" s="34"/>
      <c r="H570" s="14">
        <v>746.0</v>
      </c>
      <c r="I570" s="35"/>
      <c r="J570" s="13">
        <v>14.0</v>
      </c>
      <c r="K570" s="14">
        <v>727.0</v>
      </c>
      <c r="L570" s="15">
        <f>J570/K570</f>
        <v>0.01925722146</v>
      </c>
      <c r="M570" s="16">
        <v>0.0</v>
      </c>
      <c r="N570" s="14">
        <v>1190.0</v>
      </c>
      <c r="O570" s="17">
        <v>0.0</v>
      </c>
      <c r="P570" s="34"/>
      <c r="Q570" s="14">
        <v>1233.0</v>
      </c>
      <c r="R570" s="35"/>
    </row>
    <row r="571">
      <c r="A571" s="31" t="s">
        <v>657</v>
      </c>
      <c r="B571" s="11" t="s">
        <v>658</v>
      </c>
      <c r="C571" s="12" t="s">
        <v>24</v>
      </c>
      <c r="D571" s="34"/>
      <c r="E571" s="14">
        <v>1927.0</v>
      </c>
      <c r="F571" s="35"/>
      <c r="G571" s="34"/>
      <c r="H571" s="14">
        <v>2248.0</v>
      </c>
      <c r="I571" s="48"/>
      <c r="J571" s="34"/>
      <c r="K571" s="14">
        <v>1988.0</v>
      </c>
      <c r="L571" s="35"/>
      <c r="M571" s="16">
        <v>0.0</v>
      </c>
      <c r="N571" s="14">
        <v>2305.0</v>
      </c>
      <c r="O571" s="17">
        <v>0.0</v>
      </c>
      <c r="P571" s="34"/>
      <c r="Q571" s="14">
        <v>2009.0</v>
      </c>
      <c r="R571" s="35"/>
    </row>
    <row r="572">
      <c r="A572" s="31" t="s">
        <v>659</v>
      </c>
      <c r="B572" s="11" t="s">
        <v>300</v>
      </c>
      <c r="C572" s="12" t="s">
        <v>24</v>
      </c>
      <c r="D572" s="34"/>
      <c r="E572" s="14">
        <v>4363.0</v>
      </c>
      <c r="F572" s="35"/>
      <c r="G572" s="34"/>
      <c r="H572" s="14">
        <v>3687.0</v>
      </c>
      <c r="I572" s="48"/>
      <c r="J572" s="34"/>
      <c r="K572" s="14">
        <v>3343.0</v>
      </c>
      <c r="L572" s="35"/>
      <c r="M572" s="16">
        <v>0.0</v>
      </c>
      <c r="N572" s="14">
        <v>3504.0</v>
      </c>
      <c r="O572" s="17">
        <v>0.0</v>
      </c>
      <c r="P572" s="34"/>
      <c r="Q572" s="14">
        <v>3424.0</v>
      </c>
      <c r="R572" s="35"/>
    </row>
    <row r="573">
      <c r="A573" s="31" t="s">
        <v>660</v>
      </c>
      <c r="B573" s="11" t="s">
        <v>300</v>
      </c>
      <c r="C573" s="12" t="s">
        <v>24</v>
      </c>
      <c r="D573" s="34"/>
      <c r="E573" s="14">
        <v>1584.0</v>
      </c>
      <c r="F573" s="35"/>
      <c r="G573" s="34"/>
      <c r="H573" s="14">
        <v>1196.0</v>
      </c>
      <c r="I573" s="48"/>
      <c r="J573" s="34"/>
      <c r="K573" s="14">
        <v>1141.0</v>
      </c>
      <c r="L573" s="35"/>
      <c r="M573" s="16">
        <v>0.0</v>
      </c>
      <c r="N573" s="14">
        <v>1047.0</v>
      </c>
      <c r="O573" s="17">
        <v>0.0</v>
      </c>
      <c r="P573" s="34"/>
      <c r="Q573" s="14">
        <v>1069.0</v>
      </c>
      <c r="R573" s="35"/>
    </row>
    <row r="574">
      <c r="A574" s="31" t="s">
        <v>661</v>
      </c>
      <c r="B574" s="11" t="s">
        <v>54</v>
      </c>
      <c r="C574" s="12" t="s">
        <v>24</v>
      </c>
      <c r="D574" s="34"/>
      <c r="E574" s="14">
        <v>4087.0</v>
      </c>
      <c r="F574" s="35"/>
      <c r="G574" s="34"/>
      <c r="H574" s="14">
        <v>2980.0</v>
      </c>
      <c r="I574" s="48"/>
      <c r="J574" s="34"/>
      <c r="K574" s="14">
        <v>2736.0</v>
      </c>
      <c r="L574" s="35"/>
      <c r="M574" s="16">
        <v>0.0</v>
      </c>
      <c r="N574" s="14">
        <v>2814.0</v>
      </c>
      <c r="O574" s="17">
        <v>0.0</v>
      </c>
      <c r="P574" s="34"/>
      <c r="Q574" s="14">
        <v>2975.0</v>
      </c>
      <c r="R574" s="35"/>
    </row>
    <row r="575">
      <c r="A575" s="31" t="s">
        <v>662</v>
      </c>
      <c r="B575" s="11" t="s">
        <v>54</v>
      </c>
      <c r="C575" s="12" t="s">
        <v>24</v>
      </c>
      <c r="D575" s="34"/>
      <c r="E575" s="14">
        <v>5954.0</v>
      </c>
      <c r="F575" s="35"/>
      <c r="G575" s="34"/>
      <c r="H575" s="14">
        <v>6016.0</v>
      </c>
      <c r="I575" s="48"/>
      <c r="J575" s="34"/>
      <c r="K575" s="14">
        <v>6599.0</v>
      </c>
      <c r="L575" s="35"/>
      <c r="M575" s="16">
        <v>0.0</v>
      </c>
      <c r="N575" s="14">
        <v>7620.0</v>
      </c>
      <c r="O575" s="17">
        <v>0.0</v>
      </c>
      <c r="P575" s="34"/>
      <c r="Q575" s="14">
        <v>7845.0</v>
      </c>
      <c r="R575" s="35"/>
    </row>
    <row r="576">
      <c r="A576" s="31" t="s">
        <v>663</v>
      </c>
      <c r="B576" s="11" t="s">
        <v>54</v>
      </c>
      <c r="C576" s="12" t="s">
        <v>24</v>
      </c>
      <c r="D576" s="34"/>
      <c r="E576" s="14">
        <v>4866.0</v>
      </c>
      <c r="F576" s="35"/>
      <c r="G576" s="34"/>
      <c r="H576" s="14">
        <v>4274.0</v>
      </c>
      <c r="I576" s="48"/>
      <c r="J576" s="34"/>
      <c r="K576" s="14">
        <v>4247.0</v>
      </c>
      <c r="L576" s="35"/>
      <c r="M576" s="16">
        <v>0.0</v>
      </c>
      <c r="N576" s="14">
        <v>4795.0</v>
      </c>
      <c r="O576" s="17">
        <v>0.0</v>
      </c>
      <c r="P576" s="34"/>
      <c r="Q576" s="14">
        <v>4639.0</v>
      </c>
      <c r="R576" s="35"/>
    </row>
    <row r="577">
      <c r="A577" s="31" t="s">
        <v>664</v>
      </c>
      <c r="B577" s="11" t="s">
        <v>356</v>
      </c>
      <c r="C577" s="12" t="s">
        <v>24</v>
      </c>
      <c r="D577" s="34"/>
      <c r="E577" s="14">
        <v>2260.0</v>
      </c>
      <c r="F577" s="35"/>
      <c r="G577" s="34"/>
      <c r="H577" s="14">
        <v>1706.0</v>
      </c>
      <c r="I577" s="48"/>
      <c r="J577" s="34"/>
      <c r="K577" s="14">
        <v>1400.0</v>
      </c>
      <c r="L577" s="35"/>
      <c r="M577" s="16">
        <v>0.0</v>
      </c>
      <c r="N577" s="14">
        <v>1326.0</v>
      </c>
      <c r="O577" s="17">
        <v>0.0</v>
      </c>
      <c r="P577" s="34"/>
      <c r="Q577" s="14">
        <v>1274.0</v>
      </c>
      <c r="R577" s="35"/>
    </row>
    <row r="578">
      <c r="A578" s="31" t="s">
        <v>665</v>
      </c>
      <c r="B578" s="11" t="s">
        <v>386</v>
      </c>
      <c r="C578" s="12" t="s">
        <v>24</v>
      </c>
      <c r="D578" s="34"/>
      <c r="E578" s="14">
        <v>2166.0</v>
      </c>
      <c r="F578" s="35"/>
      <c r="G578" s="34"/>
      <c r="H578" s="14">
        <v>1947.0</v>
      </c>
      <c r="I578" s="48"/>
      <c r="J578" s="34"/>
      <c r="K578" s="14">
        <v>1661.0</v>
      </c>
      <c r="L578" s="35"/>
      <c r="M578" s="16">
        <v>0.0</v>
      </c>
      <c r="N578" s="14">
        <v>1578.0</v>
      </c>
      <c r="O578" s="17">
        <v>0.0</v>
      </c>
      <c r="P578" s="34"/>
      <c r="Q578" s="14">
        <v>1633.0</v>
      </c>
      <c r="R578" s="35"/>
    </row>
    <row r="579">
      <c r="A579" s="10" t="s">
        <v>666</v>
      </c>
      <c r="B579" s="11" t="s">
        <v>272</v>
      </c>
      <c r="C579" s="12" t="s">
        <v>24</v>
      </c>
      <c r="D579" s="34"/>
      <c r="E579" s="14">
        <v>1082.0</v>
      </c>
      <c r="F579" s="35"/>
      <c r="G579" s="34"/>
      <c r="H579" s="14">
        <v>1387.0</v>
      </c>
      <c r="I579" s="35"/>
      <c r="J579" s="34"/>
      <c r="K579" s="14">
        <v>1497.0</v>
      </c>
      <c r="L579" s="35"/>
      <c r="M579" s="16">
        <v>0.0</v>
      </c>
      <c r="N579" s="14">
        <v>1399.0</v>
      </c>
      <c r="O579" s="17">
        <v>0.0</v>
      </c>
      <c r="P579" s="34"/>
      <c r="Q579" s="14">
        <v>1410.0</v>
      </c>
      <c r="R579" s="35"/>
    </row>
    <row r="580">
      <c r="A580" s="10" t="s">
        <v>667</v>
      </c>
      <c r="B580" s="11" t="s">
        <v>374</v>
      </c>
      <c r="C580" s="12" t="s">
        <v>24</v>
      </c>
      <c r="D580" s="34"/>
      <c r="E580" s="14">
        <v>2382.0</v>
      </c>
      <c r="F580" s="35"/>
      <c r="G580" s="34"/>
      <c r="H580" s="14">
        <v>1529.0</v>
      </c>
      <c r="I580" s="35"/>
      <c r="J580" s="34"/>
      <c r="K580" s="14">
        <v>1526.0</v>
      </c>
      <c r="L580" s="35"/>
      <c r="M580" s="16">
        <v>0.0</v>
      </c>
      <c r="N580" s="14">
        <v>1480.0</v>
      </c>
      <c r="O580" s="17">
        <v>0.0</v>
      </c>
      <c r="P580" s="34"/>
      <c r="Q580" s="14">
        <v>1462.0</v>
      </c>
      <c r="R580" s="35"/>
    </row>
    <row r="581">
      <c r="A581" s="10" t="s">
        <v>668</v>
      </c>
      <c r="B581" s="11" t="s">
        <v>114</v>
      </c>
      <c r="C581" s="12" t="s">
        <v>24</v>
      </c>
      <c r="D581" s="34"/>
      <c r="E581" s="14">
        <v>4736.0</v>
      </c>
      <c r="F581" s="35"/>
      <c r="G581" s="34"/>
      <c r="H581" s="14">
        <v>4732.0</v>
      </c>
      <c r="I581" s="35"/>
      <c r="J581" s="34"/>
      <c r="K581" s="14">
        <v>3913.0</v>
      </c>
      <c r="L581" s="35"/>
      <c r="M581" s="16">
        <v>0.0</v>
      </c>
      <c r="N581" s="14">
        <v>4167.0</v>
      </c>
      <c r="O581" s="17">
        <v>0.0</v>
      </c>
      <c r="P581" s="34"/>
      <c r="Q581" s="14">
        <v>4220.0</v>
      </c>
      <c r="R581" s="35"/>
    </row>
    <row r="582">
      <c r="A582" s="10" t="s">
        <v>669</v>
      </c>
      <c r="B582" s="11" t="s">
        <v>114</v>
      </c>
      <c r="C582" s="12" t="s">
        <v>24</v>
      </c>
      <c r="D582" s="34"/>
      <c r="E582" s="14">
        <v>4724.0</v>
      </c>
      <c r="F582" s="35"/>
      <c r="G582" s="34"/>
      <c r="H582" s="14">
        <v>3717.0</v>
      </c>
      <c r="I582" s="35"/>
      <c r="J582" s="34"/>
      <c r="K582" s="14">
        <v>1959.0</v>
      </c>
      <c r="L582" s="35"/>
      <c r="M582" s="16">
        <v>0.0</v>
      </c>
      <c r="N582" s="14">
        <v>2192.0</v>
      </c>
      <c r="O582" s="17">
        <v>0.0</v>
      </c>
      <c r="P582" s="34"/>
      <c r="Q582" s="14">
        <v>2548.0</v>
      </c>
      <c r="R582" s="35"/>
    </row>
    <row r="583">
      <c r="A583" s="31" t="s">
        <v>670</v>
      </c>
      <c r="B583" s="11" t="s">
        <v>671</v>
      </c>
      <c r="C583" s="12" t="s">
        <v>24</v>
      </c>
      <c r="D583" s="34"/>
      <c r="E583" s="14">
        <v>2571.0</v>
      </c>
      <c r="F583" s="35"/>
      <c r="G583" s="34"/>
      <c r="H583" s="14">
        <v>5360.0</v>
      </c>
      <c r="I583" s="48"/>
      <c r="J583" s="34"/>
      <c r="K583" s="14">
        <v>5400.0</v>
      </c>
      <c r="L583" s="35"/>
      <c r="M583" s="16">
        <v>0.0</v>
      </c>
      <c r="N583" s="14">
        <v>5086.0</v>
      </c>
      <c r="O583" s="17">
        <v>0.0</v>
      </c>
      <c r="P583" s="34"/>
      <c r="Q583" s="14">
        <v>5251.0</v>
      </c>
      <c r="R583" s="35"/>
    </row>
    <row r="584">
      <c r="A584" s="26" t="s">
        <v>672</v>
      </c>
      <c r="B584" s="20" t="s">
        <v>153</v>
      </c>
      <c r="C584" s="21" t="s">
        <v>39</v>
      </c>
      <c r="D584" s="32"/>
      <c r="E584" s="23">
        <v>2505.0</v>
      </c>
      <c r="F584" s="33"/>
      <c r="G584" s="32"/>
      <c r="H584" s="23">
        <v>4032.0</v>
      </c>
      <c r="I584" s="44"/>
      <c r="J584" s="32"/>
      <c r="K584" s="23">
        <v>3894.0</v>
      </c>
      <c r="L584" s="33"/>
      <c r="M584" s="30">
        <v>0.0</v>
      </c>
      <c r="N584" s="23">
        <v>4578.0</v>
      </c>
      <c r="O584" s="36">
        <v>0.0</v>
      </c>
      <c r="P584" s="32"/>
      <c r="Q584" s="23">
        <v>5018.0</v>
      </c>
      <c r="R584" s="33"/>
    </row>
    <row r="585">
      <c r="A585" s="26" t="s">
        <v>673</v>
      </c>
      <c r="B585" s="20" t="s">
        <v>56</v>
      </c>
      <c r="C585" s="21" t="s">
        <v>36</v>
      </c>
      <c r="D585" s="32"/>
      <c r="E585" s="23">
        <v>781.0</v>
      </c>
      <c r="F585" s="33"/>
      <c r="G585" s="32"/>
      <c r="H585" s="23">
        <v>1399.0</v>
      </c>
      <c r="I585" s="33"/>
      <c r="J585" s="32"/>
      <c r="K585" s="23">
        <v>2157.0</v>
      </c>
      <c r="L585" s="33"/>
      <c r="M585" s="30">
        <v>0.0</v>
      </c>
      <c r="N585" s="23">
        <v>3817.0</v>
      </c>
      <c r="O585" s="36">
        <v>0.0</v>
      </c>
      <c r="P585" s="32"/>
      <c r="Q585" s="23">
        <v>4568.0</v>
      </c>
      <c r="R585" s="33"/>
    </row>
    <row r="586">
      <c r="A586" s="20" t="s">
        <v>277</v>
      </c>
      <c r="B586" s="20" t="s">
        <v>166</v>
      </c>
      <c r="C586" s="21" t="s">
        <v>36</v>
      </c>
      <c r="D586" s="32"/>
      <c r="E586" s="23">
        <f>1928</f>
        <v>1928</v>
      </c>
      <c r="F586" s="33"/>
      <c r="G586" s="32"/>
      <c r="H586" s="23">
        <f>1637+502</f>
        <v>2139</v>
      </c>
      <c r="I586" s="33"/>
      <c r="J586" s="32"/>
      <c r="K586" s="23">
        <f>2082+305</f>
        <v>2387</v>
      </c>
      <c r="L586" s="33"/>
      <c r="M586" s="30">
        <v>0.0</v>
      </c>
      <c r="N586" s="23">
        <f>2648+512</f>
        <v>3160</v>
      </c>
      <c r="O586" s="36">
        <v>0.0</v>
      </c>
      <c r="P586" s="32"/>
      <c r="Q586" s="23">
        <f>3360+404</f>
        <v>3764</v>
      </c>
      <c r="R586" s="33"/>
    </row>
    <row r="587">
      <c r="A587" s="20" t="s">
        <v>674</v>
      </c>
      <c r="B587" s="20" t="s">
        <v>58</v>
      </c>
      <c r="C587" s="21" t="s">
        <v>36</v>
      </c>
      <c r="D587" s="32"/>
      <c r="E587" s="23">
        <v>1464.0</v>
      </c>
      <c r="F587" s="33"/>
      <c r="G587" s="32"/>
      <c r="H587" s="23">
        <v>2271.0</v>
      </c>
      <c r="I587" s="33"/>
      <c r="J587" s="32"/>
      <c r="K587" s="23">
        <v>2406.0</v>
      </c>
      <c r="L587" s="33"/>
      <c r="M587" s="30">
        <v>0.0</v>
      </c>
      <c r="N587" s="23">
        <v>3193.0</v>
      </c>
      <c r="O587" s="36">
        <v>0.0</v>
      </c>
      <c r="P587" s="32"/>
      <c r="Q587" s="23">
        <v>3363.0</v>
      </c>
      <c r="R587" s="33"/>
    </row>
    <row r="588">
      <c r="A588" s="10" t="s">
        <v>675</v>
      </c>
      <c r="B588" s="11" t="s">
        <v>676</v>
      </c>
      <c r="C588" s="12" t="s">
        <v>24</v>
      </c>
      <c r="D588" s="38"/>
      <c r="E588" s="14">
        <v>3923.0</v>
      </c>
      <c r="F588" s="15"/>
      <c r="G588" s="38"/>
      <c r="H588" s="14">
        <v>4373.0</v>
      </c>
      <c r="I588" s="15"/>
      <c r="J588" s="38"/>
      <c r="K588" s="14">
        <v>3970.0</v>
      </c>
      <c r="L588" s="15"/>
      <c r="M588" s="38"/>
      <c r="N588" s="14">
        <v>3929.0</v>
      </c>
      <c r="O588" s="15"/>
      <c r="P588" s="38"/>
      <c r="Q588" s="14">
        <v>4188.0</v>
      </c>
      <c r="R588" s="15"/>
    </row>
    <row r="589">
      <c r="A589" s="20" t="s">
        <v>587</v>
      </c>
      <c r="B589" s="20" t="s">
        <v>62</v>
      </c>
      <c r="C589" s="21" t="s">
        <v>42</v>
      </c>
      <c r="D589" s="32"/>
      <c r="E589" s="23">
        <v>1152.0</v>
      </c>
      <c r="F589" s="33"/>
      <c r="G589" s="32"/>
      <c r="H589" s="23">
        <v>1101.0</v>
      </c>
      <c r="I589" s="33"/>
      <c r="J589" s="32"/>
      <c r="K589" s="23">
        <v>896.0</v>
      </c>
      <c r="L589" s="33"/>
      <c r="M589" s="32"/>
      <c r="N589" s="23">
        <v>926.0</v>
      </c>
      <c r="O589" s="33"/>
      <c r="P589" s="32"/>
      <c r="Q589" s="23">
        <v>1345.0</v>
      </c>
      <c r="R589" s="33"/>
    </row>
    <row r="590">
      <c r="A590" s="20" t="s">
        <v>677</v>
      </c>
      <c r="B590" s="20" t="s">
        <v>62</v>
      </c>
      <c r="C590" s="21" t="s">
        <v>42</v>
      </c>
      <c r="D590" s="32"/>
      <c r="E590" s="23">
        <v>1145.0</v>
      </c>
      <c r="F590" s="33"/>
      <c r="G590" s="32"/>
      <c r="H590" s="23">
        <v>1052.0</v>
      </c>
      <c r="I590" s="33"/>
      <c r="J590" s="32"/>
      <c r="K590" s="23">
        <v>1017.0</v>
      </c>
      <c r="L590" s="33"/>
      <c r="M590" s="32"/>
      <c r="N590" s="23">
        <v>1013.0</v>
      </c>
      <c r="O590" s="33"/>
      <c r="P590" s="32"/>
      <c r="Q590" s="23">
        <v>1262.0</v>
      </c>
      <c r="R590" s="33"/>
    </row>
    <row r="591">
      <c r="A591" s="20" t="s">
        <v>678</v>
      </c>
      <c r="B591" s="20" t="s">
        <v>62</v>
      </c>
      <c r="C591" s="21" t="s">
        <v>42</v>
      </c>
      <c r="D591" s="32"/>
      <c r="E591" s="23">
        <v>791.0</v>
      </c>
      <c r="F591" s="33"/>
      <c r="G591" s="32"/>
      <c r="H591" s="23">
        <v>551.0</v>
      </c>
      <c r="I591" s="33"/>
      <c r="J591" s="32"/>
      <c r="K591" s="23">
        <v>468.0</v>
      </c>
      <c r="L591" s="33"/>
      <c r="M591" s="32"/>
      <c r="N591" s="23">
        <v>434.0</v>
      </c>
      <c r="O591" s="33"/>
      <c r="P591" s="32"/>
      <c r="Q591" s="23">
        <v>608.0</v>
      </c>
      <c r="R591" s="33"/>
    </row>
    <row r="592">
      <c r="A592" s="20" t="s">
        <v>679</v>
      </c>
      <c r="B592" s="20" t="s">
        <v>62</v>
      </c>
      <c r="C592" s="21" t="s">
        <v>42</v>
      </c>
      <c r="D592" s="32"/>
      <c r="E592" s="23">
        <v>1540.0</v>
      </c>
      <c r="F592" s="33"/>
      <c r="G592" s="32"/>
      <c r="H592" s="23">
        <v>1617.0</v>
      </c>
      <c r="I592" s="33"/>
      <c r="J592" s="32"/>
      <c r="K592" s="23">
        <v>1315.0</v>
      </c>
      <c r="L592" s="33"/>
      <c r="M592" s="32"/>
      <c r="N592" s="23">
        <v>1599.0</v>
      </c>
      <c r="O592" s="33"/>
      <c r="P592" s="32"/>
      <c r="Q592" s="23">
        <v>1758.0</v>
      </c>
      <c r="R592" s="33"/>
    </row>
    <row r="593">
      <c r="A593" s="20" t="s">
        <v>562</v>
      </c>
      <c r="B593" s="20" t="s">
        <v>62</v>
      </c>
      <c r="C593" s="21" t="s">
        <v>42</v>
      </c>
      <c r="D593" s="32"/>
      <c r="E593" s="23">
        <v>828.0</v>
      </c>
      <c r="F593" s="33"/>
      <c r="G593" s="32"/>
      <c r="H593" s="23">
        <v>569.0</v>
      </c>
      <c r="I593" s="33"/>
      <c r="J593" s="32"/>
      <c r="K593" s="23">
        <v>533.0</v>
      </c>
      <c r="L593" s="33"/>
      <c r="M593" s="32"/>
      <c r="N593" s="23">
        <v>391.0</v>
      </c>
      <c r="O593" s="33"/>
      <c r="P593" s="32"/>
      <c r="Q593" s="23">
        <v>477.0</v>
      </c>
      <c r="R593" s="33"/>
    </row>
    <row r="594">
      <c r="A594" s="20" t="s">
        <v>680</v>
      </c>
      <c r="B594" s="20" t="s">
        <v>62</v>
      </c>
      <c r="C594" s="21" t="s">
        <v>42</v>
      </c>
      <c r="D594" s="32"/>
      <c r="E594" s="23">
        <v>1323.0</v>
      </c>
      <c r="F594" s="33"/>
      <c r="G594" s="32"/>
      <c r="H594" s="23">
        <v>1642.0</v>
      </c>
      <c r="I594" s="33"/>
      <c r="J594" s="32"/>
      <c r="K594" s="23">
        <v>2597.0</v>
      </c>
      <c r="L594" s="33"/>
      <c r="M594" s="32"/>
      <c r="N594" s="23">
        <v>3624.0</v>
      </c>
      <c r="O594" s="33"/>
      <c r="P594" s="32"/>
      <c r="Q594" s="23">
        <v>5294.0</v>
      </c>
      <c r="R594" s="33"/>
    </row>
    <row r="595">
      <c r="A595" s="20" t="s">
        <v>681</v>
      </c>
      <c r="B595" s="20" t="s">
        <v>62</v>
      </c>
      <c r="C595" s="21" t="s">
        <v>42</v>
      </c>
      <c r="D595" s="32"/>
      <c r="E595" s="23">
        <v>918.0</v>
      </c>
      <c r="F595" s="33"/>
      <c r="G595" s="32"/>
      <c r="H595" s="23">
        <v>831.0</v>
      </c>
      <c r="I595" s="33"/>
      <c r="J595" s="32"/>
      <c r="K595" s="23">
        <v>703.0</v>
      </c>
      <c r="L595" s="33"/>
      <c r="M595" s="32"/>
      <c r="N595" s="23">
        <v>670.0</v>
      </c>
      <c r="O595" s="33"/>
      <c r="P595" s="32"/>
      <c r="Q595" s="23">
        <v>1053.0</v>
      </c>
      <c r="R595" s="33"/>
    </row>
    <row r="596">
      <c r="A596" s="20" t="s">
        <v>682</v>
      </c>
      <c r="B596" s="20" t="s">
        <v>48</v>
      </c>
      <c r="C596" s="21" t="s">
        <v>42</v>
      </c>
      <c r="D596" s="32"/>
      <c r="E596" s="23">
        <v>1057.0</v>
      </c>
      <c r="F596" s="33"/>
      <c r="G596" s="32"/>
      <c r="H596" s="23">
        <v>1337.0</v>
      </c>
      <c r="I596" s="33"/>
      <c r="J596" s="32"/>
      <c r="K596" s="23">
        <v>1534.0</v>
      </c>
      <c r="L596" s="33"/>
      <c r="M596" s="32"/>
      <c r="N596" s="23">
        <v>1738.0</v>
      </c>
      <c r="O596" s="33"/>
      <c r="P596" s="32"/>
      <c r="Q596" s="23">
        <v>2258.0</v>
      </c>
      <c r="R596" s="33"/>
    </row>
    <row r="597">
      <c r="A597" s="20" t="s">
        <v>683</v>
      </c>
      <c r="B597" s="20" t="s">
        <v>48</v>
      </c>
      <c r="C597" s="21" t="s">
        <v>42</v>
      </c>
      <c r="D597" s="32"/>
      <c r="E597" s="23">
        <v>1224.0</v>
      </c>
      <c r="F597" s="33"/>
      <c r="G597" s="32"/>
      <c r="H597" s="23">
        <v>1319.0</v>
      </c>
      <c r="I597" s="33"/>
      <c r="J597" s="32"/>
      <c r="K597" s="23">
        <v>1109.0</v>
      </c>
      <c r="L597" s="33"/>
      <c r="M597" s="32"/>
      <c r="N597" s="23">
        <v>1082.0</v>
      </c>
      <c r="O597" s="33"/>
      <c r="P597" s="32"/>
      <c r="Q597" s="23">
        <v>1246.0</v>
      </c>
      <c r="R597" s="33"/>
    </row>
    <row r="598">
      <c r="A598" s="20" t="s">
        <v>684</v>
      </c>
      <c r="B598" s="20" t="s">
        <v>48</v>
      </c>
      <c r="C598" s="21" t="s">
        <v>42</v>
      </c>
      <c r="D598" s="32"/>
      <c r="E598" s="23">
        <v>643.0</v>
      </c>
      <c r="F598" s="33"/>
      <c r="G598" s="32"/>
      <c r="H598" s="23">
        <v>544.0</v>
      </c>
      <c r="I598" s="33"/>
      <c r="J598" s="32"/>
      <c r="K598" s="23">
        <v>448.0</v>
      </c>
      <c r="L598" s="33"/>
      <c r="M598" s="32"/>
      <c r="N598" s="23">
        <v>296.0</v>
      </c>
      <c r="O598" s="33"/>
      <c r="P598" s="32"/>
      <c r="Q598" s="23">
        <v>300.0</v>
      </c>
      <c r="R598" s="33"/>
    </row>
    <row r="599">
      <c r="A599" s="20" t="s">
        <v>685</v>
      </c>
      <c r="B599" s="20" t="s">
        <v>48</v>
      </c>
      <c r="C599" s="21" t="s">
        <v>42</v>
      </c>
      <c r="D599" s="32"/>
      <c r="E599" s="23">
        <v>934.0</v>
      </c>
      <c r="F599" s="33"/>
      <c r="G599" s="32"/>
      <c r="H599" s="23">
        <v>1689.0</v>
      </c>
      <c r="I599" s="33"/>
      <c r="J599" s="32"/>
      <c r="K599" s="23">
        <v>2381.0</v>
      </c>
      <c r="L599" s="33"/>
      <c r="M599" s="32"/>
      <c r="N599" s="23">
        <v>4572.0</v>
      </c>
      <c r="O599" s="33"/>
      <c r="P599" s="32"/>
      <c r="Q599" s="23">
        <v>5449.0</v>
      </c>
      <c r="R599" s="33"/>
    </row>
    <row r="600">
      <c r="A600" s="20" t="s">
        <v>686</v>
      </c>
      <c r="B600" s="20" t="s">
        <v>48</v>
      </c>
      <c r="C600" s="21" t="s">
        <v>42</v>
      </c>
      <c r="D600" s="32"/>
      <c r="E600" s="23">
        <v>1930.0</v>
      </c>
      <c r="F600" s="33"/>
      <c r="G600" s="32"/>
      <c r="H600" s="23">
        <v>2882.0</v>
      </c>
      <c r="I600" s="33"/>
      <c r="J600" s="32"/>
      <c r="K600" s="23">
        <v>4114.0</v>
      </c>
      <c r="L600" s="33"/>
      <c r="M600" s="32"/>
      <c r="N600" s="23">
        <v>6301.0</v>
      </c>
      <c r="O600" s="33"/>
      <c r="P600" s="32"/>
      <c r="Q600" s="23">
        <v>6935.0</v>
      </c>
      <c r="R600" s="33"/>
    </row>
    <row r="601">
      <c r="A601" s="20" t="s">
        <v>687</v>
      </c>
      <c r="B601" s="20" t="s">
        <v>48</v>
      </c>
      <c r="C601" s="21" t="s">
        <v>42</v>
      </c>
      <c r="D601" s="32"/>
      <c r="E601" s="23">
        <v>1108.0</v>
      </c>
      <c r="F601" s="33"/>
      <c r="G601" s="32"/>
      <c r="H601" s="23">
        <v>1187.0</v>
      </c>
      <c r="I601" s="33"/>
      <c r="J601" s="32"/>
      <c r="K601" s="23">
        <v>1633.0</v>
      </c>
      <c r="L601" s="33"/>
      <c r="M601" s="32"/>
      <c r="N601" s="23">
        <v>2021.0</v>
      </c>
      <c r="O601" s="33"/>
      <c r="P601" s="32"/>
      <c r="Q601" s="23">
        <v>2679.0</v>
      </c>
      <c r="R601" s="33"/>
    </row>
    <row r="602">
      <c r="A602" s="20" t="s">
        <v>688</v>
      </c>
      <c r="B602" s="20" t="s">
        <v>48</v>
      </c>
      <c r="C602" s="21" t="s">
        <v>42</v>
      </c>
      <c r="D602" s="32"/>
      <c r="E602" s="23">
        <v>1902.0</v>
      </c>
      <c r="F602" s="33"/>
      <c r="G602" s="32"/>
      <c r="H602" s="23">
        <v>2251.0</v>
      </c>
      <c r="I602" s="33"/>
      <c r="J602" s="32"/>
      <c r="K602" s="23">
        <v>2142.0</v>
      </c>
      <c r="L602" s="33"/>
      <c r="M602" s="32"/>
      <c r="N602" s="23">
        <v>2535.0</v>
      </c>
      <c r="O602" s="33"/>
      <c r="P602" s="32"/>
      <c r="Q602" s="23">
        <v>2863.0</v>
      </c>
      <c r="R602" s="33"/>
    </row>
    <row r="603">
      <c r="A603" s="20" t="s">
        <v>689</v>
      </c>
      <c r="B603" s="20" t="s">
        <v>222</v>
      </c>
      <c r="C603" s="21" t="s">
        <v>42</v>
      </c>
      <c r="D603" s="32"/>
      <c r="E603" s="23">
        <v>1297.0</v>
      </c>
      <c r="F603" s="33"/>
      <c r="G603" s="32"/>
      <c r="H603" s="23">
        <v>865.0</v>
      </c>
      <c r="I603" s="33"/>
      <c r="J603" s="32"/>
      <c r="K603" s="23">
        <v>719.0</v>
      </c>
      <c r="L603" s="33"/>
      <c r="M603" s="32"/>
      <c r="N603" s="23">
        <v>697.0</v>
      </c>
      <c r="O603" s="33"/>
      <c r="P603" s="32"/>
      <c r="Q603" s="23">
        <v>724.0</v>
      </c>
      <c r="R603" s="33"/>
    </row>
    <row r="604">
      <c r="A604" s="20" t="s">
        <v>165</v>
      </c>
      <c r="B604" s="20" t="s">
        <v>222</v>
      </c>
      <c r="C604" s="21" t="s">
        <v>42</v>
      </c>
      <c r="D604" s="32"/>
      <c r="E604" s="23">
        <v>708.0</v>
      </c>
      <c r="F604" s="33"/>
      <c r="G604" s="32"/>
      <c r="H604" s="23">
        <v>600.0</v>
      </c>
      <c r="I604" s="33"/>
      <c r="J604" s="32"/>
      <c r="K604" s="23">
        <v>481.0</v>
      </c>
      <c r="L604" s="33"/>
      <c r="M604" s="32"/>
      <c r="N604" s="23">
        <v>432.0</v>
      </c>
      <c r="O604" s="33"/>
      <c r="P604" s="32"/>
      <c r="Q604" s="23">
        <v>537.0</v>
      </c>
      <c r="R604" s="33"/>
    </row>
    <row r="605">
      <c r="A605" s="20" t="s">
        <v>690</v>
      </c>
      <c r="B605" s="20" t="s">
        <v>222</v>
      </c>
      <c r="C605" s="21" t="s">
        <v>42</v>
      </c>
      <c r="D605" s="32"/>
      <c r="E605" s="23">
        <v>1148.0</v>
      </c>
      <c r="F605" s="33"/>
      <c r="G605" s="32"/>
      <c r="H605" s="23">
        <v>557.0</v>
      </c>
      <c r="I605" s="33"/>
      <c r="J605" s="32"/>
      <c r="K605" s="23">
        <v>492.0</v>
      </c>
      <c r="L605" s="33"/>
      <c r="M605" s="32"/>
      <c r="N605" s="23">
        <v>564.0</v>
      </c>
      <c r="O605" s="33"/>
      <c r="P605" s="32"/>
      <c r="Q605" s="23">
        <v>547.0</v>
      </c>
      <c r="R605" s="33"/>
    </row>
    <row r="606">
      <c r="A606" s="20" t="s">
        <v>422</v>
      </c>
      <c r="B606" s="20" t="s">
        <v>222</v>
      </c>
      <c r="C606" s="21" t="s">
        <v>42</v>
      </c>
      <c r="D606" s="32"/>
      <c r="E606" s="23">
        <v>1093.0</v>
      </c>
      <c r="F606" s="33"/>
      <c r="G606" s="32"/>
      <c r="H606" s="23">
        <v>675.0</v>
      </c>
      <c r="I606" s="33"/>
      <c r="J606" s="32"/>
      <c r="K606" s="23">
        <v>675.0</v>
      </c>
      <c r="L606" s="33"/>
      <c r="M606" s="32"/>
      <c r="N606" s="23">
        <v>683.0</v>
      </c>
      <c r="O606" s="33"/>
      <c r="P606" s="32"/>
      <c r="Q606" s="23">
        <v>778.0</v>
      </c>
      <c r="R606" s="33"/>
    </row>
    <row r="607">
      <c r="A607" s="20" t="s">
        <v>691</v>
      </c>
      <c r="B607" s="20" t="s">
        <v>222</v>
      </c>
      <c r="C607" s="21" t="s">
        <v>42</v>
      </c>
      <c r="D607" s="32"/>
      <c r="E607" s="23">
        <v>1016.0</v>
      </c>
      <c r="F607" s="33"/>
      <c r="G607" s="32"/>
      <c r="H607" s="23">
        <v>1440.0</v>
      </c>
      <c r="I607" s="33"/>
      <c r="J607" s="32"/>
      <c r="K607" s="23">
        <v>2020.0</v>
      </c>
      <c r="L607" s="33"/>
      <c r="M607" s="32"/>
      <c r="N607" s="23">
        <v>949.0</v>
      </c>
      <c r="O607" s="33"/>
      <c r="P607" s="32"/>
      <c r="Q607" s="23">
        <v>1112.0</v>
      </c>
      <c r="R607" s="33"/>
    </row>
    <row r="608">
      <c r="A608" s="20" t="s">
        <v>692</v>
      </c>
      <c r="B608" s="20" t="s">
        <v>222</v>
      </c>
      <c r="C608" s="21" t="s">
        <v>42</v>
      </c>
      <c r="D608" s="32"/>
      <c r="E608" s="23">
        <v>1622.0</v>
      </c>
      <c r="F608" s="33"/>
      <c r="G608" s="32"/>
      <c r="H608" s="23">
        <v>1122.0</v>
      </c>
      <c r="I608" s="33"/>
      <c r="J608" s="32"/>
      <c r="K608" s="23">
        <v>1086.0</v>
      </c>
      <c r="L608" s="33"/>
      <c r="M608" s="32"/>
      <c r="N608" s="23">
        <v>1054.0</v>
      </c>
      <c r="O608" s="33"/>
      <c r="P608" s="32"/>
      <c r="Q608" s="23">
        <v>1245.0</v>
      </c>
      <c r="R608" s="33"/>
    </row>
    <row r="609">
      <c r="A609" s="20" t="s">
        <v>693</v>
      </c>
      <c r="B609" s="20" t="s">
        <v>222</v>
      </c>
      <c r="C609" s="21" t="s">
        <v>42</v>
      </c>
      <c r="D609" s="32"/>
      <c r="E609" s="23">
        <v>3302.0</v>
      </c>
      <c r="F609" s="33"/>
      <c r="G609" s="32"/>
      <c r="H609" s="23">
        <v>2144.0</v>
      </c>
      <c r="I609" s="33"/>
      <c r="J609" s="32"/>
      <c r="K609" s="23">
        <v>1781.0</v>
      </c>
      <c r="L609" s="33"/>
      <c r="M609" s="32"/>
      <c r="N609" s="23">
        <v>1834.0</v>
      </c>
      <c r="O609" s="33"/>
      <c r="P609" s="32"/>
      <c r="Q609" s="23">
        <v>1836.0</v>
      </c>
      <c r="R609" s="33"/>
    </row>
    <row r="610">
      <c r="A610" s="20" t="s">
        <v>607</v>
      </c>
      <c r="B610" s="20" t="s">
        <v>222</v>
      </c>
      <c r="C610" s="21" t="s">
        <v>42</v>
      </c>
      <c r="D610" s="32"/>
      <c r="E610" s="23">
        <v>1418.0</v>
      </c>
      <c r="F610" s="33"/>
      <c r="G610" s="32"/>
      <c r="H610" s="23">
        <v>1541.0</v>
      </c>
      <c r="I610" s="33"/>
      <c r="J610" s="32"/>
      <c r="K610" s="23">
        <v>1229.0</v>
      </c>
      <c r="L610" s="33"/>
      <c r="M610" s="32"/>
      <c r="N610" s="23">
        <v>1298.0</v>
      </c>
      <c r="O610" s="33"/>
      <c r="P610" s="32"/>
      <c r="Q610" s="23">
        <v>1333.0</v>
      </c>
      <c r="R610" s="33"/>
    </row>
    <row r="611">
      <c r="A611" s="20" t="s">
        <v>694</v>
      </c>
      <c r="B611" s="20" t="s">
        <v>222</v>
      </c>
      <c r="C611" s="21" t="s">
        <v>42</v>
      </c>
      <c r="D611" s="32"/>
      <c r="E611" s="23">
        <v>2350.0</v>
      </c>
      <c r="F611" s="33"/>
      <c r="G611" s="32"/>
      <c r="H611" s="23">
        <v>5021.0</v>
      </c>
      <c r="I611" s="33"/>
      <c r="J611" s="32"/>
      <c r="K611" s="23">
        <v>5942.0</v>
      </c>
      <c r="L611" s="33"/>
      <c r="M611" s="32"/>
      <c r="N611" s="23">
        <v>6070.0</v>
      </c>
      <c r="O611" s="33"/>
      <c r="P611" s="32"/>
      <c r="Q611" s="23">
        <v>6043.0</v>
      </c>
      <c r="R611" s="33"/>
    </row>
    <row r="612">
      <c r="A612" s="20" t="s">
        <v>695</v>
      </c>
      <c r="B612" s="20" t="s">
        <v>222</v>
      </c>
      <c r="C612" s="21" t="s">
        <v>42</v>
      </c>
      <c r="D612" s="32"/>
      <c r="E612" s="23">
        <v>950.0</v>
      </c>
      <c r="F612" s="33"/>
      <c r="G612" s="32"/>
      <c r="H612" s="23">
        <v>837.0</v>
      </c>
      <c r="I612" s="33"/>
      <c r="J612" s="32"/>
      <c r="K612" s="23">
        <v>647.0</v>
      </c>
      <c r="L612" s="33"/>
      <c r="M612" s="32"/>
      <c r="N612" s="23">
        <v>553.0</v>
      </c>
      <c r="O612" s="33"/>
      <c r="P612" s="32"/>
      <c r="Q612" s="23">
        <v>660.0</v>
      </c>
      <c r="R612" s="33"/>
    </row>
    <row r="613">
      <c r="A613" s="20" t="s">
        <v>696</v>
      </c>
      <c r="B613" s="20" t="s">
        <v>222</v>
      </c>
      <c r="C613" s="21" t="s">
        <v>42</v>
      </c>
      <c r="D613" s="32"/>
      <c r="E613" s="23">
        <v>3225.0</v>
      </c>
      <c r="F613" s="33"/>
      <c r="G613" s="32"/>
      <c r="H613" s="23">
        <v>3553.0</v>
      </c>
      <c r="I613" s="33"/>
      <c r="J613" s="32"/>
      <c r="K613" s="23">
        <v>3993.0</v>
      </c>
      <c r="L613" s="33"/>
      <c r="M613" s="32"/>
      <c r="N613" s="23">
        <v>4188.0</v>
      </c>
      <c r="O613" s="33"/>
      <c r="P613" s="32"/>
      <c r="Q613" s="23">
        <v>4238.0</v>
      </c>
      <c r="R613" s="33"/>
    </row>
    <row r="614">
      <c r="A614" s="20" t="s">
        <v>342</v>
      </c>
      <c r="B614" s="20" t="s">
        <v>222</v>
      </c>
      <c r="C614" s="21" t="s">
        <v>42</v>
      </c>
      <c r="D614" s="32"/>
      <c r="E614" s="23">
        <v>639.0</v>
      </c>
      <c r="F614" s="33"/>
      <c r="G614" s="32"/>
      <c r="H614" s="23">
        <v>412.0</v>
      </c>
      <c r="I614" s="33"/>
      <c r="J614" s="32"/>
      <c r="K614" s="23">
        <v>350.0</v>
      </c>
      <c r="L614" s="33"/>
      <c r="M614" s="32"/>
      <c r="N614" s="23">
        <v>303.0</v>
      </c>
      <c r="O614" s="33"/>
      <c r="P614" s="32"/>
      <c r="Q614" s="23">
        <v>328.0</v>
      </c>
      <c r="R614" s="33"/>
    </row>
    <row r="615">
      <c r="A615" s="20" t="s">
        <v>631</v>
      </c>
      <c r="B615" s="20" t="s">
        <v>222</v>
      </c>
      <c r="C615" s="21" t="s">
        <v>42</v>
      </c>
      <c r="D615" s="32"/>
      <c r="E615" s="23">
        <v>1590.0</v>
      </c>
      <c r="F615" s="33"/>
      <c r="G615" s="32"/>
      <c r="H615" s="23">
        <v>1747.0</v>
      </c>
      <c r="I615" s="33"/>
      <c r="J615" s="32"/>
      <c r="K615" s="23">
        <v>1619.0</v>
      </c>
      <c r="L615" s="33"/>
      <c r="M615" s="32"/>
      <c r="N615" s="23">
        <v>1775.0</v>
      </c>
      <c r="O615" s="33"/>
      <c r="P615" s="32"/>
      <c r="Q615" s="23">
        <v>2089.0</v>
      </c>
      <c r="R615" s="33"/>
    </row>
    <row r="616">
      <c r="A616" s="46" t="s">
        <v>697</v>
      </c>
      <c r="B616" s="20" t="s">
        <v>187</v>
      </c>
      <c r="C616" s="21" t="s">
        <v>42</v>
      </c>
      <c r="D616" s="32"/>
      <c r="E616" s="23">
        <v>1177.0</v>
      </c>
      <c r="F616" s="33"/>
      <c r="G616" s="32"/>
      <c r="H616" s="23">
        <v>1419.0</v>
      </c>
      <c r="I616" s="33"/>
      <c r="J616" s="32"/>
      <c r="K616" s="23">
        <v>1217.0</v>
      </c>
      <c r="L616" s="33"/>
      <c r="M616" s="32"/>
      <c r="N616" s="23">
        <v>1574.0</v>
      </c>
      <c r="O616" s="33"/>
      <c r="P616" s="32"/>
      <c r="Q616" s="23">
        <v>1791.0</v>
      </c>
      <c r="R616" s="33"/>
    </row>
    <row r="617">
      <c r="A617" s="46" t="s">
        <v>698</v>
      </c>
      <c r="B617" s="20" t="s">
        <v>187</v>
      </c>
      <c r="C617" s="21" t="s">
        <v>42</v>
      </c>
      <c r="D617" s="32"/>
      <c r="E617" s="23">
        <v>1402.0</v>
      </c>
      <c r="F617" s="33"/>
      <c r="G617" s="32"/>
      <c r="H617" s="23">
        <v>1274.0</v>
      </c>
      <c r="I617" s="33"/>
      <c r="J617" s="32"/>
      <c r="K617" s="23">
        <v>2454.0</v>
      </c>
      <c r="L617" s="33"/>
      <c r="M617" s="32"/>
      <c r="N617" s="23">
        <v>2814.0</v>
      </c>
      <c r="O617" s="33"/>
      <c r="P617" s="32"/>
      <c r="Q617" s="23">
        <v>3281.0</v>
      </c>
      <c r="R617" s="33"/>
    </row>
    <row r="618">
      <c r="A618" s="46" t="s">
        <v>699</v>
      </c>
      <c r="B618" s="20" t="s">
        <v>187</v>
      </c>
      <c r="C618" s="21" t="s">
        <v>42</v>
      </c>
      <c r="D618" s="32"/>
      <c r="E618" s="23">
        <v>1805.0</v>
      </c>
      <c r="F618" s="33"/>
      <c r="G618" s="32"/>
      <c r="H618" s="23">
        <v>2745.0</v>
      </c>
      <c r="I618" s="33"/>
      <c r="J618" s="32"/>
      <c r="K618" s="23">
        <v>2815.0</v>
      </c>
      <c r="L618" s="33"/>
      <c r="M618" s="32"/>
      <c r="N618" s="23">
        <v>2777.0</v>
      </c>
      <c r="O618" s="33"/>
      <c r="P618" s="32"/>
      <c r="Q618" s="23">
        <v>2859.0</v>
      </c>
      <c r="R618" s="33"/>
    </row>
    <row r="619">
      <c r="A619" s="46" t="s">
        <v>700</v>
      </c>
      <c r="B619" s="20" t="s">
        <v>187</v>
      </c>
      <c r="C619" s="21" t="s">
        <v>42</v>
      </c>
      <c r="D619" s="32"/>
      <c r="E619" s="23">
        <v>2419.0</v>
      </c>
      <c r="F619" s="33"/>
      <c r="G619" s="32"/>
      <c r="H619" s="23">
        <v>1958.0</v>
      </c>
      <c r="I619" s="33"/>
      <c r="J619" s="32"/>
      <c r="K619" s="23">
        <v>1736.0</v>
      </c>
      <c r="L619" s="33"/>
      <c r="M619" s="32"/>
      <c r="N619" s="23">
        <v>1755.0</v>
      </c>
      <c r="O619" s="33"/>
      <c r="P619" s="32"/>
      <c r="Q619" s="23">
        <v>2069.0</v>
      </c>
      <c r="R619" s="33"/>
    </row>
    <row r="620">
      <c r="A620" s="46" t="s">
        <v>701</v>
      </c>
      <c r="B620" s="20" t="s">
        <v>187</v>
      </c>
      <c r="C620" s="21" t="s">
        <v>42</v>
      </c>
      <c r="D620" s="32"/>
      <c r="E620" s="23">
        <v>748.0</v>
      </c>
      <c r="F620" s="33"/>
      <c r="G620" s="32"/>
      <c r="H620" s="23">
        <v>660.0</v>
      </c>
      <c r="I620" s="33"/>
      <c r="J620" s="32"/>
      <c r="K620" s="23">
        <v>531.0</v>
      </c>
      <c r="L620" s="33"/>
      <c r="M620" s="32"/>
      <c r="N620" s="23">
        <v>482.0</v>
      </c>
      <c r="O620" s="33"/>
      <c r="P620" s="32"/>
      <c r="Q620" s="23">
        <v>531.0</v>
      </c>
      <c r="R620" s="33"/>
    </row>
    <row r="621">
      <c r="A621" s="46" t="s">
        <v>702</v>
      </c>
      <c r="B621" s="20" t="s">
        <v>187</v>
      </c>
      <c r="C621" s="21" t="s">
        <v>42</v>
      </c>
      <c r="D621" s="32"/>
      <c r="E621" s="23">
        <v>928.0</v>
      </c>
      <c r="F621" s="33"/>
      <c r="G621" s="32"/>
      <c r="H621" s="23">
        <v>1036.0</v>
      </c>
      <c r="I621" s="33"/>
      <c r="J621" s="32"/>
      <c r="K621" s="23">
        <v>1047.0</v>
      </c>
      <c r="L621" s="33"/>
      <c r="M621" s="32"/>
      <c r="N621" s="23">
        <v>1204.0</v>
      </c>
      <c r="O621" s="33"/>
      <c r="P621" s="32"/>
      <c r="Q621" s="23">
        <v>1230.0</v>
      </c>
      <c r="R621" s="33"/>
    </row>
    <row r="622">
      <c r="A622" s="46" t="s">
        <v>703</v>
      </c>
      <c r="B622" s="20" t="s">
        <v>187</v>
      </c>
      <c r="C622" s="21" t="s">
        <v>42</v>
      </c>
      <c r="D622" s="32"/>
      <c r="E622" s="23">
        <v>1302.0</v>
      </c>
      <c r="F622" s="33"/>
      <c r="G622" s="32"/>
      <c r="H622" s="23">
        <v>1516.0</v>
      </c>
      <c r="I622" s="33"/>
      <c r="J622" s="32"/>
      <c r="K622" s="23">
        <v>1463.0</v>
      </c>
      <c r="L622" s="33"/>
      <c r="M622" s="32"/>
      <c r="N622" s="23">
        <v>1643.0</v>
      </c>
      <c r="O622" s="33"/>
      <c r="P622" s="32"/>
      <c r="Q622" s="23">
        <v>1985.0</v>
      </c>
      <c r="R622" s="33"/>
    </row>
    <row r="623">
      <c r="A623" s="51" t="s">
        <v>704</v>
      </c>
      <c r="B623" s="20" t="s">
        <v>187</v>
      </c>
      <c r="C623" s="21" t="s">
        <v>42</v>
      </c>
      <c r="D623" s="32"/>
      <c r="E623" s="23">
        <v>1362.0</v>
      </c>
      <c r="F623" s="33"/>
      <c r="G623" s="32"/>
      <c r="H623" s="23">
        <v>1907.0</v>
      </c>
      <c r="I623" s="33"/>
      <c r="J623" s="32"/>
      <c r="K623" s="23">
        <v>2325.0</v>
      </c>
      <c r="L623" s="33"/>
      <c r="M623" s="32"/>
      <c r="N623" s="23">
        <v>2381.0</v>
      </c>
      <c r="O623" s="33"/>
      <c r="P623" s="32"/>
      <c r="Q623" s="23">
        <v>2332.0</v>
      </c>
      <c r="R623" s="33"/>
    </row>
    <row r="624">
      <c r="A624" s="46" t="s">
        <v>705</v>
      </c>
      <c r="B624" s="20" t="s">
        <v>187</v>
      </c>
      <c r="C624" s="21" t="s">
        <v>42</v>
      </c>
      <c r="D624" s="32"/>
      <c r="E624" s="23">
        <v>878.0</v>
      </c>
      <c r="F624" s="33"/>
      <c r="G624" s="32"/>
      <c r="H624" s="23">
        <v>951.0</v>
      </c>
      <c r="I624" s="33"/>
      <c r="J624" s="32"/>
      <c r="K624" s="23">
        <v>849.0</v>
      </c>
      <c r="L624" s="33"/>
      <c r="M624" s="32"/>
      <c r="N624" s="23">
        <v>1037.0</v>
      </c>
      <c r="O624" s="33"/>
      <c r="P624" s="32"/>
      <c r="Q624" s="23">
        <v>1159.0</v>
      </c>
      <c r="R624" s="33"/>
    </row>
    <row r="625">
      <c r="A625" s="28" t="s">
        <v>706</v>
      </c>
      <c r="B625" s="28" t="s">
        <v>41</v>
      </c>
      <c r="C625" s="29" t="s">
        <v>42</v>
      </c>
      <c r="D625" s="32"/>
      <c r="E625" s="50">
        <v>379.0</v>
      </c>
      <c r="F625" s="33"/>
      <c r="G625" s="32"/>
      <c r="H625" s="23">
        <v>1160.0</v>
      </c>
      <c r="I625" s="33"/>
      <c r="J625" s="32"/>
      <c r="K625" s="23">
        <v>1593.0</v>
      </c>
      <c r="L625" s="33"/>
      <c r="M625" s="32"/>
      <c r="N625" s="23">
        <v>1693.0</v>
      </c>
      <c r="O625" s="33"/>
      <c r="P625" s="32"/>
      <c r="Q625" s="23">
        <v>1756.0</v>
      </c>
      <c r="R625" s="33"/>
    </row>
    <row r="626">
      <c r="A626" s="28" t="s">
        <v>707</v>
      </c>
      <c r="B626" s="28" t="s">
        <v>41</v>
      </c>
      <c r="C626" s="29" t="s">
        <v>42</v>
      </c>
      <c r="D626" s="32"/>
      <c r="E626" s="50">
        <v>2284.0</v>
      </c>
      <c r="F626" s="33"/>
      <c r="G626" s="32"/>
      <c r="H626" s="23">
        <v>1988.0</v>
      </c>
      <c r="I626" s="33"/>
      <c r="J626" s="32"/>
      <c r="K626" s="23">
        <v>2855.0</v>
      </c>
      <c r="L626" s="33"/>
      <c r="M626" s="32"/>
      <c r="N626" s="23">
        <v>3263.0</v>
      </c>
      <c r="O626" s="33"/>
      <c r="P626" s="32"/>
      <c r="Q626" s="23">
        <v>4352.0</v>
      </c>
      <c r="R626" s="33"/>
    </row>
    <row r="627">
      <c r="A627" s="28" t="s">
        <v>708</v>
      </c>
      <c r="B627" s="28" t="s">
        <v>41</v>
      </c>
      <c r="C627" s="29" t="s">
        <v>42</v>
      </c>
      <c r="D627" s="32"/>
      <c r="E627" s="23">
        <v>1672.0</v>
      </c>
      <c r="F627" s="33"/>
      <c r="G627" s="32"/>
      <c r="H627" s="23">
        <v>1534.0</v>
      </c>
      <c r="I627" s="33"/>
      <c r="J627" s="32"/>
      <c r="K627" s="23">
        <v>1857.0</v>
      </c>
      <c r="L627" s="33"/>
      <c r="M627" s="32"/>
      <c r="N627" s="23">
        <v>1918.0</v>
      </c>
      <c r="O627" s="33"/>
      <c r="P627" s="32"/>
      <c r="Q627" s="23">
        <v>2245.0</v>
      </c>
      <c r="R627" s="33"/>
    </row>
    <row r="628">
      <c r="A628" s="28" t="s">
        <v>709</v>
      </c>
      <c r="B628" s="28" t="s">
        <v>41</v>
      </c>
      <c r="C628" s="29" t="s">
        <v>42</v>
      </c>
      <c r="D628" s="32"/>
      <c r="E628" s="23">
        <v>687.0</v>
      </c>
      <c r="F628" s="33"/>
      <c r="G628" s="32"/>
      <c r="H628" s="23">
        <v>836.0</v>
      </c>
      <c r="I628" s="33"/>
      <c r="J628" s="32"/>
      <c r="K628" s="23">
        <v>1067.0</v>
      </c>
      <c r="L628" s="33"/>
      <c r="M628" s="32"/>
      <c r="N628" s="23">
        <v>1449.0</v>
      </c>
      <c r="O628" s="33"/>
      <c r="P628" s="32"/>
      <c r="Q628" s="23">
        <v>2173.0</v>
      </c>
      <c r="R628" s="33"/>
    </row>
    <row r="629">
      <c r="A629" s="28" t="s">
        <v>710</v>
      </c>
      <c r="B629" s="28" t="s">
        <v>41</v>
      </c>
      <c r="C629" s="29" t="s">
        <v>42</v>
      </c>
      <c r="D629" s="32"/>
      <c r="E629" s="23">
        <v>1025.0</v>
      </c>
      <c r="F629" s="33"/>
      <c r="G629" s="32"/>
      <c r="H629" s="23">
        <v>833.0</v>
      </c>
      <c r="I629" s="33"/>
      <c r="J629" s="32"/>
      <c r="K629" s="23">
        <v>1110.0</v>
      </c>
      <c r="L629" s="33"/>
      <c r="M629" s="32"/>
      <c r="N629" s="23">
        <v>1329.0</v>
      </c>
      <c r="O629" s="33"/>
      <c r="P629" s="32"/>
      <c r="Q629" s="23">
        <v>1438.0</v>
      </c>
      <c r="R629" s="33"/>
    </row>
    <row r="630">
      <c r="A630" s="28" t="s">
        <v>630</v>
      </c>
      <c r="B630" s="28" t="s">
        <v>41</v>
      </c>
      <c r="C630" s="29" t="s">
        <v>42</v>
      </c>
      <c r="D630" s="32"/>
      <c r="E630" s="23">
        <v>1120.0</v>
      </c>
      <c r="F630" s="33"/>
      <c r="G630" s="32"/>
      <c r="H630" s="23">
        <v>1020.0</v>
      </c>
      <c r="I630" s="33"/>
      <c r="J630" s="32"/>
      <c r="K630" s="23">
        <v>998.0</v>
      </c>
      <c r="L630" s="33"/>
      <c r="M630" s="32"/>
      <c r="N630" s="23">
        <v>1141.0</v>
      </c>
      <c r="O630" s="33"/>
      <c r="P630" s="32"/>
      <c r="Q630" s="23">
        <v>1375.0</v>
      </c>
      <c r="R630" s="33"/>
    </row>
    <row r="631">
      <c r="A631" s="28" t="s">
        <v>711</v>
      </c>
      <c r="B631" s="28" t="s">
        <v>41</v>
      </c>
      <c r="C631" s="29" t="s">
        <v>42</v>
      </c>
      <c r="D631" s="32"/>
      <c r="E631" s="23">
        <v>492.0</v>
      </c>
      <c r="F631" s="33"/>
      <c r="G631" s="32"/>
      <c r="H631" s="23">
        <v>539.0</v>
      </c>
      <c r="I631" s="33"/>
      <c r="J631" s="32"/>
      <c r="K631" s="23">
        <v>266.0</v>
      </c>
      <c r="L631" s="33"/>
      <c r="M631" s="32"/>
      <c r="N631" s="23">
        <v>531.0</v>
      </c>
      <c r="O631" s="33"/>
      <c r="P631" s="32"/>
      <c r="Q631" s="23">
        <v>1006.0</v>
      </c>
      <c r="R631" s="33"/>
    </row>
    <row r="632">
      <c r="A632" s="28" t="s">
        <v>712</v>
      </c>
      <c r="B632" s="28" t="s">
        <v>41</v>
      </c>
      <c r="C632" s="29" t="s">
        <v>42</v>
      </c>
      <c r="D632" s="32"/>
      <c r="E632" s="23">
        <v>1740.0</v>
      </c>
      <c r="F632" s="33"/>
      <c r="G632" s="32"/>
      <c r="H632" s="23">
        <v>1233.0</v>
      </c>
      <c r="I632" s="33"/>
      <c r="J632" s="32"/>
      <c r="K632" s="23">
        <v>1093.0</v>
      </c>
      <c r="L632" s="33"/>
      <c r="M632" s="32"/>
      <c r="N632" s="23">
        <v>1134.0</v>
      </c>
      <c r="O632" s="33"/>
      <c r="P632" s="32"/>
      <c r="Q632" s="23">
        <v>1532.0</v>
      </c>
      <c r="R632" s="33"/>
    </row>
    <row r="633">
      <c r="A633" s="28" t="s">
        <v>713</v>
      </c>
      <c r="B633" s="28" t="s">
        <v>41</v>
      </c>
      <c r="C633" s="29" t="s">
        <v>42</v>
      </c>
      <c r="D633" s="32"/>
      <c r="E633" s="23">
        <v>493.0</v>
      </c>
      <c r="F633" s="33"/>
      <c r="G633" s="32"/>
      <c r="H633" s="23">
        <v>563.0</v>
      </c>
      <c r="I633" s="33"/>
      <c r="J633" s="32"/>
      <c r="K633" s="23">
        <v>719.0</v>
      </c>
      <c r="L633" s="33"/>
      <c r="M633" s="32"/>
      <c r="N633" s="23">
        <v>972.0</v>
      </c>
      <c r="O633" s="33"/>
      <c r="P633" s="32"/>
      <c r="Q633" s="23">
        <v>1765.0</v>
      </c>
      <c r="R633" s="33"/>
    </row>
    <row r="634">
      <c r="A634" s="28" t="s">
        <v>714</v>
      </c>
      <c r="B634" s="28" t="s">
        <v>108</v>
      </c>
      <c r="C634" s="29" t="s">
        <v>42</v>
      </c>
      <c r="D634" s="32"/>
      <c r="E634" s="23">
        <v>1731.0</v>
      </c>
      <c r="F634" s="33"/>
      <c r="G634" s="32"/>
      <c r="H634" s="23">
        <v>1916.0</v>
      </c>
      <c r="I634" s="33"/>
      <c r="J634" s="32"/>
      <c r="K634" s="23">
        <v>2291.0</v>
      </c>
      <c r="L634" s="33"/>
      <c r="M634" s="32"/>
      <c r="N634" s="23">
        <v>2575.0</v>
      </c>
      <c r="O634" s="33"/>
      <c r="P634" s="32"/>
      <c r="Q634" s="23">
        <v>3338.0</v>
      </c>
      <c r="R634" s="33"/>
    </row>
    <row r="635">
      <c r="A635" s="28" t="s">
        <v>715</v>
      </c>
      <c r="B635" s="28" t="s">
        <v>108</v>
      </c>
      <c r="C635" s="29" t="s">
        <v>42</v>
      </c>
      <c r="D635" s="32"/>
      <c r="E635" s="23">
        <v>1373.0</v>
      </c>
      <c r="F635" s="33"/>
      <c r="G635" s="32"/>
      <c r="H635" s="23">
        <v>1079.0</v>
      </c>
      <c r="I635" s="33"/>
      <c r="J635" s="32"/>
      <c r="K635" s="23">
        <v>1161.0</v>
      </c>
      <c r="L635" s="33"/>
      <c r="M635" s="32"/>
      <c r="N635" s="23">
        <v>1144.0</v>
      </c>
      <c r="O635" s="33"/>
      <c r="P635" s="32"/>
      <c r="Q635" s="23">
        <v>1426.0</v>
      </c>
      <c r="R635" s="33"/>
    </row>
    <row r="636">
      <c r="A636" s="28" t="s">
        <v>716</v>
      </c>
      <c r="B636" s="28" t="s">
        <v>108</v>
      </c>
      <c r="C636" s="29" t="s">
        <v>42</v>
      </c>
      <c r="D636" s="32"/>
      <c r="E636" s="23">
        <v>1025.0</v>
      </c>
      <c r="F636" s="33"/>
      <c r="G636" s="32"/>
      <c r="H636" s="23">
        <v>746.0</v>
      </c>
      <c r="I636" s="33"/>
      <c r="J636" s="32"/>
      <c r="K636" s="23">
        <v>674.0</v>
      </c>
      <c r="L636" s="33"/>
      <c r="M636" s="32"/>
      <c r="N636" s="23">
        <v>546.0</v>
      </c>
      <c r="O636" s="33"/>
      <c r="P636" s="32"/>
      <c r="Q636" s="23">
        <v>717.0</v>
      </c>
      <c r="R636" s="33"/>
    </row>
    <row r="637">
      <c r="A637" s="28" t="s">
        <v>717</v>
      </c>
      <c r="B637" s="28" t="s">
        <v>108</v>
      </c>
      <c r="C637" s="29" t="s">
        <v>42</v>
      </c>
      <c r="D637" s="32"/>
      <c r="E637" s="23">
        <v>1769.0</v>
      </c>
      <c r="F637" s="33"/>
      <c r="G637" s="32"/>
      <c r="H637" s="23">
        <v>1100.0</v>
      </c>
      <c r="I637" s="33"/>
      <c r="J637" s="32"/>
      <c r="K637" s="23">
        <v>1144.0</v>
      </c>
      <c r="L637" s="33"/>
      <c r="M637" s="32"/>
      <c r="N637" s="23">
        <v>1135.0</v>
      </c>
      <c r="O637" s="33"/>
      <c r="P637" s="32"/>
      <c r="Q637" s="23">
        <v>1236.0</v>
      </c>
      <c r="R637" s="33"/>
    </row>
    <row r="638">
      <c r="A638" s="28" t="s">
        <v>718</v>
      </c>
      <c r="B638" s="28" t="s">
        <v>108</v>
      </c>
      <c r="C638" s="29" t="s">
        <v>42</v>
      </c>
      <c r="D638" s="32"/>
      <c r="E638" s="23">
        <v>1387.0</v>
      </c>
      <c r="F638" s="33"/>
      <c r="G638" s="32"/>
      <c r="H638" s="23">
        <v>1181.0</v>
      </c>
      <c r="I638" s="33"/>
      <c r="J638" s="32"/>
      <c r="K638" s="23">
        <v>946.0</v>
      </c>
      <c r="L638" s="33"/>
      <c r="M638" s="32"/>
      <c r="N638" s="23">
        <v>1313.0</v>
      </c>
      <c r="O638" s="33"/>
      <c r="P638" s="32"/>
      <c r="Q638" s="23">
        <v>1702.0</v>
      </c>
      <c r="R638" s="33"/>
    </row>
    <row r="639">
      <c r="A639" s="28" t="s">
        <v>477</v>
      </c>
      <c r="B639" s="28" t="s">
        <v>108</v>
      </c>
      <c r="C639" s="29" t="s">
        <v>42</v>
      </c>
      <c r="D639" s="32"/>
      <c r="E639" s="23">
        <v>574.0</v>
      </c>
      <c r="F639" s="33"/>
      <c r="G639" s="32"/>
      <c r="H639" s="23">
        <v>443.0</v>
      </c>
      <c r="I639" s="33"/>
      <c r="J639" s="32"/>
      <c r="K639" s="23">
        <v>424.0</v>
      </c>
      <c r="L639" s="33"/>
      <c r="M639" s="32"/>
      <c r="N639" s="23">
        <v>403.0</v>
      </c>
      <c r="O639" s="33"/>
      <c r="P639" s="32"/>
      <c r="Q639" s="23">
        <v>504.0</v>
      </c>
      <c r="R639" s="33"/>
    </row>
    <row r="640">
      <c r="A640" s="28" t="s">
        <v>719</v>
      </c>
      <c r="B640" s="28" t="s">
        <v>108</v>
      </c>
      <c r="C640" s="29" t="s">
        <v>42</v>
      </c>
      <c r="D640" s="32"/>
      <c r="E640" s="23">
        <v>3207.0</v>
      </c>
      <c r="F640" s="33"/>
      <c r="G640" s="32"/>
      <c r="H640" s="23">
        <v>2551.0</v>
      </c>
      <c r="I640" s="33"/>
      <c r="J640" s="32"/>
      <c r="K640" s="23">
        <v>2500.0</v>
      </c>
      <c r="L640" s="33"/>
      <c r="M640" s="32"/>
      <c r="N640" s="23">
        <v>2539.0</v>
      </c>
      <c r="O640" s="33"/>
      <c r="P640" s="32"/>
      <c r="Q640" s="23">
        <v>2285.0</v>
      </c>
      <c r="R640" s="33"/>
    </row>
    <row r="641">
      <c r="A641" s="28" t="s">
        <v>720</v>
      </c>
      <c r="B641" s="28" t="s">
        <v>108</v>
      </c>
      <c r="C641" s="29" t="s">
        <v>42</v>
      </c>
      <c r="D641" s="32"/>
      <c r="E641" s="23">
        <v>1186.0</v>
      </c>
      <c r="F641" s="33"/>
      <c r="G641" s="32"/>
      <c r="H641" s="23">
        <v>779.0</v>
      </c>
      <c r="I641" s="33"/>
      <c r="J641" s="32"/>
      <c r="K641" s="23">
        <v>656.0</v>
      </c>
      <c r="L641" s="33"/>
      <c r="M641" s="32"/>
      <c r="N641" s="23">
        <v>651.0</v>
      </c>
      <c r="O641" s="33"/>
      <c r="P641" s="32"/>
      <c r="Q641" s="23">
        <v>723.0</v>
      </c>
      <c r="R641" s="33"/>
    </row>
    <row r="642">
      <c r="A642" s="20" t="s">
        <v>721</v>
      </c>
      <c r="B642" s="20" t="s">
        <v>260</v>
      </c>
      <c r="C642" s="21" t="s">
        <v>42</v>
      </c>
      <c r="D642" s="32"/>
      <c r="E642" s="23">
        <v>2043.0</v>
      </c>
      <c r="F642" s="33"/>
      <c r="G642" s="32"/>
      <c r="H642" s="23">
        <v>1606.0</v>
      </c>
      <c r="I642" s="33"/>
      <c r="J642" s="32"/>
      <c r="K642" s="23">
        <v>1582.0</v>
      </c>
      <c r="L642" s="33"/>
      <c r="M642" s="32"/>
      <c r="N642" s="23">
        <v>1554.0</v>
      </c>
      <c r="O642" s="33"/>
      <c r="P642" s="32"/>
      <c r="Q642" s="23">
        <v>2102.0</v>
      </c>
      <c r="R642" s="33"/>
    </row>
    <row r="643">
      <c r="A643" s="20" t="s">
        <v>247</v>
      </c>
      <c r="B643" s="20" t="s">
        <v>260</v>
      </c>
      <c r="C643" s="21" t="s">
        <v>42</v>
      </c>
      <c r="D643" s="32"/>
      <c r="E643" s="23">
        <v>539.0</v>
      </c>
      <c r="F643" s="33"/>
      <c r="G643" s="32"/>
      <c r="H643" s="23">
        <v>322.0</v>
      </c>
      <c r="I643" s="33"/>
      <c r="J643" s="32"/>
      <c r="K643" s="23">
        <v>257.0</v>
      </c>
      <c r="L643" s="33"/>
      <c r="M643" s="32"/>
      <c r="N643" s="23">
        <v>196.0</v>
      </c>
      <c r="O643" s="33"/>
      <c r="P643" s="32"/>
      <c r="Q643" s="23">
        <v>234.0</v>
      </c>
      <c r="R643" s="33"/>
    </row>
    <row r="644">
      <c r="A644" s="20" t="s">
        <v>722</v>
      </c>
      <c r="B644" s="20" t="s">
        <v>260</v>
      </c>
      <c r="C644" s="21" t="s">
        <v>42</v>
      </c>
      <c r="D644" s="32"/>
      <c r="E644" s="23">
        <v>1086.0</v>
      </c>
      <c r="F644" s="33"/>
      <c r="G644" s="32"/>
      <c r="H644" s="23">
        <v>1112.0</v>
      </c>
      <c r="I644" s="33"/>
      <c r="J644" s="32"/>
      <c r="K644" s="23">
        <v>1200.0</v>
      </c>
      <c r="L644" s="33"/>
      <c r="M644" s="32"/>
      <c r="N644" s="23">
        <v>1213.0</v>
      </c>
      <c r="O644" s="33"/>
      <c r="P644" s="32"/>
      <c r="Q644" s="23">
        <v>1233.0</v>
      </c>
      <c r="R644" s="33"/>
    </row>
    <row r="645">
      <c r="A645" s="28" t="s">
        <v>723</v>
      </c>
      <c r="B645" s="28" t="s">
        <v>205</v>
      </c>
      <c r="C645" s="29" t="s">
        <v>42</v>
      </c>
      <c r="D645" s="32"/>
      <c r="E645" s="23">
        <v>1041.0</v>
      </c>
      <c r="F645" s="33"/>
      <c r="G645" s="32"/>
      <c r="H645" s="23">
        <v>668.0</v>
      </c>
      <c r="I645" s="33"/>
      <c r="J645" s="32"/>
      <c r="K645" s="23">
        <v>673.0</v>
      </c>
      <c r="L645" s="33"/>
      <c r="M645" s="32"/>
      <c r="N645" s="23">
        <v>726.0</v>
      </c>
      <c r="O645" s="33"/>
      <c r="P645" s="32"/>
      <c r="Q645" s="23">
        <v>704.0</v>
      </c>
      <c r="R645" s="33"/>
    </row>
    <row r="646">
      <c r="A646" s="28" t="s">
        <v>724</v>
      </c>
      <c r="B646" s="28" t="s">
        <v>205</v>
      </c>
      <c r="C646" s="29" t="s">
        <v>42</v>
      </c>
      <c r="D646" s="32"/>
      <c r="E646" s="23">
        <v>2308.0</v>
      </c>
      <c r="F646" s="33"/>
      <c r="G646" s="32"/>
      <c r="H646" s="23">
        <v>1858.0</v>
      </c>
      <c r="I646" s="33"/>
      <c r="J646" s="32"/>
      <c r="K646" s="23">
        <v>1655.0</v>
      </c>
      <c r="L646" s="33"/>
      <c r="M646" s="32"/>
      <c r="N646" s="23">
        <v>2250.0</v>
      </c>
      <c r="O646" s="33"/>
      <c r="P646" s="32"/>
      <c r="Q646" s="23">
        <v>2403.0</v>
      </c>
      <c r="R646" s="33"/>
    </row>
    <row r="647">
      <c r="A647" s="28" t="s">
        <v>725</v>
      </c>
      <c r="B647" s="28" t="s">
        <v>205</v>
      </c>
      <c r="C647" s="29" t="s">
        <v>42</v>
      </c>
      <c r="D647" s="32"/>
      <c r="E647" s="23">
        <v>1272.0</v>
      </c>
      <c r="F647" s="33"/>
      <c r="G647" s="32"/>
      <c r="H647" s="23">
        <v>868.0</v>
      </c>
      <c r="I647" s="33"/>
      <c r="J647" s="32"/>
      <c r="K647" s="23">
        <v>896.0</v>
      </c>
      <c r="L647" s="33"/>
      <c r="M647" s="32"/>
      <c r="N647" s="23">
        <v>942.0</v>
      </c>
      <c r="O647" s="33"/>
      <c r="P647" s="32"/>
      <c r="Q647" s="23">
        <v>992.0</v>
      </c>
      <c r="R647" s="33"/>
    </row>
    <row r="648">
      <c r="A648" s="28" t="s">
        <v>726</v>
      </c>
      <c r="B648" s="28" t="s">
        <v>205</v>
      </c>
      <c r="C648" s="29" t="s">
        <v>42</v>
      </c>
      <c r="D648" s="32"/>
      <c r="E648" s="23">
        <v>627.0</v>
      </c>
      <c r="F648" s="33"/>
      <c r="G648" s="32"/>
      <c r="H648" s="23">
        <v>435.0</v>
      </c>
      <c r="I648" s="33"/>
      <c r="J648" s="32"/>
      <c r="K648" s="23">
        <v>385.0</v>
      </c>
      <c r="L648" s="33"/>
      <c r="M648" s="32"/>
      <c r="N648" s="23">
        <v>414.0</v>
      </c>
      <c r="O648" s="33"/>
      <c r="P648" s="32"/>
      <c r="Q648" s="23">
        <v>489.0</v>
      </c>
      <c r="R648" s="33"/>
    </row>
    <row r="649">
      <c r="A649" s="28" t="s">
        <v>727</v>
      </c>
      <c r="B649" s="28" t="s">
        <v>205</v>
      </c>
      <c r="C649" s="29" t="s">
        <v>42</v>
      </c>
      <c r="D649" s="32"/>
      <c r="E649" s="23">
        <v>855.0</v>
      </c>
      <c r="F649" s="33"/>
      <c r="G649" s="32"/>
      <c r="H649" s="23">
        <v>513.0</v>
      </c>
      <c r="I649" s="33"/>
      <c r="J649" s="32"/>
      <c r="K649" s="23">
        <v>496.0</v>
      </c>
      <c r="L649" s="33"/>
      <c r="M649" s="32"/>
      <c r="N649" s="23">
        <v>529.0</v>
      </c>
      <c r="O649" s="33"/>
      <c r="P649" s="32"/>
      <c r="Q649" s="23">
        <v>496.0</v>
      </c>
      <c r="R649" s="33"/>
    </row>
    <row r="650">
      <c r="A650" s="28" t="s">
        <v>526</v>
      </c>
      <c r="B650" s="28" t="s">
        <v>205</v>
      </c>
      <c r="C650" s="29" t="s">
        <v>42</v>
      </c>
      <c r="D650" s="32"/>
      <c r="E650" s="23">
        <v>1470.0</v>
      </c>
      <c r="F650" s="33"/>
      <c r="G650" s="32"/>
      <c r="H650" s="23">
        <v>1857.0</v>
      </c>
      <c r="I650" s="33"/>
      <c r="J650" s="32"/>
      <c r="K650" s="23">
        <v>1454.0</v>
      </c>
      <c r="L650" s="33"/>
      <c r="M650" s="32"/>
      <c r="N650" s="23">
        <v>1617.0</v>
      </c>
      <c r="O650" s="33"/>
      <c r="P650" s="32"/>
      <c r="Q650" s="23">
        <v>1710.0</v>
      </c>
      <c r="R650" s="33"/>
    </row>
    <row r="651">
      <c r="A651" s="28" t="s">
        <v>728</v>
      </c>
      <c r="B651" s="28" t="s">
        <v>205</v>
      </c>
      <c r="C651" s="29" t="s">
        <v>42</v>
      </c>
      <c r="D651" s="32"/>
      <c r="E651" s="23">
        <v>590.0</v>
      </c>
      <c r="F651" s="33"/>
      <c r="G651" s="32"/>
      <c r="H651" s="23">
        <v>476.0</v>
      </c>
      <c r="I651" s="33"/>
      <c r="J651" s="32"/>
      <c r="K651" s="23">
        <v>391.0</v>
      </c>
      <c r="L651" s="33"/>
      <c r="M651" s="32"/>
      <c r="N651" s="23">
        <v>402.0</v>
      </c>
      <c r="O651" s="33"/>
      <c r="P651" s="32"/>
      <c r="Q651" s="23">
        <v>478.0</v>
      </c>
      <c r="R651" s="33"/>
    </row>
    <row r="652">
      <c r="A652" s="28" t="s">
        <v>729</v>
      </c>
      <c r="B652" s="28" t="s">
        <v>205</v>
      </c>
      <c r="C652" s="29" t="s">
        <v>42</v>
      </c>
      <c r="D652" s="32"/>
      <c r="E652" s="23">
        <v>957.0</v>
      </c>
      <c r="F652" s="33"/>
      <c r="G652" s="32"/>
      <c r="H652" s="23">
        <v>1283.0</v>
      </c>
      <c r="I652" s="33"/>
      <c r="J652" s="32"/>
      <c r="K652" s="23">
        <v>1266.0</v>
      </c>
      <c r="L652" s="33"/>
      <c r="M652" s="32"/>
      <c r="N652" s="23">
        <v>1233.0</v>
      </c>
      <c r="O652" s="33"/>
      <c r="P652" s="32"/>
      <c r="Q652" s="23">
        <v>1251.0</v>
      </c>
      <c r="R652" s="33"/>
    </row>
    <row r="653">
      <c r="A653" s="28" t="s">
        <v>124</v>
      </c>
      <c r="B653" s="28" t="s">
        <v>205</v>
      </c>
      <c r="C653" s="29" t="s">
        <v>42</v>
      </c>
      <c r="D653" s="32"/>
      <c r="E653" s="23">
        <v>5051.0</v>
      </c>
      <c r="F653" s="33"/>
      <c r="G653" s="32"/>
      <c r="H653" s="23">
        <v>4804.0</v>
      </c>
      <c r="I653" s="33"/>
      <c r="J653" s="32"/>
      <c r="K653" s="23">
        <v>5055.0</v>
      </c>
      <c r="L653" s="33"/>
      <c r="M653" s="32"/>
      <c r="N653" s="23">
        <v>4999.0</v>
      </c>
      <c r="O653" s="33"/>
      <c r="P653" s="32"/>
      <c r="Q653" s="23">
        <v>5577.0</v>
      </c>
      <c r="R653" s="33"/>
    </row>
    <row r="654">
      <c r="A654" s="28" t="s">
        <v>730</v>
      </c>
      <c r="B654" s="28" t="s">
        <v>205</v>
      </c>
      <c r="C654" s="29" t="s">
        <v>42</v>
      </c>
      <c r="D654" s="32"/>
      <c r="E654" s="23">
        <v>2639.0</v>
      </c>
      <c r="F654" s="33"/>
      <c r="G654" s="32"/>
      <c r="H654" s="23">
        <v>1849.0</v>
      </c>
      <c r="I654" s="33"/>
      <c r="J654" s="32"/>
      <c r="K654" s="23">
        <v>1767.0</v>
      </c>
      <c r="L654" s="33"/>
      <c r="M654" s="32"/>
      <c r="N654" s="23">
        <v>1712.0</v>
      </c>
      <c r="O654" s="33"/>
      <c r="P654" s="32"/>
      <c r="Q654" s="23">
        <v>1912.0</v>
      </c>
      <c r="R654" s="33"/>
    </row>
    <row r="655">
      <c r="A655" s="10" t="s">
        <v>731</v>
      </c>
      <c r="B655" s="11" t="s">
        <v>68</v>
      </c>
      <c r="C655" s="12" t="s">
        <v>24</v>
      </c>
      <c r="D655" s="34"/>
      <c r="E655" s="14">
        <v>2616.0</v>
      </c>
      <c r="F655" s="35"/>
      <c r="G655" s="34"/>
      <c r="H655" s="14">
        <v>1753.0</v>
      </c>
      <c r="I655" s="35"/>
      <c r="J655" s="34"/>
      <c r="K655" s="14">
        <v>1371.0</v>
      </c>
      <c r="L655" s="35"/>
      <c r="M655" s="34"/>
      <c r="N655" s="14">
        <v>1210.0</v>
      </c>
      <c r="O655" s="35"/>
      <c r="P655" s="34"/>
      <c r="Q655" s="14">
        <v>1325.0</v>
      </c>
      <c r="R655" s="35"/>
    </row>
    <row r="656">
      <c r="A656" s="10" t="s">
        <v>522</v>
      </c>
      <c r="B656" s="11" t="s">
        <v>68</v>
      </c>
      <c r="C656" s="12" t="s">
        <v>24</v>
      </c>
      <c r="D656" s="34"/>
      <c r="E656" s="14">
        <v>3752.0</v>
      </c>
      <c r="F656" s="35"/>
      <c r="G656" s="34"/>
      <c r="H656" s="14">
        <v>4413.0</v>
      </c>
      <c r="I656" s="35"/>
      <c r="J656" s="34"/>
      <c r="K656" s="14">
        <v>4430.0</v>
      </c>
      <c r="L656" s="35"/>
      <c r="M656" s="34"/>
      <c r="N656" s="14">
        <v>7160.0</v>
      </c>
      <c r="O656" s="35"/>
      <c r="P656" s="34"/>
      <c r="Q656" s="14">
        <v>9782.0</v>
      </c>
      <c r="R656" s="35"/>
    </row>
    <row r="657">
      <c r="A657" s="10" t="s">
        <v>732</v>
      </c>
      <c r="B657" s="11" t="s">
        <v>68</v>
      </c>
      <c r="C657" s="12" t="s">
        <v>24</v>
      </c>
      <c r="D657" s="34"/>
      <c r="E657" s="14">
        <v>2912.0</v>
      </c>
      <c r="F657" s="35"/>
      <c r="G657" s="34"/>
      <c r="H657" s="14">
        <v>4252.0</v>
      </c>
      <c r="I657" s="35"/>
      <c r="J657" s="34"/>
      <c r="K657" s="14">
        <v>4147.0</v>
      </c>
      <c r="L657" s="35"/>
      <c r="M657" s="34"/>
      <c r="N657" s="14">
        <v>4542.0</v>
      </c>
      <c r="O657" s="35"/>
      <c r="P657" s="34"/>
      <c r="Q657" s="14">
        <v>4536.0</v>
      </c>
      <c r="R657" s="35"/>
    </row>
    <row r="658">
      <c r="A658" s="10" t="s">
        <v>733</v>
      </c>
      <c r="B658" s="11" t="s">
        <v>68</v>
      </c>
      <c r="C658" s="12" t="s">
        <v>24</v>
      </c>
      <c r="D658" s="34"/>
      <c r="E658" s="14">
        <v>3459.0</v>
      </c>
      <c r="F658" s="35"/>
      <c r="G658" s="34"/>
      <c r="H658" s="14">
        <v>3333.0</v>
      </c>
      <c r="I658" s="35"/>
      <c r="J658" s="34"/>
      <c r="K658" s="14">
        <v>5522.0</v>
      </c>
      <c r="L658" s="35"/>
      <c r="M658" s="34"/>
      <c r="N658" s="14">
        <v>4394.0</v>
      </c>
      <c r="O658" s="35"/>
      <c r="P658" s="34"/>
      <c r="Q658" s="14">
        <v>5522.0</v>
      </c>
      <c r="R658" s="35"/>
    </row>
    <row r="659">
      <c r="A659" s="10" t="s">
        <v>734</v>
      </c>
      <c r="B659" s="11" t="s">
        <v>68</v>
      </c>
      <c r="C659" s="12" t="s">
        <v>24</v>
      </c>
      <c r="D659" s="34"/>
      <c r="E659" s="56">
        <v>1694.0</v>
      </c>
      <c r="F659" s="35"/>
      <c r="G659" s="34"/>
      <c r="H659" s="14">
        <v>1007.0</v>
      </c>
      <c r="I659" s="35"/>
      <c r="J659" s="34"/>
      <c r="K659" s="14">
        <v>960.0</v>
      </c>
      <c r="L659" s="35"/>
      <c r="M659" s="34"/>
      <c r="N659" s="14">
        <v>863.0</v>
      </c>
      <c r="O659" s="35"/>
      <c r="P659" s="34"/>
      <c r="Q659" s="14">
        <v>960.0</v>
      </c>
      <c r="R659" s="35"/>
    </row>
    <row r="660">
      <c r="A660" s="10" t="s">
        <v>735</v>
      </c>
      <c r="B660" s="11" t="s">
        <v>68</v>
      </c>
      <c r="C660" s="12" t="s">
        <v>24</v>
      </c>
      <c r="D660" s="34"/>
      <c r="E660" s="14">
        <v>3251.0</v>
      </c>
      <c r="F660" s="35"/>
      <c r="G660" s="34"/>
      <c r="H660" s="14">
        <v>2834.0</v>
      </c>
      <c r="I660" s="35"/>
      <c r="J660" s="34"/>
      <c r="K660" s="14">
        <v>3302.0</v>
      </c>
      <c r="L660" s="35"/>
      <c r="M660" s="34"/>
      <c r="N660" s="14">
        <v>2841.0</v>
      </c>
      <c r="O660" s="35"/>
      <c r="P660" s="34"/>
      <c r="Q660" s="14">
        <v>3302.0</v>
      </c>
      <c r="R660" s="35"/>
    </row>
    <row r="661">
      <c r="A661" s="10" t="s">
        <v>736</v>
      </c>
      <c r="B661" s="11" t="s">
        <v>68</v>
      </c>
      <c r="C661" s="12" t="s">
        <v>24</v>
      </c>
      <c r="D661" s="34"/>
      <c r="E661" s="14">
        <v>2488.0</v>
      </c>
      <c r="F661" s="35"/>
      <c r="G661" s="34"/>
      <c r="H661" s="14">
        <v>1609.0</v>
      </c>
      <c r="I661" s="35"/>
      <c r="J661" s="34"/>
      <c r="K661" s="14">
        <v>1285.0</v>
      </c>
      <c r="L661" s="35"/>
      <c r="M661" s="34"/>
      <c r="N661" s="14">
        <v>1203.0</v>
      </c>
      <c r="O661" s="35"/>
      <c r="P661" s="34"/>
      <c r="Q661" s="14">
        <v>1285.0</v>
      </c>
      <c r="R661" s="35"/>
    </row>
    <row r="662">
      <c r="A662" s="10" t="s">
        <v>737</v>
      </c>
      <c r="B662" s="11" t="s">
        <v>68</v>
      </c>
      <c r="C662" s="12" t="s">
        <v>24</v>
      </c>
      <c r="D662" s="34"/>
      <c r="E662" s="14">
        <v>2324.0</v>
      </c>
      <c r="F662" s="35"/>
      <c r="G662" s="34"/>
      <c r="H662" s="14">
        <v>1307.0</v>
      </c>
      <c r="I662" s="35"/>
      <c r="J662" s="34"/>
      <c r="K662" s="14">
        <v>1240.0</v>
      </c>
      <c r="L662" s="35"/>
      <c r="M662" s="34"/>
      <c r="N662" s="14">
        <v>1220.0</v>
      </c>
      <c r="O662" s="35"/>
      <c r="P662" s="34"/>
      <c r="Q662" s="14">
        <v>1338.0</v>
      </c>
      <c r="R662" s="35"/>
    </row>
    <row r="663">
      <c r="A663" s="10" t="s">
        <v>738</v>
      </c>
      <c r="B663" s="11" t="s">
        <v>414</v>
      </c>
      <c r="C663" s="12" t="s">
        <v>24</v>
      </c>
      <c r="D663" s="34"/>
      <c r="E663" s="14">
        <v>1526.0</v>
      </c>
      <c r="F663" s="35"/>
      <c r="G663" s="34"/>
      <c r="H663" s="14">
        <v>1590.0</v>
      </c>
      <c r="I663" s="48"/>
      <c r="J663" s="34"/>
      <c r="K663" s="14">
        <v>1269.0</v>
      </c>
      <c r="L663" s="35"/>
      <c r="M663" s="34"/>
      <c r="N663" s="14">
        <v>1404.0</v>
      </c>
      <c r="O663" s="35"/>
      <c r="P663" s="34"/>
      <c r="Q663" s="14">
        <v>1410.0</v>
      </c>
      <c r="R663" s="35"/>
    </row>
    <row r="664">
      <c r="A664" s="10" t="s">
        <v>739</v>
      </c>
      <c r="B664" s="11" t="s">
        <v>414</v>
      </c>
      <c r="C664" s="12" t="s">
        <v>24</v>
      </c>
      <c r="D664" s="34"/>
      <c r="E664" s="14">
        <v>818.0</v>
      </c>
      <c r="F664" s="35"/>
      <c r="G664" s="34"/>
      <c r="H664" s="14">
        <v>598.0</v>
      </c>
      <c r="I664" s="48"/>
      <c r="J664" s="34"/>
      <c r="K664" s="14">
        <v>524.0</v>
      </c>
      <c r="L664" s="35"/>
      <c r="M664" s="34"/>
      <c r="N664" s="14">
        <v>419.0</v>
      </c>
      <c r="O664" s="35"/>
      <c r="P664" s="34"/>
      <c r="Q664" s="14">
        <v>416.0</v>
      </c>
      <c r="R664" s="35"/>
    </row>
    <row r="665">
      <c r="A665" s="10" t="s">
        <v>740</v>
      </c>
      <c r="B665" s="11" t="s">
        <v>414</v>
      </c>
      <c r="C665" s="12" t="s">
        <v>24</v>
      </c>
      <c r="D665" s="34"/>
      <c r="E665" s="14">
        <v>865.0</v>
      </c>
      <c r="F665" s="35"/>
      <c r="G665" s="34"/>
      <c r="H665" s="14">
        <v>973.0</v>
      </c>
      <c r="I665" s="48"/>
      <c r="J665" s="34"/>
      <c r="K665" s="14">
        <v>643.0</v>
      </c>
      <c r="L665" s="35"/>
      <c r="M665" s="34"/>
      <c r="N665" s="14">
        <v>884.0</v>
      </c>
      <c r="O665" s="35"/>
      <c r="P665" s="34"/>
      <c r="Q665" s="14">
        <v>780.0</v>
      </c>
      <c r="R665" s="35"/>
    </row>
    <row r="666">
      <c r="A666" s="10" t="s">
        <v>741</v>
      </c>
      <c r="B666" s="11" t="s">
        <v>414</v>
      </c>
      <c r="C666" s="12" t="s">
        <v>24</v>
      </c>
      <c r="D666" s="34"/>
      <c r="E666" s="14">
        <v>1567.0</v>
      </c>
      <c r="F666" s="35"/>
      <c r="G666" s="34"/>
      <c r="H666" s="14">
        <v>1297.0</v>
      </c>
      <c r="I666" s="48"/>
      <c r="J666" s="34"/>
      <c r="K666" s="14">
        <v>1121.0</v>
      </c>
      <c r="L666" s="35"/>
      <c r="M666" s="34"/>
      <c r="N666" s="14">
        <v>1101.0</v>
      </c>
      <c r="O666" s="35"/>
      <c r="P666" s="34"/>
      <c r="Q666" s="14">
        <v>1234.0</v>
      </c>
      <c r="R666" s="35"/>
    </row>
    <row r="667">
      <c r="A667" s="10" t="s">
        <v>742</v>
      </c>
      <c r="B667" s="11" t="s">
        <v>414</v>
      </c>
      <c r="C667" s="12" t="s">
        <v>24</v>
      </c>
      <c r="D667" s="34"/>
      <c r="E667" s="14">
        <v>1972.0</v>
      </c>
      <c r="F667" s="35"/>
      <c r="G667" s="34"/>
      <c r="H667" s="14">
        <v>2071.0</v>
      </c>
      <c r="I667" s="48"/>
      <c r="J667" s="34"/>
      <c r="K667" s="14">
        <v>1843.0</v>
      </c>
      <c r="L667" s="35"/>
      <c r="M667" s="34"/>
      <c r="N667" s="14">
        <v>1867.0</v>
      </c>
      <c r="O667" s="35"/>
      <c r="P667" s="34"/>
      <c r="Q667" s="14">
        <v>1935.0</v>
      </c>
      <c r="R667" s="35"/>
    </row>
    <row r="668">
      <c r="A668" s="10" t="s">
        <v>553</v>
      </c>
      <c r="B668" s="11" t="s">
        <v>414</v>
      </c>
      <c r="C668" s="12" t="s">
        <v>24</v>
      </c>
      <c r="D668" s="34"/>
      <c r="E668" s="14">
        <v>1988.0</v>
      </c>
      <c r="F668" s="35"/>
      <c r="G668" s="34"/>
      <c r="H668" s="14">
        <v>1990.0</v>
      </c>
      <c r="I668" s="48"/>
      <c r="J668" s="34"/>
      <c r="K668" s="14">
        <v>1809.0</v>
      </c>
      <c r="L668" s="35"/>
      <c r="M668" s="34"/>
      <c r="N668" s="14">
        <v>1905.0</v>
      </c>
      <c r="O668" s="35"/>
      <c r="P668" s="34"/>
      <c r="Q668" s="14">
        <v>1996.0</v>
      </c>
      <c r="R668" s="35"/>
    </row>
    <row r="669">
      <c r="A669" s="10" t="s">
        <v>743</v>
      </c>
      <c r="B669" s="11" t="s">
        <v>414</v>
      </c>
      <c r="C669" s="12" t="s">
        <v>24</v>
      </c>
      <c r="D669" s="34"/>
      <c r="E669" s="14">
        <v>1620.0</v>
      </c>
      <c r="F669" s="35"/>
      <c r="G669" s="34"/>
      <c r="H669" s="14">
        <v>1668.0</v>
      </c>
      <c r="I669" s="48"/>
      <c r="J669" s="34"/>
      <c r="K669" s="14">
        <v>1502.0</v>
      </c>
      <c r="L669" s="35"/>
      <c r="M669" s="34"/>
      <c r="N669" s="14">
        <v>1338.0</v>
      </c>
      <c r="O669" s="35"/>
      <c r="P669" s="34"/>
      <c r="Q669" s="14">
        <v>1410.0</v>
      </c>
      <c r="R669" s="35"/>
    </row>
    <row r="670">
      <c r="A670" s="10" t="s">
        <v>744</v>
      </c>
      <c r="B670" s="11" t="s">
        <v>414</v>
      </c>
      <c r="C670" s="12" t="s">
        <v>24</v>
      </c>
      <c r="D670" s="34"/>
      <c r="E670" s="14">
        <v>1470.0</v>
      </c>
      <c r="F670" s="35"/>
      <c r="G670" s="34"/>
      <c r="H670" s="14">
        <v>1773.0</v>
      </c>
      <c r="I670" s="48"/>
      <c r="J670" s="34"/>
      <c r="K670" s="14">
        <v>1279.0</v>
      </c>
      <c r="L670" s="35"/>
      <c r="M670" s="34"/>
      <c r="N670" s="14">
        <v>1113.0</v>
      </c>
      <c r="O670" s="35"/>
      <c r="P670" s="34"/>
      <c r="Q670" s="14">
        <v>1213.0</v>
      </c>
      <c r="R670" s="35"/>
    </row>
    <row r="671">
      <c r="A671" s="10" t="s">
        <v>745</v>
      </c>
      <c r="B671" s="11" t="s">
        <v>414</v>
      </c>
      <c r="C671" s="12" t="s">
        <v>24</v>
      </c>
      <c r="D671" s="34"/>
      <c r="E671" s="14">
        <v>890.0</v>
      </c>
      <c r="F671" s="35"/>
      <c r="G671" s="34"/>
      <c r="H671" s="14">
        <v>568.0</v>
      </c>
      <c r="I671" s="48"/>
      <c r="J671" s="34"/>
      <c r="K671" s="14">
        <v>464.0</v>
      </c>
      <c r="L671" s="35"/>
      <c r="M671" s="34"/>
      <c r="N671" s="14">
        <v>364.0</v>
      </c>
      <c r="O671" s="35"/>
      <c r="P671" s="34"/>
      <c r="Q671" s="14">
        <v>306.0</v>
      </c>
      <c r="R671" s="35"/>
    </row>
    <row r="672">
      <c r="A672" s="10" t="s">
        <v>746</v>
      </c>
      <c r="B672" s="11" t="s">
        <v>414</v>
      </c>
      <c r="C672" s="12" t="s">
        <v>24</v>
      </c>
      <c r="D672" s="34"/>
      <c r="E672" s="14">
        <v>1029.0</v>
      </c>
      <c r="F672" s="35"/>
      <c r="G672" s="34"/>
      <c r="H672" s="14">
        <v>2282.0</v>
      </c>
      <c r="I672" s="48"/>
      <c r="J672" s="34"/>
      <c r="K672" s="14">
        <v>1979.0</v>
      </c>
      <c r="L672" s="35"/>
      <c r="M672" s="34"/>
      <c r="N672" s="14">
        <v>2813.0</v>
      </c>
      <c r="O672" s="35"/>
      <c r="P672" s="34"/>
      <c r="Q672" s="14">
        <v>2628.0</v>
      </c>
      <c r="R672" s="35"/>
    </row>
    <row r="673">
      <c r="A673" s="10" t="s">
        <v>747</v>
      </c>
      <c r="B673" s="11" t="s">
        <v>414</v>
      </c>
      <c r="C673" s="12" t="s">
        <v>24</v>
      </c>
      <c r="D673" s="34"/>
      <c r="E673" s="14">
        <v>1671.0</v>
      </c>
      <c r="F673" s="35"/>
      <c r="G673" s="34"/>
      <c r="H673" s="14">
        <v>1524.0</v>
      </c>
      <c r="I673" s="48"/>
      <c r="J673" s="34"/>
      <c r="K673" s="14">
        <v>1214.0</v>
      </c>
      <c r="L673" s="35"/>
      <c r="M673" s="34"/>
      <c r="N673" s="14">
        <v>1152.0</v>
      </c>
      <c r="O673" s="35"/>
      <c r="P673" s="34"/>
      <c r="Q673" s="14">
        <v>1187.0</v>
      </c>
      <c r="R673" s="35"/>
    </row>
    <row r="674">
      <c r="A674" s="10" t="s">
        <v>748</v>
      </c>
      <c r="B674" s="11" t="s">
        <v>414</v>
      </c>
      <c r="C674" s="12" t="s">
        <v>24</v>
      </c>
      <c r="D674" s="34"/>
      <c r="E674" s="14">
        <v>1764.0</v>
      </c>
      <c r="F674" s="35"/>
      <c r="G674" s="34"/>
      <c r="H674" s="14">
        <v>1354.0</v>
      </c>
      <c r="I674" s="48"/>
      <c r="J674" s="34"/>
      <c r="K674" s="14">
        <v>1183.0</v>
      </c>
      <c r="L674" s="35"/>
      <c r="M674" s="34"/>
      <c r="N674" s="14">
        <v>1066.0</v>
      </c>
      <c r="O674" s="35"/>
      <c r="P674" s="34"/>
      <c r="Q674" s="14">
        <v>1089.0</v>
      </c>
      <c r="R674" s="35"/>
    </row>
    <row r="675">
      <c r="A675" s="10" t="s">
        <v>749</v>
      </c>
      <c r="B675" s="11" t="s">
        <v>414</v>
      </c>
      <c r="C675" s="12" t="s">
        <v>24</v>
      </c>
      <c r="D675" s="34"/>
      <c r="E675" s="14">
        <v>956.0</v>
      </c>
      <c r="F675" s="35"/>
      <c r="G675" s="34"/>
      <c r="H675" s="14">
        <v>781.0</v>
      </c>
      <c r="I675" s="48"/>
      <c r="J675" s="34"/>
      <c r="K675" s="14">
        <v>668.0</v>
      </c>
      <c r="L675" s="35"/>
      <c r="M675" s="34"/>
      <c r="N675" s="14">
        <v>553.0</v>
      </c>
      <c r="O675" s="35"/>
      <c r="P675" s="34"/>
      <c r="Q675" s="14">
        <v>559.0</v>
      </c>
      <c r="R675" s="35"/>
    </row>
    <row r="676">
      <c r="A676" s="10" t="s">
        <v>750</v>
      </c>
      <c r="B676" s="11" t="s">
        <v>414</v>
      </c>
      <c r="C676" s="12" t="s">
        <v>24</v>
      </c>
      <c r="D676" s="34"/>
      <c r="E676" s="14">
        <v>852.0</v>
      </c>
      <c r="F676" s="35"/>
      <c r="G676" s="34"/>
      <c r="H676" s="14">
        <v>794.0</v>
      </c>
      <c r="I676" s="48"/>
      <c r="J676" s="34"/>
      <c r="K676" s="14">
        <v>770.0</v>
      </c>
      <c r="L676" s="35"/>
      <c r="M676" s="34"/>
      <c r="N676" s="14">
        <v>768.0</v>
      </c>
      <c r="O676" s="35"/>
      <c r="P676" s="34"/>
      <c r="Q676" s="14">
        <v>766.0</v>
      </c>
      <c r="R676" s="35"/>
    </row>
    <row r="677">
      <c r="A677" s="10" t="s">
        <v>751</v>
      </c>
      <c r="B677" s="11" t="s">
        <v>414</v>
      </c>
      <c r="C677" s="12" t="s">
        <v>24</v>
      </c>
      <c r="D677" s="34"/>
      <c r="E677" s="14">
        <v>2203.0</v>
      </c>
      <c r="F677" s="35"/>
      <c r="G677" s="34"/>
      <c r="H677" s="14">
        <v>2431.0</v>
      </c>
      <c r="I677" s="48"/>
      <c r="J677" s="34"/>
      <c r="K677" s="14">
        <v>2395.0</v>
      </c>
      <c r="L677" s="35"/>
      <c r="M677" s="34"/>
      <c r="N677" s="14">
        <v>2256.0</v>
      </c>
      <c r="O677" s="35"/>
      <c r="P677" s="34"/>
      <c r="Q677" s="14">
        <v>2507.0</v>
      </c>
      <c r="R677" s="35"/>
    </row>
    <row r="678">
      <c r="A678" s="10" t="s">
        <v>752</v>
      </c>
      <c r="B678" s="11" t="s">
        <v>414</v>
      </c>
      <c r="C678" s="12" t="s">
        <v>24</v>
      </c>
      <c r="D678" s="34"/>
      <c r="E678" s="14">
        <v>974.0</v>
      </c>
      <c r="F678" s="35"/>
      <c r="G678" s="34"/>
      <c r="H678" s="14">
        <v>1105.0</v>
      </c>
      <c r="I678" s="48"/>
      <c r="J678" s="34"/>
      <c r="K678" s="14">
        <v>911.0</v>
      </c>
      <c r="L678" s="35"/>
      <c r="M678" s="34"/>
      <c r="N678" s="14">
        <v>1119.0</v>
      </c>
      <c r="O678" s="35"/>
      <c r="P678" s="34"/>
      <c r="Q678" s="14">
        <v>1188.0</v>
      </c>
      <c r="R678" s="35"/>
    </row>
    <row r="679">
      <c r="A679" s="10" t="s">
        <v>753</v>
      </c>
      <c r="B679" s="11" t="s">
        <v>414</v>
      </c>
      <c r="C679" s="12" t="s">
        <v>24</v>
      </c>
      <c r="D679" s="34"/>
      <c r="E679" s="14">
        <v>1086.0</v>
      </c>
      <c r="F679" s="35"/>
      <c r="G679" s="34"/>
      <c r="H679" s="14">
        <v>708.0</v>
      </c>
      <c r="I679" s="48"/>
      <c r="J679" s="34"/>
      <c r="K679" s="14">
        <v>590.0</v>
      </c>
      <c r="L679" s="35"/>
      <c r="M679" s="34"/>
      <c r="N679" s="14">
        <v>477.0</v>
      </c>
      <c r="O679" s="35"/>
      <c r="P679" s="34"/>
      <c r="Q679" s="14">
        <v>484.0</v>
      </c>
      <c r="R679" s="35"/>
    </row>
    <row r="680">
      <c r="A680" s="10" t="s">
        <v>754</v>
      </c>
      <c r="B680" s="11" t="s">
        <v>414</v>
      </c>
      <c r="C680" s="12" t="s">
        <v>24</v>
      </c>
      <c r="D680" s="34"/>
      <c r="E680" s="14">
        <v>1125.0</v>
      </c>
      <c r="F680" s="35"/>
      <c r="G680" s="34"/>
      <c r="H680" s="14">
        <v>740.0</v>
      </c>
      <c r="I680" s="48"/>
      <c r="J680" s="34"/>
      <c r="K680" s="14">
        <v>602.0</v>
      </c>
      <c r="L680" s="35"/>
      <c r="M680" s="34"/>
      <c r="N680" s="14">
        <v>534.0</v>
      </c>
      <c r="O680" s="35"/>
      <c r="P680" s="34"/>
      <c r="Q680" s="14">
        <v>568.0</v>
      </c>
      <c r="R680" s="35"/>
    </row>
    <row r="681">
      <c r="A681" s="10" t="s">
        <v>755</v>
      </c>
      <c r="B681" s="11" t="s">
        <v>414</v>
      </c>
      <c r="C681" s="12" t="s">
        <v>24</v>
      </c>
      <c r="D681" s="34"/>
      <c r="E681" s="14">
        <v>1905.0</v>
      </c>
      <c r="F681" s="35"/>
      <c r="G681" s="34"/>
      <c r="H681" s="14">
        <v>1736.0</v>
      </c>
      <c r="I681" s="48"/>
      <c r="J681" s="34"/>
      <c r="K681" s="14">
        <v>1701.0</v>
      </c>
      <c r="L681" s="35"/>
      <c r="M681" s="34"/>
      <c r="N681" s="14">
        <v>1574.0</v>
      </c>
      <c r="O681" s="35"/>
      <c r="P681" s="34"/>
      <c r="Q681" s="14">
        <v>1577.0</v>
      </c>
      <c r="R681" s="35"/>
    </row>
    <row r="682">
      <c r="A682" s="10" t="s">
        <v>756</v>
      </c>
      <c r="B682" s="11" t="s">
        <v>414</v>
      </c>
      <c r="C682" s="12" t="s">
        <v>24</v>
      </c>
      <c r="D682" s="34"/>
      <c r="E682" s="14">
        <v>1034.0</v>
      </c>
      <c r="F682" s="35"/>
      <c r="G682" s="34"/>
      <c r="H682" s="14">
        <v>852.0</v>
      </c>
      <c r="I682" s="48"/>
      <c r="J682" s="34"/>
      <c r="K682" s="14">
        <v>663.0</v>
      </c>
      <c r="L682" s="35"/>
      <c r="M682" s="34"/>
      <c r="N682" s="14">
        <v>565.0</v>
      </c>
      <c r="O682" s="35"/>
      <c r="P682" s="34"/>
      <c r="Q682" s="14">
        <v>601.0</v>
      </c>
      <c r="R682" s="35"/>
    </row>
    <row r="683">
      <c r="A683" s="10" t="s">
        <v>757</v>
      </c>
      <c r="B683" s="11" t="s">
        <v>414</v>
      </c>
      <c r="C683" s="12" t="s">
        <v>24</v>
      </c>
      <c r="D683" s="34"/>
      <c r="E683" s="14">
        <v>1453.0</v>
      </c>
      <c r="F683" s="35"/>
      <c r="G683" s="34"/>
      <c r="H683" s="14">
        <v>1260.0</v>
      </c>
      <c r="I683" s="48"/>
      <c r="J683" s="34"/>
      <c r="K683" s="14">
        <v>1118.0</v>
      </c>
      <c r="L683" s="35"/>
      <c r="M683" s="34"/>
      <c r="N683" s="14">
        <v>936.0</v>
      </c>
      <c r="O683" s="35"/>
      <c r="P683" s="34"/>
      <c r="Q683" s="14">
        <v>967.0</v>
      </c>
      <c r="R683" s="35"/>
    </row>
    <row r="684">
      <c r="A684" s="10" t="s">
        <v>758</v>
      </c>
      <c r="B684" s="11" t="s">
        <v>414</v>
      </c>
      <c r="C684" s="12" t="s">
        <v>24</v>
      </c>
      <c r="D684" s="34"/>
      <c r="E684" s="14">
        <v>1555.0</v>
      </c>
      <c r="F684" s="35"/>
      <c r="G684" s="34"/>
      <c r="H684" s="14">
        <v>1196.0</v>
      </c>
      <c r="I684" s="48"/>
      <c r="J684" s="34"/>
      <c r="K684" s="14">
        <v>1062.0</v>
      </c>
      <c r="L684" s="35"/>
      <c r="M684" s="34"/>
      <c r="N684" s="14">
        <v>1205.0</v>
      </c>
      <c r="O684" s="35"/>
      <c r="P684" s="34"/>
      <c r="Q684" s="14">
        <v>1353.0</v>
      </c>
      <c r="R684" s="35"/>
    </row>
    <row r="685">
      <c r="A685" s="10" t="s">
        <v>759</v>
      </c>
      <c r="B685" s="11" t="s">
        <v>414</v>
      </c>
      <c r="C685" s="12" t="s">
        <v>24</v>
      </c>
      <c r="D685" s="34"/>
      <c r="E685" s="14">
        <v>620.0</v>
      </c>
      <c r="F685" s="35"/>
      <c r="G685" s="34"/>
      <c r="H685" s="14">
        <v>496.0</v>
      </c>
      <c r="I685" s="48"/>
      <c r="J685" s="34"/>
      <c r="K685" s="14">
        <v>400.0</v>
      </c>
      <c r="L685" s="35"/>
      <c r="M685" s="34"/>
      <c r="N685" s="14">
        <v>299.0</v>
      </c>
      <c r="O685" s="35"/>
      <c r="P685" s="34"/>
      <c r="Q685" s="14">
        <v>250.0</v>
      </c>
      <c r="R685" s="35"/>
    </row>
    <row r="686">
      <c r="A686" s="10" t="s">
        <v>760</v>
      </c>
      <c r="B686" s="11" t="s">
        <v>414</v>
      </c>
      <c r="C686" s="12" t="s">
        <v>24</v>
      </c>
      <c r="D686" s="34"/>
      <c r="E686" s="14">
        <v>803.0</v>
      </c>
      <c r="F686" s="35"/>
      <c r="G686" s="34"/>
      <c r="H686" s="14">
        <v>458.0</v>
      </c>
      <c r="I686" s="48"/>
      <c r="J686" s="34"/>
      <c r="K686" s="14">
        <v>416.0</v>
      </c>
      <c r="L686" s="35"/>
      <c r="M686" s="34"/>
      <c r="N686" s="14">
        <v>391.0</v>
      </c>
      <c r="O686" s="35"/>
      <c r="P686" s="34"/>
      <c r="Q686" s="14">
        <v>390.0</v>
      </c>
      <c r="R686" s="35"/>
    </row>
    <row r="687">
      <c r="A687" s="10" t="s">
        <v>761</v>
      </c>
      <c r="B687" s="11" t="s">
        <v>414</v>
      </c>
      <c r="C687" s="12" t="s">
        <v>24</v>
      </c>
      <c r="D687" s="34"/>
      <c r="E687" s="14">
        <v>1267.0</v>
      </c>
      <c r="F687" s="35"/>
      <c r="G687" s="34"/>
      <c r="H687" s="14">
        <v>993.0</v>
      </c>
      <c r="I687" s="48"/>
      <c r="J687" s="34"/>
      <c r="K687" s="14">
        <v>755.0</v>
      </c>
      <c r="L687" s="35"/>
      <c r="M687" s="34"/>
      <c r="N687" s="14">
        <v>820.0</v>
      </c>
      <c r="O687" s="35"/>
      <c r="P687" s="34"/>
      <c r="Q687" s="14">
        <v>836.0</v>
      </c>
      <c r="R687" s="35"/>
    </row>
    <row r="688">
      <c r="A688" s="10" t="s">
        <v>762</v>
      </c>
      <c r="B688" s="11" t="s">
        <v>414</v>
      </c>
      <c r="C688" s="12" t="s">
        <v>24</v>
      </c>
      <c r="D688" s="34"/>
      <c r="E688" s="14">
        <v>1225.0</v>
      </c>
      <c r="F688" s="35"/>
      <c r="G688" s="34"/>
      <c r="H688" s="14">
        <v>1209.0</v>
      </c>
      <c r="I688" s="48"/>
      <c r="J688" s="34"/>
      <c r="K688" s="14">
        <v>974.0</v>
      </c>
      <c r="L688" s="35"/>
      <c r="M688" s="34"/>
      <c r="N688" s="14">
        <v>1269.0</v>
      </c>
      <c r="O688" s="35"/>
      <c r="P688" s="34"/>
      <c r="Q688" s="14">
        <v>1348.0</v>
      </c>
      <c r="R688" s="35"/>
    </row>
    <row r="689">
      <c r="A689" s="10" t="s">
        <v>763</v>
      </c>
      <c r="B689" s="11" t="s">
        <v>96</v>
      </c>
      <c r="C689" s="12" t="s">
        <v>24</v>
      </c>
      <c r="D689" s="34"/>
      <c r="E689" s="14">
        <v>1333.0</v>
      </c>
      <c r="F689" s="35"/>
      <c r="G689" s="34"/>
      <c r="H689" s="14">
        <v>948.0</v>
      </c>
      <c r="I689" s="35"/>
      <c r="J689" s="34"/>
      <c r="K689" s="14">
        <v>1003.0</v>
      </c>
      <c r="L689" s="35"/>
      <c r="M689" s="34"/>
      <c r="N689" s="14">
        <v>992.0</v>
      </c>
      <c r="O689" s="35"/>
      <c r="P689" s="34"/>
      <c r="Q689" s="14">
        <v>1223.0</v>
      </c>
      <c r="R689" s="35"/>
    </row>
    <row r="690">
      <c r="A690" s="10" t="s">
        <v>764</v>
      </c>
      <c r="B690" s="11" t="s">
        <v>96</v>
      </c>
      <c r="C690" s="12" t="s">
        <v>24</v>
      </c>
      <c r="D690" s="34"/>
      <c r="E690" s="14">
        <v>3208.0</v>
      </c>
      <c r="F690" s="35"/>
      <c r="G690" s="34"/>
      <c r="H690" s="14">
        <v>2415.0</v>
      </c>
      <c r="I690" s="35"/>
      <c r="J690" s="34"/>
      <c r="K690" s="14">
        <v>2311.0</v>
      </c>
      <c r="L690" s="35"/>
      <c r="M690" s="34"/>
      <c r="N690" s="14">
        <v>2394.0</v>
      </c>
      <c r="O690" s="35"/>
      <c r="P690" s="34"/>
      <c r="Q690" s="14">
        <v>2652.0</v>
      </c>
      <c r="R690" s="35"/>
    </row>
    <row r="691">
      <c r="A691" s="10" t="s">
        <v>765</v>
      </c>
      <c r="B691" s="11" t="s">
        <v>96</v>
      </c>
      <c r="C691" s="12" t="s">
        <v>24</v>
      </c>
      <c r="D691" s="34"/>
      <c r="E691" s="14">
        <v>1420.0</v>
      </c>
      <c r="F691" s="35"/>
      <c r="G691" s="34"/>
      <c r="H691" s="14">
        <v>850.0</v>
      </c>
      <c r="I691" s="35"/>
      <c r="J691" s="34"/>
      <c r="K691" s="14">
        <v>796.0</v>
      </c>
      <c r="L691" s="35"/>
      <c r="M691" s="34"/>
      <c r="N691" s="14">
        <v>1332.0</v>
      </c>
      <c r="O691" s="35"/>
      <c r="P691" s="34"/>
      <c r="Q691" s="14">
        <v>2156.0</v>
      </c>
      <c r="R691" s="35"/>
    </row>
    <row r="692">
      <c r="A692" s="10" t="s">
        <v>766</v>
      </c>
      <c r="B692" s="11" t="s">
        <v>96</v>
      </c>
      <c r="C692" s="12" t="s">
        <v>24</v>
      </c>
      <c r="D692" s="34"/>
      <c r="E692" s="14">
        <v>1555.0</v>
      </c>
      <c r="F692" s="35"/>
      <c r="G692" s="34"/>
      <c r="H692" s="14">
        <v>1050.0</v>
      </c>
      <c r="I692" s="35"/>
      <c r="J692" s="34"/>
      <c r="K692" s="14">
        <v>1111.0</v>
      </c>
      <c r="L692" s="35"/>
      <c r="M692" s="34"/>
      <c r="N692" s="14">
        <v>2003.0</v>
      </c>
      <c r="O692" s="35"/>
      <c r="P692" s="34"/>
      <c r="Q692" s="14">
        <v>2732.0</v>
      </c>
      <c r="R692" s="35"/>
    </row>
    <row r="693">
      <c r="A693" s="10" t="s">
        <v>767</v>
      </c>
      <c r="B693" s="11" t="s">
        <v>96</v>
      </c>
      <c r="C693" s="12" t="s">
        <v>24</v>
      </c>
      <c r="D693" s="34"/>
      <c r="E693" s="14">
        <v>1344.0</v>
      </c>
      <c r="F693" s="35"/>
      <c r="G693" s="34"/>
      <c r="H693" s="14">
        <v>852.0</v>
      </c>
      <c r="I693" s="35"/>
      <c r="J693" s="34"/>
      <c r="K693" s="14">
        <v>899.0</v>
      </c>
      <c r="L693" s="35"/>
      <c r="M693" s="34"/>
      <c r="N693" s="14">
        <v>1237.0</v>
      </c>
      <c r="O693" s="35"/>
      <c r="P693" s="34"/>
      <c r="Q693" s="14">
        <v>2150.0</v>
      </c>
      <c r="R693" s="35"/>
    </row>
    <row r="694">
      <c r="A694" s="10" t="s">
        <v>768</v>
      </c>
      <c r="B694" s="11" t="s">
        <v>96</v>
      </c>
      <c r="C694" s="12" t="s">
        <v>24</v>
      </c>
      <c r="D694" s="34"/>
      <c r="E694" s="14">
        <v>2399.0</v>
      </c>
      <c r="F694" s="35"/>
      <c r="G694" s="34"/>
      <c r="H694" s="14">
        <v>1429.0</v>
      </c>
      <c r="I694" s="35"/>
      <c r="J694" s="34"/>
      <c r="K694" s="14">
        <v>1219.0</v>
      </c>
      <c r="L694" s="35"/>
      <c r="M694" s="34"/>
      <c r="N694" s="14">
        <v>1299.0</v>
      </c>
      <c r="O694" s="35"/>
      <c r="P694" s="34"/>
      <c r="Q694" s="14">
        <v>1397.0</v>
      </c>
      <c r="R694" s="35"/>
    </row>
    <row r="695">
      <c r="A695" s="10" t="s">
        <v>769</v>
      </c>
      <c r="B695" s="11" t="s">
        <v>96</v>
      </c>
      <c r="C695" s="12" t="s">
        <v>24</v>
      </c>
      <c r="D695" s="34"/>
      <c r="E695" s="14">
        <v>2129.0</v>
      </c>
      <c r="F695" s="35"/>
      <c r="G695" s="34"/>
      <c r="H695" s="14">
        <v>1363.0</v>
      </c>
      <c r="I695" s="35"/>
      <c r="J695" s="34"/>
      <c r="K695" s="14">
        <v>1360.0</v>
      </c>
      <c r="L695" s="35"/>
      <c r="M695" s="34"/>
      <c r="N695" s="14">
        <v>1628.0</v>
      </c>
      <c r="O695" s="35"/>
      <c r="P695" s="34"/>
      <c r="Q695" s="14">
        <v>2076.0</v>
      </c>
      <c r="R695" s="35"/>
    </row>
    <row r="696">
      <c r="A696" s="10" t="s">
        <v>770</v>
      </c>
      <c r="B696" s="11" t="s">
        <v>96</v>
      </c>
      <c r="C696" s="12" t="s">
        <v>24</v>
      </c>
      <c r="D696" s="34"/>
      <c r="E696" s="14">
        <v>999.0</v>
      </c>
      <c r="F696" s="35"/>
      <c r="G696" s="34"/>
      <c r="H696" s="14">
        <v>536.0</v>
      </c>
      <c r="I696" s="35"/>
      <c r="J696" s="34"/>
      <c r="K696" s="14">
        <v>444.0</v>
      </c>
      <c r="L696" s="35"/>
      <c r="M696" s="34"/>
      <c r="N696" s="14">
        <v>454.0</v>
      </c>
      <c r="O696" s="35"/>
      <c r="P696" s="34"/>
      <c r="Q696" s="14">
        <v>546.0</v>
      </c>
      <c r="R696" s="35"/>
    </row>
    <row r="697">
      <c r="A697" s="10" t="s">
        <v>771</v>
      </c>
      <c r="B697" s="11" t="s">
        <v>96</v>
      </c>
      <c r="C697" s="12" t="s">
        <v>24</v>
      </c>
      <c r="D697" s="34"/>
      <c r="E697" s="14">
        <v>3495.0</v>
      </c>
      <c r="F697" s="35"/>
      <c r="G697" s="34"/>
      <c r="H697" s="14">
        <v>2980.0</v>
      </c>
      <c r="I697" s="35"/>
      <c r="J697" s="34"/>
      <c r="K697" s="14">
        <v>2681.0</v>
      </c>
      <c r="L697" s="35"/>
      <c r="M697" s="34"/>
      <c r="N697" s="14">
        <v>2538.0</v>
      </c>
      <c r="O697" s="35"/>
      <c r="P697" s="34"/>
      <c r="Q697" s="14">
        <v>2502.0</v>
      </c>
      <c r="R697" s="35"/>
    </row>
    <row r="698">
      <c r="A698" s="10" t="s">
        <v>772</v>
      </c>
      <c r="B698" s="11" t="s">
        <v>96</v>
      </c>
      <c r="C698" s="12" t="s">
        <v>24</v>
      </c>
      <c r="D698" s="34"/>
      <c r="E698" s="14">
        <v>2184.0</v>
      </c>
      <c r="F698" s="35"/>
      <c r="G698" s="34"/>
      <c r="H698" s="14">
        <v>1618.0</v>
      </c>
      <c r="I698" s="35"/>
      <c r="J698" s="34"/>
      <c r="K698" s="14">
        <v>1910.0</v>
      </c>
      <c r="L698" s="35"/>
      <c r="M698" s="34"/>
      <c r="N698" s="14">
        <v>2848.0</v>
      </c>
      <c r="O698" s="35"/>
      <c r="P698" s="34"/>
      <c r="Q698" s="14">
        <v>5710.0</v>
      </c>
      <c r="R698" s="35"/>
    </row>
    <row r="699">
      <c r="A699" s="10" t="s">
        <v>521</v>
      </c>
      <c r="B699" s="11" t="s">
        <v>96</v>
      </c>
      <c r="C699" s="12" t="s">
        <v>24</v>
      </c>
      <c r="D699" s="34"/>
      <c r="E699" s="14">
        <v>3286.0</v>
      </c>
      <c r="F699" s="35"/>
      <c r="G699" s="34"/>
      <c r="H699" s="14">
        <v>2495.0</v>
      </c>
      <c r="I699" s="35"/>
      <c r="J699" s="34"/>
      <c r="K699" s="14">
        <v>2137.0</v>
      </c>
      <c r="L699" s="35"/>
      <c r="M699" s="34"/>
      <c r="N699" s="14">
        <v>2183.0</v>
      </c>
      <c r="O699" s="35"/>
      <c r="P699" s="34"/>
      <c r="Q699" s="14">
        <v>2625.0</v>
      </c>
      <c r="R699" s="35"/>
    </row>
    <row r="700">
      <c r="A700" s="10" t="s">
        <v>773</v>
      </c>
      <c r="B700" s="11" t="s">
        <v>237</v>
      </c>
      <c r="C700" s="12" t="s">
        <v>24</v>
      </c>
      <c r="D700" s="34"/>
      <c r="E700" s="14">
        <v>4044.0</v>
      </c>
      <c r="F700" s="35"/>
      <c r="G700" s="34"/>
      <c r="H700" s="14">
        <v>3398.0</v>
      </c>
      <c r="I700" s="48"/>
      <c r="J700" s="34"/>
      <c r="K700" s="14">
        <v>3240.0</v>
      </c>
      <c r="L700" s="35"/>
      <c r="M700" s="34"/>
      <c r="N700" s="14">
        <v>3731.0</v>
      </c>
      <c r="O700" s="35"/>
      <c r="P700" s="34"/>
      <c r="Q700" s="14">
        <v>3919.0</v>
      </c>
      <c r="R700" s="35"/>
    </row>
    <row r="701">
      <c r="A701" s="10" t="s">
        <v>723</v>
      </c>
      <c r="B701" s="11" t="s">
        <v>237</v>
      </c>
      <c r="C701" s="12" t="s">
        <v>24</v>
      </c>
      <c r="D701" s="34"/>
      <c r="E701" s="14">
        <v>1813.0</v>
      </c>
      <c r="F701" s="35"/>
      <c r="G701" s="34"/>
      <c r="H701" s="14">
        <v>1557.0</v>
      </c>
      <c r="I701" s="48"/>
      <c r="J701" s="34"/>
      <c r="K701" s="14">
        <v>1379.0</v>
      </c>
      <c r="L701" s="35"/>
      <c r="M701" s="34"/>
      <c r="N701" s="14">
        <v>1214.0</v>
      </c>
      <c r="O701" s="35"/>
      <c r="P701" s="34"/>
      <c r="Q701" s="14">
        <v>1340.0</v>
      </c>
      <c r="R701" s="35"/>
    </row>
    <row r="702">
      <c r="A702" s="10" t="s">
        <v>774</v>
      </c>
      <c r="B702" s="11" t="s">
        <v>237</v>
      </c>
      <c r="C702" s="12" t="s">
        <v>24</v>
      </c>
      <c r="D702" s="34"/>
      <c r="E702" s="14">
        <v>1299.0</v>
      </c>
      <c r="F702" s="35"/>
      <c r="G702" s="34"/>
      <c r="H702" s="14">
        <v>1098.0</v>
      </c>
      <c r="I702" s="48"/>
      <c r="J702" s="34"/>
      <c r="K702" s="14">
        <v>931.0</v>
      </c>
      <c r="L702" s="35"/>
      <c r="M702" s="34"/>
      <c r="N702" s="14">
        <v>1011.0</v>
      </c>
      <c r="O702" s="35"/>
      <c r="P702" s="34"/>
      <c r="Q702" s="14">
        <v>952.0</v>
      </c>
      <c r="R702" s="35"/>
    </row>
    <row r="703">
      <c r="A703" s="10" t="s">
        <v>775</v>
      </c>
      <c r="B703" s="11" t="s">
        <v>237</v>
      </c>
      <c r="C703" s="12" t="s">
        <v>24</v>
      </c>
      <c r="D703" s="34"/>
      <c r="E703" s="14">
        <v>1251.0</v>
      </c>
      <c r="F703" s="35"/>
      <c r="G703" s="34"/>
      <c r="H703" s="14">
        <v>1093.0</v>
      </c>
      <c r="I703" s="48"/>
      <c r="J703" s="34"/>
      <c r="K703" s="14">
        <v>915.0</v>
      </c>
      <c r="L703" s="35"/>
      <c r="M703" s="34"/>
      <c r="N703" s="14">
        <v>751.0</v>
      </c>
      <c r="O703" s="35"/>
      <c r="P703" s="34"/>
      <c r="Q703" s="14">
        <v>732.0</v>
      </c>
      <c r="R703" s="35"/>
    </row>
    <row r="704">
      <c r="A704" s="10" t="s">
        <v>776</v>
      </c>
      <c r="B704" s="11" t="s">
        <v>237</v>
      </c>
      <c r="C704" s="12" t="s">
        <v>24</v>
      </c>
      <c r="D704" s="34"/>
      <c r="E704" s="14">
        <v>1949.0</v>
      </c>
      <c r="F704" s="35"/>
      <c r="G704" s="34"/>
      <c r="H704" s="14">
        <v>2067.0</v>
      </c>
      <c r="I704" s="48"/>
      <c r="J704" s="34"/>
      <c r="K704" s="14">
        <v>1766.0</v>
      </c>
      <c r="L704" s="35"/>
      <c r="M704" s="34"/>
      <c r="N704" s="14">
        <v>1793.0</v>
      </c>
      <c r="O704" s="35"/>
      <c r="P704" s="34"/>
      <c r="Q704" s="14">
        <v>1790.0</v>
      </c>
      <c r="R704" s="35"/>
    </row>
    <row r="705">
      <c r="A705" s="10" t="s">
        <v>777</v>
      </c>
      <c r="B705" s="11" t="s">
        <v>237</v>
      </c>
      <c r="C705" s="12" t="s">
        <v>24</v>
      </c>
      <c r="D705" s="34"/>
      <c r="E705" s="14">
        <v>1128.0</v>
      </c>
      <c r="F705" s="35"/>
      <c r="G705" s="34"/>
      <c r="H705" s="14">
        <v>948.0</v>
      </c>
      <c r="I705" s="48"/>
      <c r="J705" s="34"/>
      <c r="K705" s="14">
        <v>999.0</v>
      </c>
      <c r="L705" s="35"/>
      <c r="M705" s="34"/>
      <c r="N705" s="14">
        <v>719.0</v>
      </c>
      <c r="O705" s="35"/>
      <c r="P705" s="34"/>
      <c r="Q705" s="14">
        <v>778.0</v>
      </c>
      <c r="R705" s="35"/>
    </row>
    <row r="706">
      <c r="A706" s="10" t="s">
        <v>778</v>
      </c>
      <c r="B706" s="11" t="s">
        <v>237</v>
      </c>
      <c r="C706" s="12" t="s">
        <v>24</v>
      </c>
      <c r="D706" s="34"/>
      <c r="E706" s="14">
        <v>1312.0</v>
      </c>
      <c r="F706" s="35"/>
      <c r="G706" s="34"/>
      <c r="H706" s="14">
        <v>1159.0</v>
      </c>
      <c r="I706" s="48"/>
      <c r="J706" s="34"/>
      <c r="K706" s="14">
        <v>1016.0</v>
      </c>
      <c r="L706" s="35"/>
      <c r="M706" s="34"/>
      <c r="N706" s="14">
        <v>863.0</v>
      </c>
      <c r="O706" s="35"/>
      <c r="P706" s="34"/>
      <c r="Q706" s="14">
        <v>947.0</v>
      </c>
      <c r="R706" s="35"/>
    </row>
    <row r="707">
      <c r="A707" s="10" t="s">
        <v>779</v>
      </c>
      <c r="B707" s="11" t="s">
        <v>237</v>
      </c>
      <c r="C707" s="12" t="s">
        <v>24</v>
      </c>
      <c r="D707" s="34"/>
      <c r="E707" s="14">
        <v>1594.0</v>
      </c>
      <c r="F707" s="35"/>
      <c r="G707" s="34"/>
      <c r="H707" s="14">
        <v>1125.0</v>
      </c>
      <c r="I707" s="48"/>
      <c r="J707" s="34"/>
      <c r="K707" s="14">
        <v>972.0</v>
      </c>
      <c r="L707" s="35"/>
      <c r="M707" s="34"/>
      <c r="N707" s="14">
        <v>969.0</v>
      </c>
      <c r="O707" s="35"/>
      <c r="P707" s="34"/>
      <c r="Q707" s="14">
        <v>1079.0</v>
      </c>
      <c r="R707" s="35"/>
    </row>
    <row r="708">
      <c r="A708" s="10" t="s">
        <v>780</v>
      </c>
      <c r="B708" s="11" t="s">
        <v>237</v>
      </c>
      <c r="C708" s="12" t="s">
        <v>24</v>
      </c>
      <c r="D708" s="34"/>
      <c r="E708" s="14">
        <v>997.0</v>
      </c>
      <c r="F708" s="35"/>
      <c r="G708" s="34"/>
      <c r="H708" s="14">
        <v>626.0</v>
      </c>
      <c r="I708" s="48"/>
      <c r="J708" s="34"/>
      <c r="K708" s="14">
        <v>531.0</v>
      </c>
      <c r="L708" s="35"/>
      <c r="M708" s="34"/>
      <c r="N708" s="14">
        <v>526.0</v>
      </c>
      <c r="O708" s="35"/>
      <c r="P708" s="34"/>
      <c r="Q708" s="14">
        <v>424.0</v>
      </c>
      <c r="R708" s="35"/>
    </row>
    <row r="709">
      <c r="A709" s="10" t="s">
        <v>781</v>
      </c>
      <c r="B709" s="11" t="s">
        <v>237</v>
      </c>
      <c r="C709" s="12" t="s">
        <v>24</v>
      </c>
      <c r="D709" s="34"/>
      <c r="E709" s="14">
        <v>935.0</v>
      </c>
      <c r="F709" s="35"/>
      <c r="G709" s="34"/>
      <c r="H709" s="14">
        <v>803.0</v>
      </c>
      <c r="I709" s="48"/>
      <c r="J709" s="34"/>
      <c r="K709" s="14">
        <v>656.0</v>
      </c>
      <c r="L709" s="35"/>
      <c r="M709" s="34"/>
      <c r="N709" s="14">
        <v>566.0</v>
      </c>
      <c r="O709" s="35"/>
      <c r="P709" s="34"/>
      <c r="Q709" s="14">
        <v>503.0</v>
      </c>
      <c r="R709" s="35"/>
    </row>
    <row r="710">
      <c r="A710" s="10" t="s">
        <v>782</v>
      </c>
      <c r="B710" s="11" t="s">
        <v>237</v>
      </c>
      <c r="C710" s="12" t="s">
        <v>24</v>
      </c>
      <c r="D710" s="34"/>
      <c r="E710" s="14">
        <v>1192.0</v>
      </c>
      <c r="F710" s="35"/>
      <c r="G710" s="34"/>
      <c r="H710" s="14">
        <v>859.0</v>
      </c>
      <c r="I710" s="48"/>
      <c r="J710" s="34"/>
      <c r="K710" s="14">
        <v>729.0</v>
      </c>
      <c r="L710" s="35"/>
      <c r="M710" s="34"/>
      <c r="N710" s="14">
        <v>720.0</v>
      </c>
      <c r="O710" s="35"/>
      <c r="P710" s="34"/>
      <c r="Q710" s="14">
        <v>755.0</v>
      </c>
      <c r="R710" s="35"/>
    </row>
    <row r="711">
      <c r="A711" s="10" t="s">
        <v>783</v>
      </c>
      <c r="B711" s="11" t="s">
        <v>237</v>
      </c>
      <c r="C711" s="12" t="s">
        <v>24</v>
      </c>
      <c r="D711" s="34"/>
      <c r="E711" s="14">
        <v>1196.0</v>
      </c>
      <c r="F711" s="35"/>
      <c r="G711" s="34"/>
      <c r="H711" s="14">
        <v>1905.0</v>
      </c>
      <c r="I711" s="48"/>
      <c r="J711" s="34"/>
      <c r="K711" s="14">
        <v>1683.0</v>
      </c>
      <c r="L711" s="35"/>
      <c r="M711" s="34"/>
      <c r="N711" s="14">
        <v>1542.0</v>
      </c>
      <c r="O711" s="35"/>
      <c r="P711" s="34"/>
      <c r="Q711" s="14">
        <v>1601.0</v>
      </c>
      <c r="R711" s="35"/>
    </row>
    <row r="712">
      <c r="A712" s="10" t="s">
        <v>784</v>
      </c>
      <c r="B712" s="11" t="s">
        <v>237</v>
      </c>
      <c r="C712" s="12" t="s">
        <v>24</v>
      </c>
      <c r="D712" s="34"/>
      <c r="E712" s="14">
        <v>831.0</v>
      </c>
      <c r="F712" s="35"/>
      <c r="G712" s="34"/>
      <c r="H712" s="14">
        <v>603.0</v>
      </c>
      <c r="I712" s="48"/>
      <c r="J712" s="34"/>
      <c r="K712" s="14">
        <v>567.0</v>
      </c>
      <c r="L712" s="35"/>
      <c r="M712" s="34"/>
      <c r="N712" s="14">
        <v>463.0</v>
      </c>
      <c r="O712" s="35"/>
      <c r="P712" s="34"/>
      <c r="Q712" s="14">
        <v>391.0</v>
      </c>
      <c r="R712" s="35"/>
    </row>
    <row r="713">
      <c r="A713" s="10" t="s">
        <v>785</v>
      </c>
      <c r="B713" s="11" t="s">
        <v>237</v>
      </c>
      <c r="C713" s="12" t="s">
        <v>24</v>
      </c>
      <c r="D713" s="34"/>
      <c r="E713" s="14">
        <v>1545.0</v>
      </c>
      <c r="F713" s="35"/>
      <c r="G713" s="34"/>
      <c r="H713" s="14">
        <v>1529.0</v>
      </c>
      <c r="I713" s="48"/>
      <c r="J713" s="34"/>
      <c r="K713" s="14">
        <v>1431.0</v>
      </c>
      <c r="L713" s="35"/>
      <c r="M713" s="34"/>
      <c r="N713" s="14">
        <v>1255.0</v>
      </c>
      <c r="O713" s="35"/>
      <c r="P713" s="34"/>
      <c r="Q713" s="14">
        <v>1362.0</v>
      </c>
      <c r="R713" s="35"/>
    </row>
    <row r="714">
      <c r="A714" s="10" t="s">
        <v>445</v>
      </c>
      <c r="B714" s="11" t="s">
        <v>237</v>
      </c>
      <c r="C714" s="12" t="s">
        <v>24</v>
      </c>
      <c r="D714" s="34"/>
      <c r="E714" s="14">
        <v>1106.0</v>
      </c>
      <c r="F714" s="35"/>
      <c r="G714" s="34"/>
      <c r="H714" s="14">
        <v>912.0</v>
      </c>
      <c r="I714" s="48"/>
      <c r="J714" s="34"/>
      <c r="K714" s="14">
        <v>717.0</v>
      </c>
      <c r="L714" s="35"/>
      <c r="M714" s="34"/>
      <c r="N714" s="14">
        <v>661.0</v>
      </c>
      <c r="O714" s="35"/>
      <c r="P714" s="34"/>
      <c r="Q714" s="14">
        <v>620.0</v>
      </c>
      <c r="R714" s="35"/>
    </row>
    <row r="715">
      <c r="A715" s="10" t="s">
        <v>786</v>
      </c>
      <c r="B715" s="11" t="s">
        <v>237</v>
      </c>
      <c r="C715" s="12" t="s">
        <v>24</v>
      </c>
      <c r="D715" s="34"/>
      <c r="E715" s="14">
        <v>1126.0</v>
      </c>
      <c r="F715" s="35"/>
      <c r="G715" s="34"/>
      <c r="H715" s="14">
        <v>741.0</v>
      </c>
      <c r="I715" s="48"/>
      <c r="J715" s="34"/>
      <c r="K715" s="14">
        <v>636.0</v>
      </c>
      <c r="L715" s="35"/>
      <c r="M715" s="34"/>
      <c r="N715" s="14">
        <v>578.0</v>
      </c>
      <c r="O715" s="35"/>
      <c r="P715" s="34"/>
      <c r="Q715" s="14">
        <v>570.0</v>
      </c>
      <c r="R715" s="35"/>
    </row>
    <row r="716">
      <c r="A716" s="10" t="s">
        <v>787</v>
      </c>
      <c r="B716" s="11" t="s">
        <v>237</v>
      </c>
      <c r="C716" s="12" t="s">
        <v>24</v>
      </c>
      <c r="D716" s="34"/>
      <c r="E716" s="14">
        <v>1111.0</v>
      </c>
      <c r="F716" s="35"/>
      <c r="G716" s="34"/>
      <c r="H716" s="14">
        <v>922.0</v>
      </c>
      <c r="I716" s="48"/>
      <c r="J716" s="34"/>
      <c r="K716" s="14">
        <v>773.0</v>
      </c>
      <c r="L716" s="35"/>
      <c r="M716" s="34"/>
      <c r="N716" s="14">
        <v>704.0</v>
      </c>
      <c r="O716" s="35"/>
      <c r="P716" s="34"/>
      <c r="Q716" s="14">
        <v>642.0</v>
      </c>
      <c r="R716" s="35"/>
    </row>
    <row r="717">
      <c r="A717" s="10" t="s">
        <v>788</v>
      </c>
      <c r="B717" s="11" t="s">
        <v>237</v>
      </c>
      <c r="C717" s="12" t="s">
        <v>24</v>
      </c>
      <c r="D717" s="34"/>
      <c r="E717" s="14">
        <v>2400.0</v>
      </c>
      <c r="F717" s="35"/>
      <c r="G717" s="34"/>
      <c r="H717" s="14">
        <v>2371.0</v>
      </c>
      <c r="I717" s="48"/>
      <c r="J717" s="34"/>
      <c r="K717" s="14">
        <v>2164.0</v>
      </c>
      <c r="L717" s="35"/>
      <c r="M717" s="34"/>
      <c r="N717" s="14">
        <v>2407.0</v>
      </c>
      <c r="O717" s="35"/>
      <c r="P717" s="34"/>
      <c r="Q717" s="14">
        <v>2593.0</v>
      </c>
      <c r="R717" s="35"/>
    </row>
    <row r="718">
      <c r="A718" s="10" t="s">
        <v>789</v>
      </c>
      <c r="B718" s="11" t="s">
        <v>237</v>
      </c>
      <c r="C718" s="12" t="s">
        <v>24</v>
      </c>
      <c r="D718" s="34"/>
      <c r="E718" s="14">
        <v>9994.0</v>
      </c>
      <c r="F718" s="35"/>
      <c r="G718" s="34"/>
      <c r="H718" s="14">
        <v>13250.0</v>
      </c>
      <c r="I718" s="48"/>
      <c r="J718" s="34"/>
      <c r="K718" s="14">
        <v>14589.0</v>
      </c>
      <c r="L718" s="35"/>
      <c r="M718" s="34"/>
      <c r="N718" s="14">
        <v>14769.0</v>
      </c>
      <c r="O718" s="35"/>
      <c r="P718" s="34"/>
      <c r="Q718" s="14">
        <v>14390.0</v>
      </c>
      <c r="R718" s="35"/>
    </row>
    <row r="719">
      <c r="A719" s="10" t="s">
        <v>790</v>
      </c>
      <c r="B719" s="11" t="s">
        <v>237</v>
      </c>
      <c r="C719" s="12" t="s">
        <v>24</v>
      </c>
      <c r="D719" s="34"/>
      <c r="E719" s="14">
        <v>1784.0</v>
      </c>
      <c r="F719" s="35"/>
      <c r="G719" s="34"/>
      <c r="H719" s="14">
        <v>1563.0</v>
      </c>
      <c r="I719" s="48"/>
      <c r="J719" s="34"/>
      <c r="K719" s="14">
        <v>1524.0</v>
      </c>
      <c r="L719" s="35"/>
      <c r="M719" s="34"/>
      <c r="N719" s="14">
        <v>1512.0</v>
      </c>
      <c r="O719" s="35"/>
      <c r="P719" s="34"/>
      <c r="Q719" s="14">
        <v>1410.0</v>
      </c>
      <c r="R719" s="35"/>
    </row>
    <row r="720">
      <c r="A720" s="31" t="s">
        <v>791</v>
      </c>
      <c r="B720" s="11" t="s">
        <v>217</v>
      </c>
      <c r="C720" s="12" t="s">
        <v>24</v>
      </c>
      <c r="D720" s="34"/>
      <c r="E720" s="14">
        <v>1954.0</v>
      </c>
      <c r="F720" s="35"/>
      <c r="G720" s="34"/>
      <c r="H720" s="14">
        <v>1437.0</v>
      </c>
      <c r="I720" s="48"/>
      <c r="J720" s="34"/>
      <c r="K720" s="14">
        <v>1277.0</v>
      </c>
      <c r="L720" s="35"/>
      <c r="M720" s="34"/>
      <c r="N720" s="14">
        <v>1430.0</v>
      </c>
      <c r="O720" s="35"/>
      <c r="P720" s="34"/>
      <c r="Q720" s="14">
        <v>1342.0</v>
      </c>
      <c r="R720" s="35"/>
    </row>
    <row r="721">
      <c r="A721" s="31" t="s">
        <v>792</v>
      </c>
      <c r="B721" s="11" t="s">
        <v>217</v>
      </c>
      <c r="C721" s="12" t="s">
        <v>24</v>
      </c>
      <c r="D721" s="34"/>
      <c r="E721" s="14">
        <v>2736.0</v>
      </c>
      <c r="F721" s="35"/>
      <c r="G721" s="34"/>
      <c r="H721" s="14">
        <v>2221.0</v>
      </c>
      <c r="I721" s="48"/>
      <c r="J721" s="34"/>
      <c r="K721" s="14">
        <v>2186.0</v>
      </c>
      <c r="L721" s="35"/>
      <c r="M721" s="34"/>
      <c r="N721" s="14">
        <v>2109.0</v>
      </c>
      <c r="O721" s="35"/>
      <c r="P721" s="34"/>
      <c r="Q721" s="14">
        <v>2188.0</v>
      </c>
      <c r="R721" s="35"/>
    </row>
    <row r="722">
      <c r="A722" s="31" t="s">
        <v>793</v>
      </c>
      <c r="B722" s="11" t="s">
        <v>217</v>
      </c>
      <c r="C722" s="12" t="s">
        <v>24</v>
      </c>
      <c r="D722" s="34"/>
      <c r="E722" s="14">
        <v>2059.0</v>
      </c>
      <c r="F722" s="35"/>
      <c r="G722" s="34"/>
      <c r="H722" s="14">
        <v>1569.0</v>
      </c>
      <c r="I722" s="48"/>
      <c r="J722" s="34"/>
      <c r="K722" s="14">
        <v>1394.0</v>
      </c>
      <c r="L722" s="35"/>
      <c r="M722" s="34"/>
      <c r="N722" s="14">
        <v>1286.0</v>
      </c>
      <c r="O722" s="35"/>
      <c r="P722" s="34"/>
      <c r="Q722" s="14">
        <v>1458.0</v>
      </c>
      <c r="R722" s="35"/>
    </row>
    <row r="723">
      <c r="A723" s="31" t="s">
        <v>794</v>
      </c>
      <c r="B723" s="11" t="s">
        <v>217</v>
      </c>
      <c r="C723" s="12" t="s">
        <v>24</v>
      </c>
      <c r="D723" s="34"/>
      <c r="E723" s="14">
        <v>1661.0</v>
      </c>
      <c r="F723" s="35"/>
      <c r="G723" s="34"/>
      <c r="H723" s="14">
        <v>1103.0</v>
      </c>
      <c r="I723" s="48"/>
      <c r="J723" s="34"/>
      <c r="K723" s="14">
        <v>1044.0</v>
      </c>
      <c r="L723" s="35"/>
      <c r="M723" s="34"/>
      <c r="N723" s="14">
        <v>906.0</v>
      </c>
      <c r="O723" s="35"/>
      <c r="P723" s="34"/>
      <c r="Q723" s="14">
        <v>890.0</v>
      </c>
      <c r="R723" s="35"/>
    </row>
    <row r="724">
      <c r="A724" s="31" t="s">
        <v>795</v>
      </c>
      <c r="B724" s="11" t="s">
        <v>217</v>
      </c>
      <c r="C724" s="12" t="s">
        <v>24</v>
      </c>
      <c r="D724" s="34"/>
      <c r="E724" s="14">
        <v>1233.0</v>
      </c>
      <c r="F724" s="35"/>
      <c r="G724" s="34"/>
      <c r="H724" s="14">
        <v>1017.0</v>
      </c>
      <c r="I724" s="48"/>
      <c r="J724" s="34"/>
      <c r="K724" s="14">
        <v>886.0</v>
      </c>
      <c r="L724" s="35"/>
      <c r="M724" s="34"/>
      <c r="N724" s="14">
        <v>987.0</v>
      </c>
      <c r="O724" s="35"/>
      <c r="P724" s="34"/>
      <c r="Q724" s="14">
        <v>1259.0</v>
      </c>
      <c r="R724" s="35"/>
    </row>
    <row r="725">
      <c r="A725" s="31" t="s">
        <v>796</v>
      </c>
      <c r="B725" s="11" t="s">
        <v>217</v>
      </c>
      <c r="C725" s="12" t="s">
        <v>24</v>
      </c>
      <c r="D725" s="34"/>
      <c r="E725" s="14">
        <v>2517.0</v>
      </c>
      <c r="F725" s="35"/>
      <c r="G725" s="34"/>
      <c r="H725" s="14">
        <v>1866.0</v>
      </c>
      <c r="I725" s="48"/>
      <c r="J725" s="34"/>
      <c r="K725" s="14">
        <v>1483.0</v>
      </c>
      <c r="L725" s="35"/>
      <c r="M725" s="34"/>
      <c r="N725" s="14">
        <v>1407.0</v>
      </c>
      <c r="O725" s="35"/>
      <c r="P725" s="34"/>
      <c r="Q725" s="14">
        <v>1425.0</v>
      </c>
      <c r="R725" s="35"/>
    </row>
    <row r="726">
      <c r="A726" s="31" t="s">
        <v>797</v>
      </c>
      <c r="B726" s="11" t="s">
        <v>217</v>
      </c>
      <c r="C726" s="12" t="s">
        <v>24</v>
      </c>
      <c r="D726" s="34"/>
      <c r="E726" s="14">
        <v>2113.0</v>
      </c>
      <c r="F726" s="35"/>
      <c r="G726" s="34"/>
      <c r="H726" s="14">
        <v>1451.0</v>
      </c>
      <c r="I726" s="48"/>
      <c r="J726" s="34"/>
      <c r="K726" s="14">
        <v>1361.0</v>
      </c>
      <c r="L726" s="35"/>
      <c r="M726" s="34"/>
      <c r="N726" s="14">
        <v>1342.0</v>
      </c>
      <c r="O726" s="35"/>
      <c r="P726" s="34"/>
      <c r="Q726" s="14">
        <v>1336.0</v>
      </c>
      <c r="R726" s="35"/>
    </row>
    <row r="727">
      <c r="A727" s="31" t="s">
        <v>715</v>
      </c>
      <c r="B727" s="11" t="s">
        <v>217</v>
      </c>
      <c r="C727" s="12" t="s">
        <v>24</v>
      </c>
      <c r="D727" s="34"/>
      <c r="E727" s="14">
        <v>2199.0</v>
      </c>
      <c r="F727" s="35"/>
      <c r="G727" s="34"/>
      <c r="H727" s="14">
        <v>1719.0</v>
      </c>
      <c r="I727" s="48"/>
      <c r="J727" s="34"/>
      <c r="K727" s="14">
        <v>1475.0</v>
      </c>
      <c r="L727" s="35"/>
      <c r="M727" s="34"/>
      <c r="N727" s="14">
        <v>1236.0</v>
      </c>
      <c r="O727" s="35"/>
      <c r="P727" s="34"/>
      <c r="Q727" s="14">
        <v>1322.0</v>
      </c>
      <c r="R727" s="35"/>
    </row>
    <row r="728">
      <c r="A728" s="31" t="s">
        <v>798</v>
      </c>
      <c r="B728" s="11" t="s">
        <v>217</v>
      </c>
      <c r="C728" s="12" t="s">
        <v>24</v>
      </c>
      <c r="D728" s="34"/>
      <c r="E728" s="14">
        <v>1141.0</v>
      </c>
      <c r="F728" s="35"/>
      <c r="G728" s="34"/>
      <c r="H728" s="14">
        <v>864.0</v>
      </c>
      <c r="I728" s="48"/>
      <c r="J728" s="34"/>
      <c r="K728" s="14">
        <v>770.0</v>
      </c>
      <c r="L728" s="35"/>
      <c r="M728" s="34"/>
      <c r="N728" s="14">
        <v>714.0</v>
      </c>
      <c r="O728" s="35"/>
      <c r="P728" s="34"/>
      <c r="Q728" s="14">
        <v>748.0</v>
      </c>
      <c r="R728" s="35"/>
    </row>
    <row r="729">
      <c r="A729" s="31" t="s">
        <v>799</v>
      </c>
      <c r="B729" s="11" t="s">
        <v>217</v>
      </c>
      <c r="C729" s="12" t="s">
        <v>24</v>
      </c>
      <c r="D729" s="34"/>
      <c r="E729" s="14">
        <v>2288.0</v>
      </c>
      <c r="F729" s="35"/>
      <c r="G729" s="34"/>
      <c r="H729" s="14">
        <v>1909.0</v>
      </c>
      <c r="I729" s="48"/>
      <c r="J729" s="34"/>
      <c r="K729" s="14">
        <v>1758.0</v>
      </c>
      <c r="L729" s="35"/>
      <c r="M729" s="34"/>
      <c r="N729" s="14">
        <v>1553.0</v>
      </c>
      <c r="O729" s="35"/>
      <c r="P729" s="34"/>
      <c r="Q729" s="14">
        <v>1677.0</v>
      </c>
      <c r="R729" s="35"/>
    </row>
    <row r="730">
      <c r="A730" s="31" t="s">
        <v>800</v>
      </c>
      <c r="B730" s="11" t="s">
        <v>217</v>
      </c>
      <c r="C730" s="12" t="s">
        <v>24</v>
      </c>
      <c r="D730" s="34"/>
      <c r="E730" s="14">
        <v>1294.0</v>
      </c>
      <c r="F730" s="35"/>
      <c r="G730" s="34"/>
      <c r="H730" s="14">
        <v>941.0</v>
      </c>
      <c r="I730" s="48"/>
      <c r="J730" s="34"/>
      <c r="K730" s="14">
        <v>669.0</v>
      </c>
      <c r="L730" s="35"/>
      <c r="M730" s="34"/>
      <c r="N730" s="14">
        <v>690.0</v>
      </c>
      <c r="O730" s="35"/>
      <c r="P730" s="34"/>
      <c r="Q730" s="14">
        <v>746.0</v>
      </c>
      <c r="R730" s="35"/>
    </row>
    <row r="731">
      <c r="A731" s="31" t="s">
        <v>801</v>
      </c>
      <c r="B731" s="11" t="s">
        <v>217</v>
      </c>
      <c r="C731" s="12" t="s">
        <v>24</v>
      </c>
      <c r="D731" s="34"/>
      <c r="E731" s="14">
        <v>2699.0</v>
      </c>
      <c r="F731" s="35"/>
      <c r="G731" s="34"/>
      <c r="H731" s="14">
        <v>2160.0</v>
      </c>
      <c r="I731" s="48"/>
      <c r="J731" s="34"/>
      <c r="K731" s="14">
        <v>2066.0</v>
      </c>
      <c r="L731" s="35"/>
      <c r="M731" s="34"/>
      <c r="N731" s="14">
        <v>1913.0</v>
      </c>
      <c r="O731" s="35"/>
      <c r="P731" s="34"/>
      <c r="Q731" s="14">
        <v>1910.0</v>
      </c>
      <c r="R731" s="35"/>
    </row>
    <row r="732">
      <c r="A732" s="31" t="s">
        <v>802</v>
      </c>
      <c r="B732" s="11" t="s">
        <v>217</v>
      </c>
      <c r="C732" s="12" t="s">
        <v>24</v>
      </c>
      <c r="D732" s="34"/>
      <c r="E732" s="14">
        <v>1875.0</v>
      </c>
      <c r="F732" s="35"/>
      <c r="G732" s="34"/>
      <c r="H732" s="14">
        <v>1209.0</v>
      </c>
      <c r="I732" s="48"/>
      <c r="J732" s="34"/>
      <c r="K732" s="14">
        <v>1076.0</v>
      </c>
      <c r="L732" s="35"/>
      <c r="M732" s="34"/>
      <c r="N732" s="14">
        <v>903.0</v>
      </c>
      <c r="O732" s="35"/>
      <c r="P732" s="34"/>
      <c r="Q732" s="14">
        <v>834.0</v>
      </c>
      <c r="R732" s="35"/>
    </row>
    <row r="733">
      <c r="A733" s="31" t="s">
        <v>803</v>
      </c>
      <c r="B733" s="11" t="s">
        <v>217</v>
      </c>
      <c r="C733" s="12" t="s">
        <v>24</v>
      </c>
      <c r="D733" s="34"/>
      <c r="E733" s="14">
        <v>1297.0</v>
      </c>
      <c r="F733" s="35"/>
      <c r="G733" s="34"/>
      <c r="H733" s="14">
        <v>1393.0</v>
      </c>
      <c r="I733" s="48"/>
      <c r="J733" s="34"/>
      <c r="K733" s="14">
        <v>1458.0</v>
      </c>
      <c r="L733" s="35"/>
      <c r="M733" s="34"/>
      <c r="N733" s="14">
        <v>1754.0</v>
      </c>
      <c r="O733" s="35"/>
      <c r="P733" s="34"/>
      <c r="Q733" s="14">
        <v>2100.0</v>
      </c>
      <c r="R733" s="35"/>
    </row>
    <row r="734">
      <c r="A734" s="31" t="s">
        <v>804</v>
      </c>
      <c r="B734" s="11" t="s">
        <v>217</v>
      </c>
      <c r="C734" s="12" t="s">
        <v>24</v>
      </c>
      <c r="D734" s="34"/>
      <c r="E734" s="14">
        <v>2093.0</v>
      </c>
      <c r="F734" s="35"/>
      <c r="G734" s="34"/>
      <c r="H734" s="14">
        <v>1470.0</v>
      </c>
      <c r="I734" s="48"/>
      <c r="J734" s="34"/>
      <c r="K734" s="14">
        <v>1218.0</v>
      </c>
      <c r="L734" s="35"/>
      <c r="M734" s="34"/>
      <c r="N734" s="14">
        <v>991.0</v>
      </c>
      <c r="O734" s="35"/>
      <c r="P734" s="34"/>
      <c r="Q734" s="14">
        <v>1104.0</v>
      </c>
      <c r="R734" s="35"/>
    </row>
    <row r="735">
      <c r="A735" s="31" t="s">
        <v>805</v>
      </c>
      <c r="B735" s="11" t="s">
        <v>217</v>
      </c>
      <c r="C735" s="12" t="s">
        <v>24</v>
      </c>
      <c r="D735" s="34"/>
      <c r="E735" s="14">
        <v>1138.0</v>
      </c>
      <c r="F735" s="35"/>
      <c r="G735" s="34"/>
      <c r="H735" s="14">
        <v>756.0</v>
      </c>
      <c r="I735" s="48"/>
      <c r="J735" s="34"/>
      <c r="K735" s="14">
        <v>575.0</v>
      </c>
      <c r="L735" s="35"/>
      <c r="M735" s="34"/>
      <c r="N735" s="14">
        <v>543.0</v>
      </c>
      <c r="O735" s="35"/>
      <c r="P735" s="34"/>
      <c r="Q735" s="14">
        <v>526.0</v>
      </c>
      <c r="R735" s="35"/>
    </row>
    <row r="736">
      <c r="A736" s="31" t="s">
        <v>806</v>
      </c>
      <c r="B736" s="11" t="s">
        <v>217</v>
      </c>
      <c r="C736" s="12" t="s">
        <v>24</v>
      </c>
      <c r="D736" s="34"/>
      <c r="E736" s="14">
        <v>1644.0</v>
      </c>
      <c r="F736" s="35"/>
      <c r="G736" s="34"/>
      <c r="H736" s="14">
        <v>1423.0</v>
      </c>
      <c r="I736" s="48"/>
      <c r="J736" s="34"/>
      <c r="K736" s="14">
        <v>1358.0</v>
      </c>
      <c r="L736" s="35"/>
      <c r="M736" s="34"/>
      <c r="N736" s="14">
        <v>1528.0</v>
      </c>
      <c r="O736" s="35"/>
      <c r="P736" s="34"/>
      <c r="Q736" s="14">
        <v>1664.0</v>
      </c>
      <c r="R736" s="35"/>
    </row>
    <row r="737">
      <c r="A737" s="31" t="s">
        <v>807</v>
      </c>
      <c r="B737" s="11" t="s">
        <v>217</v>
      </c>
      <c r="C737" s="12" t="s">
        <v>24</v>
      </c>
      <c r="D737" s="34"/>
      <c r="E737" s="14">
        <v>2125.0</v>
      </c>
      <c r="F737" s="35"/>
      <c r="G737" s="34"/>
      <c r="H737" s="14">
        <v>1447.0</v>
      </c>
      <c r="I737" s="48"/>
      <c r="J737" s="34"/>
      <c r="K737" s="14">
        <v>1146.0</v>
      </c>
      <c r="L737" s="35"/>
      <c r="M737" s="34"/>
      <c r="N737" s="14">
        <v>1316.0</v>
      </c>
      <c r="O737" s="35"/>
      <c r="P737" s="34"/>
      <c r="Q737" s="14">
        <v>1418.0</v>
      </c>
      <c r="R737" s="35"/>
    </row>
    <row r="738">
      <c r="A738" s="31" t="s">
        <v>729</v>
      </c>
      <c r="B738" s="11" t="s">
        <v>217</v>
      </c>
      <c r="C738" s="12" t="s">
        <v>24</v>
      </c>
      <c r="D738" s="34"/>
      <c r="E738" s="14">
        <v>3034.0</v>
      </c>
      <c r="F738" s="35"/>
      <c r="G738" s="34"/>
      <c r="H738" s="14">
        <v>2359.0</v>
      </c>
      <c r="I738" s="48"/>
      <c r="J738" s="34"/>
      <c r="K738" s="14">
        <v>2039.0</v>
      </c>
      <c r="L738" s="35"/>
      <c r="M738" s="34"/>
      <c r="N738" s="14">
        <v>1966.0</v>
      </c>
      <c r="O738" s="35"/>
      <c r="P738" s="34"/>
      <c r="Q738" s="14">
        <v>1943.0</v>
      </c>
      <c r="R738" s="35"/>
    </row>
    <row r="739">
      <c r="A739" s="31" t="s">
        <v>808</v>
      </c>
      <c r="B739" s="11" t="s">
        <v>217</v>
      </c>
      <c r="C739" s="12" t="s">
        <v>24</v>
      </c>
      <c r="D739" s="34"/>
      <c r="E739" s="14">
        <v>1028.0</v>
      </c>
      <c r="F739" s="35"/>
      <c r="G739" s="34"/>
      <c r="H739" s="14">
        <v>613.0</v>
      </c>
      <c r="I739" s="48"/>
      <c r="J739" s="34"/>
      <c r="K739" s="14">
        <v>539.0</v>
      </c>
      <c r="L739" s="35"/>
      <c r="M739" s="34"/>
      <c r="N739" s="14">
        <v>448.0</v>
      </c>
      <c r="O739" s="35"/>
      <c r="P739" s="34"/>
      <c r="Q739" s="14">
        <v>505.0</v>
      </c>
      <c r="R739" s="35"/>
    </row>
    <row r="740">
      <c r="A740" s="31" t="s">
        <v>809</v>
      </c>
      <c r="B740" s="11" t="s">
        <v>217</v>
      </c>
      <c r="C740" s="12" t="s">
        <v>24</v>
      </c>
      <c r="D740" s="34"/>
      <c r="E740" s="14">
        <v>1188.0</v>
      </c>
      <c r="F740" s="35"/>
      <c r="G740" s="34"/>
      <c r="H740" s="14">
        <v>960.0</v>
      </c>
      <c r="I740" s="48"/>
      <c r="J740" s="34"/>
      <c r="K740" s="14">
        <v>958.0</v>
      </c>
      <c r="L740" s="35"/>
      <c r="M740" s="34"/>
      <c r="N740" s="14">
        <v>990.0</v>
      </c>
      <c r="O740" s="35"/>
      <c r="P740" s="34"/>
      <c r="Q740" s="14">
        <v>1083.0</v>
      </c>
      <c r="R740" s="35"/>
    </row>
    <row r="741">
      <c r="A741" s="31" t="s">
        <v>810</v>
      </c>
      <c r="B741" s="11" t="s">
        <v>217</v>
      </c>
      <c r="C741" s="12" t="s">
        <v>24</v>
      </c>
      <c r="D741" s="34"/>
      <c r="E741" s="14">
        <v>1889.0</v>
      </c>
      <c r="F741" s="35"/>
      <c r="G741" s="34"/>
      <c r="H741" s="14">
        <v>1343.0</v>
      </c>
      <c r="I741" s="48"/>
      <c r="J741" s="34"/>
      <c r="K741" s="14">
        <v>1215.0</v>
      </c>
      <c r="L741" s="35"/>
      <c r="M741" s="34"/>
      <c r="N741" s="14">
        <v>1050.0</v>
      </c>
      <c r="O741" s="35"/>
      <c r="P741" s="34"/>
      <c r="Q741" s="14">
        <v>1125.0</v>
      </c>
      <c r="R741" s="35"/>
    </row>
    <row r="742">
      <c r="A742" s="31" t="s">
        <v>811</v>
      </c>
      <c r="B742" s="11" t="s">
        <v>217</v>
      </c>
      <c r="C742" s="12" t="s">
        <v>24</v>
      </c>
      <c r="D742" s="34"/>
      <c r="E742" s="14">
        <v>1952.0</v>
      </c>
      <c r="F742" s="35"/>
      <c r="G742" s="34"/>
      <c r="H742" s="14">
        <v>1208.0</v>
      </c>
      <c r="I742" s="48"/>
      <c r="J742" s="34"/>
      <c r="K742" s="14">
        <v>1078.0</v>
      </c>
      <c r="L742" s="35"/>
      <c r="M742" s="34"/>
      <c r="N742" s="14">
        <v>1037.0</v>
      </c>
      <c r="O742" s="35"/>
      <c r="P742" s="34"/>
      <c r="Q742" s="14">
        <v>1152.0</v>
      </c>
      <c r="R742" s="35"/>
    </row>
    <row r="743">
      <c r="A743" s="10" t="s">
        <v>812</v>
      </c>
      <c r="B743" s="11" t="s">
        <v>258</v>
      </c>
      <c r="C743" s="12" t="s">
        <v>24</v>
      </c>
      <c r="D743" s="34"/>
      <c r="E743" s="14">
        <v>1076.0</v>
      </c>
      <c r="F743" s="35"/>
      <c r="G743" s="34"/>
      <c r="H743" s="14">
        <v>843.0</v>
      </c>
      <c r="I743" s="48"/>
      <c r="J743" s="34"/>
      <c r="K743" s="14">
        <v>757.0</v>
      </c>
      <c r="L743" s="35"/>
      <c r="M743" s="34"/>
      <c r="N743" s="14">
        <v>746.0</v>
      </c>
      <c r="O743" s="35"/>
      <c r="P743" s="34"/>
      <c r="Q743" s="14">
        <v>688.0</v>
      </c>
      <c r="R743" s="35"/>
    </row>
    <row r="744">
      <c r="A744" s="10" t="s">
        <v>813</v>
      </c>
      <c r="B744" s="11" t="s">
        <v>258</v>
      </c>
      <c r="C744" s="12" t="s">
        <v>24</v>
      </c>
      <c r="D744" s="34"/>
      <c r="E744" s="14">
        <v>1901.0</v>
      </c>
      <c r="F744" s="35"/>
      <c r="G744" s="34"/>
      <c r="H744" s="14">
        <v>2136.0</v>
      </c>
      <c r="I744" s="48"/>
      <c r="J744" s="34"/>
      <c r="K744" s="14">
        <v>1995.0</v>
      </c>
      <c r="L744" s="35"/>
      <c r="M744" s="34"/>
      <c r="N744" s="14">
        <v>3508.0</v>
      </c>
      <c r="O744" s="35"/>
      <c r="P744" s="34"/>
      <c r="Q744" s="14">
        <v>4336.0</v>
      </c>
      <c r="R744" s="35"/>
    </row>
    <row r="745">
      <c r="A745" s="10" t="s">
        <v>814</v>
      </c>
      <c r="B745" s="11" t="s">
        <v>258</v>
      </c>
      <c r="C745" s="12" t="s">
        <v>24</v>
      </c>
      <c r="D745" s="34"/>
      <c r="E745" s="14">
        <v>1718.0</v>
      </c>
      <c r="F745" s="35"/>
      <c r="G745" s="34"/>
      <c r="H745" s="14">
        <v>1564.0</v>
      </c>
      <c r="I745" s="48"/>
      <c r="J745" s="34"/>
      <c r="K745" s="14">
        <v>1761.0</v>
      </c>
      <c r="L745" s="35"/>
      <c r="M745" s="34"/>
      <c r="N745" s="14">
        <v>1972.0</v>
      </c>
      <c r="O745" s="35"/>
      <c r="P745" s="34"/>
      <c r="Q745" s="14">
        <v>2086.0</v>
      </c>
      <c r="R745" s="35"/>
    </row>
    <row r="746">
      <c r="A746" s="10" t="s">
        <v>815</v>
      </c>
      <c r="B746" s="11" t="s">
        <v>258</v>
      </c>
      <c r="C746" s="12" t="s">
        <v>24</v>
      </c>
      <c r="D746" s="34"/>
      <c r="E746" s="14">
        <v>3576.0</v>
      </c>
      <c r="F746" s="35"/>
      <c r="G746" s="34"/>
      <c r="H746" s="14">
        <v>3515.0</v>
      </c>
      <c r="I746" s="48"/>
      <c r="J746" s="34"/>
      <c r="K746" s="14">
        <v>3533.0</v>
      </c>
      <c r="L746" s="35"/>
      <c r="M746" s="34"/>
      <c r="N746" s="14">
        <v>3802.0</v>
      </c>
      <c r="O746" s="35"/>
      <c r="P746" s="34"/>
      <c r="Q746" s="14">
        <v>3819.0</v>
      </c>
      <c r="R746" s="35"/>
    </row>
    <row r="747">
      <c r="A747" s="10" t="s">
        <v>816</v>
      </c>
      <c r="B747" s="11" t="s">
        <v>258</v>
      </c>
      <c r="C747" s="12" t="s">
        <v>24</v>
      </c>
      <c r="D747" s="34"/>
      <c r="E747" s="14">
        <v>1354.0</v>
      </c>
      <c r="F747" s="35"/>
      <c r="G747" s="34"/>
      <c r="H747" s="14">
        <v>1380.0</v>
      </c>
      <c r="I747" s="48"/>
      <c r="J747" s="34"/>
      <c r="K747" s="14">
        <v>1204.0</v>
      </c>
      <c r="L747" s="35"/>
      <c r="M747" s="34"/>
      <c r="N747" s="14">
        <v>1114.0</v>
      </c>
      <c r="O747" s="35"/>
      <c r="P747" s="34"/>
      <c r="Q747" s="14">
        <v>1088.0</v>
      </c>
      <c r="R747" s="35"/>
    </row>
    <row r="748">
      <c r="A748" s="10" t="s">
        <v>817</v>
      </c>
      <c r="B748" s="11" t="s">
        <v>258</v>
      </c>
      <c r="C748" s="12" t="s">
        <v>24</v>
      </c>
      <c r="D748" s="34"/>
      <c r="E748" s="14">
        <v>1455.0</v>
      </c>
      <c r="F748" s="35"/>
      <c r="G748" s="34"/>
      <c r="H748" s="14">
        <v>1164.0</v>
      </c>
      <c r="I748" s="48"/>
      <c r="J748" s="34"/>
      <c r="K748" s="14">
        <v>1205.0</v>
      </c>
      <c r="L748" s="35"/>
      <c r="M748" s="34"/>
      <c r="N748" s="14">
        <v>1181.0</v>
      </c>
      <c r="O748" s="35"/>
      <c r="P748" s="34"/>
      <c r="Q748" s="14">
        <v>1244.0</v>
      </c>
      <c r="R748" s="35"/>
    </row>
    <row r="749">
      <c r="A749" s="10" t="s">
        <v>818</v>
      </c>
      <c r="B749" s="11" t="s">
        <v>258</v>
      </c>
      <c r="C749" s="12" t="s">
        <v>24</v>
      </c>
      <c r="D749" s="34"/>
      <c r="E749" s="14">
        <v>1555.0</v>
      </c>
      <c r="F749" s="35"/>
      <c r="G749" s="34"/>
      <c r="H749" s="14">
        <v>1695.0</v>
      </c>
      <c r="I749" s="48"/>
      <c r="J749" s="34"/>
      <c r="K749" s="14">
        <v>1496.0</v>
      </c>
      <c r="L749" s="35"/>
      <c r="M749" s="34"/>
      <c r="N749" s="14">
        <v>1919.0</v>
      </c>
      <c r="O749" s="35"/>
      <c r="P749" s="34"/>
      <c r="Q749" s="14">
        <v>2088.0</v>
      </c>
      <c r="R749" s="35"/>
    </row>
    <row r="750">
      <c r="A750" s="10" t="s">
        <v>259</v>
      </c>
      <c r="B750" s="11" t="s">
        <v>258</v>
      </c>
      <c r="C750" s="12" t="s">
        <v>24</v>
      </c>
      <c r="D750" s="34"/>
      <c r="E750" s="14">
        <v>1602.0</v>
      </c>
      <c r="F750" s="35"/>
      <c r="G750" s="34"/>
      <c r="H750" s="14">
        <v>4371.0</v>
      </c>
      <c r="I750" s="48"/>
      <c r="J750" s="34"/>
      <c r="K750" s="14">
        <v>1061.0</v>
      </c>
      <c r="L750" s="35"/>
      <c r="M750" s="34"/>
      <c r="N750" s="14">
        <v>1079.0</v>
      </c>
      <c r="O750" s="35"/>
      <c r="P750" s="34"/>
      <c r="Q750" s="14">
        <v>1073.0</v>
      </c>
      <c r="R750" s="35"/>
    </row>
    <row r="751">
      <c r="A751" s="10" t="s">
        <v>819</v>
      </c>
      <c r="B751" s="11" t="s">
        <v>258</v>
      </c>
      <c r="C751" s="12" t="s">
        <v>24</v>
      </c>
      <c r="D751" s="34"/>
      <c r="E751" s="14">
        <v>1042.0</v>
      </c>
      <c r="F751" s="35"/>
      <c r="G751" s="34"/>
      <c r="H751" s="14">
        <v>882.0</v>
      </c>
      <c r="I751" s="48"/>
      <c r="J751" s="34"/>
      <c r="K751" s="14">
        <v>806.0</v>
      </c>
      <c r="L751" s="35"/>
      <c r="M751" s="34"/>
      <c r="N751" s="14">
        <v>768.0</v>
      </c>
      <c r="O751" s="35"/>
      <c r="P751" s="34"/>
      <c r="Q751" s="14">
        <v>694.0</v>
      </c>
      <c r="R751" s="35"/>
    </row>
    <row r="752">
      <c r="A752" s="10" t="s">
        <v>820</v>
      </c>
      <c r="B752" s="11" t="s">
        <v>258</v>
      </c>
      <c r="C752" s="12" t="s">
        <v>24</v>
      </c>
      <c r="D752" s="34"/>
      <c r="E752" s="14">
        <v>1175.0</v>
      </c>
      <c r="F752" s="35"/>
      <c r="G752" s="34"/>
      <c r="H752" s="14">
        <v>1155.0</v>
      </c>
      <c r="I752" s="48"/>
      <c r="J752" s="34"/>
      <c r="K752" s="14">
        <v>993.0</v>
      </c>
      <c r="L752" s="35"/>
      <c r="M752" s="34"/>
      <c r="N752" s="14">
        <v>1112.0</v>
      </c>
      <c r="O752" s="35"/>
      <c r="P752" s="34"/>
      <c r="Q752" s="14">
        <v>1073.0</v>
      </c>
      <c r="R752" s="35"/>
    </row>
    <row r="753">
      <c r="A753" s="49" t="s">
        <v>821</v>
      </c>
      <c r="B753" s="11" t="s">
        <v>258</v>
      </c>
      <c r="C753" s="12" t="s">
        <v>24</v>
      </c>
      <c r="D753" s="34"/>
      <c r="E753" s="14">
        <v>3455.0</v>
      </c>
      <c r="F753" s="35"/>
      <c r="G753" s="34"/>
      <c r="H753" s="14">
        <v>2847.0</v>
      </c>
      <c r="I753" s="48"/>
      <c r="J753" s="34"/>
      <c r="K753" s="14">
        <f>1443+1235</f>
        <v>2678</v>
      </c>
      <c r="L753" s="35"/>
      <c r="M753" s="34"/>
      <c r="N753" s="14">
        <f>1425+1462</f>
        <v>2887</v>
      </c>
      <c r="O753" s="35"/>
      <c r="P753" s="34"/>
      <c r="Q753" s="14">
        <f>1473+1453</f>
        <v>2926</v>
      </c>
      <c r="R753" s="35"/>
    </row>
    <row r="754">
      <c r="A754" s="10" t="s">
        <v>822</v>
      </c>
      <c r="B754" s="11" t="s">
        <v>258</v>
      </c>
      <c r="C754" s="12" t="s">
        <v>24</v>
      </c>
      <c r="D754" s="34"/>
      <c r="E754" s="14">
        <v>513.0</v>
      </c>
      <c r="F754" s="35"/>
      <c r="G754" s="34"/>
      <c r="H754" s="14">
        <v>520.0</v>
      </c>
      <c r="I754" s="48"/>
      <c r="J754" s="34"/>
      <c r="K754" s="14">
        <v>623.0</v>
      </c>
      <c r="L754" s="35"/>
      <c r="M754" s="34"/>
      <c r="N754" s="14">
        <v>706.0</v>
      </c>
      <c r="O754" s="35"/>
      <c r="P754" s="34"/>
      <c r="Q754" s="14">
        <v>849.0</v>
      </c>
      <c r="R754" s="35"/>
    </row>
    <row r="755">
      <c r="A755" s="10" t="s">
        <v>823</v>
      </c>
      <c r="B755" s="11" t="s">
        <v>258</v>
      </c>
      <c r="C755" s="12" t="s">
        <v>24</v>
      </c>
      <c r="D755" s="34"/>
      <c r="E755" s="14">
        <v>1102.0</v>
      </c>
      <c r="F755" s="35"/>
      <c r="G755" s="34"/>
      <c r="H755" s="14">
        <v>1033.0</v>
      </c>
      <c r="I755" s="48"/>
      <c r="J755" s="34"/>
      <c r="K755" s="14">
        <v>903.0</v>
      </c>
      <c r="L755" s="35"/>
      <c r="M755" s="34"/>
      <c r="N755" s="14">
        <v>944.0</v>
      </c>
      <c r="O755" s="35"/>
      <c r="P755" s="34"/>
      <c r="Q755" s="14">
        <v>818.0</v>
      </c>
      <c r="R755" s="35"/>
    </row>
    <row r="756">
      <c r="A756" s="10" t="s">
        <v>824</v>
      </c>
      <c r="B756" s="11" t="s">
        <v>258</v>
      </c>
      <c r="C756" s="12" t="s">
        <v>24</v>
      </c>
      <c r="D756" s="34"/>
      <c r="E756" s="14">
        <v>1539.0</v>
      </c>
      <c r="F756" s="35"/>
      <c r="G756" s="34"/>
      <c r="H756" s="14">
        <v>1447.0</v>
      </c>
      <c r="I756" s="48"/>
      <c r="J756" s="34"/>
      <c r="K756" s="14">
        <v>1308.0</v>
      </c>
      <c r="L756" s="35"/>
      <c r="M756" s="34"/>
      <c r="N756" s="14">
        <v>1598.0</v>
      </c>
      <c r="O756" s="35"/>
      <c r="P756" s="34"/>
      <c r="Q756" s="14">
        <v>1625.0</v>
      </c>
      <c r="R756" s="35"/>
    </row>
    <row r="757">
      <c r="A757" s="10" t="s">
        <v>825</v>
      </c>
      <c r="B757" s="11" t="s">
        <v>258</v>
      </c>
      <c r="C757" s="12" t="s">
        <v>24</v>
      </c>
      <c r="D757" s="34"/>
      <c r="E757" s="14">
        <v>1990.0</v>
      </c>
      <c r="F757" s="35"/>
      <c r="G757" s="34"/>
      <c r="H757" s="14">
        <v>2239.0</v>
      </c>
      <c r="I757" s="48"/>
      <c r="J757" s="34"/>
      <c r="K757" s="14">
        <v>2116.0</v>
      </c>
      <c r="L757" s="35"/>
      <c r="M757" s="34"/>
      <c r="N757" s="14">
        <v>2254.0</v>
      </c>
      <c r="O757" s="35"/>
      <c r="P757" s="34"/>
      <c r="Q757" s="14">
        <v>2250.0</v>
      </c>
      <c r="R757" s="35"/>
    </row>
    <row r="758">
      <c r="A758" s="10" t="s">
        <v>826</v>
      </c>
      <c r="B758" s="11" t="s">
        <v>258</v>
      </c>
      <c r="C758" s="12" t="s">
        <v>24</v>
      </c>
      <c r="D758" s="34"/>
      <c r="E758" s="14">
        <v>1446.0</v>
      </c>
      <c r="F758" s="35"/>
      <c r="G758" s="34"/>
      <c r="H758" s="14">
        <v>1140.0</v>
      </c>
      <c r="I758" s="48"/>
      <c r="J758" s="34"/>
      <c r="K758" s="14">
        <v>961.0</v>
      </c>
      <c r="L758" s="35"/>
      <c r="M758" s="34"/>
      <c r="N758" s="14">
        <v>917.0</v>
      </c>
      <c r="O758" s="35"/>
      <c r="P758" s="34"/>
      <c r="Q758" s="14">
        <v>877.0</v>
      </c>
      <c r="R758" s="35"/>
    </row>
    <row r="759">
      <c r="A759" s="10" t="s">
        <v>827</v>
      </c>
      <c r="B759" s="11" t="s">
        <v>134</v>
      </c>
      <c r="C759" s="12" t="s">
        <v>24</v>
      </c>
      <c r="D759" s="34"/>
      <c r="E759" s="14">
        <v>1149.0</v>
      </c>
      <c r="F759" s="35"/>
      <c r="G759" s="34"/>
      <c r="H759" s="14">
        <v>769.0</v>
      </c>
      <c r="I759" s="48"/>
      <c r="J759" s="34"/>
      <c r="K759" s="14">
        <v>834.0</v>
      </c>
      <c r="L759" s="35"/>
      <c r="M759" s="34"/>
      <c r="N759" s="14">
        <v>948.0</v>
      </c>
      <c r="O759" s="35"/>
      <c r="P759" s="34"/>
      <c r="Q759" s="14">
        <v>951.0</v>
      </c>
      <c r="R759" s="35"/>
    </row>
    <row r="760">
      <c r="A760" s="10" t="s">
        <v>828</v>
      </c>
      <c r="B760" s="11" t="s">
        <v>134</v>
      </c>
      <c r="C760" s="12" t="s">
        <v>24</v>
      </c>
      <c r="D760" s="34"/>
      <c r="E760" s="14">
        <v>968.0</v>
      </c>
      <c r="F760" s="35"/>
      <c r="G760" s="34"/>
      <c r="H760" s="14">
        <v>476.0</v>
      </c>
      <c r="I760" s="48"/>
      <c r="J760" s="34"/>
      <c r="K760" s="14">
        <v>503.0</v>
      </c>
      <c r="L760" s="35"/>
      <c r="M760" s="34"/>
      <c r="N760" s="14">
        <v>483.0</v>
      </c>
      <c r="O760" s="35"/>
      <c r="P760" s="34"/>
      <c r="Q760" s="14">
        <v>457.0</v>
      </c>
      <c r="R760" s="35"/>
    </row>
    <row r="761">
      <c r="A761" s="10" t="s">
        <v>829</v>
      </c>
      <c r="B761" s="11" t="s">
        <v>134</v>
      </c>
      <c r="C761" s="12" t="s">
        <v>24</v>
      </c>
      <c r="D761" s="34"/>
      <c r="E761" s="14">
        <v>1989.0</v>
      </c>
      <c r="F761" s="35"/>
      <c r="G761" s="34"/>
      <c r="H761" s="14">
        <v>1535.0</v>
      </c>
      <c r="I761" s="48"/>
      <c r="J761" s="34"/>
      <c r="K761" s="14">
        <v>1454.0</v>
      </c>
      <c r="L761" s="35"/>
      <c r="M761" s="34"/>
      <c r="N761" s="14">
        <v>1679.0</v>
      </c>
      <c r="O761" s="35"/>
      <c r="P761" s="34"/>
      <c r="Q761" s="14">
        <v>1832.0</v>
      </c>
      <c r="R761" s="35"/>
    </row>
    <row r="762">
      <c r="A762" s="10" t="s">
        <v>830</v>
      </c>
      <c r="B762" s="11" t="s">
        <v>134</v>
      </c>
      <c r="C762" s="12" t="s">
        <v>24</v>
      </c>
      <c r="D762" s="34"/>
      <c r="E762" s="14">
        <v>1450.0</v>
      </c>
      <c r="F762" s="35"/>
      <c r="G762" s="34"/>
      <c r="H762" s="14">
        <v>870.0</v>
      </c>
      <c r="I762" s="48"/>
      <c r="J762" s="34"/>
      <c r="K762" s="14">
        <v>737.0</v>
      </c>
      <c r="L762" s="35"/>
      <c r="M762" s="34"/>
      <c r="N762" s="14">
        <v>670.0</v>
      </c>
      <c r="O762" s="35"/>
      <c r="P762" s="34"/>
      <c r="Q762" s="14">
        <v>715.0</v>
      </c>
      <c r="R762" s="35"/>
    </row>
    <row r="763">
      <c r="A763" s="10" t="s">
        <v>831</v>
      </c>
      <c r="B763" s="11" t="s">
        <v>134</v>
      </c>
      <c r="C763" s="12" t="s">
        <v>24</v>
      </c>
      <c r="D763" s="34"/>
      <c r="E763" s="14">
        <v>2098.0</v>
      </c>
      <c r="F763" s="35"/>
      <c r="G763" s="34"/>
      <c r="H763" s="14">
        <v>1328.0</v>
      </c>
      <c r="I763" s="48"/>
      <c r="J763" s="34"/>
      <c r="K763" s="14">
        <v>1147.0</v>
      </c>
      <c r="L763" s="35"/>
      <c r="M763" s="34"/>
      <c r="N763" s="14">
        <v>1285.0</v>
      </c>
      <c r="O763" s="35"/>
      <c r="P763" s="34"/>
      <c r="Q763" s="14">
        <v>1363.0</v>
      </c>
      <c r="R763" s="35"/>
    </row>
    <row r="764">
      <c r="A764" s="10" t="s">
        <v>832</v>
      </c>
      <c r="B764" s="11" t="s">
        <v>134</v>
      </c>
      <c r="C764" s="12" t="s">
        <v>24</v>
      </c>
      <c r="D764" s="34"/>
      <c r="E764" s="14">
        <v>1562.0</v>
      </c>
      <c r="F764" s="35"/>
      <c r="G764" s="34"/>
      <c r="H764" s="14">
        <v>889.0</v>
      </c>
      <c r="I764" s="48"/>
      <c r="J764" s="34"/>
      <c r="K764" s="14">
        <v>761.0</v>
      </c>
      <c r="L764" s="35"/>
      <c r="M764" s="34"/>
      <c r="N764" s="14">
        <v>774.0</v>
      </c>
      <c r="O764" s="35"/>
      <c r="P764" s="34"/>
      <c r="Q764" s="14">
        <v>789.0</v>
      </c>
      <c r="R764" s="35"/>
    </row>
    <row r="765">
      <c r="A765" s="10" t="s">
        <v>833</v>
      </c>
      <c r="B765" s="11" t="s">
        <v>134</v>
      </c>
      <c r="C765" s="12" t="s">
        <v>24</v>
      </c>
      <c r="D765" s="34"/>
      <c r="E765" s="14">
        <v>3619.0</v>
      </c>
      <c r="F765" s="35"/>
      <c r="G765" s="34"/>
      <c r="H765" s="14">
        <v>2034.0</v>
      </c>
      <c r="I765" s="48"/>
      <c r="J765" s="34"/>
      <c r="K765" s="14">
        <v>3084.0</v>
      </c>
      <c r="L765" s="35"/>
      <c r="M765" s="34"/>
      <c r="N765" s="14">
        <v>5421.0</v>
      </c>
      <c r="O765" s="35"/>
      <c r="P765" s="34"/>
      <c r="Q765" s="14">
        <v>5774.0</v>
      </c>
      <c r="R765" s="35"/>
    </row>
    <row r="766">
      <c r="A766" s="10" t="s">
        <v>834</v>
      </c>
      <c r="B766" s="11" t="s">
        <v>134</v>
      </c>
      <c r="C766" s="12" t="s">
        <v>24</v>
      </c>
      <c r="D766" s="34"/>
      <c r="E766" s="14">
        <v>2263.0</v>
      </c>
      <c r="F766" s="35"/>
      <c r="G766" s="34"/>
      <c r="H766" s="14">
        <v>1470.0</v>
      </c>
      <c r="I766" s="48"/>
      <c r="J766" s="34"/>
      <c r="K766" s="14">
        <v>1471.0</v>
      </c>
      <c r="L766" s="35"/>
      <c r="M766" s="34"/>
      <c r="N766" s="14">
        <v>1515.0</v>
      </c>
      <c r="O766" s="35"/>
      <c r="P766" s="34"/>
      <c r="Q766" s="14">
        <v>1582.0</v>
      </c>
      <c r="R766" s="35"/>
    </row>
    <row r="767">
      <c r="A767" s="31" t="s">
        <v>835</v>
      </c>
      <c r="B767" s="11" t="s">
        <v>412</v>
      </c>
      <c r="C767" s="12" t="s">
        <v>24</v>
      </c>
      <c r="D767" s="34"/>
      <c r="E767" s="14">
        <v>2248.0</v>
      </c>
      <c r="F767" s="35"/>
      <c r="G767" s="34"/>
      <c r="H767" s="14">
        <v>1780.0</v>
      </c>
      <c r="I767" s="48"/>
      <c r="J767" s="34"/>
      <c r="K767" s="14">
        <v>1840.0</v>
      </c>
      <c r="L767" s="35"/>
      <c r="M767" s="34"/>
      <c r="N767" s="14">
        <v>1871.0</v>
      </c>
      <c r="O767" s="35"/>
      <c r="P767" s="34"/>
      <c r="Q767" s="14">
        <v>1848.0</v>
      </c>
      <c r="R767" s="35"/>
    </row>
    <row r="768">
      <c r="A768" s="31" t="s">
        <v>836</v>
      </c>
      <c r="B768" s="11" t="s">
        <v>412</v>
      </c>
      <c r="C768" s="12" t="s">
        <v>24</v>
      </c>
      <c r="D768" s="34"/>
      <c r="E768" s="14">
        <v>1924.0</v>
      </c>
      <c r="F768" s="35"/>
      <c r="G768" s="34"/>
      <c r="H768" s="14">
        <v>2017.0</v>
      </c>
      <c r="I768" s="48"/>
      <c r="J768" s="13">
        <v>12.0</v>
      </c>
      <c r="K768" s="14">
        <v>2009.0</v>
      </c>
      <c r="L768" s="15">
        <f>J768/K768</f>
        <v>0.005973120956</v>
      </c>
      <c r="M768" s="34"/>
      <c r="N768" s="14">
        <v>2192.0</v>
      </c>
      <c r="O768" s="35"/>
      <c r="P768" s="34"/>
      <c r="Q768" s="14">
        <v>2410.0</v>
      </c>
      <c r="R768" s="35"/>
    </row>
    <row r="769">
      <c r="A769" s="31" t="s">
        <v>837</v>
      </c>
      <c r="B769" s="11" t="s">
        <v>412</v>
      </c>
      <c r="C769" s="12" t="s">
        <v>24</v>
      </c>
      <c r="D769" s="34"/>
      <c r="E769" s="14">
        <v>1177.0</v>
      </c>
      <c r="F769" s="35"/>
      <c r="G769" s="34"/>
      <c r="H769" s="14">
        <v>838.0</v>
      </c>
      <c r="I769" s="48"/>
      <c r="J769" s="34"/>
      <c r="K769" s="14">
        <v>683.0</v>
      </c>
      <c r="L769" s="35"/>
      <c r="M769" s="34"/>
      <c r="N769" s="14">
        <v>724.0</v>
      </c>
      <c r="O769" s="35"/>
      <c r="P769" s="34"/>
      <c r="Q769" s="14">
        <v>711.0</v>
      </c>
      <c r="R769" s="35"/>
    </row>
    <row r="770">
      <c r="A770" s="31" t="s">
        <v>721</v>
      </c>
      <c r="B770" s="11" t="s">
        <v>412</v>
      </c>
      <c r="C770" s="12" t="s">
        <v>24</v>
      </c>
      <c r="D770" s="34"/>
      <c r="E770" s="14">
        <v>1317.0</v>
      </c>
      <c r="F770" s="35"/>
      <c r="G770" s="34"/>
      <c r="H770" s="14">
        <v>764.0</v>
      </c>
      <c r="I770" s="48"/>
      <c r="J770" s="34"/>
      <c r="K770" s="14">
        <v>733.0</v>
      </c>
      <c r="L770" s="35"/>
      <c r="M770" s="34"/>
      <c r="N770" s="14">
        <v>780.0</v>
      </c>
      <c r="O770" s="35"/>
      <c r="P770" s="34"/>
      <c r="Q770" s="14">
        <v>722.0</v>
      </c>
      <c r="R770" s="35"/>
    </row>
    <row r="771">
      <c r="A771" s="31" t="s">
        <v>838</v>
      </c>
      <c r="B771" s="11" t="s">
        <v>412</v>
      </c>
      <c r="C771" s="12" t="s">
        <v>24</v>
      </c>
      <c r="D771" s="34"/>
      <c r="E771" s="14">
        <v>664.0</v>
      </c>
      <c r="F771" s="35"/>
      <c r="G771" s="34"/>
      <c r="H771" s="14">
        <v>371.0</v>
      </c>
      <c r="I771" s="48"/>
      <c r="J771" s="34"/>
      <c r="K771" s="14">
        <v>365.0</v>
      </c>
      <c r="L771" s="35"/>
      <c r="M771" s="34"/>
      <c r="N771" s="14">
        <v>303.0</v>
      </c>
      <c r="O771" s="35"/>
      <c r="P771" s="34"/>
      <c r="Q771" s="14">
        <v>234.0</v>
      </c>
      <c r="R771" s="35"/>
    </row>
    <row r="772">
      <c r="A772" s="31" t="s">
        <v>372</v>
      </c>
      <c r="B772" s="11" t="s">
        <v>412</v>
      </c>
      <c r="C772" s="12" t="s">
        <v>24</v>
      </c>
      <c r="D772" s="34"/>
      <c r="E772" s="14">
        <v>2441.0</v>
      </c>
      <c r="F772" s="35"/>
      <c r="G772" s="34"/>
      <c r="H772" s="14">
        <v>2013.0</v>
      </c>
      <c r="I772" s="48"/>
      <c r="J772" s="34"/>
      <c r="K772" s="14">
        <v>1818.0</v>
      </c>
      <c r="L772" s="35"/>
      <c r="M772" s="34"/>
      <c r="N772" s="14">
        <v>1719.0</v>
      </c>
      <c r="O772" s="35"/>
      <c r="P772" s="34"/>
      <c r="Q772" s="14">
        <v>1884.0</v>
      </c>
      <c r="R772" s="35"/>
    </row>
    <row r="773">
      <c r="A773" s="31" t="s">
        <v>839</v>
      </c>
      <c r="B773" s="11" t="s">
        <v>412</v>
      </c>
      <c r="C773" s="12" t="s">
        <v>24</v>
      </c>
      <c r="D773" s="34"/>
      <c r="E773" s="14">
        <v>901.0</v>
      </c>
      <c r="F773" s="35"/>
      <c r="G773" s="34"/>
      <c r="H773" s="14">
        <v>570.0</v>
      </c>
      <c r="I773" s="48"/>
      <c r="J773" s="34"/>
      <c r="K773" s="14">
        <v>532.0</v>
      </c>
      <c r="L773" s="35"/>
      <c r="M773" s="34"/>
      <c r="N773" s="14">
        <v>447.0</v>
      </c>
      <c r="O773" s="35"/>
      <c r="P773" s="34"/>
      <c r="Q773" s="14">
        <v>397.0</v>
      </c>
      <c r="R773" s="35"/>
    </row>
    <row r="774">
      <c r="A774" s="31" t="s">
        <v>840</v>
      </c>
      <c r="B774" s="11" t="s">
        <v>412</v>
      </c>
      <c r="C774" s="12" t="s">
        <v>24</v>
      </c>
      <c r="D774" s="34"/>
      <c r="E774" s="14">
        <v>1298.0</v>
      </c>
      <c r="F774" s="35"/>
      <c r="G774" s="34"/>
      <c r="H774" s="14">
        <v>813.0</v>
      </c>
      <c r="I774" s="48"/>
      <c r="J774" s="34"/>
      <c r="K774" s="14">
        <v>765.0</v>
      </c>
      <c r="L774" s="35"/>
      <c r="M774" s="34"/>
      <c r="N774" s="14">
        <v>598.0</v>
      </c>
      <c r="O774" s="35"/>
      <c r="P774" s="34"/>
      <c r="Q774" s="14">
        <v>675.0</v>
      </c>
      <c r="R774" s="35"/>
    </row>
    <row r="775">
      <c r="A775" s="31" t="s">
        <v>841</v>
      </c>
      <c r="B775" s="11" t="s">
        <v>412</v>
      </c>
      <c r="C775" s="12" t="s">
        <v>24</v>
      </c>
      <c r="D775" s="34"/>
      <c r="E775" s="14">
        <v>2572.0</v>
      </c>
      <c r="F775" s="35"/>
      <c r="G775" s="34"/>
      <c r="H775" s="14">
        <v>2328.0</v>
      </c>
      <c r="I775" s="48"/>
      <c r="J775" s="34"/>
      <c r="K775" s="14">
        <v>2104.0</v>
      </c>
      <c r="L775" s="35"/>
      <c r="M775" s="34"/>
      <c r="N775" s="14">
        <v>2123.0</v>
      </c>
      <c r="O775" s="35"/>
      <c r="P775" s="34"/>
      <c r="Q775" s="14">
        <v>2112.0</v>
      </c>
      <c r="R775" s="35"/>
    </row>
    <row r="776">
      <c r="A776" s="31" t="s">
        <v>842</v>
      </c>
      <c r="B776" s="11" t="s">
        <v>412</v>
      </c>
      <c r="C776" s="12" t="s">
        <v>24</v>
      </c>
      <c r="D776" s="34"/>
      <c r="E776" s="14">
        <v>964.0</v>
      </c>
      <c r="F776" s="35"/>
      <c r="G776" s="34"/>
      <c r="H776" s="14">
        <v>691.0</v>
      </c>
      <c r="I776" s="48"/>
      <c r="J776" s="34"/>
      <c r="K776" s="14">
        <v>619.0</v>
      </c>
      <c r="L776" s="35"/>
      <c r="M776" s="34"/>
      <c r="N776" s="14">
        <v>689.0</v>
      </c>
      <c r="O776" s="35"/>
      <c r="P776" s="34"/>
      <c r="Q776" s="14">
        <v>770.0</v>
      </c>
      <c r="R776" s="35"/>
    </row>
    <row r="777">
      <c r="A777" s="31" t="s">
        <v>843</v>
      </c>
      <c r="B777" s="11" t="s">
        <v>412</v>
      </c>
      <c r="C777" s="12" t="s">
        <v>24</v>
      </c>
      <c r="D777" s="34"/>
      <c r="E777" s="14">
        <v>1512.0</v>
      </c>
      <c r="F777" s="35"/>
      <c r="G777" s="34"/>
      <c r="H777" s="14">
        <v>1104.0</v>
      </c>
      <c r="I777" s="48"/>
      <c r="J777" s="34"/>
      <c r="K777" s="14">
        <v>996.0</v>
      </c>
      <c r="L777" s="35"/>
      <c r="M777" s="34"/>
      <c r="N777" s="14">
        <v>880.0</v>
      </c>
      <c r="O777" s="35"/>
      <c r="P777" s="34"/>
      <c r="Q777" s="14">
        <v>905.0</v>
      </c>
      <c r="R777" s="35"/>
    </row>
    <row r="778">
      <c r="A778" s="31" t="s">
        <v>630</v>
      </c>
      <c r="B778" s="11" t="s">
        <v>412</v>
      </c>
      <c r="C778" s="12" t="s">
        <v>24</v>
      </c>
      <c r="D778" s="34"/>
      <c r="E778" s="14">
        <v>3035.0</v>
      </c>
      <c r="F778" s="35"/>
      <c r="G778" s="34"/>
      <c r="H778" s="14">
        <v>3014.0</v>
      </c>
      <c r="I778" s="48"/>
      <c r="J778" s="34"/>
      <c r="K778" s="14">
        <v>2871.0</v>
      </c>
      <c r="L778" s="35"/>
      <c r="M778" s="34"/>
      <c r="N778" s="14">
        <v>2904.0</v>
      </c>
      <c r="O778" s="35"/>
      <c r="P778" s="34"/>
      <c r="Q778" s="14">
        <v>3121.0</v>
      </c>
      <c r="R778" s="35"/>
    </row>
    <row r="779">
      <c r="A779" s="31" t="s">
        <v>844</v>
      </c>
      <c r="B779" s="11" t="s">
        <v>412</v>
      </c>
      <c r="C779" s="12" t="s">
        <v>24</v>
      </c>
      <c r="D779" s="34"/>
      <c r="E779" s="14">
        <v>1147.0</v>
      </c>
      <c r="F779" s="35"/>
      <c r="G779" s="34"/>
      <c r="H779" s="14">
        <v>657.0</v>
      </c>
      <c r="I779" s="48"/>
      <c r="J779" s="34"/>
      <c r="K779" s="14">
        <v>553.0</v>
      </c>
      <c r="L779" s="35"/>
      <c r="M779" s="34"/>
      <c r="N779" s="14">
        <v>464.0</v>
      </c>
      <c r="O779" s="35"/>
      <c r="P779" s="34"/>
      <c r="Q779" s="14">
        <v>676.0</v>
      </c>
      <c r="R779" s="35"/>
    </row>
    <row r="780">
      <c r="A780" s="31" t="s">
        <v>845</v>
      </c>
      <c r="B780" s="11" t="s">
        <v>412</v>
      </c>
      <c r="C780" s="12" t="s">
        <v>24</v>
      </c>
      <c r="D780" s="34"/>
      <c r="E780" s="14">
        <v>1075.0</v>
      </c>
      <c r="F780" s="35"/>
      <c r="G780" s="34"/>
      <c r="H780" s="14">
        <v>664.0</v>
      </c>
      <c r="I780" s="48"/>
      <c r="J780" s="34"/>
      <c r="K780" s="14">
        <v>609.0</v>
      </c>
      <c r="L780" s="35"/>
      <c r="M780" s="34"/>
      <c r="N780" s="14">
        <v>598.0</v>
      </c>
      <c r="O780" s="35"/>
      <c r="P780" s="34"/>
      <c r="Q780" s="14">
        <v>643.0</v>
      </c>
      <c r="R780" s="35"/>
    </row>
    <row r="781">
      <c r="A781" s="31" t="s">
        <v>694</v>
      </c>
      <c r="B781" s="11" t="s">
        <v>412</v>
      </c>
      <c r="C781" s="12" t="s">
        <v>24</v>
      </c>
      <c r="D781" s="34"/>
      <c r="E781" s="14">
        <v>1302.0</v>
      </c>
      <c r="F781" s="35"/>
      <c r="G781" s="34"/>
      <c r="H781" s="14">
        <v>913.0</v>
      </c>
      <c r="I781" s="48"/>
      <c r="J781" s="34"/>
      <c r="K781" s="14">
        <v>885.0</v>
      </c>
      <c r="L781" s="35"/>
      <c r="M781" s="34"/>
      <c r="N781" s="14">
        <v>767.0</v>
      </c>
      <c r="O781" s="35"/>
      <c r="P781" s="34"/>
      <c r="Q781" s="14">
        <v>792.0</v>
      </c>
      <c r="R781" s="35"/>
    </row>
    <row r="782">
      <c r="A782" s="31" t="s">
        <v>406</v>
      </c>
      <c r="B782" s="11" t="s">
        <v>412</v>
      </c>
      <c r="C782" s="12" t="s">
        <v>24</v>
      </c>
      <c r="D782" s="34"/>
      <c r="E782" s="14">
        <v>909.0</v>
      </c>
      <c r="F782" s="35"/>
      <c r="G782" s="34"/>
      <c r="H782" s="14">
        <v>649.0</v>
      </c>
      <c r="I782" s="48"/>
      <c r="J782" s="34"/>
      <c r="K782" s="14">
        <v>618.0</v>
      </c>
      <c r="L782" s="35"/>
      <c r="M782" s="34"/>
      <c r="N782" s="14">
        <v>579.0</v>
      </c>
      <c r="O782" s="35"/>
      <c r="P782" s="34"/>
      <c r="Q782" s="14">
        <v>672.0</v>
      </c>
      <c r="R782" s="35"/>
    </row>
    <row r="783">
      <c r="A783" s="31" t="s">
        <v>846</v>
      </c>
      <c r="B783" s="11" t="s">
        <v>412</v>
      </c>
      <c r="C783" s="12" t="s">
        <v>24</v>
      </c>
      <c r="D783" s="34"/>
      <c r="E783" s="14">
        <v>3128.0</v>
      </c>
      <c r="F783" s="35"/>
      <c r="G783" s="34"/>
      <c r="H783" s="14">
        <v>2683.0</v>
      </c>
      <c r="I783" s="48"/>
      <c r="J783" s="34"/>
      <c r="K783" s="14">
        <v>2820.0</v>
      </c>
      <c r="L783" s="35"/>
      <c r="M783" s="34"/>
      <c r="N783" s="14">
        <v>2619.0</v>
      </c>
      <c r="O783" s="35"/>
      <c r="P783" s="34"/>
      <c r="Q783" s="14">
        <v>2928.0</v>
      </c>
      <c r="R783" s="35"/>
    </row>
    <row r="784">
      <c r="A784" s="31" t="s">
        <v>847</v>
      </c>
      <c r="B784" s="11" t="s">
        <v>412</v>
      </c>
      <c r="C784" s="12" t="s">
        <v>24</v>
      </c>
      <c r="D784" s="34"/>
      <c r="E784" s="14">
        <v>1492.0</v>
      </c>
      <c r="F784" s="35"/>
      <c r="G784" s="34"/>
      <c r="H784" s="14">
        <v>949.0</v>
      </c>
      <c r="I784" s="48"/>
      <c r="J784" s="34"/>
      <c r="K784" s="14">
        <v>843.0</v>
      </c>
      <c r="L784" s="35"/>
      <c r="M784" s="34"/>
      <c r="N784" s="14">
        <v>831.0</v>
      </c>
      <c r="O784" s="35"/>
      <c r="P784" s="34"/>
      <c r="Q784" s="14">
        <v>805.0</v>
      </c>
      <c r="R784" s="35"/>
    </row>
    <row r="785">
      <c r="A785" s="31" t="s">
        <v>848</v>
      </c>
      <c r="B785" s="11" t="s">
        <v>412</v>
      </c>
      <c r="C785" s="12" t="s">
        <v>24</v>
      </c>
      <c r="D785" s="34"/>
      <c r="E785" s="14">
        <v>1651.0</v>
      </c>
      <c r="F785" s="35"/>
      <c r="G785" s="34"/>
      <c r="H785" s="14">
        <v>1205.0</v>
      </c>
      <c r="I785" s="48"/>
      <c r="J785" s="34"/>
      <c r="K785" s="14">
        <v>1058.0</v>
      </c>
      <c r="L785" s="35"/>
      <c r="M785" s="34"/>
      <c r="N785" s="14">
        <v>1020.0</v>
      </c>
      <c r="O785" s="35"/>
      <c r="P785" s="34"/>
      <c r="Q785" s="14">
        <v>971.0</v>
      </c>
      <c r="R785" s="35"/>
    </row>
    <row r="786">
      <c r="A786" s="10" t="s">
        <v>849</v>
      </c>
      <c r="B786" s="11" t="s">
        <v>243</v>
      </c>
      <c r="C786" s="12" t="s">
        <v>24</v>
      </c>
      <c r="D786" s="34"/>
      <c r="E786" s="14">
        <v>3570.0</v>
      </c>
      <c r="F786" s="35"/>
      <c r="G786" s="34"/>
      <c r="H786" s="14">
        <v>2383.0</v>
      </c>
      <c r="I786" s="35"/>
      <c r="J786" s="34"/>
      <c r="K786" s="14">
        <v>1911.0</v>
      </c>
      <c r="L786" s="35"/>
      <c r="M786" s="34"/>
      <c r="N786" s="14">
        <v>1834.0</v>
      </c>
      <c r="O786" s="35"/>
      <c r="P786" s="34"/>
      <c r="Q786" s="14">
        <v>2026.0</v>
      </c>
      <c r="R786" s="35"/>
    </row>
    <row r="787">
      <c r="A787" s="10" t="s">
        <v>850</v>
      </c>
      <c r="B787" s="11" t="s">
        <v>243</v>
      </c>
      <c r="C787" s="12" t="s">
        <v>24</v>
      </c>
      <c r="D787" s="34"/>
      <c r="E787" s="14">
        <v>2980.0</v>
      </c>
      <c r="F787" s="35"/>
      <c r="G787" s="34"/>
      <c r="H787" s="14">
        <v>2045.0</v>
      </c>
      <c r="I787" s="35"/>
      <c r="J787" s="34"/>
      <c r="K787" s="14">
        <v>1636.0</v>
      </c>
      <c r="L787" s="35"/>
      <c r="M787" s="34"/>
      <c r="N787" s="14">
        <v>1868.0</v>
      </c>
      <c r="O787" s="35"/>
      <c r="P787" s="34"/>
      <c r="Q787" s="14">
        <v>1985.0</v>
      </c>
      <c r="R787" s="35"/>
    </row>
    <row r="788">
      <c r="A788" s="10" t="s">
        <v>851</v>
      </c>
      <c r="B788" s="11" t="s">
        <v>243</v>
      </c>
      <c r="C788" s="12" t="s">
        <v>24</v>
      </c>
      <c r="D788" s="34"/>
      <c r="E788" s="14">
        <v>2644.0</v>
      </c>
      <c r="F788" s="35"/>
      <c r="G788" s="34"/>
      <c r="H788" s="14">
        <v>1866.0</v>
      </c>
      <c r="I788" s="35"/>
      <c r="J788" s="34"/>
      <c r="K788" s="14">
        <v>1590.0</v>
      </c>
      <c r="L788" s="35"/>
      <c r="M788" s="34"/>
      <c r="N788" s="14">
        <v>1533.0</v>
      </c>
      <c r="O788" s="35"/>
      <c r="P788" s="34"/>
      <c r="Q788" s="14">
        <v>1704.0</v>
      </c>
      <c r="R788" s="35"/>
    </row>
    <row r="789">
      <c r="A789" s="10" t="s">
        <v>852</v>
      </c>
      <c r="B789" s="11" t="s">
        <v>243</v>
      </c>
      <c r="C789" s="12" t="s">
        <v>24</v>
      </c>
      <c r="D789" s="34"/>
      <c r="E789" s="14">
        <v>3365.0</v>
      </c>
      <c r="F789" s="35"/>
      <c r="G789" s="34"/>
      <c r="H789" s="14">
        <v>1959.0</v>
      </c>
      <c r="I789" s="35"/>
      <c r="J789" s="34"/>
      <c r="K789" s="14">
        <v>1822.0</v>
      </c>
      <c r="L789" s="35"/>
      <c r="M789" s="34"/>
      <c r="N789" s="14">
        <v>1692.0</v>
      </c>
      <c r="O789" s="35"/>
      <c r="P789" s="34"/>
      <c r="Q789" s="14">
        <v>1806.0</v>
      </c>
      <c r="R789" s="35"/>
    </row>
    <row r="790">
      <c r="A790" s="10" t="s">
        <v>853</v>
      </c>
      <c r="B790" s="11" t="s">
        <v>243</v>
      </c>
      <c r="C790" s="12" t="s">
        <v>24</v>
      </c>
      <c r="D790" s="34"/>
      <c r="E790" s="14">
        <v>3147.0</v>
      </c>
      <c r="F790" s="35"/>
      <c r="G790" s="34"/>
      <c r="H790" s="14">
        <v>2973.0</v>
      </c>
      <c r="I790" s="35"/>
      <c r="J790" s="34"/>
      <c r="K790" s="14">
        <v>2607.0</v>
      </c>
      <c r="L790" s="35"/>
      <c r="M790" s="34"/>
      <c r="N790" s="14">
        <v>2916.0</v>
      </c>
      <c r="O790" s="35"/>
      <c r="P790" s="34"/>
      <c r="Q790" s="14">
        <v>2813.0</v>
      </c>
      <c r="R790" s="35"/>
    </row>
    <row r="791">
      <c r="A791" s="10" t="s">
        <v>697</v>
      </c>
      <c r="B791" s="11" t="s">
        <v>243</v>
      </c>
      <c r="C791" s="12" t="s">
        <v>24</v>
      </c>
      <c r="D791" s="34"/>
      <c r="E791" s="14">
        <v>2194.0</v>
      </c>
      <c r="F791" s="35"/>
      <c r="G791" s="34"/>
      <c r="H791" s="14">
        <v>1598.0</v>
      </c>
      <c r="I791" s="35"/>
      <c r="J791" s="34"/>
      <c r="K791" s="14">
        <v>1395.0</v>
      </c>
      <c r="L791" s="35"/>
      <c r="M791" s="34"/>
      <c r="N791" s="14">
        <v>1191.0</v>
      </c>
      <c r="O791" s="35"/>
      <c r="P791" s="34"/>
      <c r="Q791" s="14">
        <v>1157.0</v>
      </c>
      <c r="R791" s="35"/>
    </row>
    <row r="792">
      <c r="A792" s="10" t="s">
        <v>854</v>
      </c>
      <c r="B792" s="11" t="s">
        <v>243</v>
      </c>
      <c r="C792" s="12" t="s">
        <v>24</v>
      </c>
      <c r="D792" s="34"/>
      <c r="E792" s="14">
        <v>2962.0</v>
      </c>
      <c r="F792" s="35"/>
      <c r="G792" s="34"/>
      <c r="H792" s="14">
        <v>4203.0</v>
      </c>
      <c r="I792" s="35"/>
      <c r="J792" s="34"/>
      <c r="K792" s="14">
        <v>4061.0</v>
      </c>
      <c r="L792" s="35"/>
      <c r="M792" s="34"/>
      <c r="N792" s="14">
        <v>4720.0</v>
      </c>
      <c r="O792" s="35"/>
      <c r="P792" s="34"/>
      <c r="Q792" s="14">
        <v>6362.0</v>
      </c>
      <c r="R792" s="35"/>
    </row>
    <row r="793">
      <c r="A793" s="10" t="s">
        <v>855</v>
      </c>
      <c r="B793" s="11" t="s">
        <v>243</v>
      </c>
      <c r="C793" s="12" t="s">
        <v>24</v>
      </c>
      <c r="D793" s="34"/>
      <c r="E793" s="14">
        <v>3162.0</v>
      </c>
      <c r="F793" s="35"/>
      <c r="G793" s="34"/>
      <c r="H793" s="14">
        <v>3079.0</v>
      </c>
      <c r="I793" s="35"/>
      <c r="J793" s="34"/>
      <c r="K793" s="14">
        <v>2475.0</v>
      </c>
      <c r="L793" s="35"/>
      <c r="M793" s="34"/>
      <c r="N793" s="14">
        <v>2243.0</v>
      </c>
      <c r="O793" s="35"/>
      <c r="P793" s="34"/>
      <c r="Q793" s="14">
        <v>2428.0</v>
      </c>
      <c r="R793" s="35"/>
    </row>
    <row r="794">
      <c r="A794" s="10" t="s">
        <v>856</v>
      </c>
      <c r="B794" s="11" t="s">
        <v>243</v>
      </c>
      <c r="C794" s="12" t="s">
        <v>24</v>
      </c>
      <c r="D794" s="34"/>
      <c r="E794" s="14">
        <v>4381.0</v>
      </c>
      <c r="F794" s="35"/>
      <c r="G794" s="34"/>
      <c r="H794" s="14">
        <v>3163.0</v>
      </c>
      <c r="I794" s="35"/>
      <c r="J794" s="34"/>
      <c r="K794" s="14">
        <v>2788.0</v>
      </c>
      <c r="L794" s="35"/>
      <c r="M794" s="34"/>
      <c r="N794" s="14">
        <v>2655.0</v>
      </c>
      <c r="O794" s="35"/>
      <c r="P794" s="34"/>
      <c r="Q794" s="14">
        <v>2686.0</v>
      </c>
      <c r="R794" s="35"/>
    </row>
    <row r="795">
      <c r="A795" s="10" t="s">
        <v>857</v>
      </c>
      <c r="B795" s="11" t="s">
        <v>243</v>
      </c>
      <c r="C795" s="12" t="s">
        <v>24</v>
      </c>
      <c r="D795" s="34"/>
      <c r="E795" s="14">
        <v>2610.0</v>
      </c>
      <c r="F795" s="35"/>
      <c r="G795" s="34"/>
      <c r="H795" s="14">
        <v>2236.0</v>
      </c>
      <c r="I795" s="35"/>
      <c r="J795" s="34"/>
      <c r="K795" s="14">
        <v>2000.0</v>
      </c>
      <c r="L795" s="35"/>
      <c r="M795" s="34"/>
      <c r="N795" s="14">
        <v>1989.0</v>
      </c>
      <c r="O795" s="35"/>
      <c r="P795" s="34"/>
      <c r="Q795" s="14">
        <v>2287.0</v>
      </c>
      <c r="R795" s="35"/>
    </row>
    <row r="796">
      <c r="A796" s="10" t="s">
        <v>858</v>
      </c>
      <c r="B796" s="11" t="s">
        <v>243</v>
      </c>
      <c r="C796" s="12" t="s">
        <v>24</v>
      </c>
      <c r="D796" s="34"/>
      <c r="E796" s="14">
        <v>4552.0</v>
      </c>
      <c r="F796" s="35"/>
      <c r="G796" s="34"/>
      <c r="H796" s="14">
        <v>3000.0</v>
      </c>
      <c r="I796" s="35"/>
      <c r="J796" s="34"/>
      <c r="K796" s="14">
        <v>2684.0</v>
      </c>
      <c r="L796" s="35"/>
      <c r="M796" s="34"/>
      <c r="N796" s="14">
        <v>2367.0</v>
      </c>
      <c r="O796" s="35"/>
      <c r="P796" s="34"/>
      <c r="Q796" s="14">
        <v>2820.0</v>
      </c>
      <c r="R796" s="35"/>
    </row>
    <row r="797">
      <c r="A797" s="10" t="s">
        <v>859</v>
      </c>
      <c r="B797" s="11" t="s">
        <v>243</v>
      </c>
      <c r="C797" s="12" t="s">
        <v>24</v>
      </c>
      <c r="D797" s="34"/>
      <c r="E797" s="14">
        <v>1640.0</v>
      </c>
      <c r="F797" s="35"/>
      <c r="G797" s="34"/>
      <c r="H797" s="14">
        <v>1588.0</v>
      </c>
      <c r="I797" s="35"/>
      <c r="J797" s="34"/>
      <c r="K797" s="14">
        <v>1400.0</v>
      </c>
      <c r="L797" s="35"/>
      <c r="M797" s="34"/>
      <c r="N797" s="14">
        <v>1350.0</v>
      </c>
      <c r="O797" s="35"/>
      <c r="P797" s="34"/>
      <c r="Q797" s="14">
        <v>1480.0</v>
      </c>
      <c r="R797" s="35"/>
    </row>
    <row r="798">
      <c r="A798" s="10" t="s">
        <v>860</v>
      </c>
      <c r="B798" s="11" t="s">
        <v>168</v>
      </c>
      <c r="C798" s="12" t="s">
        <v>24</v>
      </c>
      <c r="D798" s="34"/>
      <c r="E798" s="14">
        <v>1602.0</v>
      </c>
      <c r="F798" s="35"/>
      <c r="G798" s="34"/>
      <c r="H798" s="14">
        <v>1137.0</v>
      </c>
      <c r="I798" s="35"/>
      <c r="J798" s="34"/>
      <c r="K798" s="14">
        <v>1015.0</v>
      </c>
      <c r="L798" s="35"/>
      <c r="M798" s="34"/>
      <c r="N798" s="14">
        <v>850.0</v>
      </c>
      <c r="O798" s="35"/>
      <c r="P798" s="34"/>
      <c r="Q798" s="14">
        <v>1005.0</v>
      </c>
      <c r="R798" s="35"/>
    </row>
    <row r="799">
      <c r="A799" s="10" t="s">
        <v>861</v>
      </c>
      <c r="B799" s="11" t="s">
        <v>168</v>
      </c>
      <c r="C799" s="12" t="s">
        <v>24</v>
      </c>
      <c r="D799" s="34"/>
      <c r="E799" s="14">
        <v>1341.0</v>
      </c>
      <c r="F799" s="35"/>
      <c r="G799" s="34"/>
      <c r="H799" s="14">
        <v>811.0</v>
      </c>
      <c r="I799" s="35"/>
      <c r="J799" s="34"/>
      <c r="K799" s="14">
        <v>666.0</v>
      </c>
      <c r="L799" s="35"/>
      <c r="M799" s="34"/>
      <c r="N799" s="14">
        <v>643.0</v>
      </c>
      <c r="O799" s="35"/>
      <c r="P799" s="34"/>
      <c r="Q799" s="14">
        <v>626.0</v>
      </c>
      <c r="R799" s="35"/>
    </row>
    <row r="800">
      <c r="A800" s="10" t="s">
        <v>641</v>
      </c>
      <c r="B800" s="11" t="s">
        <v>168</v>
      </c>
      <c r="C800" s="12" t="s">
        <v>24</v>
      </c>
      <c r="D800" s="34"/>
      <c r="E800" s="14">
        <v>1654.0</v>
      </c>
      <c r="F800" s="35"/>
      <c r="G800" s="34"/>
      <c r="H800" s="14">
        <v>1167.0</v>
      </c>
      <c r="I800" s="35"/>
      <c r="J800" s="34"/>
      <c r="K800" s="14">
        <v>1085.0</v>
      </c>
      <c r="L800" s="35"/>
      <c r="M800" s="34"/>
      <c r="N800" s="14">
        <v>979.0</v>
      </c>
      <c r="O800" s="35"/>
      <c r="P800" s="34"/>
      <c r="Q800" s="14">
        <v>1042.0</v>
      </c>
      <c r="R800" s="35"/>
    </row>
    <row r="801">
      <c r="A801" s="10" t="s">
        <v>862</v>
      </c>
      <c r="B801" s="11" t="s">
        <v>168</v>
      </c>
      <c r="C801" s="12" t="s">
        <v>24</v>
      </c>
      <c r="D801" s="34"/>
      <c r="E801" s="14">
        <v>918.0</v>
      </c>
      <c r="F801" s="35"/>
      <c r="G801" s="34"/>
      <c r="H801" s="14">
        <v>800.0</v>
      </c>
      <c r="I801" s="35"/>
      <c r="J801" s="34"/>
      <c r="K801" s="14">
        <v>667.0</v>
      </c>
      <c r="L801" s="35"/>
      <c r="M801" s="34"/>
      <c r="N801" s="14">
        <v>805.0</v>
      </c>
      <c r="O801" s="35"/>
      <c r="P801" s="34"/>
      <c r="Q801" s="14">
        <v>806.0</v>
      </c>
      <c r="R801" s="35"/>
    </row>
    <row r="802">
      <c r="A802" s="10" t="s">
        <v>863</v>
      </c>
      <c r="B802" s="11" t="s">
        <v>168</v>
      </c>
      <c r="C802" s="12" t="s">
        <v>24</v>
      </c>
      <c r="D802" s="34"/>
      <c r="E802" s="14">
        <v>1905.0</v>
      </c>
      <c r="F802" s="35"/>
      <c r="G802" s="34"/>
      <c r="H802" s="14">
        <v>1283.0</v>
      </c>
      <c r="I802" s="35"/>
      <c r="J802" s="34"/>
      <c r="K802" s="14">
        <v>1114.0</v>
      </c>
      <c r="L802" s="35"/>
      <c r="M802" s="34"/>
      <c r="N802" s="14">
        <v>1165.0</v>
      </c>
      <c r="O802" s="35"/>
      <c r="P802" s="34"/>
      <c r="Q802" s="14">
        <v>1498.0</v>
      </c>
      <c r="R802" s="35"/>
    </row>
    <row r="803">
      <c r="A803" s="10" t="s">
        <v>864</v>
      </c>
      <c r="B803" s="11" t="s">
        <v>168</v>
      </c>
      <c r="C803" s="12" t="s">
        <v>24</v>
      </c>
      <c r="D803" s="34"/>
      <c r="E803" s="14">
        <v>1252.0</v>
      </c>
      <c r="F803" s="35"/>
      <c r="G803" s="34"/>
      <c r="H803" s="14">
        <v>720.0</v>
      </c>
      <c r="I803" s="35"/>
      <c r="J803" s="34"/>
      <c r="K803" s="14">
        <v>633.0</v>
      </c>
      <c r="L803" s="35"/>
      <c r="M803" s="34"/>
      <c r="N803" s="14">
        <v>511.0</v>
      </c>
      <c r="O803" s="35"/>
      <c r="P803" s="34"/>
      <c r="Q803" s="14">
        <v>554.0</v>
      </c>
      <c r="R803" s="35"/>
    </row>
    <row r="804">
      <c r="A804" s="10" t="s">
        <v>865</v>
      </c>
      <c r="B804" s="11" t="s">
        <v>168</v>
      </c>
      <c r="C804" s="12" t="s">
        <v>24</v>
      </c>
      <c r="D804" s="34"/>
      <c r="E804" s="14">
        <v>1608.0</v>
      </c>
      <c r="F804" s="35"/>
      <c r="G804" s="34"/>
      <c r="H804" s="14">
        <v>1649.0</v>
      </c>
      <c r="I804" s="35"/>
      <c r="J804" s="34"/>
      <c r="K804" s="14">
        <v>1424.0</v>
      </c>
      <c r="L804" s="35"/>
      <c r="M804" s="34"/>
      <c r="N804" s="14">
        <v>1462.0</v>
      </c>
      <c r="O804" s="35"/>
      <c r="P804" s="34"/>
      <c r="Q804" s="14">
        <v>1427.0</v>
      </c>
      <c r="R804" s="35"/>
    </row>
    <row r="805">
      <c r="A805" s="10" t="s">
        <v>866</v>
      </c>
      <c r="B805" s="11" t="s">
        <v>168</v>
      </c>
      <c r="C805" s="12" t="s">
        <v>24</v>
      </c>
      <c r="D805" s="34"/>
      <c r="E805" s="14">
        <v>1275.0</v>
      </c>
      <c r="F805" s="35"/>
      <c r="G805" s="34"/>
      <c r="H805" s="14">
        <v>1639.0</v>
      </c>
      <c r="I805" s="35"/>
      <c r="J805" s="34"/>
      <c r="K805" s="14">
        <v>1103.0</v>
      </c>
      <c r="L805" s="35"/>
      <c r="M805" s="34"/>
      <c r="N805" s="14">
        <v>1800.0</v>
      </c>
      <c r="O805" s="35"/>
      <c r="P805" s="34"/>
      <c r="Q805" s="14">
        <v>1864.0</v>
      </c>
      <c r="R805" s="35"/>
    </row>
    <row r="806">
      <c r="A806" s="10" t="s">
        <v>867</v>
      </c>
      <c r="B806" s="11" t="s">
        <v>168</v>
      </c>
      <c r="C806" s="12" t="s">
        <v>24</v>
      </c>
      <c r="D806" s="34"/>
      <c r="E806" s="14">
        <v>1939.0</v>
      </c>
      <c r="F806" s="35"/>
      <c r="G806" s="34"/>
      <c r="H806" s="14">
        <v>1504.0</v>
      </c>
      <c r="I806" s="35"/>
      <c r="J806" s="34"/>
      <c r="K806" s="14">
        <v>1052.0</v>
      </c>
      <c r="L806" s="35"/>
      <c r="M806" s="34"/>
      <c r="N806" s="14">
        <v>968.0</v>
      </c>
      <c r="O806" s="35"/>
      <c r="P806" s="34"/>
      <c r="Q806" s="14">
        <v>1050.0</v>
      </c>
      <c r="R806" s="35"/>
    </row>
    <row r="807">
      <c r="A807" s="10" t="s">
        <v>868</v>
      </c>
      <c r="B807" s="11" t="s">
        <v>168</v>
      </c>
      <c r="C807" s="12" t="s">
        <v>24</v>
      </c>
      <c r="D807" s="34"/>
      <c r="E807" s="14">
        <v>2245.0</v>
      </c>
      <c r="F807" s="35"/>
      <c r="G807" s="34"/>
      <c r="H807" s="14">
        <v>1378.0</v>
      </c>
      <c r="I807" s="35"/>
      <c r="J807" s="34"/>
      <c r="K807" s="14">
        <v>1133.0</v>
      </c>
      <c r="L807" s="35"/>
      <c r="M807" s="34"/>
      <c r="N807" s="14">
        <v>1081.0</v>
      </c>
      <c r="O807" s="35"/>
      <c r="P807" s="34"/>
      <c r="Q807" s="14">
        <v>1259.0</v>
      </c>
      <c r="R807" s="35"/>
    </row>
    <row r="808">
      <c r="A808" s="10" t="s">
        <v>869</v>
      </c>
      <c r="B808" s="11" t="s">
        <v>168</v>
      </c>
      <c r="C808" s="12" t="s">
        <v>24</v>
      </c>
      <c r="D808" s="34"/>
      <c r="E808" s="14">
        <v>1980.0</v>
      </c>
      <c r="F808" s="35"/>
      <c r="G808" s="34"/>
      <c r="H808" s="14">
        <v>2506.0</v>
      </c>
      <c r="I808" s="35"/>
      <c r="J808" s="34"/>
      <c r="K808" s="14">
        <v>1909.0</v>
      </c>
      <c r="L808" s="35"/>
      <c r="M808" s="34"/>
      <c r="N808" s="14">
        <v>2422.0</v>
      </c>
      <c r="O808" s="35"/>
      <c r="P808" s="34"/>
      <c r="Q808" s="14">
        <v>2229.0</v>
      </c>
      <c r="R808" s="35"/>
    </row>
    <row r="809">
      <c r="A809" s="10" t="s">
        <v>870</v>
      </c>
      <c r="B809" s="11" t="s">
        <v>168</v>
      </c>
      <c r="C809" s="12" t="s">
        <v>24</v>
      </c>
      <c r="D809" s="34"/>
      <c r="E809" s="14">
        <v>2097.0</v>
      </c>
      <c r="F809" s="35"/>
      <c r="G809" s="34"/>
      <c r="H809" s="14">
        <v>1980.0</v>
      </c>
      <c r="I809" s="35"/>
      <c r="J809" s="34"/>
      <c r="K809" s="14">
        <v>1541.0</v>
      </c>
      <c r="L809" s="35"/>
      <c r="M809" s="34"/>
      <c r="N809" s="14">
        <v>1440.0</v>
      </c>
      <c r="O809" s="35"/>
      <c r="P809" s="34"/>
      <c r="Q809" s="14">
        <v>1433.0</v>
      </c>
      <c r="R809" s="35"/>
    </row>
    <row r="810">
      <c r="A810" s="31" t="s">
        <v>871</v>
      </c>
      <c r="B810" s="11" t="s">
        <v>307</v>
      </c>
      <c r="C810" s="12" t="s">
        <v>24</v>
      </c>
      <c r="D810" s="34"/>
      <c r="E810" s="14">
        <v>1093.0</v>
      </c>
      <c r="F810" s="35"/>
      <c r="G810" s="34"/>
      <c r="H810" s="14">
        <v>965.0</v>
      </c>
      <c r="I810" s="48"/>
      <c r="J810" s="34"/>
      <c r="K810" s="14">
        <v>941.0</v>
      </c>
      <c r="L810" s="35"/>
      <c r="M810" s="34"/>
      <c r="N810" s="14">
        <v>901.0</v>
      </c>
      <c r="O810" s="35"/>
      <c r="P810" s="34"/>
      <c r="Q810" s="14">
        <v>957.0</v>
      </c>
      <c r="R810" s="35"/>
    </row>
    <row r="811">
      <c r="A811" s="31" t="s">
        <v>872</v>
      </c>
      <c r="B811" s="11" t="s">
        <v>307</v>
      </c>
      <c r="C811" s="12" t="s">
        <v>24</v>
      </c>
      <c r="D811" s="34"/>
      <c r="E811" s="14">
        <v>1382.0</v>
      </c>
      <c r="F811" s="35"/>
      <c r="G811" s="34"/>
      <c r="H811" s="14">
        <v>881.0</v>
      </c>
      <c r="I811" s="48"/>
      <c r="J811" s="34"/>
      <c r="K811" s="14">
        <v>813.0</v>
      </c>
      <c r="L811" s="35"/>
      <c r="M811" s="34"/>
      <c r="N811" s="14">
        <v>748.0</v>
      </c>
      <c r="O811" s="35"/>
      <c r="P811" s="34"/>
      <c r="Q811" s="14">
        <v>708.0</v>
      </c>
      <c r="R811" s="35"/>
    </row>
    <row r="812">
      <c r="A812" s="31" t="s">
        <v>873</v>
      </c>
      <c r="B812" s="11" t="s">
        <v>307</v>
      </c>
      <c r="C812" s="12" t="s">
        <v>24</v>
      </c>
      <c r="D812" s="34"/>
      <c r="E812" s="14">
        <v>844.0</v>
      </c>
      <c r="F812" s="35"/>
      <c r="G812" s="34"/>
      <c r="H812" s="14">
        <v>551.0</v>
      </c>
      <c r="I812" s="48"/>
      <c r="J812" s="34"/>
      <c r="K812" s="14">
        <v>485.0</v>
      </c>
      <c r="L812" s="35"/>
      <c r="M812" s="34"/>
      <c r="N812" s="14">
        <v>418.0</v>
      </c>
      <c r="O812" s="35"/>
      <c r="P812" s="34"/>
      <c r="Q812" s="14">
        <v>510.0</v>
      </c>
      <c r="R812" s="35"/>
    </row>
    <row r="813">
      <c r="A813" s="31" t="s">
        <v>874</v>
      </c>
      <c r="B813" s="11" t="s">
        <v>307</v>
      </c>
      <c r="C813" s="12" t="s">
        <v>24</v>
      </c>
      <c r="D813" s="34"/>
      <c r="E813" s="14">
        <v>1034.0</v>
      </c>
      <c r="F813" s="35"/>
      <c r="G813" s="34"/>
      <c r="H813" s="14">
        <v>623.0</v>
      </c>
      <c r="I813" s="48"/>
      <c r="J813" s="34"/>
      <c r="K813" s="14">
        <v>553.0</v>
      </c>
      <c r="L813" s="35"/>
      <c r="M813" s="34"/>
      <c r="N813" s="14">
        <v>554.0</v>
      </c>
      <c r="O813" s="35"/>
      <c r="P813" s="34"/>
      <c r="Q813" s="14">
        <v>572.0</v>
      </c>
      <c r="R813" s="35"/>
    </row>
    <row r="814">
      <c r="A814" s="31" t="s">
        <v>875</v>
      </c>
      <c r="B814" s="11" t="s">
        <v>307</v>
      </c>
      <c r="C814" s="12" t="s">
        <v>24</v>
      </c>
      <c r="D814" s="34"/>
      <c r="E814" s="14">
        <v>3691.0</v>
      </c>
      <c r="F814" s="35"/>
      <c r="G814" s="34"/>
      <c r="H814" s="14">
        <v>3891.0</v>
      </c>
      <c r="I814" s="48"/>
      <c r="J814" s="34"/>
      <c r="K814" s="14">
        <v>3554.0</v>
      </c>
      <c r="L814" s="35"/>
      <c r="M814" s="34"/>
      <c r="N814" s="14">
        <v>3991.0</v>
      </c>
      <c r="O814" s="35"/>
      <c r="P814" s="34"/>
      <c r="Q814" s="14">
        <v>4233.0</v>
      </c>
      <c r="R814" s="35"/>
    </row>
    <row r="815">
      <c r="A815" s="31" t="s">
        <v>876</v>
      </c>
      <c r="B815" s="11" t="s">
        <v>307</v>
      </c>
      <c r="C815" s="12" t="s">
        <v>24</v>
      </c>
      <c r="D815" s="34"/>
      <c r="E815" s="14">
        <v>757.0</v>
      </c>
      <c r="F815" s="35"/>
      <c r="G815" s="34"/>
      <c r="H815" s="14">
        <v>475.0</v>
      </c>
      <c r="I815" s="48"/>
      <c r="J815" s="34"/>
      <c r="K815" s="14">
        <v>423.0</v>
      </c>
      <c r="L815" s="35"/>
      <c r="M815" s="34"/>
      <c r="N815" s="14">
        <v>393.0</v>
      </c>
      <c r="O815" s="35"/>
      <c r="P815" s="34"/>
      <c r="Q815" s="14">
        <v>450.0</v>
      </c>
      <c r="R815" s="35"/>
    </row>
    <row r="816">
      <c r="A816" s="31" t="s">
        <v>877</v>
      </c>
      <c r="B816" s="11" t="s">
        <v>307</v>
      </c>
      <c r="C816" s="12" t="s">
        <v>24</v>
      </c>
      <c r="D816" s="34"/>
      <c r="E816" s="14">
        <v>1700.0</v>
      </c>
      <c r="F816" s="35"/>
      <c r="G816" s="34"/>
      <c r="H816" s="14">
        <v>1589.0</v>
      </c>
      <c r="I816" s="48"/>
      <c r="J816" s="34"/>
      <c r="K816" s="14">
        <v>1296.0</v>
      </c>
      <c r="L816" s="35"/>
      <c r="M816" s="34"/>
      <c r="N816" s="14">
        <v>1322.0</v>
      </c>
      <c r="O816" s="35"/>
      <c r="P816" s="34"/>
      <c r="Q816" s="14">
        <v>1417.0</v>
      </c>
      <c r="R816" s="35"/>
    </row>
    <row r="817">
      <c r="A817" s="31" t="s">
        <v>878</v>
      </c>
      <c r="B817" s="11" t="s">
        <v>307</v>
      </c>
      <c r="C817" s="12" t="s">
        <v>24</v>
      </c>
      <c r="D817" s="34"/>
      <c r="E817" s="19">
        <v>1133.0</v>
      </c>
      <c r="F817" s="35"/>
      <c r="G817" s="34"/>
      <c r="H817" s="14">
        <v>757.0</v>
      </c>
      <c r="I817" s="48"/>
      <c r="J817" s="34"/>
      <c r="K817" s="14">
        <v>678.0</v>
      </c>
      <c r="L817" s="35"/>
      <c r="M817" s="34"/>
      <c r="N817" s="14">
        <v>642.0</v>
      </c>
      <c r="O817" s="35"/>
      <c r="P817" s="34"/>
      <c r="Q817" s="14">
        <v>729.0</v>
      </c>
      <c r="R817" s="35"/>
    </row>
    <row r="818">
      <c r="A818" s="31" t="s">
        <v>879</v>
      </c>
      <c r="B818" s="11" t="s">
        <v>307</v>
      </c>
      <c r="C818" s="12" t="s">
        <v>24</v>
      </c>
      <c r="D818" s="34"/>
      <c r="E818" s="14">
        <v>980.0</v>
      </c>
      <c r="F818" s="35"/>
      <c r="G818" s="34"/>
      <c r="H818" s="14">
        <v>718.0</v>
      </c>
      <c r="I818" s="48"/>
      <c r="J818" s="34"/>
      <c r="K818" s="14">
        <v>625.0</v>
      </c>
      <c r="L818" s="35"/>
      <c r="M818" s="34"/>
      <c r="N818" s="14">
        <v>544.0</v>
      </c>
      <c r="O818" s="35"/>
      <c r="P818" s="34"/>
      <c r="Q818" s="14">
        <v>535.0</v>
      </c>
      <c r="R818" s="35"/>
    </row>
    <row r="819">
      <c r="A819" s="31" t="s">
        <v>880</v>
      </c>
      <c r="B819" s="11" t="s">
        <v>307</v>
      </c>
      <c r="C819" s="12" t="s">
        <v>24</v>
      </c>
      <c r="D819" s="34"/>
      <c r="E819" s="14">
        <v>842.0</v>
      </c>
      <c r="F819" s="35"/>
      <c r="G819" s="34"/>
      <c r="H819" s="14">
        <v>518.0</v>
      </c>
      <c r="I819" s="48"/>
      <c r="J819" s="34"/>
      <c r="K819" s="14">
        <v>498.0</v>
      </c>
      <c r="L819" s="35"/>
      <c r="M819" s="34"/>
      <c r="N819" s="14">
        <v>483.0</v>
      </c>
      <c r="O819" s="35"/>
      <c r="P819" s="34"/>
      <c r="Q819" s="14">
        <v>486.0</v>
      </c>
      <c r="R819" s="35"/>
    </row>
    <row r="820">
      <c r="A820" s="31" t="s">
        <v>881</v>
      </c>
      <c r="B820" s="11" t="s">
        <v>307</v>
      </c>
      <c r="C820" s="12" t="s">
        <v>24</v>
      </c>
      <c r="D820" s="34"/>
      <c r="E820" s="14">
        <v>993.0</v>
      </c>
      <c r="F820" s="35"/>
      <c r="G820" s="34"/>
      <c r="H820" s="14">
        <v>711.0</v>
      </c>
      <c r="I820" s="48"/>
      <c r="J820" s="34"/>
      <c r="K820" s="14">
        <v>647.0</v>
      </c>
      <c r="L820" s="35"/>
      <c r="M820" s="34"/>
      <c r="N820" s="14">
        <v>504.0</v>
      </c>
      <c r="O820" s="35"/>
      <c r="P820" s="34"/>
      <c r="Q820" s="14">
        <v>531.0</v>
      </c>
      <c r="R820" s="35"/>
    </row>
    <row r="821">
      <c r="A821" s="31" t="s">
        <v>882</v>
      </c>
      <c r="B821" s="11" t="s">
        <v>307</v>
      </c>
      <c r="C821" s="12" t="s">
        <v>24</v>
      </c>
      <c r="D821" s="34"/>
      <c r="E821" s="14">
        <v>1550.0</v>
      </c>
      <c r="F821" s="35"/>
      <c r="G821" s="34"/>
      <c r="H821" s="14">
        <v>1132.0</v>
      </c>
      <c r="I821" s="48"/>
      <c r="J821" s="34"/>
      <c r="K821" s="14">
        <v>920.0</v>
      </c>
      <c r="L821" s="35"/>
      <c r="M821" s="34"/>
      <c r="N821" s="14">
        <v>997.0</v>
      </c>
      <c r="O821" s="35"/>
      <c r="P821" s="34"/>
      <c r="Q821" s="14">
        <v>1008.0</v>
      </c>
      <c r="R821" s="35"/>
    </row>
    <row r="822">
      <c r="A822" s="31" t="s">
        <v>883</v>
      </c>
      <c r="B822" s="11" t="s">
        <v>307</v>
      </c>
      <c r="C822" s="12" t="s">
        <v>24</v>
      </c>
      <c r="D822" s="34"/>
      <c r="E822" s="14">
        <v>1854.0</v>
      </c>
      <c r="F822" s="35"/>
      <c r="G822" s="34"/>
      <c r="H822" s="14">
        <v>1136.0</v>
      </c>
      <c r="I822" s="48"/>
      <c r="J822" s="34"/>
      <c r="K822" s="14">
        <v>1069.0</v>
      </c>
      <c r="L822" s="35"/>
      <c r="M822" s="34"/>
      <c r="N822" s="14">
        <v>1137.0</v>
      </c>
      <c r="O822" s="35"/>
      <c r="P822" s="34"/>
      <c r="Q822" s="14">
        <v>1257.0</v>
      </c>
      <c r="R822" s="35"/>
    </row>
    <row r="823">
      <c r="A823" s="31" t="s">
        <v>884</v>
      </c>
      <c r="B823" s="11" t="s">
        <v>307</v>
      </c>
      <c r="C823" s="12" t="s">
        <v>24</v>
      </c>
      <c r="D823" s="34"/>
      <c r="E823" s="14">
        <v>858.0</v>
      </c>
      <c r="F823" s="35"/>
      <c r="G823" s="34"/>
      <c r="H823" s="14">
        <v>643.0</v>
      </c>
      <c r="I823" s="48"/>
      <c r="J823" s="34"/>
      <c r="K823" s="14">
        <v>592.0</v>
      </c>
      <c r="L823" s="35"/>
      <c r="M823" s="34"/>
      <c r="N823" s="14">
        <v>512.0</v>
      </c>
      <c r="O823" s="35"/>
      <c r="P823" s="34"/>
      <c r="Q823" s="14">
        <v>571.0</v>
      </c>
      <c r="R823" s="35"/>
    </row>
    <row r="824">
      <c r="A824" s="10" t="s">
        <v>885</v>
      </c>
      <c r="B824" s="11" t="s">
        <v>276</v>
      </c>
      <c r="C824" s="12" t="s">
        <v>24</v>
      </c>
      <c r="D824" s="34"/>
      <c r="E824" s="14">
        <v>2639.0</v>
      </c>
      <c r="F824" s="35"/>
      <c r="G824" s="34"/>
      <c r="H824" s="14">
        <v>2007.0</v>
      </c>
      <c r="I824" s="35"/>
      <c r="J824" s="34"/>
      <c r="K824" s="14">
        <v>1922.0</v>
      </c>
      <c r="L824" s="35"/>
      <c r="M824" s="34"/>
      <c r="N824" s="14">
        <v>1899.0</v>
      </c>
      <c r="O824" s="35"/>
      <c r="P824" s="34"/>
      <c r="Q824" s="14">
        <v>1687.0</v>
      </c>
      <c r="R824" s="35"/>
    </row>
    <row r="825">
      <c r="A825" s="10" t="s">
        <v>886</v>
      </c>
      <c r="B825" s="11" t="s">
        <v>276</v>
      </c>
      <c r="C825" s="12" t="s">
        <v>24</v>
      </c>
      <c r="D825" s="34"/>
      <c r="E825" s="14">
        <v>1022.0</v>
      </c>
      <c r="F825" s="35"/>
      <c r="G825" s="34"/>
      <c r="H825" s="14">
        <v>912.0</v>
      </c>
      <c r="I825" s="35"/>
      <c r="J825" s="34"/>
      <c r="K825" s="14">
        <v>858.0</v>
      </c>
      <c r="L825" s="35"/>
      <c r="M825" s="34"/>
      <c r="N825" s="14">
        <v>771.0</v>
      </c>
      <c r="O825" s="35"/>
      <c r="P825" s="34"/>
      <c r="Q825" s="14">
        <v>806.0</v>
      </c>
      <c r="R825" s="35"/>
    </row>
    <row r="826">
      <c r="A826" s="10" t="s">
        <v>230</v>
      </c>
      <c r="B826" s="11" t="s">
        <v>276</v>
      </c>
      <c r="C826" s="12" t="s">
        <v>24</v>
      </c>
      <c r="D826" s="34"/>
      <c r="E826" s="14">
        <v>2941.0</v>
      </c>
      <c r="F826" s="35"/>
      <c r="G826" s="34"/>
      <c r="H826" s="14">
        <v>3193.0</v>
      </c>
      <c r="I826" s="35"/>
      <c r="J826" s="34"/>
      <c r="K826" s="14">
        <v>2849.0</v>
      </c>
      <c r="L826" s="35"/>
      <c r="M826" s="34"/>
      <c r="N826" s="14">
        <v>2489.0</v>
      </c>
      <c r="O826" s="35"/>
      <c r="P826" s="34"/>
      <c r="Q826" s="14">
        <v>2092.0</v>
      </c>
      <c r="R826" s="35"/>
    </row>
    <row r="827">
      <c r="A827" s="10" t="s">
        <v>887</v>
      </c>
      <c r="B827" s="11" t="s">
        <v>276</v>
      </c>
      <c r="C827" s="12" t="s">
        <v>24</v>
      </c>
      <c r="D827" s="34"/>
      <c r="E827" s="14">
        <v>1939.0</v>
      </c>
      <c r="F827" s="35"/>
      <c r="G827" s="34"/>
      <c r="H827" s="14">
        <v>1427.0</v>
      </c>
      <c r="I827" s="35"/>
      <c r="J827" s="34"/>
      <c r="K827" s="14">
        <v>1313.0</v>
      </c>
      <c r="L827" s="35"/>
      <c r="M827" s="34"/>
      <c r="N827" s="14">
        <v>1197.0</v>
      </c>
      <c r="O827" s="35"/>
      <c r="P827" s="34"/>
      <c r="Q827" s="14">
        <v>1240.0</v>
      </c>
      <c r="R827" s="35"/>
    </row>
    <row r="828">
      <c r="A828" s="10" t="s">
        <v>323</v>
      </c>
      <c r="B828" s="11" t="s">
        <v>276</v>
      </c>
      <c r="C828" s="12" t="s">
        <v>24</v>
      </c>
      <c r="D828" s="34"/>
      <c r="E828" s="14">
        <v>2907.0</v>
      </c>
      <c r="F828" s="35"/>
      <c r="G828" s="34"/>
      <c r="H828" s="14">
        <v>2403.0</v>
      </c>
      <c r="I828" s="35"/>
      <c r="J828" s="34"/>
      <c r="K828" s="14">
        <v>2132.0</v>
      </c>
      <c r="L828" s="35"/>
      <c r="M828" s="34"/>
      <c r="N828" s="14">
        <v>2037.0</v>
      </c>
      <c r="O828" s="35"/>
      <c r="P828" s="34"/>
      <c r="Q828" s="14">
        <v>2019.0</v>
      </c>
      <c r="R828" s="35"/>
    </row>
    <row r="829">
      <c r="A829" s="10" t="s">
        <v>551</v>
      </c>
      <c r="B829" s="11" t="s">
        <v>276</v>
      </c>
      <c r="C829" s="12" t="s">
        <v>24</v>
      </c>
      <c r="D829" s="34"/>
      <c r="E829" s="14">
        <v>1496.0</v>
      </c>
      <c r="F829" s="35"/>
      <c r="G829" s="34"/>
      <c r="H829" s="14">
        <v>1373.0</v>
      </c>
      <c r="I829" s="35"/>
      <c r="J829" s="34"/>
      <c r="K829" s="14">
        <v>1248.0</v>
      </c>
      <c r="L829" s="35"/>
      <c r="M829" s="34"/>
      <c r="N829" s="14">
        <v>1171.0</v>
      </c>
      <c r="O829" s="35"/>
      <c r="P829" s="34"/>
      <c r="Q829" s="14">
        <v>1177.0</v>
      </c>
      <c r="R829" s="35"/>
    </row>
    <row r="830">
      <c r="A830" s="10" t="s">
        <v>888</v>
      </c>
      <c r="B830" s="11" t="s">
        <v>276</v>
      </c>
      <c r="C830" s="12" t="s">
        <v>24</v>
      </c>
      <c r="D830" s="34"/>
      <c r="E830" s="14">
        <v>1420.0</v>
      </c>
      <c r="F830" s="35"/>
      <c r="G830" s="34"/>
      <c r="H830" s="14">
        <v>1244.0</v>
      </c>
      <c r="I830" s="35"/>
      <c r="J830" s="34"/>
      <c r="K830" s="14">
        <v>1184.0</v>
      </c>
      <c r="L830" s="35"/>
      <c r="M830" s="34"/>
      <c r="N830" s="14">
        <v>1265.0</v>
      </c>
      <c r="O830" s="35"/>
      <c r="P830" s="34"/>
      <c r="Q830" s="14">
        <v>1200.0</v>
      </c>
      <c r="R830" s="35"/>
    </row>
    <row r="831">
      <c r="A831" s="10" t="s">
        <v>889</v>
      </c>
      <c r="B831" s="11" t="s">
        <v>276</v>
      </c>
      <c r="C831" s="12" t="s">
        <v>24</v>
      </c>
      <c r="D831" s="34"/>
      <c r="E831" s="14">
        <v>1730.0</v>
      </c>
      <c r="F831" s="35"/>
      <c r="G831" s="34"/>
      <c r="H831" s="14">
        <v>1481.0</v>
      </c>
      <c r="I831" s="35"/>
      <c r="J831" s="34"/>
      <c r="K831" s="14">
        <v>1559.0</v>
      </c>
      <c r="L831" s="35"/>
      <c r="M831" s="34"/>
      <c r="N831" s="14">
        <v>1340.0</v>
      </c>
      <c r="O831" s="35"/>
      <c r="P831" s="34"/>
      <c r="Q831" s="14">
        <v>1288.0</v>
      </c>
      <c r="R831" s="35"/>
    </row>
    <row r="832">
      <c r="A832" s="10" t="s">
        <v>890</v>
      </c>
      <c r="B832" s="11" t="s">
        <v>276</v>
      </c>
      <c r="C832" s="12" t="s">
        <v>24</v>
      </c>
      <c r="D832" s="34"/>
      <c r="E832" s="14">
        <v>1673.0</v>
      </c>
      <c r="F832" s="35"/>
      <c r="G832" s="34"/>
      <c r="H832" s="14">
        <v>1053.0</v>
      </c>
      <c r="I832" s="35"/>
      <c r="J832" s="34"/>
      <c r="K832" s="14">
        <v>878.0</v>
      </c>
      <c r="L832" s="35"/>
      <c r="M832" s="34"/>
      <c r="N832" s="14">
        <v>854.0</v>
      </c>
      <c r="O832" s="35"/>
      <c r="P832" s="34"/>
      <c r="Q832" s="14">
        <v>931.0</v>
      </c>
      <c r="R832" s="35"/>
    </row>
    <row r="833">
      <c r="A833" s="10" t="s">
        <v>891</v>
      </c>
      <c r="B833" s="11" t="s">
        <v>276</v>
      </c>
      <c r="C833" s="12" t="s">
        <v>24</v>
      </c>
      <c r="D833" s="34"/>
      <c r="E833" s="14">
        <v>1563.0</v>
      </c>
      <c r="F833" s="35"/>
      <c r="G833" s="34"/>
      <c r="H833" s="14">
        <v>1393.0</v>
      </c>
      <c r="I833" s="35"/>
      <c r="J833" s="34"/>
      <c r="K833" s="14">
        <v>1394.0</v>
      </c>
      <c r="L833" s="35"/>
      <c r="M833" s="34"/>
      <c r="N833" s="14">
        <v>1295.0</v>
      </c>
      <c r="O833" s="35"/>
      <c r="P833" s="34"/>
      <c r="Q833" s="14">
        <v>1182.0</v>
      </c>
      <c r="R833" s="35"/>
    </row>
    <row r="834">
      <c r="A834" s="10" t="s">
        <v>695</v>
      </c>
      <c r="B834" s="11" t="s">
        <v>276</v>
      </c>
      <c r="C834" s="12" t="s">
        <v>24</v>
      </c>
      <c r="D834" s="34"/>
      <c r="E834" s="14">
        <v>2344.0</v>
      </c>
      <c r="F834" s="35"/>
      <c r="G834" s="34"/>
      <c r="H834" s="14">
        <v>2164.0</v>
      </c>
      <c r="I834" s="35"/>
      <c r="J834" s="34"/>
      <c r="K834" s="14">
        <v>2258.0</v>
      </c>
      <c r="L834" s="35"/>
      <c r="M834" s="34"/>
      <c r="N834" s="14">
        <v>2267.0</v>
      </c>
      <c r="O834" s="35"/>
      <c r="P834" s="34"/>
      <c r="Q834" s="14">
        <v>2277.0</v>
      </c>
      <c r="R834" s="35"/>
    </row>
    <row r="835">
      <c r="A835" s="10" t="s">
        <v>892</v>
      </c>
      <c r="B835" s="11" t="s">
        <v>276</v>
      </c>
      <c r="C835" s="12" t="s">
        <v>24</v>
      </c>
      <c r="D835" s="34"/>
      <c r="E835" s="14">
        <v>2461.0</v>
      </c>
      <c r="F835" s="35"/>
      <c r="G835" s="34"/>
      <c r="H835" s="14">
        <v>4148.0</v>
      </c>
      <c r="I835" s="35"/>
      <c r="J835" s="34"/>
      <c r="K835" s="14">
        <v>4133.0</v>
      </c>
      <c r="L835" s="35"/>
      <c r="M835" s="34"/>
      <c r="N835" s="14">
        <v>3854.0</v>
      </c>
      <c r="O835" s="35"/>
      <c r="P835" s="34"/>
      <c r="Q835" s="14">
        <v>4509.0</v>
      </c>
      <c r="R835" s="35"/>
    </row>
    <row r="836">
      <c r="A836" s="10" t="s">
        <v>893</v>
      </c>
      <c r="B836" s="11" t="s">
        <v>276</v>
      </c>
      <c r="C836" s="12" t="s">
        <v>24</v>
      </c>
      <c r="D836" s="34"/>
      <c r="E836" s="14">
        <v>2534.0</v>
      </c>
      <c r="F836" s="35"/>
      <c r="G836" s="34"/>
      <c r="H836" s="14">
        <v>2127.0</v>
      </c>
      <c r="I836" s="35"/>
      <c r="J836" s="34"/>
      <c r="K836" s="14">
        <v>1737.0</v>
      </c>
      <c r="L836" s="35"/>
      <c r="M836" s="34"/>
      <c r="N836" s="14">
        <v>1665.0</v>
      </c>
      <c r="O836" s="35"/>
      <c r="P836" s="34"/>
      <c r="Q836" s="14">
        <v>1642.0</v>
      </c>
      <c r="R836" s="35"/>
    </row>
    <row r="837">
      <c r="A837" s="10" t="s">
        <v>894</v>
      </c>
      <c r="B837" s="11" t="s">
        <v>104</v>
      </c>
      <c r="C837" s="12" t="s">
        <v>24</v>
      </c>
      <c r="D837" s="34"/>
      <c r="E837" s="14">
        <v>1578.0</v>
      </c>
      <c r="F837" s="35"/>
      <c r="G837" s="34"/>
      <c r="H837" s="14">
        <v>827.0</v>
      </c>
      <c r="I837" s="35"/>
      <c r="J837" s="34"/>
      <c r="K837" s="14">
        <v>844.0</v>
      </c>
      <c r="L837" s="35"/>
      <c r="M837" s="34"/>
      <c r="N837" s="14">
        <v>764.0</v>
      </c>
      <c r="O837" s="35"/>
      <c r="P837" s="34"/>
      <c r="Q837" s="14">
        <v>790.0</v>
      </c>
      <c r="R837" s="35"/>
    </row>
    <row r="838">
      <c r="A838" s="10" t="s">
        <v>697</v>
      </c>
      <c r="B838" s="11" t="s">
        <v>104</v>
      </c>
      <c r="C838" s="12" t="s">
        <v>24</v>
      </c>
      <c r="D838" s="34"/>
      <c r="E838" s="14">
        <v>1640.0</v>
      </c>
      <c r="F838" s="35"/>
      <c r="G838" s="34"/>
      <c r="H838" s="14">
        <v>1278.0</v>
      </c>
      <c r="I838" s="35"/>
      <c r="J838" s="34"/>
      <c r="K838" s="14">
        <v>1198.0</v>
      </c>
      <c r="L838" s="35"/>
      <c r="M838" s="34"/>
      <c r="N838" s="14">
        <v>1041.0</v>
      </c>
      <c r="O838" s="35"/>
      <c r="P838" s="34"/>
      <c r="Q838" s="14">
        <v>1070.0</v>
      </c>
      <c r="R838" s="35"/>
    </row>
    <row r="839">
      <c r="A839" s="10" t="s">
        <v>192</v>
      </c>
      <c r="B839" s="11" t="s">
        <v>104</v>
      </c>
      <c r="C839" s="12" t="s">
        <v>24</v>
      </c>
      <c r="D839" s="34"/>
      <c r="E839" s="14">
        <v>2281.0</v>
      </c>
      <c r="F839" s="35"/>
      <c r="G839" s="34"/>
      <c r="H839" s="14">
        <v>2016.0</v>
      </c>
      <c r="I839" s="35"/>
      <c r="J839" s="34"/>
      <c r="K839" s="14">
        <v>1710.0</v>
      </c>
      <c r="L839" s="35"/>
      <c r="M839" s="34"/>
      <c r="N839" s="14">
        <v>3775.0</v>
      </c>
      <c r="O839" s="35"/>
      <c r="P839" s="34"/>
      <c r="Q839" s="14">
        <v>7385.0</v>
      </c>
      <c r="R839" s="35"/>
    </row>
    <row r="840">
      <c r="A840" s="10" t="s">
        <v>895</v>
      </c>
      <c r="B840" s="11" t="s">
        <v>104</v>
      </c>
      <c r="C840" s="12" t="s">
        <v>24</v>
      </c>
      <c r="D840" s="34"/>
      <c r="E840" s="14">
        <v>2574.0</v>
      </c>
      <c r="F840" s="35"/>
      <c r="G840" s="34"/>
      <c r="H840" s="14">
        <v>2226.0</v>
      </c>
      <c r="I840" s="35"/>
      <c r="J840" s="34"/>
      <c r="K840" s="14">
        <v>1944.0</v>
      </c>
      <c r="L840" s="35"/>
      <c r="M840" s="34"/>
      <c r="N840" s="14">
        <v>1845.0</v>
      </c>
      <c r="O840" s="35"/>
      <c r="P840" s="34"/>
      <c r="Q840" s="14">
        <v>2024.0</v>
      </c>
      <c r="R840" s="35"/>
    </row>
    <row r="841">
      <c r="A841" s="10" t="s">
        <v>896</v>
      </c>
      <c r="B841" s="11" t="s">
        <v>104</v>
      </c>
      <c r="C841" s="12" t="s">
        <v>24</v>
      </c>
      <c r="D841" s="34"/>
      <c r="E841" s="14">
        <v>1275.0</v>
      </c>
      <c r="F841" s="35"/>
      <c r="G841" s="34"/>
      <c r="H841" s="14">
        <v>893.0</v>
      </c>
      <c r="I841" s="35"/>
      <c r="J841" s="34"/>
      <c r="K841" s="14">
        <v>704.0</v>
      </c>
      <c r="L841" s="35"/>
      <c r="M841" s="34"/>
      <c r="N841" s="14">
        <v>622.0</v>
      </c>
      <c r="O841" s="35"/>
      <c r="P841" s="34"/>
      <c r="Q841" s="14">
        <v>695.0</v>
      </c>
      <c r="R841" s="35"/>
    </row>
    <row r="842">
      <c r="A842" s="10" t="s">
        <v>897</v>
      </c>
      <c r="B842" s="11" t="s">
        <v>104</v>
      </c>
      <c r="C842" s="12" t="s">
        <v>24</v>
      </c>
      <c r="D842" s="34"/>
      <c r="E842" s="14">
        <v>2092.0</v>
      </c>
      <c r="F842" s="35"/>
      <c r="G842" s="34"/>
      <c r="H842" s="14">
        <v>1520.0</v>
      </c>
      <c r="I842" s="35"/>
      <c r="J842" s="34"/>
      <c r="K842" s="14">
        <v>1368.0</v>
      </c>
      <c r="L842" s="35"/>
      <c r="M842" s="34"/>
      <c r="N842" s="14">
        <v>1269.0</v>
      </c>
      <c r="O842" s="35"/>
      <c r="P842" s="34"/>
      <c r="Q842" s="14">
        <v>1386.0</v>
      </c>
      <c r="R842" s="35"/>
    </row>
    <row r="843">
      <c r="A843" s="10" t="s">
        <v>898</v>
      </c>
      <c r="B843" s="11" t="s">
        <v>104</v>
      </c>
      <c r="C843" s="12" t="s">
        <v>24</v>
      </c>
      <c r="D843" s="34"/>
      <c r="E843" s="14">
        <v>1407.0</v>
      </c>
      <c r="F843" s="35"/>
      <c r="G843" s="34"/>
      <c r="H843" s="14">
        <v>1097.0</v>
      </c>
      <c r="I843" s="35"/>
      <c r="J843" s="34"/>
      <c r="K843" s="14">
        <v>987.0</v>
      </c>
      <c r="L843" s="35"/>
      <c r="M843" s="34"/>
      <c r="N843" s="14">
        <v>1025.0</v>
      </c>
      <c r="O843" s="35"/>
      <c r="P843" s="34"/>
      <c r="Q843" s="14">
        <v>1056.0</v>
      </c>
      <c r="R843" s="35"/>
    </row>
    <row r="844">
      <c r="A844" s="10" t="s">
        <v>631</v>
      </c>
      <c r="B844" s="11" t="s">
        <v>104</v>
      </c>
      <c r="C844" s="12" t="s">
        <v>24</v>
      </c>
      <c r="D844" s="34"/>
      <c r="E844" s="14">
        <v>2797.0</v>
      </c>
      <c r="F844" s="35"/>
      <c r="G844" s="34"/>
      <c r="H844" s="14">
        <v>3027.0</v>
      </c>
      <c r="I844" s="35"/>
      <c r="J844" s="34"/>
      <c r="K844" s="14">
        <v>2795.0</v>
      </c>
      <c r="L844" s="35"/>
      <c r="M844" s="34"/>
      <c r="N844" s="14">
        <v>3042.0</v>
      </c>
      <c r="O844" s="35"/>
      <c r="P844" s="34"/>
      <c r="Q844" s="14">
        <v>3080.0</v>
      </c>
      <c r="R844" s="35"/>
    </row>
    <row r="845">
      <c r="A845" s="10" t="s">
        <v>899</v>
      </c>
      <c r="B845" s="11" t="s">
        <v>50</v>
      </c>
      <c r="C845" s="12" t="s">
        <v>24</v>
      </c>
      <c r="D845" s="34"/>
      <c r="E845" s="19">
        <v>1617.0</v>
      </c>
      <c r="F845" s="35"/>
      <c r="G845" s="34"/>
      <c r="H845" s="14">
        <v>1535.0</v>
      </c>
      <c r="I845" s="35"/>
      <c r="J845" s="34"/>
      <c r="K845" s="14">
        <v>1325.0</v>
      </c>
      <c r="L845" s="35"/>
      <c r="M845" s="34"/>
      <c r="N845" s="14">
        <v>1368.0</v>
      </c>
      <c r="O845" s="35"/>
      <c r="P845" s="34"/>
      <c r="Q845" s="14">
        <v>1710.0</v>
      </c>
      <c r="R845" s="35"/>
    </row>
    <row r="846">
      <c r="A846" s="10" t="s">
        <v>900</v>
      </c>
      <c r="B846" s="11" t="s">
        <v>50</v>
      </c>
      <c r="C846" s="12" t="s">
        <v>24</v>
      </c>
      <c r="D846" s="34"/>
      <c r="E846" s="14">
        <v>1527.0</v>
      </c>
      <c r="F846" s="35"/>
      <c r="G846" s="34"/>
      <c r="H846" s="14">
        <f>2424-299</f>
        <v>2125</v>
      </c>
      <c r="I846" s="35"/>
      <c r="J846" s="34"/>
      <c r="K846" s="14">
        <v>1830.0</v>
      </c>
      <c r="L846" s="35"/>
      <c r="M846" s="34"/>
      <c r="N846" s="14">
        <v>1693.0</v>
      </c>
      <c r="O846" s="35"/>
      <c r="P846" s="34"/>
      <c r="Q846" s="14">
        <v>1753.0</v>
      </c>
      <c r="R846" s="35"/>
    </row>
    <row r="847">
      <c r="A847" s="10" t="s">
        <v>901</v>
      </c>
      <c r="B847" s="11" t="s">
        <v>50</v>
      </c>
      <c r="C847" s="12" t="s">
        <v>24</v>
      </c>
      <c r="D847" s="34"/>
      <c r="E847" s="14">
        <v>1464.0</v>
      </c>
      <c r="F847" s="35"/>
      <c r="G847" s="34"/>
      <c r="H847" s="14">
        <v>1303.0</v>
      </c>
      <c r="I847" s="35"/>
      <c r="J847" s="34"/>
      <c r="K847" s="14">
        <v>1259.0</v>
      </c>
      <c r="L847" s="35"/>
      <c r="M847" s="34"/>
      <c r="N847" s="14">
        <v>1217.0</v>
      </c>
      <c r="O847" s="35"/>
      <c r="P847" s="34"/>
      <c r="Q847" s="14">
        <v>1528.0</v>
      </c>
      <c r="R847" s="35"/>
    </row>
    <row r="848">
      <c r="A848" s="10" t="s">
        <v>902</v>
      </c>
      <c r="B848" s="11" t="s">
        <v>50</v>
      </c>
      <c r="C848" s="12" t="s">
        <v>24</v>
      </c>
      <c r="D848" s="34"/>
      <c r="E848" s="14">
        <v>2371.0</v>
      </c>
      <c r="F848" s="35"/>
      <c r="G848" s="34"/>
      <c r="H848" s="14">
        <f>4568-826</f>
        <v>3742</v>
      </c>
      <c r="I848" s="35"/>
      <c r="J848" s="34"/>
      <c r="K848" s="14">
        <v>4061.0</v>
      </c>
      <c r="L848" s="35"/>
      <c r="M848" s="34"/>
      <c r="N848" s="14">
        <v>4424.0</v>
      </c>
      <c r="O848" s="35"/>
      <c r="P848" s="34"/>
      <c r="Q848" s="14">
        <v>5819.0</v>
      </c>
      <c r="R848" s="35"/>
    </row>
    <row r="849">
      <c r="A849" s="10" t="s">
        <v>903</v>
      </c>
      <c r="B849" s="11" t="s">
        <v>50</v>
      </c>
      <c r="C849" s="12" t="s">
        <v>24</v>
      </c>
      <c r="D849" s="34"/>
      <c r="E849" s="14">
        <v>2363.0</v>
      </c>
      <c r="F849" s="35"/>
      <c r="G849" s="34"/>
      <c r="H849" s="14">
        <v>2526.0</v>
      </c>
      <c r="I849" s="35"/>
      <c r="J849" s="34"/>
      <c r="K849" s="14">
        <v>2352.0</v>
      </c>
      <c r="L849" s="35"/>
      <c r="M849" s="34"/>
      <c r="N849" s="14">
        <v>2773.0</v>
      </c>
      <c r="O849" s="35"/>
      <c r="P849" s="34"/>
      <c r="Q849" s="14">
        <v>3295.0</v>
      </c>
      <c r="R849" s="35"/>
    </row>
    <row r="850">
      <c r="A850" s="10" t="s">
        <v>904</v>
      </c>
      <c r="B850" s="11" t="s">
        <v>50</v>
      </c>
      <c r="C850" s="12" t="s">
        <v>24</v>
      </c>
      <c r="D850" s="34"/>
      <c r="E850" s="14">
        <v>2555.0</v>
      </c>
      <c r="F850" s="35"/>
      <c r="G850" s="34"/>
      <c r="H850" s="14">
        <v>2130.0</v>
      </c>
      <c r="I850" s="35"/>
      <c r="J850" s="34"/>
      <c r="K850" s="14">
        <v>1966.0</v>
      </c>
      <c r="L850" s="35"/>
      <c r="M850" s="34"/>
      <c r="N850" s="14">
        <v>2320.0</v>
      </c>
      <c r="O850" s="35"/>
      <c r="P850" s="34"/>
      <c r="Q850" s="14">
        <v>2801.0</v>
      </c>
      <c r="R850" s="35"/>
    </row>
    <row r="851">
      <c r="A851" s="10" t="s">
        <v>905</v>
      </c>
      <c r="B851" s="11" t="s">
        <v>50</v>
      </c>
      <c r="C851" s="12" t="s">
        <v>24</v>
      </c>
      <c r="D851" s="34"/>
      <c r="E851" s="14">
        <v>1156.0</v>
      </c>
      <c r="F851" s="35"/>
      <c r="G851" s="34"/>
      <c r="H851" s="14">
        <v>914.0</v>
      </c>
      <c r="I851" s="35"/>
      <c r="J851" s="34"/>
      <c r="K851" s="14">
        <v>728.0</v>
      </c>
      <c r="L851" s="35"/>
      <c r="M851" s="34"/>
      <c r="N851" s="14">
        <v>626.0</v>
      </c>
      <c r="O851" s="35"/>
      <c r="P851" s="34"/>
      <c r="Q851" s="14">
        <v>1055.0</v>
      </c>
      <c r="R851" s="35"/>
    </row>
    <row r="852">
      <c r="A852" s="10" t="s">
        <v>906</v>
      </c>
      <c r="B852" s="11" t="s">
        <v>50</v>
      </c>
      <c r="C852" s="12" t="s">
        <v>24</v>
      </c>
      <c r="D852" s="34"/>
      <c r="E852" s="14">
        <v>1720.0</v>
      </c>
      <c r="F852" s="35"/>
      <c r="G852" s="34"/>
      <c r="H852" s="14">
        <v>1468.0</v>
      </c>
      <c r="I852" s="35"/>
      <c r="J852" s="34"/>
      <c r="K852" s="14">
        <v>1410.0</v>
      </c>
      <c r="L852" s="35"/>
      <c r="M852" s="34"/>
      <c r="N852" s="14">
        <v>1473.0</v>
      </c>
      <c r="O852" s="35"/>
      <c r="P852" s="34"/>
      <c r="Q852" s="14">
        <v>1496.0</v>
      </c>
      <c r="R852" s="35"/>
    </row>
    <row r="853">
      <c r="A853" s="10" t="s">
        <v>907</v>
      </c>
      <c r="B853" s="11" t="s">
        <v>50</v>
      </c>
      <c r="C853" s="12" t="s">
        <v>24</v>
      </c>
      <c r="D853" s="34"/>
      <c r="E853" s="14">
        <v>1825.0</v>
      </c>
      <c r="F853" s="35"/>
      <c r="G853" s="34"/>
      <c r="H853" s="14">
        <v>1382.0</v>
      </c>
      <c r="I853" s="35"/>
      <c r="J853" s="34"/>
      <c r="K853" s="14">
        <v>1237.0</v>
      </c>
      <c r="L853" s="35"/>
      <c r="M853" s="34"/>
      <c r="N853" s="14">
        <v>1282.0</v>
      </c>
      <c r="O853" s="35"/>
      <c r="P853" s="34"/>
      <c r="Q853" s="14">
        <v>1364.0</v>
      </c>
      <c r="R853" s="35"/>
    </row>
    <row r="854">
      <c r="A854" s="10" t="s">
        <v>908</v>
      </c>
      <c r="B854" s="11" t="s">
        <v>50</v>
      </c>
      <c r="C854" s="12" t="s">
        <v>24</v>
      </c>
      <c r="D854" s="34"/>
      <c r="E854" s="14">
        <v>3570.0</v>
      </c>
      <c r="F854" s="35"/>
      <c r="G854" s="34"/>
      <c r="H854" s="14">
        <f>3760-63</f>
        <v>3697</v>
      </c>
      <c r="I854" s="35"/>
      <c r="J854" s="34"/>
      <c r="K854" s="14">
        <v>4043.0</v>
      </c>
      <c r="L854" s="35"/>
      <c r="M854" s="34"/>
      <c r="N854" s="14">
        <v>4334.0</v>
      </c>
      <c r="O854" s="35"/>
      <c r="P854" s="34"/>
      <c r="Q854" s="14">
        <v>4268.0</v>
      </c>
      <c r="R854" s="35"/>
    </row>
    <row r="855">
      <c r="A855" s="10" t="s">
        <v>909</v>
      </c>
      <c r="B855" s="11" t="s">
        <v>50</v>
      </c>
      <c r="C855" s="12" t="s">
        <v>24</v>
      </c>
      <c r="D855" s="34"/>
      <c r="E855" s="14">
        <v>1856.0</v>
      </c>
      <c r="F855" s="35"/>
      <c r="G855" s="34"/>
      <c r="H855" s="14">
        <v>2424.0</v>
      </c>
      <c r="I855" s="35"/>
      <c r="J855" s="34"/>
      <c r="K855" s="14">
        <v>2271.0</v>
      </c>
      <c r="L855" s="35"/>
      <c r="M855" s="34"/>
      <c r="N855" s="14">
        <v>2522.0</v>
      </c>
      <c r="O855" s="35"/>
      <c r="P855" s="34"/>
      <c r="Q855" s="14">
        <v>2550.0</v>
      </c>
      <c r="R855" s="35"/>
    </row>
    <row r="856">
      <c r="A856" s="10" t="s">
        <v>910</v>
      </c>
      <c r="B856" s="11" t="s">
        <v>50</v>
      </c>
      <c r="C856" s="12" t="s">
        <v>24</v>
      </c>
      <c r="D856" s="34"/>
      <c r="E856" s="14">
        <v>2409.0</v>
      </c>
      <c r="F856" s="35"/>
      <c r="G856" s="34"/>
      <c r="H856" s="14">
        <v>2636.0</v>
      </c>
      <c r="I856" s="35"/>
      <c r="J856" s="34"/>
      <c r="K856" s="14">
        <v>3120.0</v>
      </c>
      <c r="L856" s="35"/>
      <c r="M856" s="34"/>
      <c r="N856" s="14">
        <v>4234.0</v>
      </c>
      <c r="O856" s="35"/>
      <c r="P856" s="34"/>
      <c r="Q856" s="14">
        <v>5453.0</v>
      </c>
      <c r="R856" s="35"/>
    </row>
    <row r="857">
      <c r="A857" s="10" t="s">
        <v>911</v>
      </c>
      <c r="B857" s="11" t="s">
        <v>50</v>
      </c>
      <c r="C857" s="12" t="s">
        <v>24</v>
      </c>
      <c r="D857" s="34"/>
      <c r="E857" s="14">
        <v>1767.0</v>
      </c>
      <c r="F857" s="35"/>
      <c r="G857" s="34"/>
      <c r="H857" s="14">
        <v>1644.0</v>
      </c>
      <c r="I857" s="35"/>
      <c r="J857" s="34"/>
      <c r="K857" s="14">
        <v>1518.0</v>
      </c>
      <c r="L857" s="35"/>
      <c r="M857" s="34"/>
      <c r="N857" s="14">
        <v>1518.0</v>
      </c>
      <c r="O857" s="35"/>
      <c r="P857" s="34"/>
      <c r="Q857" s="14">
        <v>1700.0</v>
      </c>
      <c r="R857" s="35"/>
    </row>
    <row r="858">
      <c r="A858" s="10" t="s">
        <v>912</v>
      </c>
      <c r="B858" s="11" t="s">
        <v>50</v>
      </c>
      <c r="C858" s="12" t="s">
        <v>24</v>
      </c>
      <c r="D858" s="34"/>
      <c r="E858" s="14">
        <v>1392.0</v>
      </c>
      <c r="F858" s="35"/>
      <c r="G858" s="34"/>
      <c r="H858" s="14">
        <v>1203.0</v>
      </c>
      <c r="I858" s="35"/>
      <c r="J858" s="34"/>
      <c r="K858" s="14">
        <v>985.0</v>
      </c>
      <c r="L858" s="35"/>
      <c r="M858" s="34"/>
      <c r="N858" s="14">
        <v>1086.0</v>
      </c>
      <c r="O858" s="35"/>
      <c r="P858" s="34"/>
      <c r="Q858" s="14">
        <v>1198.0</v>
      </c>
      <c r="R858" s="35"/>
    </row>
    <row r="859">
      <c r="A859" s="10" t="s">
        <v>913</v>
      </c>
      <c r="B859" s="11" t="s">
        <v>337</v>
      </c>
      <c r="C859" s="12" t="s">
        <v>24</v>
      </c>
      <c r="D859" s="34"/>
      <c r="E859" s="14">
        <v>4287.0</v>
      </c>
      <c r="F859" s="35"/>
      <c r="G859" s="34"/>
      <c r="H859" s="14">
        <v>1690.0</v>
      </c>
      <c r="I859" s="35"/>
      <c r="J859" s="34"/>
      <c r="K859" s="14">
        <v>1413.0</v>
      </c>
      <c r="L859" s="35"/>
      <c r="M859" s="34"/>
      <c r="N859" s="14">
        <v>1468.0</v>
      </c>
      <c r="O859" s="35"/>
      <c r="P859" s="34"/>
      <c r="Q859" s="14">
        <v>1661.0</v>
      </c>
      <c r="R859" s="35"/>
    </row>
    <row r="860">
      <c r="A860" s="10" t="s">
        <v>699</v>
      </c>
      <c r="B860" s="11" t="s">
        <v>337</v>
      </c>
      <c r="C860" s="12" t="s">
        <v>24</v>
      </c>
      <c r="D860" s="34"/>
      <c r="E860" s="14">
        <v>1462.0</v>
      </c>
      <c r="F860" s="35"/>
      <c r="G860" s="34"/>
      <c r="H860" s="14">
        <v>1276.0</v>
      </c>
      <c r="I860" s="35"/>
      <c r="J860" s="34"/>
      <c r="K860" s="14">
        <v>1025.0</v>
      </c>
      <c r="L860" s="35"/>
      <c r="M860" s="34"/>
      <c r="N860" s="14">
        <v>1116.0</v>
      </c>
      <c r="O860" s="35"/>
      <c r="P860" s="34"/>
      <c r="Q860" s="14">
        <v>1002.0</v>
      </c>
      <c r="R860" s="35"/>
    </row>
    <row r="861">
      <c r="A861" s="10" t="s">
        <v>914</v>
      </c>
      <c r="B861" s="11" t="s">
        <v>337</v>
      </c>
      <c r="C861" s="12" t="s">
        <v>24</v>
      </c>
      <c r="D861" s="34"/>
      <c r="E861" s="14">
        <v>2443.0</v>
      </c>
      <c r="F861" s="35"/>
      <c r="G861" s="34"/>
      <c r="H861" s="14">
        <v>2231.0</v>
      </c>
      <c r="I861" s="35"/>
      <c r="J861" s="34"/>
      <c r="K861" s="14">
        <v>2226.0</v>
      </c>
      <c r="L861" s="35"/>
      <c r="M861" s="34"/>
      <c r="N861" s="14">
        <v>2153.0</v>
      </c>
      <c r="O861" s="35"/>
      <c r="P861" s="34"/>
      <c r="Q861" s="14">
        <v>2226.0</v>
      </c>
      <c r="R861" s="35"/>
    </row>
    <row r="862">
      <c r="A862" s="10" t="s">
        <v>915</v>
      </c>
      <c r="B862" s="11" t="s">
        <v>337</v>
      </c>
      <c r="C862" s="12" t="s">
        <v>24</v>
      </c>
      <c r="D862" s="34"/>
      <c r="E862" s="14">
        <v>910.0</v>
      </c>
      <c r="F862" s="35"/>
      <c r="G862" s="34"/>
      <c r="H862" s="14">
        <v>1227.0</v>
      </c>
      <c r="I862" s="35"/>
      <c r="J862" s="34"/>
      <c r="K862" s="14">
        <v>1032.0</v>
      </c>
      <c r="L862" s="35"/>
      <c r="M862" s="34"/>
      <c r="N862" s="14">
        <v>1001.0</v>
      </c>
      <c r="O862" s="35"/>
      <c r="P862" s="34"/>
      <c r="Q862" s="14">
        <v>1060.0</v>
      </c>
      <c r="R862" s="35"/>
    </row>
    <row r="863">
      <c r="A863" s="10" t="s">
        <v>916</v>
      </c>
      <c r="B863" s="11" t="s">
        <v>337</v>
      </c>
      <c r="C863" s="12" t="s">
        <v>24</v>
      </c>
      <c r="D863" s="34"/>
      <c r="E863" s="14">
        <v>1774.0</v>
      </c>
      <c r="F863" s="35"/>
      <c r="G863" s="34"/>
      <c r="H863" s="14">
        <v>937.0</v>
      </c>
      <c r="I863" s="35"/>
      <c r="J863" s="34"/>
      <c r="K863" s="14">
        <v>739.0</v>
      </c>
      <c r="L863" s="35"/>
      <c r="M863" s="34"/>
      <c r="N863" s="14">
        <v>667.0</v>
      </c>
      <c r="O863" s="35"/>
      <c r="P863" s="34"/>
      <c r="Q863" s="14">
        <v>791.0</v>
      </c>
      <c r="R863" s="35"/>
    </row>
    <row r="864">
      <c r="A864" s="10" t="s">
        <v>917</v>
      </c>
      <c r="B864" s="11" t="s">
        <v>337</v>
      </c>
      <c r="C864" s="12" t="s">
        <v>24</v>
      </c>
      <c r="D864" s="34"/>
      <c r="E864" s="14">
        <v>1162.0</v>
      </c>
      <c r="F864" s="35"/>
      <c r="G864" s="34"/>
      <c r="H864" s="14">
        <v>848.0</v>
      </c>
      <c r="I864" s="35"/>
      <c r="J864" s="34"/>
      <c r="K864" s="14">
        <v>610.0</v>
      </c>
      <c r="L864" s="35"/>
      <c r="M864" s="34"/>
      <c r="N864" s="14">
        <v>567.0</v>
      </c>
      <c r="O864" s="35"/>
      <c r="P864" s="34"/>
      <c r="Q864" s="14">
        <v>505.0</v>
      </c>
      <c r="R864" s="35"/>
    </row>
    <row r="865">
      <c r="A865" s="10" t="s">
        <v>918</v>
      </c>
      <c r="B865" s="11" t="s">
        <v>337</v>
      </c>
      <c r="C865" s="12" t="s">
        <v>24</v>
      </c>
      <c r="D865" s="34"/>
      <c r="E865" s="14">
        <v>237.0</v>
      </c>
      <c r="F865" s="35"/>
      <c r="G865" s="34"/>
      <c r="H865" s="14">
        <v>509.0</v>
      </c>
      <c r="I865" s="35"/>
      <c r="J865" s="34"/>
      <c r="K865" s="14">
        <v>313.0</v>
      </c>
      <c r="L865" s="35"/>
      <c r="M865" s="34"/>
      <c r="N865" s="14">
        <v>437.0</v>
      </c>
      <c r="O865" s="35"/>
      <c r="P865" s="34"/>
      <c r="Q865" s="14">
        <v>460.0</v>
      </c>
      <c r="R865" s="35"/>
    </row>
    <row r="866">
      <c r="A866" s="10" t="s">
        <v>919</v>
      </c>
      <c r="B866" s="11" t="s">
        <v>337</v>
      </c>
      <c r="C866" s="12" t="s">
        <v>24</v>
      </c>
      <c r="D866" s="34"/>
      <c r="E866" s="14">
        <v>693.0</v>
      </c>
      <c r="F866" s="35"/>
      <c r="G866" s="34"/>
      <c r="H866" s="14">
        <v>434.0</v>
      </c>
      <c r="I866" s="35"/>
      <c r="J866" s="34"/>
      <c r="K866" s="14">
        <v>397.0</v>
      </c>
      <c r="L866" s="35"/>
      <c r="M866" s="34"/>
      <c r="N866" s="14">
        <v>235.0</v>
      </c>
      <c r="O866" s="35"/>
      <c r="P866" s="34"/>
      <c r="Q866" s="14">
        <v>244.0</v>
      </c>
      <c r="R866" s="35"/>
    </row>
    <row r="867">
      <c r="A867" s="10" t="s">
        <v>920</v>
      </c>
      <c r="B867" s="11" t="s">
        <v>337</v>
      </c>
      <c r="C867" s="12" t="s">
        <v>24</v>
      </c>
      <c r="D867" s="34"/>
      <c r="E867" s="14">
        <v>1731.0</v>
      </c>
      <c r="F867" s="35"/>
      <c r="G867" s="34"/>
      <c r="H867" s="14">
        <v>1013.0</v>
      </c>
      <c r="I867" s="35"/>
      <c r="J867" s="34"/>
      <c r="K867" s="14">
        <v>852.0</v>
      </c>
      <c r="L867" s="35"/>
      <c r="M867" s="34"/>
      <c r="N867" s="14">
        <v>932.0</v>
      </c>
      <c r="O867" s="35"/>
      <c r="P867" s="34"/>
      <c r="Q867" s="14">
        <v>1044.0</v>
      </c>
      <c r="R867" s="35"/>
    </row>
    <row r="868">
      <c r="A868" s="10" t="s">
        <v>921</v>
      </c>
      <c r="B868" s="11" t="s">
        <v>337</v>
      </c>
      <c r="C868" s="12" t="s">
        <v>24</v>
      </c>
      <c r="D868" s="34"/>
      <c r="E868" s="14">
        <v>1450.0</v>
      </c>
      <c r="F868" s="35"/>
      <c r="G868" s="34"/>
      <c r="H868" s="14">
        <v>1580.0</v>
      </c>
      <c r="I868" s="35"/>
      <c r="J868" s="34"/>
      <c r="K868" s="14">
        <v>1684.0</v>
      </c>
      <c r="L868" s="35"/>
      <c r="M868" s="34"/>
      <c r="N868" s="14">
        <v>1612.0</v>
      </c>
      <c r="O868" s="35"/>
      <c r="P868" s="34"/>
      <c r="Q868" s="14">
        <v>1780.0</v>
      </c>
      <c r="R868" s="35"/>
    </row>
    <row r="869">
      <c r="A869" s="10" t="s">
        <v>922</v>
      </c>
      <c r="B869" s="11" t="s">
        <v>337</v>
      </c>
      <c r="C869" s="12" t="s">
        <v>24</v>
      </c>
      <c r="D869" s="34"/>
      <c r="E869" s="14">
        <v>899.0</v>
      </c>
      <c r="F869" s="35"/>
      <c r="G869" s="34"/>
      <c r="H869" s="14">
        <v>573.0</v>
      </c>
      <c r="I869" s="35"/>
      <c r="J869" s="34"/>
      <c r="K869" s="14">
        <v>545.0</v>
      </c>
      <c r="L869" s="35"/>
      <c r="M869" s="34"/>
      <c r="N869" s="14">
        <v>567.0</v>
      </c>
      <c r="O869" s="35"/>
      <c r="P869" s="34"/>
      <c r="Q869" s="14">
        <v>737.0</v>
      </c>
      <c r="R869" s="35"/>
    </row>
    <row r="870">
      <c r="A870" s="10" t="s">
        <v>923</v>
      </c>
      <c r="B870" s="11" t="s">
        <v>220</v>
      </c>
      <c r="C870" s="12" t="s">
        <v>24</v>
      </c>
      <c r="D870" s="34"/>
      <c r="E870" s="19">
        <v>2440.0</v>
      </c>
      <c r="F870" s="35"/>
      <c r="G870" s="34"/>
      <c r="H870" s="14">
        <v>1946.0</v>
      </c>
      <c r="I870" s="35"/>
      <c r="J870" s="34"/>
      <c r="K870" s="14">
        <v>1927.0</v>
      </c>
      <c r="L870" s="35"/>
      <c r="M870" s="34"/>
      <c r="N870" s="14">
        <v>1701.0</v>
      </c>
      <c r="O870" s="35"/>
      <c r="P870" s="34"/>
      <c r="Q870" s="14">
        <v>1734.0</v>
      </c>
      <c r="R870" s="35"/>
    </row>
    <row r="871">
      <c r="A871" s="10" t="s">
        <v>924</v>
      </c>
      <c r="B871" s="11" t="s">
        <v>220</v>
      </c>
      <c r="C871" s="12" t="s">
        <v>24</v>
      </c>
      <c r="D871" s="34"/>
      <c r="E871" s="14">
        <v>2098.0</v>
      </c>
      <c r="F871" s="35"/>
      <c r="G871" s="34"/>
      <c r="H871" s="14">
        <v>2341.0</v>
      </c>
      <c r="I871" s="35"/>
      <c r="J871" s="34"/>
      <c r="K871" s="14">
        <v>1552.0</v>
      </c>
      <c r="L871" s="35"/>
      <c r="M871" s="34"/>
      <c r="N871" s="14">
        <v>1303.0</v>
      </c>
      <c r="O871" s="35"/>
      <c r="P871" s="34"/>
      <c r="Q871" s="14">
        <v>1279.0</v>
      </c>
      <c r="R871" s="35"/>
    </row>
    <row r="872">
      <c r="A872" s="10" t="s">
        <v>925</v>
      </c>
      <c r="B872" s="11" t="s">
        <v>220</v>
      </c>
      <c r="C872" s="12" t="s">
        <v>24</v>
      </c>
      <c r="D872" s="34"/>
      <c r="E872" s="14">
        <v>267.0</v>
      </c>
      <c r="F872" s="35"/>
      <c r="G872" s="34"/>
      <c r="H872" s="14">
        <v>741.0</v>
      </c>
      <c r="I872" s="35"/>
      <c r="J872" s="34"/>
      <c r="K872" s="14">
        <v>684.0</v>
      </c>
      <c r="L872" s="35"/>
      <c r="M872" s="34"/>
      <c r="N872" s="14">
        <v>943.0</v>
      </c>
      <c r="O872" s="35"/>
      <c r="P872" s="34"/>
      <c r="Q872" s="14">
        <v>804.0</v>
      </c>
      <c r="R872" s="35"/>
    </row>
    <row r="873">
      <c r="A873" s="10" t="s">
        <v>926</v>
      </c>
      <c r="B873" s="11" t="s">
        <v>220</v>
      </c>
      <c r="C873" s="12" t="s">
        <v>24</v>
      </c>
      <c r="D873" s="34"/>
      <c r="E873" s="14">
        <v>2161.0</v>
      </c>
      <c r="F873" s="35"/>
      <c r="G873" s="34"/>
      <c r="H873" s="14">
        <v>1772.0</v>
      </c>
      <c r="I873" s="35"/>
      <c r="J873" s="34"/>
      <c r="K873" s="14">
        <v>1578.0</v>
      </c>
      <c r="L873" s="35"/>
      <c r="M873" s="34"/>
      <c r="N873" s="14">
        <v>1512.0</v>
      </c>
      <c r="O873" s="35"/>
      <c r="P873" s="34"/>
      <c r="Q873" s="14">
        <v>1414.0</v>
      </c>
      <c r="R873" s="35"/>
    </row>
    <row r="874">
      <c r="A874" s="10" t="s">
        <v>927</v>
      </c>
      <c r="B874" s="11" t="s">
        <v>220</v>
      </c>
      <c r="C874" s="12" t="s">
        <v>24</v>
      </c>
      <c r="D874" s="34"/>
      <c r="E874" s="14">
        <v>1532.0</v>
      </c>
      <c r="F874" s="35"/>
      <c r="G874" s="34"/>
      <c r="H874" s="14">
        <v>1323.0</v>
      </c>
      <c r="I874" s="35"/>
      <c r="J874" s="34"/>
      <c r="K874" s="14">
        <v>1100.0</v>
      </c>
      <c r="L874" s="35"/>
      <c r="M874" s="34"/>
      <c r="N874" s="14">
        <v>1016.0</v>
      </c>
      <c r="O874" s="35"/>
      <c r="P874" s="34"/>
      <c r="Q874" s="14">
        <v>919.0</v>
      </c>
      <c r="R874" s="35"/>
    </row>
    <row r="875">
      <c r="A875" s="10" t="s">
        <v>928</v>
      </c>
      <c r="B875" s="11" t="s">
        <v>220</v>
      </c>
      <c r="C875" s="12" t="s">
        <v>24</v>
      </c>
      <c r="D875" s="34"/>
      <c r="E875" s="14">
        <v>285.0</v>
      </c>
      <c r="F875" s="35"/>
      <c r="G875" s="34"/>
      <c r="H875" s="14">
        <v>300.0</v>
      </c>
      <c r="I875" s="35"/>
      <c r="J875" s="34"/>
      <c r="K875" s="14">
        <v>209.0</v>
      </c>
      <c r="L875" s="35"/>
      <c r="M875" s="34"/>
      <c r="N875" s="14">
        <v>177.0</v>
      </c>
      <c r="O875" s="35"/>
      <c r="P875" s="34"/>
      <c r="Q875" s="14">
        <v>121.0</v>
      </c>
      <c r="R875" s="35"/>
    </row>
    <row r="876">
      <c r="A876" s="10" t="s">
        <v>929</v>
      </c>
      <c r="B876" s="11" t="s">
        <v>220</v>
      </c>
      <c r="C876" s="12" t="s">
        <v>24</v>
      </c>
      <c r="D876" s="34"/>
      <c r="E876" s="14">
        <v>2424.0</v>
      </c>
      <c r="F876" s="35"/>
      <c r="G876" s="34"/>
      <c r="H876" s="14">
        <v>2028.0</v>
      </c>
      <c r="I876" s="35"/>
      <c r="J876" s="34"/>
      <c r="K876" s="14">
        <v>1966.0</v>
      </c>
      <c r="L876" s="35"/>
      <c r="M876" s="34"/>
      <c r="N876" s="14">
        <v>1728.0</v>
      </c>
      <c r="O876" s="35"/>
      <c r="P876" s="34"/>
      <c r="Q876" s="14">
        <v>1767.0</v>
      </c>
      <c r="R876" s="35"/>
    </row>
    <row r="877">
      <c r="A877" s="10" t="s">
        <v>323</v>
      </c>
      <c r="B877" s="11" t="s">
        <v>220</v>
      </c>
      <c r="C877" s="12" t="s">
        <v>24</v>
      </c>
      <c r="D877" s="34"/>
      <c r="E877" s="14">
        <v>1184.0</v>
      </c>
      <c r="F877" s="35"/>
      <c r="G877" s="34"/>
      <c r="H877" s="14">
        <v>1447.0</v>
      </c>
      <c r="I877" s="35"/>
      <c r="J877" s="34"/>
      <c r="K877" s="14">
        <v>1280.0</v>
      </c>
      <c r="L877" s="35"/>
      <c r="M877" s="34"/>
      <c r="N877" s="14">
        <v>1242.0</v>
      </c>
      <c r="O877" s="35"/>
      <c r="P877" s="34"/>
      <c r="Q877" s="14">
        <v>1002.0</v>
      </c>
      <c r="R877" s="35"/>
    </row>
    <row r="878">
      <c r="A878" s="10" t="s">
        <v>930</v>
      </c>
      <c r="B878" s="11" t="s">
        <v>220</v>
      </c>
      <c r="C878" s="12" t="s">
        <v>24</v>
      </c>
      <c r="D878" s="34"/>
      <c r="E878" s="14">
        <v>1687.0</v>
      </c>
      <c r="F878" s="35"/>
      <c r="G878" s="34"/>
      <c r="H878" s="14">
        <v>1121.0</v>
      </c>
      <c r="I878" s="35"/>
      <c r="J878" s="34"/>
      <c r="K878" s="14">
        <v>1028.0</v>
      </c>
      <c r="L878" s="35"/>
      <c r="M878" s="34"/>
      <c r="N878" s="14">
        <v>880.0</v>
      </c>
      <c r="O878" s="35"/>
      <c r="P878" s="34"/>
      <c r="Q878" s="14">
        <v>831.0</v>
      </c>
      <c r="R878" s="35"/>
    </row>
    <row r="879">
      <c r="A879" s="10" t="s">
        <v>931</v>
      </c>
      <c r="B879" s="11" t="s">
        <v>127</v>
      </c>
      <c r="C879" s="12" t="s">
        <v>24</v>
      </c>
      <c r="D879" s="34"/>
      <c r="E879" s="14">
        <v>1046.0</v>
      </c>
      <c r="F879" s="35"/>
      <c r="G879" s="34"/>
      <c r="H879" s="14">
        <v>500.0</v>
      </c>
      <c r="I879" s="35"/>
      <c r="J879" s="34"/>
      <c r="K879" s="14">
        <v>389.0</v>
      </c>
      <c r="L879" s="35"/>
      <c r="M879" s="34"/>
      <c r="N879" s="14">
        <v>202.0</v>
      </c>
      <c r="O879" s="35"/>
      <c r="P879" s="34"/>
      <c r="Q879" s="14">
        <v>190.0</v>
      </c>
      <c r="R879" s="35"/>
    </row>
    <row r="880">
      <c r="A880" s="10" t="s">
        <v>932</v>
      </c>
      <c r="B880" s="11" t="s">
        <v>127</v>
      </c>
      <c r="C880" s="12" t="s">
        <v>24</v>
      </c>
      <c r="D880" s="34"/>
      <c r="E880" s="14">
        <v>2175.0</v>
      </c>
      <c r="F880" s="35"/>
      <c r="G880" s="34"/>
      <c r="H880" s="14">
        <v>1845.0</v>
      </c>
      <c r="I880" s="35"/>
      <c r="J880" s="34"/>
      <c r="K880" s="14">
        <v>1949.0</v>
      </c>
      <c r="L880" s="35"/>
      <c r="M880" s="34"/>
      <c r="N880" s="14">
        <v>2226.0</v>
      </c>
      <c r="O880" s="35"/>
      <c r="P880" s="34"/>
      <c r="Q880" s="14">
        <v>2300.0</v>
      </c>
      <c r="R880" s="35"/>
    </row>
    <row r="881">
      <c r="A881" s="10" t="s">
        <v>933</v>
      </c>
      <c r="B881" s="11" t="s">
        <v>127</v>
      </c>
      <c r="C881" s="12" t="s">
        <v>24</v>
      </c>
      <c r="D881" s="34"/>
      <c r="E881" s="14">
        <v>855.0</v>
      </c>
      <c r="F881" s="35"/>
      <c r="G881" s="34"/>
      <c r="H881" s="14">
        <v>441.0</v>
      </c>
      <c r="I881" s="35"/>
      <c r="J881" s="34"/>
      <c r="K881" s="14">
        <v>332.0</v>
      </c>
      <c r="L881" s="35"/>
      <c r="M881" s="34"/>
      <c r="N881" s="14">
        <v>306.0</v>
      </c>
      <c r="O881" s="35"/>
      <c r="P881" s="34"/>
      <c r="Q881" s="14">
        <v>408.0</v>
      </c>
      <c r="R881" s="35"/>
    </row>
    <row r="882">
      <c r="A882" s="10" t="s">
        <v>934</v>
      </c>
      <c r="B882" s="11" t="s">
        <v>127</v>
      </c>
      <c r="C882" s="12" t="s">
        <v>24</v>
      </c>
      <c r="D882" s="34"/>
      <c r="E882" s="14">
        <v>2157.0</v>
      </c>
      <c r="F882" s="35"/>
      <c r="G882" s="34"/>
      <c r="H882" s="14">
        <v>1312.0</v>
      </c>
      <c r="I882" s="35"/>
      <c r="J882" s="34"/>
      <c r="K882" s="14">
        <v>1038.0</v>
      </c>
      <c r="L882" s="35"/>
      <c r="M882" s="34"/>
      <c r="N882" s="14">
        <v>949.0</v>
      </c>
      <c r="O882" s="35"/>
      <c r="P882" s="34"/>
      <c r="Q882" s="14">
        <v>1045.0</v>
      </c>
      <c r="R882" s="35"/>
    </row>
    <row r="883">
      <c r="A883" s="10" t="s">
        <v>935</v>
      </c>
      <c r="B883" s="11" t="s">
        <v>127</v>
      </c>
      <c r="C883" s="12" t="s">
        <v>24</v>
      </c>
      <c r="D883" s="34"/>
      <c r="E883" s="14">
        <v>2231.0</v>
      </c>
      <c r="F883" s="35"/>
      <c r="G883" s="34"/>
      <c r="H883" s="14">
        <v>2065.0</v>
      </c>
      <c r="I883" s="35"/>
      <c r="J883" s="34"/>
      <c r="K883" s="14">
        <v>1866.0</v>
      </c>
      <c r="L883" s="35"/>
      <c r="M883" s="34"/>
      <c r="N883" s="14">
        <v>2077.0</v>
      </c>
      <c r="O883" s="35"/>
      <c r="P883" s="34"/>
      <c r="Q883" s="14">
        <v>2734.0</v>
      </c>
      <c r="R883" s="35"/>
    </row>
    <row r="884">
      <c r="A884" s="10" t="s">
        <v>936</v>
      </c>
      <c r="B884" s="11" t="s">
        <v>127</v>
      </c>
      <c r="C884" s="12" t="s">
        <v>24</v>
      </c>
      <c r="D884" s="34"/>
      <c r="E884" s="14">
        <v>1845.0</v>
      </c>
      <c r="F884" s="35"/>
      <c r="G884" s="34"/>
      <c r="H884" s="14">
        <v>1241.0</v>
      </c>
      <c r="I884" s="35"/>
      <c r="J884" s="34"/>
      <c r="K884" s="14">
        <v>1182.0</v>
      </c>
      <c r="L884" s="35"/>
      <c r="M884" s="34"/>
      <c r="N884" s="14">
        <v>1147.0</v>
      </c>
      <c r="O884" s="35"/>
      <c r="P884" s="34"/>
      <c r="Q884" s="14">
        <v>1202.0</v>
      </c>
      <c r="R884" s="35"/>
    </row>
    <row r="885">
      <c r="A885" s="10" t="s">
        <v>937</v>
      </c>
      <c r="B885" s="11" t="s">
        <v>127</v>
      </c>
      <c r="C885" s="12" t="s">
        <v>24</v>
      </c>
      <c r="D885" s="34"/>
      <c r="E885" s="14">
        <v>915.0</v>
      </c>
      <c r="F885" s="35"/>
      <c r="G885" s="34"/>
      <c r="H885" s="14">
        <v>695.0</v>
      </c>
      <c r="I885" s="35"/>
      <c r="J885" s="34"/>
      <c r="K885" s="14">
        <v>596.0</v>
      </c>
      <c r="L885" s="35"/>
      <c r="M885" s="34"/>
      <c r="N885" s="14">
        <v>838.0</v>
      </c>
      <c r="O885" s="35"/>
      <c r="P885" s="34"/>
      <c r="Q885" s="14">
        <v>1000.0</v>
      </c>
      <c r="R885" s="35"/>
    </row>
    <row r="886">
      <c r="A886" s="10" t="s">
        <v>543</v>
      </c>
      <c r="B886" s="11" t="s">
        <v>127</v>
      </c>
      <c r="C886" s="12" t="s">
        <v>24</v>
      </c>
      <c r="D886" s="34"/>
      <c r="E886" s="14">
        <v>1066.0</v>
      </c>
      <c r="F886" s="35"/>
      <c r="G886" s="34"/>
      <c r="H886" s="14">
        <v>607.0</v>
      </c>
      <c r="I886" s="35"/>
      <c r="J886" s="34"/>
      <c r="K886" s="14">
        <v>453.0</v>
      </c>
      <c r="L886" s="35"/>
      <c r="M886" s="34"/>
      <c r="N886" s="14">
        <v>384.0</v>
      </c>
      <c r="O886" s="35"/>
      <c r="P886" s="34"/>
      <c r="Q886" s="14">
        <v>401.0</v>
      </c>
      <c r="R886" s="35"/>
    </row>
    <row r="887">
      <c r="A887" s="31" t="s">
        <v>938</v>
      </c>
      <c r="B887" s="11" t="s">
        <v>266</v>
      </c>
      <c r="C887" s="12" t="s">
        <v>24</v>
      </c>
      <c r="D887" s="34"/>
      <c r="E887" s="14">
        <v>1975.0</v>
      </c>
      <c r="F887" s="35"/>
      <c r="G887" s="34"/>
      <c r="H887" s="14">
        <v>2231.0</v>
      </c>
      <c r="I887" s="48"/>
      <c r="J887" s="34"/>
      <c r="K887" s="14">
        <f>1530+345</f>
        <v>1875</v>
      </c>
      <c r="L887" s="35"/>
      <c r="M887" s="34"/>
      <c r="N887" s="14">
        <f>1734+387</f>
        <v>2121</v>
      </c>
      <c r="O887" s="35"/>
      <c r="P887" s="34"/>
      <c r="Q887" s="14">
        <f>1763+496</f>
        <v>2259</v>
      </c>
      <c r="R887" s="35"/>
    </row>
    <row r="888">
      <c r="A888" s="31" t="s">
        <v>939</v>
      </c>
      <c r="B888" s="11" t="s">
        <v>266</v>
      </c>
      <c r="C888" s="12" t="s">
        <v>24</v>
      </c>
      <c r="D888" s="34"/>
      <c r="E888" s="14">
        <v>1608.0</v>
      </c>
      <c r="F888" s="35"/>
      <c r="G888" s="34"/>
      <c r="H888" s="14">
        <v>1362.0</v>
      </c>
      <c r="I888" s="48"/>
      <c r="J888" s="34"/>
      <c r="K888" s="14">
        <v>1287.0</v>
      </c>
      <c r="L888" s="35"/>
      <c r="M888" s="34"/>
      <c r="N888" s="14">
        <v>1378.0</v>
      </c>
      <c r="O888" s="35"/>
      <c r="P888" s="34"/>
      <c r="Q888" s="14">
        <v>1423.0</v>
      </c>
      <c r="R888" s="35"/>
    </row>
    <row r="889">
      <c r="A889" s="31" t="s">
        <v>549</v>
      </c>
      <c r="B889" s="11" t="s">
        <v>266</v>
      </c>
      <c r="C889" s="12" t="s">
        <v>24</v>
      </c>
      <c r="D889" s="34"/>
      <c r="E889" s="14">
        <v>1671.0</v>
      </c>
      <c r="F889" s="35"/>
      <c r="G889" s="34"/>
      <c r="H889" s="14">
        <v>1270.0</v>
      </c>
      <c r="I889" s="48"/>
      <c r="J889" s="34"/>
      <c r="K889" s="14">
        <v>1196.0</v>
      </c>
      <c r="L889" s="35"/>
      <c r="M889" s="34"/>
      <c r="N889" s="14">
        <v>1254.0</v>
      </c>
      <c r="O889" s="35"/>
      <c r="P889" s="34"/>
      <c r="Q889" s="14">
        <v>1231.0</v>
      </c>
      <c r="R889" s="35"/>
    </row>
    <row r="890">
      <c r="A890" s="31" t="s">
        <v>940</v>
      </c>
      <c r="B890" s="11" t="s">
        <v>266</v>
      </c>
      <c r="C890" s="12" t="s">
        <v>24</v>
      </c>
      <c r="D890" s="34"/>
      <c r="E890" s="14">
        <v>1754.0</v>
      </c>
      <c r="F890" s="35"/>
      <c r="G890" s="34"/>
      <c r="H890" s="14">
        <v>1520.0</v>
      </c>
      <c r="I890" s="48"/>
      <c r="J890" s="34"/>
      <c r="K890" s="14">
        <v>1273.0</v>
      </c>
      <c r="L890" s="35"/>
      <c r="M890" s="34"/>
      <c r="N890" s="14">
        <v>1347.0</v>
      </c>
      <c r="O890" s="35"/>
      <c r="P890" s="34"/>
      <c r="Q890" s="14">
        <v>1374.0</v>
      </c>
      <c r="R890" s="35"/>
    </row>
    <row r="891">
      <c r="A891" s="31" t="s">
        <v>541</v>
      </c>
      <c r="B891" s="11" t="s">
        <v>266</v>
      </c>
      <c r="C891" s="12" t="s">
        <v>24</v>
      </c>
      <c r="D891" s="34"/>
      <c r="E891" s="14">
        <v>2046.0</v>
      </c>
      <c r="F891" s="35"/>
      <c r="G891" s="34"/>
      <c r="H891" s="14">
        <v>1779.0</v>
      </c>
      <c r="I891" s="48"/>
      <c r="J891" s="34"/>
      <c r="K891" s="14">
        <v>1617.0</v>
      </c>
      <c r="L891" s="35"/>
      <c r="M891" s="34"/>
      <c r="N891" s="14">
        <v>1740.0</v>
      </c>
      <c r="O891" s="35"/>
      <c r="P891" s="34"/>
      <c r="Q891" s="14">
        <v>1667.0</v>
      </c>
      <c r="R891" s="35"/>
    </row>
    <row r="892">
      <c r="A892" s="31" t="s">
        <v>941</v>
      </c>
      <c r="B892" s="11" t="s">
        <v>266</v>
      </c>
      <c r="C892" s="12" t="s">
        <v>24</v>
      </c>
      <c r="D892" s="34"/>
      <c r="E892" s="14">
        <v>1968.0</v>
      </c>
      <c r="F892" s="35"/>
      <c r="G892" s="34"/>
      <c r="H892" s="14">
        <v>1384.0</v>
      </c>
      <c r="I892" s="48"/>
      <c r="J892" s="34"/>
      <c r="K892" s="14">
        <v>1394.0</v>
      </c>
      <c r="L892" s="35"/>
      <c r="M892" s="34"/>
      <c r="N892" s="14">
        <v>1695.0</v>
      </c>
      <c r="O892" s="35"/>
      <c r="P892" s="34"/>
      <c r="Q892" s="14">
        <v>1855.0</v>
      </c>
      <c r="R892" s="35"/>
    </row>
    <row r="893">
      <c r="A893" s="31" t="s">
        <v>942</v>
      </c>
      <c r="B893" s="11" t="s">
        <v>266</v>
      </c>
      <c r="C893" s="12" t="s">
        <v>24</v>
      </c>
      <c r="D893" s="34"/>
      <c r="E893" s="14">
        <v>1649.0</v>
      </c>
      <c r="F893" s="35"/>
      <c r="G893" s="34"/>
      <c r="H893" s="14">
        <v>1462.0</v>
      </c>
      <c r="I893" s="48"/>
      <c r="J893" s="34"/>
      <c r="K893" s="14">
        <v>1337.0</v>
      </c>
      <c r="L893" s="35"/>
      <c r="M893" s="34"/>
      <c r="N893" s="14">
        <v>1236.0</v>
      </c>
      <c r="O893" s="35"/>
      <c r="P893" s="34"/>
      <c r="Q893" s="14">
        <v>1361.0</v>
      </c>
      <c r="R893" s="35"/>
    </row>
    <row r="894">
      <c r="A894" s="31" t="s">
        <v>480</v>
      </c>
      <c r="B894" s="11" t="s">
        <v>266</v>
      </c>
      <c r="C894" s="12" t="s">
        <v>24</v>
      </c>
      <c r="D894" s="34"/>
      <c r="E894" s="14">
        <v>1808.0</v>
      </c>
      <c r="F894" s="35"/>
      <c r="G894" s="34"/>
      <c r="H894" s="14">
        <v>1288.0</v>
      </c>
      <c r="I894" s="48"/>
      <c r="J894" s="34"/>
      <c r="K894" s="14">
        <v>1057.0</v>
      </c>
      <c r="L894" s="35"/>
      <c r="M894" s="34"/>
      <c r="N894" s="14">
        <v>1231.0</v>
      </c>
      <c r="O894" s="35"/>
      <c r="P894" s="34"/>
      <c r="Q894" s="14">
        <v>1246.0</v>
      </c>
      <c r="R894" s="35"/>
    </row>
    <row r="895">
      <c r="A895" s="10" t="s">
        <v>827</v>
      </c>
      <c r="B895" s="11" t="s">
        <v>215</v>
      </c>
      <c r="C895" s="12" t="s">
        <v>24</v>
      </c>
      <c r="D895" s="34"/>
      <c r="E895" s="14">
        <v>899.0</v>
      </c>
      <c r="F895" s="35"/>
      <c r="G895" s="34"/>
      <c r="H895" s="14">
        <v>640.0</v>
      </c>
      <c r="I895" s="35"/>
      <c r="J895" s="34"/>
      <c r="K895" s="14">
        <v>560.0</v>
      </c>
      <c r="L895" s="35"/>
      <c r="M895" s="34"/>
      <c r="N895" s="14">
        <v>482.0</v>
      </c>
      <c r="O895" s="35"/>
      <c r="P895" s="34"/>
      <c r="Q895" s="14">
        <v>566.0</v>
      </c>
      <c r="R895" s="35"/>
    </row>
    <row r="896">
      <c r="A896" s="10" t="s">
        <v>418</v>
      </c>
      <c r="B896" s="11" t="s">
        <v>215</v>
      </c>
      <c r="C896" s="12" t="s">
        <v>24</v>
      </c>
      <c r="D896" s="34"/>
      <c r="E896" s="14">
        <v>2173.0</v>
      </c>
      <c r="F896" s="35"/>
      <c r="G896" s="34"/>
      <c r="H896" s="14">
        <v>1475.0</v>
      </c>
      <c r="I896" s="35"/>
      <c r="J896" s="34"/>
      <c r="K896" s="14">
        <v>1211.0</v>
      </c>
      <c r="L896" s="35"/>
      <c r="M896" s="34"/>
      <c r="N896" s="14">
        <v>1104.0</v>
      </c>
      <c r="O896" s="35"/>
      <c r="P896" s="34"/>
      <c r="Q896" s="14">
        <v>1223.0</v>
      </c>
      <c r="R896" s="35"/>
    </row>
    <row r="897">
      <c r="A897" s="10" t="s">
        <v>943</v>
      </c>
      <c r="B897" s="11" t="s">
        <v>215</v>
      </c>
      <c r="C897" s="12" t="s">
        <v>24</v>
      </c>
      <c r="D897" s="34"/>
      <c r="E897" s="14">
        <v>2043.0</v>
      </c>
      <c r="F897" s="35"/>
      <c r="G897" s="34"/>
      <c r="H897" s="14">
        <v>1556.0</v>
      </c>
      <c r="I897" s="35"/>
      <c r="J897" s="34"/>
      <c r="K897" s="14">
        <v>1362.0</v>
      </c>
      <c r="L897" s="35"/>
      <c r="M897" s="34"/>
      <c r="N897" s="14">
        <v>1276.0</v>
      </c>
      <c r="O897" s="35"/>
      <c r="P897" s="34"/>
      <c r="Q897" s="14">
        <v>1477.0</v>
      </c>
      <c r="R897" s="35"/>
    </row>
    <row r="898">
      <c r="A898" s="10" t="s">
        <v>944</v>
      </c>
      <c r="B898" s="11" t="s">
        <v>215</v>
      </c>
      <c r="C898" s="12" t="s">
        <v>24</v>
      </c>
      <c r="D898" s="34"/>
      <c r="E898" s="14">
        <v>396.0</v>
      </c>
      <c r="F898" s="35"/>
      <c r="G898" s="34"/>
      <c r="H898" s="14">
        <v>331.0</v>
      </c>
      <c r="I898" s="35"/>
      <c r="J898" s="34"/>
      <c r="K898" s="14">
        <v>272.0</v>
      </c>
      <c r="L898" s="35"/>
      <c r="M898" s="34"/>
      <c r="N898" s="14">
        <v>223.0</v>
      </c>
      <c r="O898" s="35"/>
      <c r="P898" s="34"/>
      <c r="Q898" s="14">
        <v>273.0</v>
      </c>
      <c r="R898" s="35"/>
    </row>
    <row r="899">
      <c r="A899" s="10" t="s">
        <v>945</v>
      </c>
      <c r="B899" s="11" t="s">
        <v>215</v>
      </c>
      <c r="C899" s="12" t="s">
        <v>24</v>
      </c>
      <c r="D899" s="34"/>
      <c r="E899" s="14">
        <v>1075.0</v>
      </c>
      <c r="F899" s="35"/>
      <c r="G899" s="34"/>
      <c r="H899" s="14">
        <v>1057.0</v>
      </c>
      <c r="I899" s="35"/>
      <c r="J899" s="34"/>
      <c r="K899" s="14">
        <v>883.0</v>
      </c>
      <c r="L899" s="35"/>
      <c r="M899" s="34"/>
      <c r="N899" s="14">
        <v>835.0</v>
      </c>
      <c r="O899" s="35"/>
      <c r="P899" s="34"/>
      <c r="Q899" s="14">
        <v>732.0</v>
      </c>
      <c r="R899" s="35"/>
    </row>
    <row r="900">
      <c r="A900" s="10" t="s">
        <v>946</v>
      </c>
      <c r="B900" s="11" t="s">
        <v>215</v>
      </c>
      <c r="C900" s="12" t="s">
        <v>24</v>
      </c>
      <c r="D900" s="34"/>
      <c r="E900" s="14">
        <v>1356.0</v>
      </c>
      <c r="F900" s="35"/>
      <c r="G900" s="34"/>
      <c r="H900" s="14">
        <v>1054.0</v>
      </c>
      <c r="I900" s="35"/>
      <c r="J900" s="34"/>
      <c r="K900" s="14">
        <v>1075.0</v>
      </c>
      <c r="L900" s="35"/>
      <c r="M900" s="34"/>
      <c r="N900" s="14">
        <v>815.0</v>
      </c>
      <c r="O900" s="35"/>
      <c r="P900" s="34"/>
      <c r="Q900" s="14">
        <v>827.0</v>
      </c>
      <c r="R900" s="35"/>
    </row>
    <row r="901">
      <c r="A901" s="10" t="s">
        <v>947</v>
      </c>
      <c r="B901" s="11" t="s">
        <v>215</v>
      </c>
      <c r="C901" s="12" t="s">
        <v>24</v>
      </c>
      <c r="D901" s="34"/>
      <c r="E901" s="14">
        <v>2620.0</v>
      </c>
      <c r="F901" s="35"/>
      <c r="G901" s="34"/>
      <c r="H901" s="14">
        <v>1936.0</v>
      </c>
      <c r="I901" s="35"/>
      <c r="J901" s="34"/>
      <c r="K901" s="14">
        <v>1536.0</v>
      </c>
      <c r="L901" s="35"/>
      <c r="M901" s="34"/>
      <c r="N901" s="14">
        <v>1434.0</v>
      </c>
      <c r="O901" s="35"/>
      <c r="P901" s="34"/>
      <c r="Q901" s="14">
        <v>1489.0</v>
      </c>
      <c r="R901" s="35"/>
    </row>
    <row r="902">
      <c r="A902" s="10" t="s">
        <v>948</v>
      </c>
      <c r="B902" s="11" t="s">
        <v>215</v>
      </c>
      <c r="C902" s="12" t="s">
        <v>24</v>
      </c>
      <c r="D902" s="34"/>
      <c r="E902" s="14">
        <v>1118.0</v>
      </c>
      <c r="F902" s="35"/>
      <c r="G902" s="34"/>
      <c r="H902" s="14">
        <v>781.0</v>
      </c>
      <c r="I902" s="35"/>
      <c r="J902" s="34"/>
      <c r="K902" s="14">
        <v>830.0</v>
      </c>
      <c r="L902" s="35"/>
      <c r="M902" s="34"/>
      <c r="N902" s="14">
        <v>706.0</v>
      </c>
      <c r="O902" s="35"/>
      <c r="P902" s="34"/>
      <c r="Q902" s="14">
        <v>848.0</v>
      </c>
      <c r="R902" s="35"/>
    </row>
    <row r="903">
      <c r="A903" s="10" t="s">
        <v>204</v>
      </c>
      <c r="B903" s="11" t="s">
        <v>215</v>
      </c>
      <c r="C903" s="12" t="s">
        <v>24</v>
      </c>
      <c r="D903" s="34"/>
      <c r="E903" s="14">
        <v>1461.0</v>
      </c>
      <c r="F903" s="35"/>
      <c r="G903" s="34"/>
      <c r="H903" s="14">
        <v>1438.0</v>
      </c>
      <c r="I903" s="35"/>
      <c r="J903" s="34"/>
      <c r="K903" s="14">
        <v>1246.0</v>
      </c>
      <c r="L903" s="35"/>
      <c r="M903" s="34"/>
      <c r="N903" s="14">
        <v>1269.0</v>
      </c>
      <c r="O903" s="35"/>
      <c r="P903" s="34"/>
      <c r="Q903" s="14">
        <v>1269.0</v>
      </c>
      <c r="R903" s="35"/>
    </row>
    <row r="904">
      <c r="A904" s="10" t="s">
        <v>341</v>
      </c>
      <c r="B904" s="11" t="s">
        <v>309</v>
      </c>
      <c r="C904" s="12" t="s">
        <v>24</v>
      </c>
      <c r="D904" s="34"/>
      <c r="E904" s="14">
        <v>1616.0</v>
      </c>
      <c r="F904" s="35"/>
      <c r="G904" s="34"/>
      <c r="H904" s="14">
        <v>1071.0</v>
      </c>
      <c r="I904" s="35"/>
      <c r="J904" s="34"/>
      <c r="K904" s="14">
        <v>911.0</v>
      </c>
      <c r="L904" s="35"/>
      <c r="M904" s="34"/>
      <c r="N904" s="14">
        <v>915.0</v>
      </c>
      <c r="O904" s="35"/>
      <c r="P904" s="34"/>
      <c r="Q904" s="14">
        <v>931.0</v>
      </c>
      <c r="R904" s="35"/>
    </row>
    <row r="905">
      <c r="A905" s="10" t="s">
        <v>949</v>
      </c>
      <c r="B905" s="11" t="s">
        <v>309</v>
      </c>
      <c r="C905" s="12" t="s">
        <v>24</v>
      </c>
      <c r="D905" s="34"/>
      <c r="E905" s="14">
        <v>1235.0</v>
      </c>
      <c r="F905" s="35"/>
      <c r="G905" s="34"/>
      <c r="H905" s="14">
        <v>941.0</v>
      </c>
      <c r="I905" s="35"/>
      <c r="J905" s="34"/>
      <c r="K905" s="14">
        <v>746.0</v>
      </c>
      <c r="L905" s="35"/>
      <c r="M905" s="34"/>
      <c r="N905" s="14">
        <v>790.0</v>
      </c>
      <c r="O905" s="35"/>
      <c r="P905" s="34"/>
      <c r="Q905" s="14">
        <v>849.0</v>
      </c>
      <c r="R905" s="35"/>
    </row>
    <row r="906">
      <c r="A906" s="10" t="s">
        <v>542</v>
      </c>
      <c r="B906" s="11" t="s">
        <v>309</v>
      </c>
      <c r="C906" s="12" t="s">
        <v>24</v>
      </c>
      <c r="D906" s="34"/>
      <c r="E906" s="14">
        <v>1656.0</v>
      </c>
      <c r="F906" s="35"/>
      <c r="G906" s="34"/>
      <c r="H906" s="14">
        <v>1305.0</v>
      </c>
      <c r="I906" s="35"/>
      <c r="J906" s="34"/>
      <c r="K906" s="14">
        <v>1337.0</v>
      </c>
      <c r="L906" s="35"/>
      <c r="M906" s="34"/>
      <c r="N906" s="14">
        <v>1248.0</v>
      </c>
      <c r="O906" s="35"/>
      <c r="P906" s="34"/>
      <c r="Q906" s="14">
        <v>1095.0</v>
      </c>
      <c r="R906" s="35"/>
    </row>
    <row r="907">
      <c r="A907" s="10" t="s">
        <v>950</v>
      </c>
      <c r="B907" s="11" t="s">
        <v>309</v>
      </c>
      <c r="C907" s="12" t="s">
        <v>24</v>
      </c>
      <c r="D907" s="34"/>
      <c r="E907" s="14">
        <v>3025.0</v>
      </c>
      <c r="F907" s="35"/>
      <c r="G907" s="34"/>
      <c r="H907" s="14">
        <v>5105.0</v>
      </c>
      <c r="I907" s="35"/>
      <c r="J907" s="34"/>
      <c r="K907" s="14">
        <v>6483.0</v>
      </c>
      <c r="L907" s="35"/>
      <c r="M907" s="34"/>
      <c r="N907" s="14">
        <v>6918.0</v>
      </c>
      <c r="O907" s="35"/>
      <c r="P907" s="34"/>
      <c r="Q907" s="14">
        <v>6247.0</v>
      </c>
      <c r="R907" s="35"/>
    </row>
    <row r="908">
      <c r="A908" s="10" t="s">
        <v>547</v>
      </c>
      <c r="B908" s="11" t="s">
        <v>309</v>
      </c>
      <c r="C908" s="12" t="s">
        <v>24</v>
      </c>
      <c r="D908" s="34"/>
      <c r="E908" s="14">
        <v>1218.0</v>
      </c>
      <c r="F908" s="35"/>
      <c r="G908" s="34"/>
      <c r="H908" s="14">
        <v>803.0</v>
      </c>
      <c r="I908" s="35"/>
      <c r="J908" s="34"/>
      <c r="K908" s="14">
        <v>747.0</v>
      </c>
      <c r="L908" s="35"/>
      <c r="M908" s="34"/>
      <c r="N908" s="14">
        <v>712.0</v>
      </c>
      <c r="O908" s="35"/>
      <c r="P908" s="34"/>
      <c r="Q908" s="14">
        <v>779.0</v>
      </c>
      <c r="R908" s="35"/>
    </row>
    <row r="909">
      <c r="A909" s="10" t="s">
        <v>152</v>
      </c>
      <c r="B909" s="11" t="s">
        <v>309</v>
      </c>
      <c r="C909" s="12" t="s">
        <v>24</v>
      </c>
      <c r="D909" s="34"/>
      <c r="E909" s="14">
        <v>1953.0</v>
      </c>
      <c r="F909" s="35"/>
      <c r="G909" s="34"/>
      <c r="H909" s="14">
        <v>1490.0</v>
      </c>
      <c r="I909" s="35"/>
      <c r="J909" s="34"/>
      <c r="K909" s="14">
        <v>1700.0</v>
      </c>
      <c r="L909" s="35"/>
      <c r="M909" s="34"/>
      <c r="N909" s="14">
        <v>1768.0</v>
      </c>
      <c r="O909" s="35"/>
      <c r="P909" s="34"/>
      <c r="Q909" s="14">
        <v>1481.0</v>
      </c>
      <c r="R909" s="35"/>
    </row>
    <row r="910">
      <c r="A910" s="10" t="s">
        <v>951</v>
      </c>
      <c r="B910" s="11" t="s">
        <v>309</v>
      </c>
      <c r="C910" s="12" t="s">
        <v>24</v>
      </c>
      <c r="D910" s="34"/>
      <c r="E910" s="14">
        <v>1045.0</v>
      </c>
      <c r="F910" s="35"/>
      <c r="G910" s="34"/>
      <c r="H910" s="14">
        <v>642.0</v>
      </c>
      <c r="I910" s="35"/>
      <c r="J910" s="34"/>
      <c r="K910" s="14">
        <v>488.0</v>
      </c>
      <c r="L910" s="35"/>
      <c r="M910" s="34"/>
      <c r="N910" s="14">
        <v>482.0</v>
      </c>
      <c r="O910" s="35"/>
      <c r="P910" s="34"/>
      <c r="Q910" s="14">
        <v>386.0</v>
      </c>
      <c r="R910" s="35"/>
    </row>
    <row r="911">
      <c r="A911" s="10" t="s">
        <v>952</v>
      </c>
      <c r="B911" s="11" t="s">
        <v>309</v>
      </c>
      <c r="C911" s="12" t="s">
        <v>24</v>
      </c>
      <c r="D911" s="34"/>
      <c r="E911" s="14">
        <v>961.0</v>
      </c>
      <c r="F911" s="35"/>
      <c r="G911" s="34"/>
      <c r="H911" s="14">
        <v>527.0</v>
      </c>
      <c r="I911" s="35"/>
      <c r="J911" s="34"/>
      <c r="K911" s="14">
        <v>583.0</v>
      </c>
      <c r="L911" s="35"/>
      <c r="M911" s="34"/>
      <c r="N911" s="14">
        <v>457.0</v>
      </c>
      <c r="O911" s="35"/>
      <c r="P911" s="34"/>
      <c r="Q911" s="14">
        <v>460.0</v>
      </c>
      <c r="R911" s="35"/>
    </row>
    <row r="912">
      <c r="A912" s="10" t="s">
        <v>548</v>
      </c>
      <c r="B912" s="11" t="s">
        <v>309</v>
      </c>
      <c r="C912" s="12" t="s">
        <v>24</v>
      </c>
      <c r="D912" s="34"/>
      <c r="E912" s="14">
        <v>1884.0</v>
      </c>
      <c r="F912" s="35"/>
      <c r="G912" s="34"/>
      <c r="H912" s="14">
        <v>1468.0</v>
      </c>
      <c r="I912" s="35"/>
      <c r="J912" s="34"/>
      <c r="K912" s="14">
        <v>1418.0</v>
      </c>
      <c r="L912" s="35"/>
      <c r="M912" s="34"/>
      <c r="N912" s="14">
        <v>1244.0</v>
      </c>
      <c r="O912" s="35"/>
      <c r="P912" s="34"/>
      <c r="Q912" s="14">
        <v>1319.0</v>
      </c>
      <c r="R912" s="35"/>
    </row>
    <row r="913">
      <c r="A913" s="10" t="s">
        <v>953</v>
      </c>
      <c r="B913" s="11" t="s">
        <v>309</v>
      </c>
      <c r="C913" s="12" t="s">
        <v>24</v>
      </c>
      <c r="D913" s="34"/>
      <c r="E913" s="14">
        <v>1452.0</v>
      </c>
      <c r="F913" s="35"/>
      <c r="G913" s="34"/>
      <c r="H913" s="14">
        <v>1227.0</v>
      </c>
      <c r="I913" s="35"/>
      <c r="J913" s="34"/>
      <c r="K913" s="14">
        <v>1007.0</v>
      </c>
      <c r="L913" s="35"/>
      <c r="M913" s="34"/>
      <c r="N913" s="14">
        <v>1146.0</v>
      </c>
      <c r="O913" s="35"/>
      <c r="P913" s="34"/>
      <c r="Q913" s="14">
        <v>1176.0</v>
      </c>
      <c r="R913" s="35"/>
    </row>
    <row r="914">
      <c r="A914" s="10" t="s">
        <v>954</v>
      </c>
      <c r="B914" s="11" t="s">
        <v>309</v>
      </c>
      <c r="C914" s="12" t="s">
        <v>24</v>
      </c>
      <c r="D914" s="34"/>
      <c r="E914" s="14">
        <v>1476.0</v>
      </c>
      <c r="F914" s="35"/>
      <c r="G914" s="34"/>
      <c r="H914" s="14">
        <v>897.0</v>
      </c>
      <c r="I914" s="35"/>
      <c r="J914" s="34"/>
      <c r="K914" s="14">
        <v>811.0</v>
      </c>
      <c r="L914" s="35"/>
      <c r="M914" s="34"/>
      <c r="N914" s="14">
        <v>844.0</v>
      </c>
      <c r="O914" s="35"/>
      <c r="P914" s="34"/>
      <c r="Q914" s="14">
        <v>858.0</v>
      </c>
      <c r="R914" s="35"/>
    </row>
    <row r="915">
      <c r="A915" s="10" t="s">
        <v>342</v>
      </c>
      <c r="B915" s="11" t="s">
        <v>309</v>
      </c>
      <c r="C915" s="12" t="s">
        <v>24</v>
      </c>
      <c r="D915" s="34"/>
      <c r="E915" s="14">
        <v>1430.0</v>
      </c>
      <c r="F915" s="35"/>
      <c r="G915" s="34"/>
      <c r="H915" s="14">
        <v>1071.0</v>
      </c>
      <c r="I915" s="35"/>
      <c r="J915" s="34"/>
      <c r="K915" s="14">
        <v>959.0</v>
      </c>
      <c r="L915" s="35"/>
      <c r="M915" s="34"/>
      <c r="N915" s="14">
        <v>974.0</v>
      </c>
      <c r="O915" s="35"/>
      <c r="P915" s="34"/>
      <c r="Q915" s="14">
        <v>873.0</v>
      </c>
      <c r="R915" s="35"/>
    </row>
    <row r="916">
      <c r="A916" s="10" t="s">
        <v>955</v>
      </c>
      <c r="B916" s="11" t="s">
        <v>309</v>
      </c>
      <c r="C916" s="12" t="s">
        <v>24</v>
      </c>
      <c r="D916" s="34"/>
      <c r="E916" s="14">
        <v>1597.0</v>
      </c>
      <c r="F916" s="35"/>
      <c r="G916" s="34"/>
      <c r="H916" s="14">
        <v>1386.0</v>
      </c>
      <c r="I916" s="35"/>
      <c r="J916" s="34"/>
      <c r="K916" s="14">
        <v>1312.0</v>
      </c>
      <c r="L916" s="35"/>
      <c r="M916" s="34"/>
      <c r="N916" s="14">
        <v>1449.0</v>
      </c>
      <c r="O916" s="35"/>
      <c r="P916" s="34"/>
      <c r="Q916" s="14">
        <v>1333.0</v>
      </c>
      <c r="R916" s="35"/>
    </row>
    <row r="917">
      <c r="A917" s="10" t="s">
        <v>956</v>
      </c>
      <c r="B917" s="11" t="s">
        <v>194</v>
      </c>
      <c r="C917" s="12" t="s">
        <v>24</v>
      </c>
      <c r="D917" s="34"/>
      <c r="E917" s="14">
        <v>3135.0</v>
      </c>
      <c r="F917" s="35"/>
      <c r="G917" s="34"/>
      <c r="H917" s="14">
        <v>4259.0</v>
      </c>
      <c r="I917" s="48"/>
      <c r="J917" s="34"/>
      <c r="K917" s="14">
        <v>3567.0</v>
      </c>
      <c r="L917" s="35"/>
      <c r="M917" s="34"/>
      <c r="N917" s="14">
        <v>3953.0</v>
      </c>
      <c r="O917" s="35"/>
      <c r="P917" s="34"/>
      <c r="Q917" s="14">
        <v>3533.0</v>
      </c>
      <c r="R917" s="35"/>
    </row>
    <row r="918">
      <c r="A918" s="10" t="s">
        <v>957</v>
      </c>
      <c r="B918" s="11" t="s">
        <v>194</v>
      </c>
      <c r="C918" s="12" t="s">
        <v>24</v>
      </c>
      <c r="D918" s="34"/>
      <c r="E918" s="14">
        <v>2624.0</v>
      </c>
      <c r="F918" s="35"/>
      <c r="G918" s="34"/>
      <c r="H918" s="14">
        <v>3615.0</v>
      </c>
      <c r="I918" s="48"/>
      <c r="J918" s="34"/>
      <c r="K918" s="14">
        <v>3856.0</v>
      </c>
      <c r="L918" s="35"/>
      <c r="M918" s="34"/>
      <c r="N918" s="14">
        <v>3489.0</v>
      </c>
      <c r="O918" s="35"/>
      <c r="P918" s="34"/>
      <c r="Q918" s="14">
        <v>3671.0</v>
      </c>
      <c r="R918" s="35"/>
    </row>
    <row r="919">
      <c r="A919" s="10" t="s">
        <v>958</v>
      </c>
      <c r="B919" s="11" t="s">
        <v>194</v>
      </c>
      <c r="C919" s="12" t="s">
        <v>24</v>
      </c>
      <c r="D919" s="34"/>
      <c r="E919" s="14">
        <v>3143.0</v>
      </c>
      <c r="F919" s="35"/>
      <c r="G919" s="34"/>
      <c r="H919" s="14">
        <v>2575.0</v>
      </c>
      <c r="I919" s="48"/>
      <c r="J919" s="34"/>
      <c r="K919" s="14">
        <v>2111.0</v>
      </c>
      <c r="L919" s="35"/>
      <c r="M919" s="34"/>
      <c r="N919" s="14">
        <v>1958.0</v>
      </c>
      <c r="O919" s="35"/>
      <c r="P919" s="34"/>
      <c r="Q919" s="14">
        <v>1954.0</v>
      </c>
      <c r="R919" s="35"/>
    </row>
    <row r="920">
      <c r="A920" s="10" t="s">
        <v>959</v>
      </c>
      <c r="B920" s="11" t="s">
        <v>194</v>
      </c>
      <c r="C920" s="12" t="s">
        <v>24</v>
      </c>
      <c r="D920" s="34"/>
      <c r="E920" s="14">
        <v>4810.0</v>
      </c>
      <c r="F920" s="35"/>
      <c r="G920" s="34"/>
      <c r="H920" s="14">
        <v>3634.0</v>
      </c>
      <c r="I920" s="48"/>
      <c r="J920" s="34"/>
      <c r="K920" s="14">
        <v>3192.0</v>
      </c>
      <c r="L920" s="35"/>
      <c r="M920" s="34"/>
      <c r="N920" s="14">
        <v>3026.0</v>
      </c>
      <c r="O920" s="35"/>
      <c r="P920" s="34"/>
      <c r="Q920" s="14">
        <v>3183.0</v>
      </c>
      <c r="R920" s="35"/>
    </row>
    <row r="921">
      <c r="A921" s="10" t="s">
        <v>960</v>
      </c>
      <c r="B921" s="11" t="s">
        <v>194</v>
      </c>
      <c r="C921" s="12" t="s">
        <v>24</v>
      </c>
      <c r="D921" s="34"/>
      <c r="E921" s="14">
        <v>1842.0</v>
      </c>
      <c r="F921" s="35"/>
      <c r="G921" s="34"/>
      <c r="H921" s="14">
        <v>1485.0</v>
      </c>
      <c r="I921" s="48"/>
      <c r="J921" s="34"/>
      <c r="K921" s="14">
        <v>1229.0</v>
      </c>
      <c r="L921" s="35"/>
      <c r="M921" s="34"/>
      <c r="N921" s="14">
        <v>1165.0</v>
      </c>
      <c r="O921" s="35"/>
      <c r="P921" s="34"/>
      <c r="Q921" s="14">
        <v>1163.0</v>
      </c>
      <c r="R921" s="35"/>
    </row>
    <row r="922">
      <c r="A922" s="10" t="s">
        <v>961</v>
      </c>
      <c r="B922" s="11" t="s">
        <v>194</v>
      </c>
      <c r="C922" s="12" t="s">
        <v>24</v>
      </c>
      <c r="D922" s="34"/>
      <c r="E922" s="14">
        <v>2660.0</v>
      </c>
      <c r="F922" s="35"/>
      <c r="G922" s="34"/>
      <c r="H922" s="14">
        <v>2555.0</v>
      </c>
      <c r="I922" s="48"/>
      <c r="J922" s="34"/>
      <c r="K922" s="14">
        <v>2366.0</v>
      </c>
      <c r="L922" s="35"/>
      <c r="M922" s="34"/>
      <c r="N922" s="14">
        <v>2422.0</v>
      </c>
      <c r="O922" s="35"/>
      <c r="P922" s="34"/>
      <c r="Q922" s="14">
        <v>2551.0</v>
      </c>
      <c r="R922" s="35"/>
    </row>
    <row r="923">
      <c r="A923" s="10" t="s">
        <v>962</v>
      </c>
      <c r="B923" s="11" t="s">
        <v>194</v>
      </c>
      <c r="C923" s="12" t="s">
        <v>24</v>
      </c>
      <c r="D923" s="34"/>
      <c r="E923" s="14">
        <v>1435.0</v>
      </c>
      <c r="F923" s="35"/>
      <c r="G923" s="34"/>
      <c r="H923" s="14">
        <v>940.0</v>
      </c>
      <c r="I923" s="48"/>
      <c r="J923" s="34"/>
      <c r="K923" s="14">
        <v>790.0</v>
      </c>
      <c r="L923" s="35"/>
      <c r="M923" s="34"/>
      <c r="N923" s="14">
        <v>848.0</v>
      </c>
      <c r="O923" s="35"/>
      <c r="P923" s="34"/>
      <c r="Q923" s="14">
        <v>782.0</v>
      </c>
      <c r="R923" s="35"/>
    </row>
    <row r="924">
      <c r="A924" s="10" t="s">
        <v>716</v>
      </c>
      <c r="B924" s="11" t="s">
        <v>194</v>
      </c>
      <c r="C924" s="12" t="s">
        <v>24</v>
      </c>
      <c r="D924" s="34"/>
      <c r="E924" s="14">
        <v>2277.0</v>
      </c>
      <c r="F924" s="35"/>
      <c r="G924" s="34"/>
      <c r="H924" s="14">
        <v>1955.0</v>
      </c>
      <c r="I924" s="48"/>
      <c r="J924" s="34"/>
      <c r="K924" s="14">
        <v>1642.0</v>
      </c>
      <c r="L924" s="35"/>
      <c r="M924" s="34"/>
      <c r="N924" s="14">
        <v>1585.0</v>
      </c>
      <c r="O924" s="35"/>
      <c r="P924" s="34"/>
      <c r="Q924" s="14">
        <v>1462.0</v>
      </c>
      <c r="R924" s="35"/>
    </row>
    <row r="925">
      <c r="A925" s="10" t="s">
        <v>963</v>
      </c>
      <c r="B925" s="11" t="s">
        <v>194</v>
      </c>
      <c r="C925" s="12" t="s">
        <v>24</v>
      </c>
      <c r="D925" s="34"/>
      <c r="E925" s="14">
        <v>2318.0</v>
      </c>
      <c r="F925" s="35"/>
      <c r="G925" s="34"/>
      <c r="H925" s="14">
        <v>2160.0</v>
      </c>
      <c r="I925" s="48"/>
      <c r="J925" s="34"/>
      <c r="K925" s="14">
        <v>1869.0</v>
      </c>
      <c r="L925" s="35"/>
      <c r="M925" s="34"/>
      <c r="N925" s="14">
        <v>1790.0</v>
      </c>
      <c r="O925" s="35"/>
      <c r="P925" s="34"/>
      <c r="Q925" s="14">
        <v>1664.0</v>
      </c>
      <c r="R925" s="35"/>
    </row>
    <row r="926">
      <c r="A926" s="10" t="s">
        <v>964</v>
      </c>
      <c r="B926" s="11" t="s">
        <v>194</v>
      </c>
      <c r="C926" s="12" t="s">
        <v>24</v>
      </c>
      <c r="D926" s="34"/>
      <c r="E926" s="14">
        <v>1143.0</v>
      </c>
      <c r="F926" s="35"/>
      <c r="G926" s="34"/>
      <c r="H926" s="14">
        <v>976.0</v>
      </c>
      <c r="I926" s="48"/>
      <c r="J926" s="34"/>
      <c r="K926" s="14">
        <v>988.0</v>
      </c>
      <c r="L926" s="35"/>
      <c r="M926" s="34"/>
      <c r="N926" s="14">
        <v>979.0</v>
      </c>
      <c r="O926" s="35"/>
      <c r="P926" s="34"/>
      <c r="Q926" s="14">
        <v>855.0</v>
      </c>
      <c r="R926" s="35"/>
    </row>
    <row r="927">
      <c r="A927" s="10" t="s">
        <v>29</v>
      </c>
      <c r="B927" s="11" t="s">
        <v>194</v>
      </c>
      <c r="C927" s="12" t="s">
        <v>24</v>
      </c>
      <c r="D927" s="34"/>
      <c r="E927" s="14">
        <v>1750.0</v>
      </c>
      <c r="F927" s="35"/>
      <c r="G927" s="34"/>
      <c r="H927" s="14">
        <v>1640.0</v>
      </c>
      <c r="I927" s="48"/>
      <c r="J927" s="34"/>
      <c r="K927" s="14">
        <v>1549.0</v>
      </c>
      <c r="L927" s="35"/>
      <c r="M927" s="34"/>
      <c r="N927" s="14">
        <v>1562.0</v>
      </c>
      <c r="O927" s="35"/>
      <c r="P927" s="34"/>
      <c r="Q927" s="14">
        <v>1372.0</v>
      </c>
      <c r="R927" s="35"/>
    </row>
    <row r="928">
      <c r="A928" s="10" t="s">
        <v>965</v>
      </c>
      <c r="B928" s="11" t="s">
        <v>194</v>
      </c>
      <c r="C928" s="12" t="s">
        <v>24</v>
      </c>
      <c r="D928" s="34"/>
      <c r="E928" s="14">
        <v>1517.0</v>
      </c>
      <c r="F928" s="35"/>
      <c r="G928" s="34"/>
      <c r="H928" s="14">
        <v>1123.0</v>
      </c>
      <c r="I928" s="48"/>
      <c r="J928" s="34"/>
      <c r="K928" s="14">
        <v>1027.0</v>
      </c>
      <c r="L928" s="35"/>
      <c r="M928" s="34"/>
      <c r="N928" s="14">
        <v>935.0</v>
      </c>
      <c r="O928" s="35"/>
      <c r="P928" s="34"/>
      <c r="Q928" s="14">
        <v>856.0</v>
      </c>
      <c r="R928" s="35"/>
    </row>
    <row r="929">
      <c r="A929" s="10" t="s">
        <v>966</v>
      </c>
      <c r="B929" s="11" t="s">
        <v>194</v>
      </c>
      <c r="C929" s="12" t="s">
        <v>24</v>
      </c>
      <c r="D929" s="34"/>
      <c r="E929" s="14">
        <v>1796.0</v>
      </c>
      <c r="F929" s="35"/>
      <c r="G929" s="34"/>
      <c r="H929" s="14">
        <v>1862.0</v>
      </c>
      <c r="I929" s="48"/>
      <c r="J929" s="34"/>
      <c r="K929" s="14">
        <v>1810.0</v>
      </c>
      <c r="L929" s="35"/>
      <c r="M929" s="34"/>
      <c r="N929" s="14">
        <v>1734.0</v>
      </c>
      <c r="O929" s="35"/>
      <c r="P929" s="34"/>
      <c r="Q929" s="14">
        <v>1622.0</v>
      </c>
      <c r="R929" s="35"/>
    </row>
    <row r="930">
      <c r="A930" s="10" t="s">
        <v>967</v>
      </c>
      <c r="B930" s="11" t="s">
        <v>194</v>
      </c>
      <c r="C930" s="12" t="s">
        <v>24</v>
      </c>
      <c r="D930" s="34"/>
      <c r="E930" s="14">
        <v>2389.0</v>
      </c>
      <c r="F930" s="35"/>
      <c r="G930" s="34"/>
      <c r="H930" s="14">
        <v>2036.0</v>
      </c>
      <c r="I930" s="48"/>
      <c r="J930" s="34"/>
      <c r="K930" s="14">
        <v>1762.0</v>
      </c>
      <c r="L930" s="35"/>
      <c r="M930" s="34"/>
      <c r="N930" s="14">
        <v>1715.0</v>
      </c>
      <c r="O930" s="35"/>
      <c r="P930" s="34"/>
      <c r="Q930" s="14">
        <v>1675.0</v>
      </c>
      <c r="R930" s="35"/>
    </row>
    <row r="931">
      <c r="A931" s="10" t="s">
        <v>968</v>
      </c>
      <c r="B931" s="11" t="s">
        <v>194</v>
      </c>
      <c r="C931" s="12" t="s">
        <v>24</v>
      </c>
      <c r="D931" s="34"/>
      <c r="E931" s="14">
        <v>4393.0</v>
      </c>
      <c r="F931" s="35"/>
      <c r="G931" s="34"/>
      <c r="H931" s="14">
        <v>6218.0</v>
      </c>
      <c r="I931" s="48"/>
      <c r="J931" s="34"/>
      <c r="K931" s="14">
        <v>7014.0</v>
      </c>
      <c r="L931" s="35"/>
      <c r="M931" s="34"/>
      <c r="N931" s="14">
        <v>7322.0</v>
      </c>
      <c r="O931" s="35"/>
      <c r="P931" s="34"/>
      <c r="Q931" s="14">
        <v>7029.0</v>
      </c>
      <c r="R931" s="35"/>
    </row>
    <row r="932">
      <c r="A932" s="10" t="s">
        <v>969</v>
      </c>
      <c r="B932" s="11" t="s">
        <v>194</v>
      </c>
      <c r="C932" s="12" t="s">
        <v>24</v>
      </c>
      <c r="D932" s="34"/>
      <c r="E932" s="14">
        <v>951.0</v>
      </c>
      <c r="F932" s="35"/>
      <c r="G932" s="34"/>
      <c r="H932" s="14">
        <v>597.0</v>
      </c>
      <c r="I932" s="48"/>
      <c r="J932" s="34"/>
      <c r="K932" s="14">
        <v>545.0</v>
      </c>
      <c r="L932" s="35"/>
      <c r="M932" s="34"/>
      <c r="N932" s="14">
        <v>415.0</v>
      </c>
      <c r="O932" s="35"/>
      <c r="P932" s="34"/>
      <c r="Q932" s="14">
        <v>318.0</v>
      </c>
      <c r="R932" s="35"/>
    </row>
    <row r="933">
      <c r="A933" s="10" t="s">
        <v>970</v>
      </c>
      <c r="B933" s="11" t="s">
        <v>482</v>
      </c>
      <c r="C933" s="12" t="s">
        <v>24</v>
      </c>
      <c r="D933" s="34"/>
      <c r="E933" s="14">
        <v>3374.0</v>
      </c>
      <c r="F933" s="35"/>
      <c r="G933" s="34"/>
      <c r="H933" s="14">
        <v>2807.0</v>
      </c>
      <c r="I933" s="48"/>
      <c r="J933" s="34"/>
      <c r="K933" s="14">
        <v>2551.0</v>
      </c>
      <c r="L933" s="35"/>
      <c r="M933" s="34"/>
      <c r="N933" s="14">
        <v>2392.0</v>
      </c>
      <c r="O933" s="35"/>
      <c r="P933" s="34"/>
      <c r="Q933" s="14">
        <v>2557.0</v>
      </c>
      <c r="R933" s="35"/>
    </row>
    <row r="934">
      <c r="A934" s="10" t="s">
        <v>971</v>
      </c>
      <c r="B934" s="11" t="s">
        <v>482</v>
      </c>
      <c r="C934" s="12" t="s">
        <v>24</v>
      </c>
      <c r="D934" s="34"/>
      <c r="E934" s="14">
        <v>2204.0</v>
      </c>
      <c r="F934" s="35"/>
      <c r="G934" s="34"/>
      <c r="H934" s="14">
        <v>1889.0</v>
      </c>
      <c r="I934" s="48"/>
      <c r="J934" s="34"/>
      <c r="K934" s="14">
        <v>1905.0</v>
      </c>
      <c r="L934" s="35"/>
      <c r="M934" s="34"/>
      <c r="N934" s="14">
        <v>1987.0</v>
      </c>
      <c r="O934" s="35"/>
      <c r="P934" s="34"/>
      <c r="Q934" s="14">
        <v>1992.0</v>
      </c>
      <c r="R934" s="35"/>
    </row>
    <row r="935">
      <c r="A935" s="10" t="s">
        <v>972</v>
      </c>
      <c r="B935" s="11" t="s">
        <v>482</v>
      </c>
      <c r="C935" s="12" t="s">
        <v>24</v>
      </c>
      <c r="D935" s="34"/>
      <c r="E935" s="14">
        <v>2026.0</v>
      </c>
      <c r="F935" s="35"/>
      <c r="G935" s="34"/>
      <c r="H935" s="14">
        <v>2279.0</v>
      </c>
      <c r="I935" s="48"/>
      <c r="J935" s="34"/>
      <c r="K935" s="14">
        <v>2181.0</v>
      </c>
      <c r="L935" s="35"/>
      <c r="M935" s="34"/>
      <c r="N935" s="14">
        <v>2080.0</v>
      </c>
      <c r="O935" s="35"/>
      <c r="P935" s="34"/>
      <c r="Q935" s="14">
        <v>1871.0</v>
      </c>
      <c r="R935" s="35"/>
    </row>
    <row r="936">
      <c r="A936" s="10" t="s">
        <v>973</v>
      </c>
      <c r="B936" s="11" t="s">
        <v>482</v>
      </c>
      <c r="C936" s="12" t="s">
        <v>24</v>
      </c>
      <c r="D936" s="34"/>
      <c r="E936" s="14">
        <v>1570.0</v>
      </c>
      <c r="F936" s="35"/>
      <c r="G936" s="34"/>
      <c r="H936" s="14">
        <v>807.0</v>
      </c>
      <c r="I936" s="48"/>
      <c r="J936" s="34"/>
      <c r="K936" s="14">
        <v>635.0</v>
      </c>
      <c r="L936" s="35"/>
      <c r="M936" s="34"/>
      <c r="N936" s="14">
        <v>821.0</v>
      </c>
      <c r="O936" s="35"/>
      <c r="P936" s="34"/>
      <c r="Q936" s="14">
        <v>747.0</v>
      </c>
      <c r="R936" s="35"/>
    </row>
    <row r="937">
      <c r="A937" s="10" t="s">
        <v>974</v>
      </c>
      <c r="B937" s="11" t="s">
        <v>482</v>
      </c>
      <c r="C937" s="12" t="s">
        <v>24</v>
      </c>
      <c r="D937" s="34"/>
      <c r="E937" s="14">
        <v>1089.0</v>
      </c>
      <c r="F937" s="35"/>
      <c r="G937" s="34"/>
      <c r="H937" s="14">
        <v>686.0</v>
      </c>
      <c r="I937" s="48"/>
      <c r="J937" s="34"/>
      <c r="K937" s="14">
        <v>619.0</v>
      </c>
      <c r="L937" s="35"/>
      <c r="M937" s="34"/>
      <c r="N937" s="14">
        <v>589.0</v>
      </c>
      <c r="O937" s="35"/>
      <c r="P937" s="34"/>
      <c r="Q937" s="14">
        <v>537.0</v>
      </c>
      <c r="R937" s="35"/>
    </row>
    <row r="938">
      <c r="A938" s="10" t="s">
        <v>975</v>
      </c>
      <c r="B938" s="11" t="s">
        <v>482</v>
      </c>
      <c r="C938" s="12" t="s">
        <v>24</v>
      </c>
      <c r="D938" s="34"/>
      <c r="E938" s="14">
        <v>941.0</v>
      </c>
      <c r="F938" s="35"/>
      <c r="G938" s="34"/>
      <c r="H938" s="14">
        <v>409.0</v>
      </c>
      <c r="I938" s="48"/>
      <c r="J938" s="34"/>
      <c r="K938" s="14">
        <v>316.0</v>
      </c>
      <c r="L938" s="35"/>
      <c r="M938" s="34"/>
      <c r="N938" s="14">
        <v>222.0</v>
      </c>
      <c r="O938" s="35"/>
      <c r="P938" s="34"/>
      <c r="Q938" s="14">
        <v>190.0</v>
      </c>
      <c r="R938" s="35"/>
    </row>
    <row r="939">
      <c r="A939" s="10" t="s">
        <v>916</v>
      </c>
      <c r="B939" s="11" t="s">
        <v>482</v>
      </c>
      <c r="C939" s="12" t="s">
        <v>24</v>
      </c>
      <c r="D939" s="34"/>
      <c r="E939" s="14">
        <v>1161.0</v>
      </c>
      <c r="F939" s="35"/>
      <c r="G939" s="34"/>
      <c r="H939" s="14">
        <v>801.0</v>
      </c>
      <c r="I939" s="48"/>
      <c r="J939" s="34"/>
      <c r="K939" s="14">
        <v>753.0</v>
      </c>
      <c r="L939" s="35"/>
      <c r="M939" s="34"/>
      <c r="N939" s="14">
        <v>677.0</v>
      </c>
      <c r="O939" s="35"/>
      <c r="P939" s="34"/>
      <c r="Q939" s="14">
        <v>413.0</v>
      </c>
      <c r="R939" s="35"/>
    </row>
    <row r="940">
      <c r="A940" s="10" t="s">
        <v>976</v>
      </c>
      <c r="B940" s="11" t="s">
        <v>482</v>
      </c>
      <c r="C940" s="12" t="s">
        <v>24</v>
      </c>
      <c r="D940" s="34"/>
      <c r="E940" s="14">
        <v>1475.0</v>
      </c>
      <c r="F940" s="35"/>
      <c r="G940" s="34"/>
      <c r="H940" s="14">
        <v>1007.0</v>
      </c>
      <c r="I940" s="48"/>
      <c r="J940" s="34"/>
      <c r="K940" s="14">
        <v>918.0</v>
      </c>
      <c r="L940" s="35"/>
      <c r="M940" s="34"/>
      <c r="N940" s="14">
        <v>762.0</v>
      </c>
      <c r="O940" s="35"/>
      <c r="P940" s="34"/>
      <c r="Q940" s="14">
        <v>909.0</v>
      </c>
      <c r="R940" s="35"/>
    </row>
    <row r="941">
      <c r="A941" s="10" t="s">
        <v>977</v>
      </c>
      <c r="B941" s="11" t="s">
        <v>482</v>
      </c>
      <c r="C941" s="12" t="s">
        <v>24</v>
      </c>
      <c r="D941" s="34"/>
      <c r="E941" s="14">
        <v>2386.0</v>
      </c>
      <c r="F941" s="35"/>
      <c r="G941" s="34"/>
      <c r="H941" s="14">
        <v>1546.0</v>
      </c>
      <c r="I941" s="48"/>
      <c r="J941" s="34"/>
      <c r="K941" s="14">
        <v>1566.0</v>
      </c>
      <c r="L941" s="35"/>
      <c r="M941" s="34"/>
      <c r="N941" s="14">
        <v>1860.0</v>
      </c>
      <c r="O941" s="35"/>
      <c r="P941" s="34"/>
      <c r="Q941" s="14">
        <v>1363.0</v>
      </c>
      <c r="R941" s="35"/>
    </row>
    <row r="942">
      <c r="A942" s="10" t="s">
        <v>978</v>
      </c>
      <c r="B942" s="11" t="s">
        <v>482</v>
      </c>
      <c r="C942" s="12" t="s">
        <v>24</v>
      </c>
      <c r="D942" s="34"/>
      <c r="E942" s="14">
        <v>975.0</v>
      </c>
      <c r="F942" s="35"/>
      <c r="G942" s="34"/>
      <c r="H942" s="14">
        <v>531.0</v>
      </c>
      <c r="I942" s="48"/>
      <c r="J942" s="34"/>
      <c r="K942" s="14">
        <v>450.0</v>
      </c>
      <c r="L942" s="35"/>
      <c r="M942" s="34"/>
      <c r="N942" s="14">
        <v>366.0</v>
      </c>
      <c r="O942" s="35"/>
      <c r="P942" s="34"/>
      <c r="Q942" s="14">
        <v>329.0</v>
      </c>
      <c r="R942" s="35"/>
    </row>
    <row r="943">
      <c r="A943" s="10" t="s">
        <v>979</v>
      </c>
      <c r="B943" s="11" t="s">
        <v>482</v>
      </c>
      <c r="C943" s="12" t="s">
        <v>24</v>
      </c>
      <c r="D943" s="34"/>
      <c r="E943" s="14">
        <v>2414.0</v>
      </c>
      <c r="F943" s="35"/>
      <c r="G943" s="34"/>
      <c r="H943" s="14">
        <v>1609.0</v>
      </c>
      <c r="I943" s="48"/>
      <c r="J943" s="34"/>
      <c r="K943" s="14">
        <v>1609.0</v>
      </c>
      <c r="L943" s="35"/>
      <c r="M943" s="34"/>
      <c r="N943" s="14">
        <v>1597.0</v>
      </c>
      <c r="O943" s="35"/>
      <c r="P943" s="34"/>
      <c r="Q943" s="14">
        <v>1707.0</v>
      </c>
      <c r="R943" s="35"/>
    </row>
    <row r="944">
      <c r="A944" s="10" t="s">
        <v>980</v>
      </c>
      <c r="B944" s="11" t="s">
        <v>482</v>
      </c>
      <c r="C944" s="12" t="s">
        <v>24</v>
      </c>
      <c r="D944" s="34"/>
      <c r="E944" s="14">
        <v>666.0</v>
      </c>
      <c r="F944" s="35"/>
      <c r="G944" s="34"/>
      <c r="H944" s="14">
        <v>456.0</v>
      </c>
      <c r="I944" s="48"/>
      <c r="J944" s="34"/>
      <c r="K944" s="14">
        <v>431.0</v>
      </c>
      <c r="L944" s="35"/>
      <c r="M944" s="34"/>
      <c r="N944" s="14">
        <v>319.0</v>
      </c>
      <c r="O944" s="35"/>
      <c r="P944" s="34"/>
      <c r="Q944" s="14">
        <v>281.0</v>
      </c>
      <c r="R944" s="35"/>
    </row>
    <row r="945">
      <c r="A945" s="10" t="s">
        <v>981</v>
      </c>
      <c r="B945" s="11" t="s">
        <v>482</v>
      </c>
      <c r="C945" s="12" t="s">
        <v>24</v>
      </c>
      <c r="D945" s="34"/>
      <c r="E945" s="14">
        <v>1152.0</v>
      </c>
      <c r="F945" s="35"/>
      <c r="G945" s="34"/>
      <c r="H945" s="14">
        <v>806.0</v>
      </c>
      <c r="I945" s="48"/>
      <c r="J945" s="34"/>
      <c r="K945" s="14">
        <v>688.0</v>
      </c>
      <c r="L945" s="35"/>
      <c r="M945" s="34"/>
      <c r="N945" s="14">
        <v>646.0</v>
      </c>
      <c r="O945" s="35"/>
      <c r="P945" s="34"/>
      <c r="Q945" s="14">
        <v>613.0</v>
      </c>
      <c r="R945" s="35"/>
    </row>
    <row r="946">
      <c r="A946" s="10" t="s">
        <v>982</v>
      </c>
      <c r="B946" s="11" t="s">
        <v>482</v>
      </c>
      <c r="C946" s="12" t="s">
        <v>24</v>
      </c>
      <c r="D946" s="34"/>
      <c r="E946" s="14">
        <v>1386.0</v>
      </c>
      <c r="F946" s="35"/>
      <c r="G946" s="34"/>
      <c r="H946" s="14">
        <v>1030.0</v>
      </c>
      <c r="I946" s="48"/>
      <c r="J946" s="34"/>
      <c r="K946" s="14">
        <v>1016.0</v>
      </c>
      <c r="L946" s="35"/>
      <c r="M946" s="34"/>
      <c r="N946" s="14">
        <v>897.0</v>
      </c>
      <c r="O946" s="35"/>
      <c r="P946" s="34"/>
      <c r="Q946" s="14">
        <v>859.0</v>
      </c>
      <c r="R946" s="35"/>
    </row>
    <row r="947">
      <c r="A947" s="10" t="s">
        <v>983</v>
      </c>
      <c r="B947" s="11" t="s">
        <v>482</v>
      </c>
      <c r="C947" s="12" t="s">
        <v>24</v>
      </c>
      <c r="D947" s="34"/>
      <c r="E947" s="14">
        <v>1470.0</v>
      </c>
      <c r="F947" s="35"/>
      <c r="G947" s="34"/>
      <c r="H947" s="14">
        <v>757.0</v>
      </c>
      <c r="I947" s="48"/>
      <c r="J947" s="34"/>
      <c r="K947" s="14">
        <v>707.0</v>
      </c>
      <c r="L947" s="35"/>
      <c r="M947" s="34"/>
      <c r="N947" s="14">
        <v>528.0</v>
      </c>
      <c r="O947" s="35"/>
      <c r="P947" s="34"/>
      <c r="Q947" s="14">
        <v>536.0</v>
      </c>
      <c r="R947" s="35"/>
    </row>
    <row r="948">
      <c r="A948" s="10" t="s">
        <v>984</v>
      </c>
      <c r="B948" s="11" t="s">
        <v>482</v>
      </c>
      <c r="C948" s="12" t="s">
        <v>24</v>
      </c>
      <c r="D948" s="34"/>
      <c r="E948" s="14">
        <v>2006.0</v>
      </c>
      <c r="F948" s="35"/>
      <c r="G948" s="34"/>
      <c r="H948" s="14">
        <v>1941.0</v>
      </c>
      <c r="I948" s="48"/>
      <c r="J948" s="34"/>
      <c r="K948" s="14">
        <v>1929.0</v>
      </c>
      <c r="L948" s="35"/>
      <c r="M948" s="34"/>
      <c r="N948" s="14">
        <v>1886.0</v>
      </c>
      <c r="O948" s="35"/>
      <c r="P948" s="34"/>
      <c r="Q948" s="14">
        <v>1806.0</v>
      </c>
      <c r="R948" s="35"/>
    </row>
    <row r="949">
      <c r="A949" s="31" t="s">
        <v>682</v>
      </c>
      <c r="B949" s="11" t="s">
        <v>658</v>
      </c>
      <c r="C949" s="12" t="s">
        <v>24</v>
      </c>
      <c r="D949" s="34"/>
      <c r="E949" s="14">
        <v>3459.0</v>
      </c>
      <c r="F949" s="35"/>
      <c r="G949" s="34"/>
      <c r="H949" s="14">
        <v>3432.0</v>
      </c>
      <c r="I949" s="48"/>
      <c r="J949" s="34"/>
      <c r="K949" s="14">
        <v>3350.0</v>
      </c>
      <c r="L949" s="35"/>
      <c r="M949" s="34"/>
      <c r="N949" s="14">
        <v>3566.0</v>
      </c>
      <c r="O949" s="35"/>
      <c r="P949" s="34"/>
      <c r="Q949" s="14">
        <v>3509.0</v>
      </c>
      <c r="R949" s="35"/>
    </row>
    <row r="950">
      <c r="A950" s="31" t="s">
        <v>985</v>
      </c>
      <c r="B950" s="11" t="s">
        <v>658</v>
      </c>
      <c r="C950" s="12" t="s">
        <v>24</v>
      </c>
      <c r="D950" s="34"/>
      <c r="E950" s="14">
        <v>1397.0</v>
      </c>
      <c r="F950" s="35"/>
      <c r="G950" s="34"/>
      <c r="H950" s="14">
        <v>937.0</v>
      </c>
      <c r="I950" s="48"/>
      <c r="J950" s="34"/>
      <c r="K950" s="14">
        <v>814.0</v>
      </c>
      <c r="L950" s="35"/>
      <c r="M950" s="34"/>
      <c r="N950" s="14">
        <v>832.0</v>
      </c>
      <c r="O950" s="35"/>
      <c r="P950" s="34"/>
      <c r="Q950" s="14">
        <v>809.0</v>
      </c>
      <c r="R950" s="35"/>
    </row>
    <row r="951">
      <c r="A951" s="31" t="s">
        <v>986</v>
      </c>
      <c r="B951" s="11" t="s">
        <v>658</v>
      </c>
      <c r="C951" s="12" t="s">
        <v>24</v>
      </c>
      <c r="D951" s="34"/>
      <c r="E951" s="14">
        <v>3340.0</v>
      </c>
      <c r="F951" s="35"/>
      <c r="G951" s="34"/>
      <c r="H951" s="14">
        <v>3188.0</v>
      </c>
      <c r="I951" s="48"/>
      <c r="J951" s="34"/>
      <c r="K951" s="14">
        <v>3007.0</v>
      </c>
      <c r="L951" s="35"/>
      <c r="M951" s="34"/>
      <c r="N951" s="14">
        <v>3135.0</v>
      </c>
      <c r="O951" s="35"/>
      <c r="P951" s="34"/>
      <c r="Q951" s="14">
        <v>3133.0</v>
      </c>
      <c r="R951" s="35"/>
    </row>
    <row r="952">
      <c r="A952" s="31" t="s">
        <v>987</v>
      </c>
      <c r="B952" s="11" t="s">
        <v>658</v>
      </c>
      <c r="C952" s="12" t="s">
        <v>24</v>
      </c>
      <c r="D952" s="34"/>
      <c r="E952" s="14">
        <v>1342.0</v>
      </c>
      <c r="F952" s="35"/>
      <c r="G952" s="34"/>
      <c r="H952" s="14">
        <v>2820.0</v>
      </c>
      <c r="I952" s="48"/>
      <c r="J952" s="34"/>
      <c r="K952" s="14">
        <v>2920.0</v>
      </c>
      <c r="L952" s="35"/>
      <c r="M952" s="34"/>
      <c r="N952" s="14">
        <v>3295.0</v>
      </c>
      <c r="O952" s="35"/>
      <c r="P952" s="34"/>
      <c r="Q952" s="14">
        <v>4135.0</v>
      </c>
      <c r="R952" s="35"/>
    </row>
    <row r="953">
      <c r="A953" s="31" t="s">
        <v>988</v>
      </c>
      <c r="B953" s="11" t="s">
        <v>658</v>
      </c>
      <c r="C953" s="12" t="s">
        <v>24</v>
      </c>
      <c r="D953" s="34"/>
      <c r="E953" s="14">
        <v>1679.0</v>
      </c>
      <c r="F953" s="35"/>
      <c r="G953" s="34"/>
      <c r="H953" s="14">
        <v>1702.0</v>
      </c>
      <c r="I953" s="48"/>
      <c r="J953" s="34"/>
      <c r="K953" s="14">
        <v>1686.0</v>
      </c>
      <c r="L953" s="35"/>
      <c r="M953" s="34"/>
      <c r="N953" s="14">
        <v>1565.0</v>
      </c>
      <c r="O953" s="35"/>
      <c r="P953" s="34"/>
      <c r="Q953" s="14">
        <v>1371.0</v>
      </c>
      <c r="R953" s="35"/>
    </row>
    <row r="954">
      <c r="A954" s="31" t="s">
        <v>989</v>
      </c>
      <c r="B954" s="11" t="s">
        <v>658</v>
      </c>
      <c r="C954" s="12" t="s">
        <v>24</v>
      </c>
      <c r="D954" s="34"/>
      <c r="E954" s="14">
        <v>2782.0</v>
      </c>
      <c r="F954" s="35"/>
      <c r="G954" s="34"/>
      <c r="H954" s="14">
        <v>2068.0</v>
      </c>
      <c r="I954" s="48"/>
      <c r="J954" s="34"/>
      <c r="K954" s="14">
        <v>1890.0</v>
      </c>
      <c r="L954" s="35"/>
      <c r="M954" s="34"/>
      <c r="N954" s="14">
        <v>1900.0</v>
      </c>
      <c r="O954" s="35"/>
      <c r="P954" s="34"/>
      <c r="Q954" s="14">
        <v>1986.0</v>
      </c>
      <c r="R954" s="35"/>
    </row>
    <row r="955">
      <c r="A955" s="31" t="s">
        <v>990</v>
      </c>
      <c r="B955" s="11" t="s">
        <v>658</v>
      </c>
      <c r="C955" s="12" t="s">
        <v>24</v>
      </c>
      <c r="D955" s="34"/>
      <c r="E955" s="14">
        <v>3119.0</v>
      </c>
      <c r="F955" s="35"/>
      <c r="G955" s="34"/>
      <c r="H955" s="14">
        <v>2819.0</v>
      </c>
      <c r="I955" s="48"/>
      <c r="J955" s="34"/>
      <c r="K955" s="14">
        <v>2600.0</v>
      </c>
      <c r="L955" s="35"/>
      <c r="M955" s="34"/>
      <c r="N955" s="14">
        <v>2644.0</v>
      </c>
      <c r="O955" s="35"/>
      <c r="P955" s="34"/>
      <c r="Q955" s="14">
        <v>2596.0</v>
      </c>
      <c r="R955" s="35"/>
    </row>
    <row r="956">
      <c r="A956" s="31" t="s">
        <v>991</v>
      </c>
      <c r="B956" s="11" t="s">
        <v>658</v>
      </c>
      <c r="C956" s="12" t="s">
        <v>24</v>
      </c>
      <c r="D956" s="34"/>
      <c r="E956" s="14">
        <v>3931.0</v>
      </c>
      <c r="F956" s="35"/>
      <c r="G956" s="34"/>
      <c r="H956" s="14">
        <v>4004.0</v>
      </c>
      <c r="I956" s="48"/>
      <c r="J956" s="34"/>
      <c r="K956" s="14">
        <v>4470.0</v>
      </c>
      <c r="L956" s="35"/>
      <c r="M956" s="34"/>
      <c r="N956" s="14">
        <v>4234.0</v>
      </c>
      <c r="O956" s="35"/>
      <c r="P956" s="34"/>
      <c r="Q956" s="14">
        <v>4904.0</v>
      </c>
      <c r="R956" s="35"/>
    </row>
    <row r="957">
      <c r="A957" s="31" t="s">
        <v>992</v>
      </c>
      <c r="B957" s="11" t="s">
        <v>658</v>
      </c>
      <c r="C957" s="12" t="s">
        <v>24</v>
      </c>
      <c r="D957" s="34"/>
      <c r="E957" s="14">
        <v>4178.0</v>
      </c>
      <c r="F957" s="35"/>
      <c r="G957" s="34"/>
      <c r="H957" s="14">
        <v>4328.0</v>
      </c>
      <c r="I957" s="48"/>
      <c r="J957" s="34"/>
      <c r="K957" s="14">
        <v>4793.0</v>
      </c>
      <c r="L957" s="35"/>
      <c r="M957" s="34"/>
      <c r="N957" s="14">
        <v>5310.0</v>
      </c>
      <c r="O957" s="35"/>
      <c r="P957" s="34"/>
      <c r="Q957" s="14">
        <v>5332.0</v>
      </c>
      <c r="R957" s="35"/>
    </row>
    <row r="958">
      <c r="A958" s="31" t="s">
        <v>993</v>
      </c>
      <c r="B958" s="11" t="s">
        <v>658</v>
      </c>
      <c r="C958" s="12" t="s">
        <v>24</v>
      </c>
      <c r="D958" s="34"/>
      <c r="E958" s="14">
        <v>2790.0</v>
      </c>
      <c r="F958" s="35"/>
      <c r="G958" s="34"/>
      <c r="H958" s="14">
        <v>2361.0</v>
      </c>
      <c r="I958" s="48"/>
      <c r="J958" s="34"/>
      <c r="K958" s="14">
        <v>2272.0</v>
      </c>
      <c r="L958" s="35"/>
      <c r="M958" s="34"/>
      <c r="N958" s="14">
        <v>2100.0</v>
      </c>
      <c r="O958" s="35"/>
      <c r="P958" s="34"/>
      <c r="Q958" s="14">
        <v>2113.0</v>
      </c>
      <c r="R958" s="35"/>
    </row>
    <row r="959">
      <c r="A959" s="31" t="s">
        <v>994</v>
      </c>
      <c r="B959" s="11" t="s">
        <v>658</v>
      </c>
      <c r="C959" s="12" t="s">
        <v>24</v>
      </c>
      <c r="D959" s="34"/>
      <c r="E959" s="14">
        <v>1204.0</v>
      </c>
      <c r="F959" s="35"/>
      <c r="G959" s="34"/>
      <c r="H959" s="14">
        <v>730.0</v>
      </c>
      <c r="I959" s="48"/>
      <c r="J959" s="34"/>
      <c r="K959" s="14">
        <v>596.0</v>
      </c>
      <c r="L959" s="35"/>
      <c r="M959" s="34"/>
      <c r="N959" s="14">
        <v>510.0</v>
      </c>
      <c r="O959" s="35"/>
      <c r="P959" s="34"/>
      <c r="Q959" s="14">
        <v>532.0</v>
      </c>
      <c r="R959" s="35"/>
    </row>
    <row r="960">
      <c r="A960" s="31" t="s">
        <v>995</v>
      </c>
      <c r="B960" s="11" t="s">
        <v>658</v>
      </c>
      <c r="C960" s="12" t="s">
        <v>24</v>
      </c>
      <c r="D960" s="34"/>
      <c r="E960" s="14">
        <v>1295.0</v>
      </c>
      <c r="F960" s="35"/>
      <c r="G960" s="34"/>
      <c r="H960" s="14">
        <v>1273.0</v>
      </c>
      <c r="I960" s="48"/>
      <c r="J960" s="34"/>
      <c r="K960" s="14">
        <v>860.0</v>
      </c>
      <c r="L960" s="35"/>
      <c r="M960" s="34"/>
      <c r="N960" s="14">
        <v>793.0</v>
      </c>
      <c r="O960" s="35"/>
      <c r="P960" s="34"/>
      <c r="Q960" s="14">
        <v>945.0</v>
      </c>
      <c r="R960" s="35"/>
    </row>
    <row r="961">
      <c r="A961" s="31" t="s">
        <v>539</v>
      </c>
      <c r="B961" s="11" t="s">
        <v>658</v>
      </c>
      <c r="C961" s="12" t="s">
        <v>24</v>
      </c>
      <c r="D961" s="34"/>
      <c r="E961" s="14">
        <v>1201.0</v>
      </c>
      <c r="F961" s="35"/>
      <c r="G961" s="34"/>
      <c r="H961" s="14">
        <v>985.0</v>
      </c>
      <c r="I961" s="48"/>
      <c r="J961" s="34"/>
      <c r="K961" s="14">
        <v>833.0</v>
      </c>
      <c r="L961" s="35"/>
      <c r="M961" s="34"/>
      <c r="N961" s="14">
        <v>974.0</v>
      </c>
      <c r="O961" s="35"/>
      <c r="P961" s="34"/>
      <c r="Q961" s="14">
        <v>887.0</v>
      </c>
      <c r="R961" s="35"/>
    </row>
    <row r="962">
      <c r="A962" s="31" t="s">
        <v>996</v>
      </c>
      <c r="B962" s="11" t="s">
        <v>658</v>
      </c>
      <c r="C962" s="12" t="s">
        <v>24</v>
      </c>
      <c r="D962" s="34"/>
      <c r="E962" s="14">
        <v>2279.0</v>
      </c>
      <c r="F962" s="35"/>
      <c r="G962" s="34"/>
      <c r="H962" s="14">
        <v>1808.0</v>
      </c>
      <c r="I962" s="48"/>
      <c r="J962" s="34"/>
      <c r="K962" s="14">
        <v>1416.0</v>
      </c>
      <c r="L962" s="35"/>
      <c r="M962" s="34"/>
      <c r="N962" s="14">
        <v>1381.0</v>
      </c>
      <c r="O962" s="35"/>
      <c r="P962" s="34"/>
      <c r="Q962" s="14">
        <v>1274.0</v>
      </c>
      <c r="R962" s="35"/>
    </row>
    <row r="963">
      <c r="A963" s="31" t="s">
        <v>997</v>
      </c>
      <c r="B963" s="11" t="s">
        <v>658</v>
      </c>
      <c r="C963" s="12" t="s">
        <v>24</v>
      </c>
      <c r="D963" s="34"/>
      <c r="E963" s="14">
        <v>1157.0</v>
      </c>
      <c r="F963" s="35"/>
      <c r="G963" s="34"/>
      <c r="H963" s="14">
        <v>772.0</v>
      </c>
      <c r="I963" s="48"/>
      <c r="J963" s="34"/>
      <c r="K963" s="14">
        <v>695.0</v>
      </c>
      <c r="L963" s="35"/>
      <c r="M963" s="34"/>
      <c r="N963" s="14">
        <v>667.0</v>
      </c>
      <c r="O963" s="35"/>
      <c r="P963" s="34"/>
      <c r="Q963" s="14">
        <v>688.0</v>
      </c>
      <c r="R963" s="35"/>
    </row>
    <row r="964">
      <c r="A964" s="31" t="s">
        <v>998</v>
      </c>
      <c r="B964" s="11" t="s">
        <v>658</v>
      </c>
      <c r="C964" s="12" t="s">
        <v>24</v>
      </c>
      <c r="D964" s="34"/>
      <c r="E964" s="14">
        <v>2482.0</v>
      </c>
      <c r="F964" s="35"/>
      <c r="G964" s="34"/>
      <c r="H964" s="14">
        <v>2562.0</v>
      </c>
      <c r="I964" s="48"/>
      <c r="J964" s="34"/>
      <c r="K964" s="14">
        <v>2640.0</v>
      </c>
      <c r="L964" s="35"/>
      <c r="M964" s="34"/>
      <c r="N964" s="14">
        <v>2349.0</v>
      </c>
      <c r="O964" s="35"/>
      <c r="P964" s="34"/>
      <c r="Q964" s="14">
        <v>2287.0</v>
      </c>
      <c r="R964" s="35"/>
    </row>
    <row r="965">
      <c r="A965" s="31" t="s">
        <v>999</v>
      </c>
      <c r="B965" s="11" t="s">
        <v>300</v>
      </c>
      <c r="C965" s="12" t="s">
        <v>24</v>
      </c>
      <c r="D965" s="34"/>
      <c r="E965" s="14">
        <v>1272.0</v>
      </c>
      <c r="F965" s="35"/>
      <c r="G965" s="34"/>
      <c r="H965" s="14">
        <v>807.0</v>
      </c>
      <c r="I965" s="48"/>
      <c r="J965" s="34"/>
      <c r="K965" s="14">
        <v>780.0</v>
      </c>
      <c r="L965" s="35"/>
      <c r="M965" s="34"/>
      <c r="N965" s="14">
        <v>795.0</v>
      </c>
      <c r="O965" s="35"/>
      <c r="P965" s="34"/>
      <c r="Q965" s="14">
        <v>794.0</v>
      </c>
      <c r="R965" s="35"/>
    </row>
    <row r="966">
      <c r="A966" s="31" t="s">
        <v>1000</v>
      </c>
      <c r="B966" s="11" t="s">
        <v>300</v>
      </c>
      <c r="C966" s="12" t="s">
        <v>24</v>
      </c>
      <c r="D966" s="34"/>
      <c r="E966" s="14">
        <v>1490.0</v>
      </c>
      <c r="F966" s="35"/>
      <c r="G966" s="34"/>
      <c r="H966" s="14">
        <v>925.0</v>
      </c>
      <c r="I966" s="48"/>
      <c r="J966" s="34"/>
      <c r="K966" s="14">
        <v>854.0</v>
      </c>
      <c r="L966" s="35"/>
      <c r="M966" s="34"/>
      <c r="N966" s="14">
        <v>684.0</v>
      </c>
      <c r="O966" s="35"/>
      <c r="P966" s="34"/>
      <c r="Q966" s="14">
        <v>734.0</v>
      </c>
      <c r="R966" s="35"/>
    </row>
    <row r="967">
      <c r="A967" s="31" t="s">
        <v>674</v>
      </c>
      <c r="B967" s="11" t="s">
        <v>300</v>
      </c>
      <c r="C967" s="12" t="s">
        <v>24</v>
      </c>
      <c r="D967" s="34"/>
      <c r="E967" s="14">
        <v>3912.0</v>
      </c>
      <c r="F967" s="35"/>
      <c r="G967" s="34"/>
      <c r="H967" s="14">
        <v>3825.0</v>
      </c>
      <c r="I967" s="48"/>
      <c r="J967" s="34"/>
      <c r="K967" s="14">
        <v>3354.0</v>
      </c>
      <c r="L967" s="35"/>
      <c r="M967" s="34"/>
      <c r="N967" s="14">
        <v>3687.0</v>
      </c>
      <c r="O967" s="35"/>
      <c r="P967" s="34"/>
      <c r="Q967" s="14">
        <v>3618.0</v>
      </c>
      <c r="R967" s="35"/>
    </row>
    <row r="968">
      <c r="A968" s="31" t="s">
        <v>282</v>
      </c>
      <c r="B968" s="11" t="s">
        <v>300</v>
      </c>
      <c r="C968" s="12" t="s">
        <v>24</v>
      </c>
      <c r="D968" s="34"/>
      <c r="E968" s="14">
        <v>1586.0</v>
      </c>
      <c r="F968" s="35"/>
      <c r="G968" s="34"/>
      <c r="H968" s="14">
        <v>1079.0</v>
      </c>
      <c r="I968" s="48"/>
      <c r="J968" s="34"/>
      <c r="K968" s="14">
        <v>940.0</v>
      </c>
      <c r="L968" s="35"/>
      <c r="M968" s="34"/>
      <c r="N968" s="14">
        <v>895.0</v>
      </c>
      <c r="O968" s="35"/>
      <c r="P968" s="34"/>
      <c r="Q968" s="14">
        <v>914.0</v>
      </c>
      <c r="R968" s="35"/>
    </row>
    <row r="969">
      <c r="A969" s="31" t="s">
        <v>708</v>
      </c>
      <c r="B969" s="11" t="s">
        <v>300</v>
      </c>
      <c r="C969" s="12" t="s">
        <v>24</v>
      </c>
      <c r="D969" s="34"/>
      <c r="E969" s="14">
        <v>2474.0</v>
      </c>
      <c r="F969" s="35"/>
      <c r="G969" s="34"/>
      <c r="H969" s="14">
        <v>1926.0</v>
      </c>
      <c r="I969" s="48"/>
      <c r="J969" s="34"/>
      <c r="K969" s="14">
        <v>1629.0</v>
      </c>
      <c r="L969" s="35"/>
      <c r="M969" s="34"/>
      <c r="N969" s="14">
        <v>1515.0</v>
      </c>
      <c r="O969" s="35"/>
      <c r="P969" s="34"/>
      <c r="Q969" s="14">
        <v>1592.0</v>
      </c>
      <c r="R969" s="35"/>
    </row>
    <row r="970">
      <c r="A970" s="31" t="s">
        <v>1001</v>
      </c>
      <c r="B970" s="11" t="s">
        <v>300</v>
      </c>
      <c r="C970" s="12" t="s">
        <v>24</v>
      </c>
      <c r="D970" s="34"/>
      <c r="E970" s="14">
        <v>1226.0</v>
      </c>
      <c r="F970" s="35"/>
      <c r="G970" s="34"/>
      <c r="H970" s="14">
        <v>880.0</v>
      </c>
      <c r="I970" s="48"/>
      <c r="J970" s="34"/>
      <c r="K970" s="14">
        <v>767.0</v>
      </c>
      <c r="L970" s="35"/>
      <c r="M970" s="34"/>
      <c r="N970" s="14">
        <v>653.0</v>
      </c>
      <c r="O970" s="35"/>
      <c r="P970" s="34"/>
      <c r="Q970" s="14">
        <v>630.0</v>
      </c>
      <c r="R970" s="35"/>
    </row>
    <row r="971">
      <c r="A971" s="31" t="s">
        <v>1002</v>
      </c>
      <c r="B971" s="11" t="s">
        <v>300</v>
      </c>
      <c r="C971" s="12" t="s">
        <v>24</v>
      </c>
      <c r="D971" s="34"/>
      <c r="E971" s="14">
        <v>2023.0</v>
      </c>
      <c r="F971" s="35"/>
      <c r="G971" s="34"/>
      <c r="H971" s="14">
        <v>1485.0</v>
      </c>
      <c r="I971" s="48"/>
      <c r="J971" s="34"/>
      <c r="K971" s="14">
        <v>1413.0</v>
      </c>
      <c r="L971" s="35"/>
      <c r="M971" s="34"/>
      <c r="N971" s="14">
        <v>1369.0</v>
      </c>
      <c r="O971" s="35"/>
      <c r="P971" s="34"/>
      <c r="Q971" s="14">
        <v>1258.0</v>
      </c>
      <c r="R971" s="35"/>
    </row>
    <row r="972">
      <c r="A972" s="10" t="s">
        <v>1003</v>
      </c>
      <c r="B972" s="11" t="s">
        <v>46</v>
      </c>
      <c r="C972" s="12" t="s">
        <v>24</v>
      </c>
      <c r="D972" s="34"/>
      <c r="E972" s="14">
        <v>2274.0</v>
      </c>
      <c r="F972" s="35"/>
      <c r="G972" s="34"/>
      <c r="H972" s="14">
        <v>2071.0</v>
      </c>
      <c r="I972" s="35"/>
      <c r="J972" s="34"/>
      <c r="K972" s="14">
        <v>1780.0</v>
      </c>
      <c r="L972" s="35"/>
      <c r="M972" s="34"/>
      <c r="N972" s="14">
        <v>2493.0</v>
      </c>
      <c r="O972" s="35"/>
      <c r="P972" s="34"/>
      <c r="Q972" s="14">
        <v>3392.0</v>
      </c>
      <c r="R972" s="35"/>
    </row>
    <row r="973">
      <c r="A973" s="10" t="s">
        <v>1004</v>
      </c>
      <c r="B973" s="11" t="s">
        <v>46</v>
      </c>
      <c r="C973" s="12" t="s">
        <v>24</v>
      </c>
      <c r="D973" s="34"/>
      <c r="E973" s="14">
        <v>2100.0</v>
      </c>
      <c r="F973" s="35"/>
      <c r="G973" s="34"/>
      <c r="H973" s="57">
        <v>1549.0</v>
      </c>
      <c r="I973" s="35"/>
      <c r="J973" s="34"/>
      <c r="K973" s="14">
        <v>1403.0</v>
      </c>
      <c r="L973" s="35"/>
      <c r="M973" s="34"/>
      <c r="N973" s="14">
        <v>1456.0</v>
      </c>
      <c r="O973" s="35"/>
      <c r="P973" s="34"/>
      <c r="Q973" s="14">
        <v>1449.0</v>
      </c>
      <c r="R973" s="35"/>
    </row>
    <row r="974">
      <c r="A974" s="10" t="s">
        <v>1005</v>
      </c>
      <c r="B974" s="11" t="s">
        <v>46</v>
      </c>
      <c r="C974" s="12" t="s">
        <v>24</v>
      </c>
      <c r="D974" s="34"/>
      <c r="E974" s="14">
        <v>2556.0</v>
      </c>
      <c r="F974" s="35"/>
      <c r="G974" s="34"/>
      <c r="H974" s="57">
        <v>2184.0</v>
      </c>
      <c r="I974" s="35"/>
      <c r="J974" s="34"/>
      <c r="K974" s="14">
        <v>1999.0</v>
      </c>
      <c r="L974" s="35"/>
      <c r="M974" s="34"/>
      <c r="N974" s="14">
        <v>2079.0</v>
      </c>
      <c r="O974" s="35"/>
      <c r="P974" s="34"/>
      <c r="Q974" s="14">
        <v>2080.0</v>
      </c>
      <c r="R974" s="35"/>
    </row>
    <row r="975">
      <c r="A975" s="10" t="s">
        <v>1006</v>
      </c>
      <c r="B975" s="11" t="s">
        <v>46</v>
      </c>
      <c r="C975" s="12" t="s">
        <v>24</v>
      </c>
      <c r="D975" s="34"/>
      <c r="E975" s="14">
        <v>4030.0</v>
      </c>
      <c r="F975" s="35"/>
      <c r="G975" s="34"/>
      <c r="H975" s="57">
        <v>6566.0</v>
      </c>
      <c r="I975" s="35"/>
      <c r="J975" s="34"/>
      <c r="K975" s="14">
        <v>7799.0</v>
      </c>
      <c r="L975" s="35"/>
      <c r="M975" s="34"/>
      <c r="N975" s="14">
        <v>9854.0</v>
      </c>
      <c r="O975" s="35"/>
      <c r="P975" s="34"/>
      <c r="Q975" s="14">
        <v>10170.0</v>
      </c>
      <c r="R975" s="35"/>
    </row>
    <row r="976">
      <c r="A976" s="10" t="s">
        <v>1007</v>
      </c>
      <c r="B976" s="11" t="s">
        <v>46</v>
      </c>
      <c r="C976" s="12" t="s">
        <v>24</v>
      </c>
      <c r="D976" s="34"/>
      <c r="E976" s="14">
        <v>2221.0</v>
      </c>
      <c r="F976" s="35"/>
      <c r="G976" s="34"/>
      <c r="H976" s="14">
        <v>1853.0</v>
      </c>
      <c r="I976" s="35"/>
      <c r="J976" s="34"/>
      <c r="K976" s="14">
        <v>1649.0</v>
      </c>
      <c r="L976" s="35"/>
      <c r="M976" s="34"/>
      <c r="N976" s="14">
        <v>1718.0</v>
      </c>
      <c r="O976" s="35"/>
      <c r="P976" s="34"/>
      <c r="Q976" s="14">
        <v>1669.0</v>
      </c>
      <c r="R976" s="35"/>
    </row>
    <row r="977">
      <c r="A977" s="10" t="s">
        <v>1008</v>
      </c>
      <c r="B977" s="11" t="s">
        <v>46</v>
      </c>
      <c r="C977" s="12" t="s">
        <v>24</v>
      </c>
      <c r="D977" s="34"/>
      <c r="E977" s="14">
        <v>1741.0</v>
      </c>
      <c r="F977" s="35"/>
      <c r="G977" s="34"/>
      <c r="H977" s="14">
        <v>2150.0</v>
      </c>
      <c r="I977" s="35"/>
      <c r="J977" s="34"/>
      <c r="K977" s="14">
        <v>2091.0</v>
      </c>
      <c r="L977" s="35"/>
      <c r="M977" s="34"/>
      <c r="N977" s="14">
        <v>1901.0</v>
      </c>
      <c r="O977" s="35"/>
      <c r="P977" s="34"/>
      <c r="Q977" s="14">
        <v>1791.0</v>
      </c>
      <c r="R977" s="35"/>
    </row>
    <row r="978">
      <c r="A978" s="10" t="s">
        <v>1009</v>
      </c>
      <c r="B978" s="11" t="s">
        <v>46</v>
      </c>
      <c r="C978" s="12" t="s">
        <v>24</v>
      </c>
      <c r="D978" s="34"/>
      <c r="E978" s="14">
        <v>2599.0</v>
      </c>
      <c r="F978" s="35"/>
      <c r="G978" s="34"/>
      <c r="H978" s="14">
        <v>2453.0</v>
      </c>
      <c r="I978" s="35"/>
      <c r="J978" s="34"/>
      <c r="K978" s="14">
        <v>2076.0</v>
      </c>
      <c r="L978" s="35"/>
      <c r="M978" s="34"/>
      <c r="N978" s="14">
        <v>2364.0</v>
      </c>
      <c r="O978" s="35"/>
      <c r="P978" s="34"/>
      <c r="Q978" s="14">
        <v>2323.0</v>
      </c>
      <c r="R978" s="35"/>
    </row>
    <row r="979">
      <c r="A979" s="10" t="s">
        <v>1010</v>
      </c>
      <c r="B979" s="11" t="s">
        <v>175</v>
      </c>
      <c r="C979" s="12" t="s">
        <v>24</v>
      </c>
      <c r="D979" s="34"/>
      <c r="E979" s="14">
        <v>1334.0</v>
      </c>
      <c r="F979" s="35"/>
      <c r="G979" s="34"/>
      <c r="H979" s="14">
        <v>900.0</v>
      </c>
      <c r="I979" s="35"/>
      <c r="J979" s="34"/>
      <c r="K979" s="14">
        <v>785.0</v>
      </c>
      <c r="L979" s="35"/>
      <c r="M979" s="34"/>
      <c r="N979" s="14">
        <v>594.0</v>
      </c>
      <c r="O979" s="35"/>
      <c r="P979" s="34"/>
      <c r="Q979" s="14">
        <v>609.0</v>
      </c>
      <c r="R979" s="35"/>
    </row>
    <row r="980">
      <c r="A980" s="10" t="s">
        <v>1011</v>
      </c>
      <c r="B980" s="11" t="s">
        <v>175</v>
      </c>
      <c r="C980" s="12" t="s">
        <v>24</v>
      </c>
      <c r="D980" s="34"/>
      <c r="E980" s="14">
        <v>3249.0</v>
      </c>
      <c r="F980" s="35"/>
      <c r="G980" s="34"/>
      <c r="H980" s="14">
        <v>1904.0</v>
      </c>
      <c r="I980" s="35"/>
      <c r="J980" s="34"/>
      <c r="K980" s="14">
        <v>1651.0</v>
      </c>
      <c r="L980" s="35"/>
      <c r="M980" s="34"/>
      <c r="N980" s="14">
        <v>1805.0</v>
      </c>
      <c r="O980" s="35"/>
      <c r="P980" s="34"/>
      <c r="Q980" s="14">
        <v>1848.0</v>
      </c>
      <c r="R980" s="35"/>
    </row>
    <row r="981">
      <c r="A981" s="10" t="s">
        <v>1012</v>
      </c>
      <c r="B981" s="11" t="s">
        <v>175</v>
      </c>
      <c r="C981" s="12" t="s">
        <v>24</v>
      </c>
      <c r="D981" s="34"/>
      <c r="E981" s="19">
        <v>2622.0</v>
      </c>
      <c r="F981" s="35"/>
      <c r="G981" s="34"/>
      <c r="H981" s="14">
        <v>2002.0</v>
      </c>
      <c r="I981" s="35"/>
      <c r="J981" s="34"/>
      <c r="K981" s="14">
        <v>1782.0</v>
      </c>
      <c r="L981" s="35"/>
      <c r="M981" s="34"/>
      <c r="N981" s="14">
        <v>1782.0</v>
      </c>
      <c r="O981" s="35"/>
      <c r="P981" s="34"/>
      <c r="Q981" s="14">
        <v>1754.0</v>
      </c>
      <c r="R981" s="35"/>
    </row>
    <row r="982">
      <c r="A982" s="10" t="s">
        <v>1013</v>
      </c>
      <c r="B982" s="11" t="s">
        <v>175</v>
      </c>
      <c r="C982" s="12" t="s">
        <v>24</v>
      </c>
      <c r="D982" s="34"/>
      <c r="E982" s="14">
        <v>2786.0</v>
      </c>
      <c r="F982" s="35"/>
      <c r="G982" s="34"/>
      <c r="H982" s="14">
        <v>2517.0</v>
      </c>
      <c r="I982" s="35"/>
      <c r="J982" s="34"/>
      <c r="K982" s="14">
        <v>2232.0</v>
      </c>
      <c r="L982" s="35"/>
      <c r="M982" s="34"/>
      <c r="N982" s="14">
        <v>2232.0</v>
      </c>
      <c r="O982" s="35"/>
      <c r="P982" s="34"/>
      <c r="Q982" s="14">
        <v>2420.0</v>
      </c>
      <c r="R982" s="35"/>
    </row>
    <row r="983">
      <c r="A983" s="10" t="s">
        <v>1014</v>
      </c>
      <c r="B983" s="11" t="s">
        <v>175</v>
      </c>
      <c r="C983" s="12" t="s">
        <v>24</v>
      </c>
      <c r="D983" s="34"/>
      <c r="E983" s="14">
        <v>2275.0</v>
      </c>
      <c r="F983" s="35"/>
      <c r="G983" s="34"/>
      <c r="H983" s="14">
        <v>1512.0</v>
      </c>
      <c r="I983" s="35"/>
      <c r="J983" s="34"/>
      <c r="K983" s="14">
        <v>1198.0</v>
      </c>
      <c r="L983" s="35"/>
      <c r="M983" s="34"/>
      <c r="N983" s="14">
        <v>1198.0</v>
      </c>
      <c r="O983" s="35"/>
      <c r="P983" s="34"/>
      <c r="Q983" s="14">
        <v>1106.0</v>
      </c>
      <c r="R983" s="35"/>
    </row>
    <row r="984">
      <c r="A984" s="31" t="s">
        <v>1015</v>
      </c>
      <c r="B984" s="11" t="s">
        <v>140</v>
      </c>
      <c r="C984" s="12" t="s">
        <v>24</v>
      </c>
      <c r="D984" s="34"/>
      <c r="E984" s="14">
        <v>2267.0</v>
      </c>
      <c r="F984" s="35"/>
      <c r="G984" s="34"/>
      <c r="H984" s="14">
        <v>1749.0</v>
      </c>
      <c r="I984" s="48"/>
      <c r="J984" s="34"/>
      <c r="K984" s="14">
        <v>1596.0</v>
      </c>
      <c r="L984" s="35"/>
      <c r="M984" s="34"/>
      <c r="N984" s="14">
        <v>1786.0</v>
      </c>
      <c r="O984" s="35"/>
      <c r="P984" s="34"/>
      <c r="Q984" s="14">
        <v>1925.0</v>
      </c>
      <c r="R984" s="35"/>
    </row>
    <row r="985">
      <c r="A985" s="31" t="s">
        <v>684</v>
      </c>
      <c r="B985" s="11" t="s">
        <v>140</v>
      </c>
      <c r="C985" s="12" t="s">
        <v>24</v>
      </c>
      <c r="D985" s="34"/>
      <c r="E985" s="14">
        <v>3340.0</v>
      </c>
      <c r="F985" s="35"/>
      <c r="G985" s="34"/>
      <c r="H985" s="14">
        <v>2638.0</v>
      </c>
      <c r="I985" s="48"/>
      <c r="J985" s="34"/>
      <c r="K985" s="14">
        <v>1987.0</v>
      </c>
      <c r="L985" s="35"/>
      <c r="M985" s="34"/>
      <c r="N985" s="14">
        <v>2500.0</v>
      </c>
      <c r="O985" s="35"/>
      <c r="P985" s="34"/>
      <c r="Q985" s="14">
        <v>2527.0</v>
      </c>
      <c r="R985" s="35"/>
    </row>
    <row r="986">
      <c r="A986" s="31" t="s">
        <v>1016</v>
      </c>
      <c r="B986" s="11" t="s">
        <v>140</v>
      </c>
      <c r="C986" s="12" t="s">
        <v>24</v>
      </c>
      <c r="D986" s="34"/>
      <c r="E986" s="14">
        <v>2768.0</v>
      </c>
      <c r="F986" s="35"/>
      <c r="G986" s="34"/>
      <c r="H986" s="14">
        <v>3263.0</v>
      </c>
      <c r="I986" s="48"/>
      <c r="J986" s="34"/>
      <c r="K986" s="14">
        <f>2750+319</f>
        <v>3069</v>
      </c>
      <c r="L986" s="35"/>
      <c r="M986" s="34"/>
      <c r="N986" s="14">
        <f>3420+402</f>
        <v>3822</v>
      </c>
      <c r="O986" s="35"/>
      <c r="P986" s="34"/>
      <c r="Q986" s="14">
        <f>4448+462</f>
        <v>4910</v>
      </c>
      <c r="R986" s="35"/>
    </row>
    <row r="987">
      <c r="A987" s="31" t="s">
        <v>1017</v>
      </c>
      <c r="B987" s="11" t="s">
        <v>140</v>
      </c>
      <c r="C987" s="12" t="s">
        <v>24</v>
      </c>
      <c r="D987" s="34"/>
      <c r="E987" s="14">
        <v>3462.0</v>
      </c>
      <c r="F987" s="35"/>
      <c r="G987" s="34"/>
      <c r="H987" s="14">
        <v>4060.0</v>
      </c>
      <c r="I987" s="48"/>
      <c r="J987" s="34"/>
      <c r="K987" s="14">
        <v>3515.0</v>
      </c>
      <c r="L987" s="35"/>
      <c r="M987" s="34"/>
      <c r="N987" s="14">
        <v>4225.0</v>
      </c>
      <c r="O987" s="35"/>
      <c r="P987" s="34"/>
      <c r="Q987" s="14">
        <v>4635.0</v>
      </c>
      <c r="R987" s="35"/>
    </row>
    <row r="988">
      <c r="A988" s="31" t="s">
        <v>1018</v>
      </c>
      <c r="B988" s="11" t="s">
        <v>140</v>
      </c>
      <c r="C988" s="12" t="s">
        <v>24</v>
      </c>
      <c r="D988" s="34"/>
      <c r="E988" s="14">
        <v>1730.0</v>
      </c>
      <c r="F988" s="35"/>
      <c r="G988" s="34"/>
      <c r="H988" s="14">
        <v>1267.0</v>
      </c>
      <c r="I988" s="48"/>
      <c r="J988" s="34"/>
      <c r="K988" s="14">
        <v>1175.0</v>
      </c>
      <c r="L988" s="35"/>
      <c r="M988" s="34"/>
      <c r="N988" s="14">
        <v>1253.0</v>
      </c>
      <c r="O988" s="35"/>
      <c r="P988" s="34"/>
      <c r="Q988" s="14">
        <v>1516.0</v>
      </c>
      <c r="R988" s="35"/>
    </row>
    <row r="989">
      <c r="A989" s="31" t="s">
        <v>1019</v>
      </c>
      <c r="B989" s="11" t="s">
        <v>140</v>
      </c>
      <c r="C989" s="12" t="s">
        <v>24</v>
      </c>
      <c r="D989" s="34"/>
      <c r="E989" s="14">
        <v>2015.0</v>
      </c>
      <c r="F989" s="35"/>
      <c r="G989" s="34"/>
      <c r="H989" s="14">
        <v>2260.0</v>
      </c>
      <c r="I989" s="48"/>
      <c r="J989" s="34"/>
      <c r="K989" s="14">
        <v>2003.0</v>
      </c>
      <c r="L989" s="35"/>
      <c r="M989" s="34"/>
      <c r="N989" s="14">
        <v>1892.0</v>
      </c>
      <c r="O989" s="35"/>
      <c r="P989" s="34"/>
      <c r="Q989" s="14">
        <v>2041.0</v>
      </c>
      <c r="R989" s="35"/>
    </row>
    <row r="990">
      <c r="A990" s="31" t="s">
        <v>1020</v>
      </c>
      <c r="B990" s="11" t="s">
        <v>140</v>
      </c>
      <c r="C990" s="12" t="s">
        <v>24</v>
      </c>
      <c r="D990" s="34"/>
      <c r="E990" s="14">
        <v>3234.0</v>
      </c>
      <c r="F990" s="35"/>
      <c r="G990" s="34"/>
      <c r="H990" s="14">
        <v>2979.0</v>
      </c>
      <c r="I990" s="48"/>
      <c r="J990" s="34"/>
      <c r="K990" s="14">
        <v>2753.0</v>
      </c>
      <c r="L990" s="35"/>
      <c r="M990" s="34"/>
      <c r="N990" s="14">
        <v>2801.0</v>
      </c>
      <c r="O990" s="35"/>
      <c r="P990" s="34"/>
      <c r="Q990" s="14">
        <v>3061.0</v>
      </c>
      <c r="R990" s="35"/>
    </row>
    <row r="991">
      <c r="A991" s="10" t="s">
        <v>1021</v>
      </c>
      <c r="B991" s="11" t="s">
        <v>88</v>
      </c>
      <c r="C991" s="12" t="s">
        <v>24</v>
      </c>
      <c r="D991" s="34"/>
      <c r="E991" s="14">
        <v>2554.0</v>
      </c>
      <c r="F991" s="35"/>
      <c r="G991" s="34"/>
      <c r="H991" s="14">
        <v>1449.0</v>
      </c>
      <c r="I991" s="35"/>
      <c r="J991" s="34"/>
      <c r="K991" s="14">
        <v>1353.0</v>
      </c>
      <c r="L991" s="35"/>
      <c r="M991" s="34"/>
      <c r="N991" s="14">
        <v>1242.0</v>
      </c>
      <c r="O991" s="35"/>
      <c r="P991" s="34"/>
      <c r="Q991" s="14">
        <v>1217.0</v>
      </c>
      <c r="R991" s="35"/>
    </row>
    <row r="992">
      <c r="A992" s="10" t="s">
        <v>1022</v>
      </c>
      <c r="B992" s="11" t="s">
        <v>88</v>
      </c>
      <c r="C992" s="12" t="s">
        <v>24</v>
      </c>
      <c r="D992" s="34"/>
      <c r="E992" s="14">
        <v>2171.0</v>
      </c>
      <c r="F992" s="35"/>
      <c r="G992" s="34"/>
      <c r="H992" s="14">
        <v>1959.0</v>
      </c>
      <c r="I992" s="35"/>
      <c r="J992" s="16">
        <v>14.0</v>
      </c>
      <c r="K992" s="14">
        <v>1911.0</v>
      </c>
      <c r="L992" s="15">
        <f>J992/K992</f>
        <v>0.007326007326</v>
      </c>
      <c r="M992" s="34"/>
      <c r="N992" s="14">
        <v>1739.0</v>
      </c>
      <c r="O992" s="35"/>
      <c r="P992" s="34"/>
      <c r="Q992" s="14">
        <v>1900.0</v>
      </c>
      <c r="R992" s="35"/>
    </row>
    <row r="993">
      <c r="A993" s="10" t="s">
        <v>1023</v>
      </c>
      <c r="B993" s="11" t="s">
        <v>88</v>
      </c>
      <c r="C993" s="12" t="s">
        <v>24</v>
      </c>
      <c r="D993" s="34"/>
      <c r="E993" s="14">
        <v>1039.0</v>
      </c>
      <c r="F993" s="35"/>
      <c r="G993" s="34"/>
      <c r="H993" s="14">
        <v>563.0</v>
      </c>
      <c r="I993" s="35"/>
      <c r="J993" s="34"/>
      <c r="K993" s="14">
        <v>615.0</v>
      </c>
      <c r="L993" s="35"/>
      <c r="M993" s="34"/>
      <c r="N993" s="14">
        <v>588.0</v>
      </c>
      <c r="O993" s="35"/>
      <c r="P993" s="34"/>
      <c r="Q993" s="14">
        <v>520.0</v>
      </c>
      <c r="R993" s="35"/>
    </row>
    <row r="994">
      <c r="A994" s="10" t="s">
        <v>1024</v>
      </c>
      <c r="B994" s="11" t="s">
        <v>88</v>
      </c>
      <c r="C994" s="12" t="s">
        <v>24</v>
      </c>
      <c r="D994" s="34"/>
      <c r="E994" s="14">
        <v>3996.0</v>
      </c>
      <c r="F994" s="35"/>
      <c r="G994" s="34"/>
      <c r="H994" s="14">
        <v>3191.0</v>
      </c>
      <c r="I994" s="35"/>
      <c r="J994" s="34"/>
      <c r="K994" s="14">
        <v>3147.0</v>
      </c>
      <c r="L994" s="35"/>
      <c r="M994" s="34"/>
      <c r="N994" s="14">
        <v>3320.0</v>
      </c>
      <c r="O994" s="35"/>
      <c r="P994" s="34"/>
      <c r="Q994" s="14">
        <v>3201.0</v>
      </c>
      <c r="R994" s="35"/>
    </row>
    <row r="995">
      <c r="A995" s="10" t="s">
        <v>165</v>
      </c>
      <c r="B995" s="11" t="s">
        <v>88</v>
      </c>
      <c r="C995" s="12" t="s">
        <v>24</v>
      </c>
      <c r="D995" s="34"/>
      <c r="E995" s="14">
        <v>1218.0</v>
      </c>
      <c r="F995" s="35"/>
      <c r="G995" s="34"/>
      <c r="H995" s="14">
        <v>832.0</v>
      </c>
      <c r="I995" s="35"/>
      <c r="J995" s="34"/>
      <c r="K995" s="14">
        <v>746.0</v>
      </c>
      <c r="L995" s="35"/>
      <c r="M995" s="34"/>
      <c r="N995" s="14">
        <v>730.0</v>
      </c>
      <c r="O995" s="35"/>
      <c r="P995" s="34"/>
      <c r="Q995" s="14">
        <v>743.0</v>
      </c>
      <c r="R995" s="35"/>
    </row>
    <row r="996">
      <c r="A996" s="10" t="s">
        <v>1025</v>
      </c>
      <c r="B996" s="11" t="s">
        <v>88</v>
      </c>
      <c r="C996" s="12" t="s">
        <v>24</v>
      </c>
      <c r="D996" s="34"/>
      <c r="E996" s="14">
        <v>3392.0</v>
      </c>
      <c r="F996" s="35"/>
      <c r="G996" s="34"/>
      <c r="H996" s="14">
        <v>3426.0</v>
      </c>
      <c r="I996" s="35"/>
      <c r="J996" s="34"/>
      <c r="K996" s="14">
        <v>3054.0</v>
      </c>
      <c r="L996" s="35"/>
      <c r="M996" s="34"/>
      <c r="N996" s="14">
        <v>2977.0</v>
      </c>
      <c r="O996" s="35"/>
      <c r="P996" s="34"/>
      <c r="Q996" s="14">
        <v>3096.0</v>
      </c>
      <c r="R996" s="35"/>
    </row>
    <row r="997">
      <c r="A997" s="10" t="s">
        <v>1026</v>
      </c>
      <c r="B997" s="11" t="s">
        <v>88</v>
      </c>
      <c r="C997" s="12" t="s">
        <v>24</v>
      </c>
      <c r="D997" s="34"/>
      <c r="E997" s="14">
        <v>2082.0</v>
      </c>
      <c r="F997" s="35"/>
      <c r="G997" s="34"/>
      <c r="H997" s="14">
        <v>1660.0</v>
      </c>
      <c r="I997" s="35"/>
      <c r="J997" s="34"/>
      <c r="K997" s="14">
        <v>706.0</v>
      </c>
      <c r="L997" s="35"/>
      <c r="M997" s="34"/>
      <c r="N997" s="14">
        <v>983.0</v>
      </c>
      <c r="O997" s="35"/>
      <c r="P997" s="34"/>
      <c r="Q997" s="14">
        <v>1147.0</v>
      </c>
      <c r="R997" s="35"/>
    </row>
    <row r="998">
      <c r="A998" s="10" t="s">
        <v>1027</v>
      </c>
      <c r="B998" s="11" t="s">
        <v>88</v>
      </c>
      <c r="C998" s="12" t="s">
        <v>24</v>
      </c>
      <c r="D998" s="34"/>
      <c r="E998" s="14">
        <v>2073.0</v>
      </c>
      <c r="F998" s="35"/>
      <c r="G998" s="34"/>
      <c r="H998" s="14">
        <v>936.0</v>
      </c>
      <c r="I998" s="35"/>
      <c r="J998" s="34"/>
      <c r="K998" s="14">
        <v>701.0</v>
      </c>
      <c r="L998" s="35"/>
      <c r="M998" s="34"/>
      <c r="N998" s="14">
        <v>641.0</v>
      </c>
      <c r="O998" s="35"/>
      <c r="P998" s="34"/>
      <c r="Q998" s="14">
        <v>620.0</v>
      </c>
      <c r="R998" s="35"/>
    </row>
    <row r="999">
      <c r="A999" s="10" t="s">
        <v>1028</v>
      </c>
      <c r="B999" s="11" t="s">
        <v>88</v>
      </c>
      <c r="C999" s="12" t="s">
        <v>24</v>
      </c>
      <c r="D999" s="34"/>
      <c r="E999" s="14">
        <v>1115.0</v>
      </c>
      <c r="F999" s="35"/>
      <c r="G999" s="34"/>
      <c r="H999" s="14">
        <v>697.0</v>
      </c>
      <c r="I999" s="35"/>
      <c r="J999" s="34"/>
      <c r="K999" s="14">
        <v>663.0</v>
      </c>
      <c r="L999" s="35"/>
      <c r="M999" s="34"/>
      <c r="N999" s="14">
        <v>752.0</v>
      </c>
      <c r="O999" s="35"/>
      <c r="P999" s="34"/>
      <c r="Q999" s="14">
        <v>828.0</v>
      </c>
      <c r="R999" s="35"/>
    </row>
    <row r="1000">
      <c r="A1000" s="10" t="s">
        <v>1029</v>
      </c>
      <c r="B1000" s="11" t="s">
        <v>88</v>
      </c>
      <c r="C1000" s="12" t="s">
        <v>24</v>
      </c>
      <c r="D1000" s="34"/>
      <c r="E1000" s="14">
        <v>1358.0</v>
      </c>
      <c r="F1000" s="35"/>
      <c r="G1000" s="34"/>
      <c r="H1000" s="14">
        <v>1100.0</v>
      </c>
      <c r="I1000" s="35"/>
      <c r="J1000" s="34"/>
      <c r="K1000" s="14">
        <v>862.0</v>
      </c>
      <c r="L1000" s="35"/>
      <c r="M1000" s="34"/>
      <c r="N1000" s="14">
        <v>796.0</v>
      </c>
      <c r="O1000" s="35"/>
      <c r="P1000" s="34"/>
      <c r="Q1000" s="14">
        <v>730.0</v>
      </c>
      <c r="R1000" s="35"/>
    </row>
    <row r="1001">
      <c r="A1001" s="10" t="s">
        <v>1030</v>
      </c>
      <c r="B1001" s="11" t="s">
        <v>88</v>
      </c>
      <c r="C1001" s="12" t="s">
        <v>24</v>
      </c>
      <c r="D1001" s="34"/>
      <c r="E1001" s="14">
        <v>4984.0</v>
      </c>
      <c r="F1001" s="35"/>
      <c r="G1001" s="34"/>
      <c r="H1001" s="14">
        <v>4333.0</v>
      </c>
      <c r="I1001" s="35"/>
      <c r="J1001" s="34"/>
      <c r="K1001" s="14">
        <v>4744.0</v>
      </c>
      <c r="L1001" s="35"/>
      <c r="M1001" s="34"/>
      <c r="N1001" s="14">
        <v>5059.0</v>
      </c>
      <c r="O1001" s="35"/>
      <c r="P1001" s="34"/>
      <c r="Q1001" s="14">
        <v>5211.0</v>
      </c>
      <c r="R1001" s="35"/>
    </row>
    <row r="1002">
      <c r="A1002" s="10" t="s">
        <v>1031</v>
      </c>
      <c r="B1002" s="11" t="s">
        <v>88</v>
      </c>
      <c r="C1002" s="12" t="s">
        <v>24</v>
      </c>
      <c r="D1002" s="34"/>
      <c r="E1002" s="14">
        <v>2360.0</v>
      </c>
      <c r="F1002" s="35"/>
      <c r="G1002" s="34"/>
      <c r="H1002" s="14">
        <v>1379.0</v>
      </c>
      <c r="I1002" s="35"/>
      <c r="J1002" s="34"/>
      <c r="K1002" s="14">
        <v>1134.0</v>
      </c>
      <c r="L1002" s="35"/>
      <c r="M1002" s="34"/>
      <c r="N1002" s="14">
        <v>1300.0</v>
      </c>
      <c r="O1002" s="35"/>
      <c r="P1002" s="34"/>
      <c r="Q1002" s="14">
        <v>1482.0</v>
      </c>
      <c r="R1002" s="35"/>
    </row>
    <row r="1003">
      <c r="A1003" s="10" t="s">
        <v>1032</v>
      </c>
      <c r="B1003" s="11" t="s">
        <v>88</v>
      </c>
      <c r="C1003" s="12" t="s">
        <v>24</v>
      </c>
      <c r="D1003" s="34"/>
      <c r="E1003" s="14">
        <v>1413.0</v>
      </c>
      <c r="F1003" s="35"/>
      <c r="G1003" s="34"/>
      <c r="H1003" s="14">
        <v>1301.0</v>
      </c>
      <c r="I1003" s="35"/>
      <c r="J1003" s="34"/>
      <c r="K1003" s="14">
        <v>1191.0</v>
      </c>
      <c r="L1003" s="35"/>
      <c r="M1003" s="34"/>
      <c r="N1003" s="14">
        <v>2604.0</v>
      </c>
      <c r="O1003" s="35"/>
      <c r="P1003" s="34"/>
      <c r="Q1003" s="14">
        <v>4528.0</v>
      </c>
      <c r="R1003" s="35"/>
    </row>
    <row r="1004">
      <c r="A1004" s="10" t="s">
        <v>1033</v>
      </c>
      <c r="B1004" s="11" t="s">
        <v>88</v>
      </c>
      <c r="C1004" s="12" t="s">
        <v>24</v>
      </c>
      <c r="D1004" s="34"/>
      <c r="E1004" s="14">
        <v>2276.0</v>
      </c>
      <c r="F1004" s="35"/>
      <c r="G1004" s="34"/>
      <c r="H1004" s="14">
        <v>1744.0</v>
      </c>
      <c r="I1004" s="35"/>
      <c r="J1004" s="34"/>
      <c r="K1004" s="14">
        <v>1490.0</v>
      </c>
      <c r="L1004" s="35"/>
      <c r="M1004" s="34"/>
      <c r="N1004" s="14">
        <v>1431.0</v>
      </c>
      <c r="O1004" s="35"/>
      <c r="P1004" s="34"/>
      <c r="Q1004" s="14">
        <v>1541.0</v>
      </c>
      <c r="R1004" s="35"/>
    </row>
    <row r="1005">
      <c r="A1005" s="10" t="s">
        <v>693</v>
      </c>
      <c r="B1005" s="11" t="s">
        <v>88</v>
      </c>
      <c r="C1005" s="12" t="s">
        <v>24</v>
      </c>
      <c r="D1005" s="34"/>
      <c r="E1005" s="19">
        <v>4394.0</v>
      </c>
      <c r="F1005" s="35"/>
      <c r="G1005" s="34"/>
      <c r="H1005" s="14">
        <v>5947.0</v>
      </c>
      <c r="I1005" s="35"/>
      <c r="J1005" s="34"/>
      <c r="K1005" s="14">
        <v>8646.0</v>
      </c>
      <c r="L1005" s="35"/>
      <c r="M1005" s="34"/>
      <c r="N1005" s="14">
        <v>7121.0</v>
      </c>
      <c r="O1005" s="35"/>
      <c r="P1005" s="34"/>
      <c r="Q1005" s="14">
        <v>8109.0</v>
      </c>
      <c r="R1005" s="35"/>
    </row>
    <row r="1006">
      <c r="A1006" s="10" t="s">
        <v>1034</v>
      </c>
      <c r="B1006" s="11" t="s">
        <v>88</v>
      </c>
      <c r="C1006" s="12" t="s">
        <v>24</v>
      </c>
      <c r="D1006" s="34"/>
      <c r="E1006" s="14">
        <v>3573.0</v>
      </c>
      <c r="F1006" s="35"/>
      <c r="G1006" s="34"/>
      <c r="H1006" s="14">
        <v>2659.0</v>
      </c>
      <c r="I1006" s="35"/>
      <c r="J1006" s="34"/>
      <c r="K1006" s="14">
        <v>3004.0</v>
      </c>
      <c r="L1006" s="35"/>
      <c r="M1006" s="34"/>
      <c r="N1006" s="14">
        <v>2994.0</v>
      </c>
      <c r="O1006" s="35"/>
      <c r="P1006" s="34"/>
      <c r="Q1006" s="14">
        <v>3073.0</v>
      </c>
      <c r="R1006" s="35"/>
    </row>
    <row r="1007">
      <c r="A1007" s="10" t="s">
        <v>1035</v>
      </c>
      <c r="B1007" s="11" t="s">
        <v>88</v>
      </c>
      <c r="C1007" s="12" t="s">
        <v>24</v>
      </c>
      <c r="D1007" s="34"/>
      <c r="E1007" s="14">
        <v>1195.0</v>
      </c>
      <c r="F1007" s="35"/>
      <c r="G1007" s="34"/>
      <c r="H1007" s="14">
        <v>1087.0</v>
      </c>
      <c r="I1007" s="35"/>
      <c r="J1007" s="34"/>
      <c r="K1007" s="14">
        <v>969.0</v>
      </c>
      <c r="L1007" s="35"/>
      <c r="M1007" s="34"/>
      <c r="N1007" s="14">
        <v>867.0</v>
      </c>
      <c r="O1007" s="35"/>
      <c r="P1007" s="34"/>
      <c r="Q1007" s="14">
        <v>798.0</v>
      </c>
      <c r="R1007" s="35"/>
    </row>
    <row r="1008">
      <c r="A1008" s="10" t="s">
        <v>1036</v>
      </c>
      <c r="B1008" s="11" t="s">
        <v>88</v>
      </c>
      <c r="C1008" s="12" t="s">
        <v>24</v>
      </c>
      <c r="D1008" s="34"/>
      <c r="E1008" s="14">
        <v>3171.0</v>
      </c>
      <c r="F1008" s="35"/>
      <c r="G1008" s="34"/>
      <c r="H1008" s="14">
        <v>2086.0</v>
      </c>
      <c r="I1008" s="35"/>
      <c r="J1008" s="34"/>
      <c r="K1008" s="14">
        <v>1795.0</v>
      </c>
      <c r="L1008" s="35"/>
      <c r="M1008" s="34"/>
      <c r="N1008" s="14">
        <v>1862.0</v>
      </c>
      <c r="O1008" s="35"/>
      <c r="P1008" s="34"/>
      <c r="Q1008" s="14">
        <v>1961.0</v>
      </c>
      <c r="R1008" s="35"/>
    </row>
    <row r="1009">
      <c r="A1009" s="10" t="s">
        <v>1037</v>
      </c>
      <c r="B1009" s="11" t="s">
        <v>88</v>
      </c>
      <c r="C1009" s="12" t="s">
        <v>24</v>
      </c>
      <c r="D1009" s="34"/>
      <c r="E1009" s="14">
        <v>1223.0</v>
      </c>
      <c r="F1009" s="35"/>
      <c r="G1009" s="34"/>
      <c r="H1009" s="14">
        <v>785.0</v>
      </c>
      <c r="I1009" s="35"/>
      <c r="J1009" s="34"/>
      <c r="K1009" s="14">
        <v>786.0</v>
      </c>
      <c r="L1009" s="35"/>
      <c r="M1009" s="34"/>
      <c r="N1009" s="14">
        <v>690.0</v>
      </c>
      <c r="O1009" s="35"/>
      <c r="P1009" s="34"/>
      <c r="Q1009" s="14">
        <v>581.0</v>
      </c>
      <c r="R1009" s="35"/>
    </row>
    <row r="1010">
      <c r="A1010" s="10" t="s">
        <v>1038</v>
      </c>
      <c r="B1010" s="11" t="s">
        <v>88</v>
      </c>
      <c r="C1010" s="12" t="s">
        <v>24</v>
      </c>
      <c r="D1010" s="34"/>
      <c r="E1010" s="14">
        <v>3097.0</v>
      </c>
      <c r="F1010" s="35"/>
      <c r="G1010" s="34"/>
      <c r="H1010" s="14">
        <v>2402.0</v>
      </c>
      <c r="I1010" s="35"/>
      <c r="J1010" s="34"/>
      <c r="K1010" s="14">
        <v>2389.0</v>
      </c>
      <c r="L1010" s="35"/>
      <c r="M1010" s="34"/>
      <c r="N1010" s="14">
        <v>2262.0</v>
      </c>
      <c r="O1010" s="35"/>
      <c r="P1010" s="34"/>
      <c r="Q1010" s="14">
        <v>2295.0</v>
      </c>
      <c r="R1010" s="35"/>
    </row>
    <row r="1011">
      <c r="A1011" s="10" t="s">
        <v>1039</v>
      </c>
      <c r="B1011" s="11" t="s">
        <v>88</v>
      </c>
      <c r="C1011" s="12" t="s">
        <v>24</v>
      </c>
      <c r="D1011" s="34"/>
      <c r="E1011" s="14">
        <v>3056.0</v>
      </c>
      <c r="F1011" s="35"/>
      <c r="G1011" s="34"/>
      <c r="H1011" s="14">
        <v>3197.0</v>
      </c>
      <c r="I1011" s="35"/>
      <c r="J1011" s="34"/>
      <c r="K1011" s="14">
        <v>4522.0</v>
      </c>
      <c r="L1011" s="35"/>
      <c r="M1011" s="34"/>
      <c r="N1011" s="14">
        <v>4854.0</v>
      </c>
      <c r="O1011" s="35"/>
      <c r="P1011" s="34"/>
      <c r="Q1011" s="14">
        <v>5124.0</v>
      </c>
      <c r="R1011" s="35"/>
    </row>
    <row r="1012">
      <c r="A1012" s="10" t="s">
        <v>1040</v>
      </c>
      <c r="B1012" s="11" t="s">
        <v>88</v>
      </c>
      <c r="C1012" s="12" t="s">
        <v>24</v>
      </c>
      <c r="D1012" s="34"/>
      <c r="E1012" s="14">
        <v>5287.0</v>
      </c>
      <c r="F1012" s="35"/>
      <c r="G1012" s="34"/>
      <c r="H1012" s="14">
        <v>3456.0</v>
      </c>
      <c r="I1012" s="35"/>
      <c r="J1012" s="34"/>
      <c r="K1012" s="14">
        <v>3136.0</v>
      </c>
      <c r="L1012" s="35"/>
      <c r="M1012" s="34"/>
      <c r="N1012" s="14">
        <v>3192.0</v>
      </c>
      <c r="O1012" s="35"/>
      <c r="P1012" s="34"/>
      <c r="Q1012" s="14">
        <v>3636.0</v>
      </c>
      <c r="R1012" s="35"/>
    </row>
    <row r="1013">
      <c r="A1013" s="10" t="s">
        <v>1041</v>
      </c>
      <c r="B1013" s="11" t="s">
        <v>88</v>
      </c>
      <c r="C1013" s="12" t="s">
        <v>24</v>
      </c>
      <c r="D1013" s="34"/>
      <c r="E1013" s="14">
        <v>2834.0</v>
      </c>
      <c r="F1013" s="35"/>
      <c r="G1013" s="34"/>
      <c r="H1013" s="14">
        <v>1904.0</v>
      </c>
      <c r="I1013" s="35"/>
      <c r="J1013" s="34"/>
      <c r="K1013" s="14">
        <v>1544.0</v>
      </c>
      <c r="L1013" s="35"/>
      <c r="M1013" s="34"/>
      <c r="N1013" s="14">
        <v>1554.0</v>
      </c>
      <c r="O1013" s="35"/>
      <c r="P1013" s="34"/>
      <c r="Q1013" s="14">
        <v>1645.0</v>
      </c>
      <c r="R1013" s="35"/>
    </row>
    <row r="1014">
      <c r="A1014" s="10" t="s">
        <v>1042</v>
      </c>
      <c r="B1014" s="11" t="s">
        <v>88</v>
      </c>
      <c r="C1014" s="12" t="s">
        <v>24</v>
      </c>
      <c r="D1014" s="34"/>
      <c r="E1014" s="14">
        <v>2264.0</v>
      </c>
      <c r="F1014" s="35"/>
      <c r="G1014" s="34"/>
      <c r="H1014" s="14">
        <v>1355.0</v>
      </c>
      <c r="I1014" s="35"/>
      <c r="J1014" s="34"/>
      <c r="K1014" s="14">
        <v>1061.0</v>
      </c>
      <c r="L1014" s="35"/>
      <c r="M1014" s="34"/>
      <c r="N1014" s="14">
        <v>1139.0</v>
      </c>
      <c r="O1014" s="35"/>
      <c r="P1014" s="34"/>
      <c r="Q1014" s="14">
        <v>1103.0</v>
      </c>
      <c r="R1014" s="35"/>
    </row>
    <row r="1015">
      <c r="A1015" s="10" t="s">
        <v>1043</v>
      </c>
      <c r="B1015" s="11" t="s">
        <v>88</v>
      </c>
      <c r="C1015" s="12" t="s">
        <v>24</v>
      </c>
      <c r="D1015" s="34"/>
      <c r="E1015" s="14">
        <v>2744.0</v>
      </c>
      <c r="F1015" s="35"/>
      <c r="G1015" s="34"/>
      <c r="H1015" s="14">
        <v>1995.0</v>
      </c>
      <c r="I1015" s="35"/>
      <c r="J1015" s="34"/>
      <c r="K1015" s="14">
        <v>1984.0</v>
      </c>
      <c r="L1015" s="35"/>
      <c r="M1015" s="34"/>
      <c r="N1015" s="14">
        <v>2170.0</v>
      </c>
      <c r="O1015" s="35"/>
      <c r="P1015" s="34"/>
      <c r="Q1015" s="14">
        <v>2235.0</v>
      </c>
      <c r="R1015" s="35"/>
    </row>
    <row r="1016">
      <c r="A1016" s="31" t="s">
        <v>1044</v>
      </c>
      <c r="B1016" s="11" t="s">
        <v>54</v>
      </c>
      <c r="C1016" s="12" t="s">
        <v>24</v>
      </c>
      <c r="D1016" s="34"/>
      <c r="E1016" s="14">
        <v>2416.0</v>
      </c>
      <c r="F1016" s="35"/>
      <c r="G1016" s="34"/>
      <c r="H1016" s="14">
        <v>2642.0</v>
      </c>
      <c r="I1016" s="48"/>
      <c r="J1016" s="34"/>
      <c r="K1016" s="14">
        <v>2905.0</v>
      </c>
      <c r="L1016" s="35"/>
      <c r="M1016" s="34"/>
      <c r="N1016" s="14">
        <v>4066.0</v>
      </c>
      <c r="O1016" s="35"/>
      <c r="P1016" s="34"/>
      <c r="Q1016" s="14">
        <v>4394.0</v>
      </c>
      <c r="R1016" s="35"/>
    </row>
    <row r="1017">
      <c r="A1017" s="31" t="s">
        <v>1045</v>
      </c>
      <c r="B1017" s="11" t="s">
        <v>54</v>
      </c>
      <c r="C1017" s="12" t="s">
        <v>24</v>
      </c>
      <c r="D1017" s="34"/>
      <c r="E1017" s="14">
        <v>2934.0</v>
      </c>
      <c r="F1017" s="35"/>
      <c r="G1017" s="34"/>
      <c r="H1017" s="14">
        <v>2475.0</v>
      </c>
      <c r="I1017" s="48"/>
      <c r="J1017" s="34"/>
      <c r="K1017" s="14">
        <v>2536.0</v>
      </c>
      <c r="L1017" s="35"/>
      <c r="M1017" s="34"/>
      <c r="N1017" s="14">
        <v>3684.0</v>
      </c>
      <c r="O1017" s="35"/>
      <c r="P1017" s="34"/>
      <c r="Q1017" s="14">
        <v>4346.0</v>
      </c>
      <c r="R1017" s="35"/>
    </row>
    <row r="1018">
      <c r="A1018" s="31" t="s">
        <v>1046</v>
      </c>
      <c r="B1018" s="11" t="s">
        <v>54</v>
      </c>
      <c r="C1018" s="12" t="s">
        <v>24</v>
      </c>
      <c r="D1018" s="34"/>
      <c r="E1018" s="14">
        <v>2069.0</v>
      </c>
      <c r="F1018" s="35"/>
      <c r="G1018" s="34"/>
      <c r="H1018" s="14">
        <v>1557.0</v>
      </c>
      <c r="I1018" s="48"/>
      <c r="J1018" s="34"/>
      <c r="K1018" s="14">
        <v>1285.0</v>
      </c>
      <c r="L1018" s="35"/>
      <c r="M1018" s="34"/>
      <c r="N1018" s="14">
        <v>1252.0</v>
      </c>
      <c r="O1018" s="35"/>
      <c r="P1018" s="34"/>
      <c r="Q1018" s="14">
        <v>1346.0</v>
      </c>
      <c r="R1018" s="35"/>
    </row>
    <row r="1019">
      <c r="A1019" s="31" t="s">
        <v>1047</v>
      </c>
      <c r="B1019" s="11" t="s">
        <v>54</v>
      </c>
      <c r="C1019" s="12" t="s">
        <v>24</v>
      </c>
      <c r="D1019" s="34"/>
      <c r="E1019" s="14">
        <v>2160.0</v>
      </c>
      <c r="F1019" s="35"/>
      <c r="G1019" s="34"/>
      <c r="H1019" s="14">
        <v>1601.0</v>
      </c>
      <c r="I1019" s="48"/>
      <c r="J1019" s="34"/>
      <c r="K1019" s="14">
        <v>1293.0</v>
      </c>
      <c r="L1019" s="35"/>
      <c r="M1019" s="34"/>
      <c r="N1019" s="14">
        <v>1438.0</v>
      </c>
      <c r="O1019" s="35"/>
      <c r="P1019" s="34"/>
      <c r="Q1019" s="14">
        <v>1550.0</v>
      </c>
      <c r="R1019" s="35"/>
    </row>
    <row r="1020">
      <c r="A1020" s="31" t="s">
        <v>1048</v>
      </c>
      <c r="B1020" s="11" t="s">
        <v>54</v>
      </c>
      <c r="C1020" s="12" t="s">
        <v>24</v>
      </c>
      <c r="D1020" s="34"/>
      <c r="E1020" s="14">
        <v>2678.0</v>
      </c>
      <c r="F1020" s="35"/>
      <c r="G1020" s="34"/>
      <c r="H1020" s="14">
        <v>2816.0</v>
      </c>
      <c r="I1020" s="48"/>
      <c r="J1020" s="34"/>
      <c r="K1020" s="14">
        <v>2854.0</v>
      </c>
      <c r="L1020" s="35"/>
      <c r="M1020" s="34"/>
      <c r="N1020" s="14">
        <v>2993.0</v>
      </c>
      <c r="O1020" s="35"/>
      <c r="P1020" s="34"/>
      <c r="Q1020" s="14">
        <v>3046.0</v>
      </c>
      <c r="R1020" s="35"/>
    </row>
    <row r="1021">
      <c r="A1021" s="31" t="s">
        <v>1049</v>
      </c>
      <c r="B1021" s="11" t="s">
        <v>54</v>
      </c>
      <c r="C1021" s="12" t="s">
        <v>24</v>
      </c>
      <c r="D1021" s="34"/>
      <c r="E1021" s="14">
        <v>1558.0</v>
      </c>
      <c r="F1021" s="35"/>
      <c r="G1021" s="34"/>
      <c r="H1021" s="14">
        <v>1066.0</v>
      </c>
      <c r="I1021" s="48"/>
      <c r="J1021" s="34"/>
      <c r="K1021" s="14">
        <v>914.0</v>
      </c>
      <c r="L1021" s="35"/>
      <c r="M1021" s="34"/>
      <c r="N1021" s="14">
        <v>871.0</v>
      </c>
      <c r="O1021" s="35"/>
      <c r="P1021" s="34"/>
      <c r="Q1021" s="14">
        <v>873.0</v>
      </c>
      <c r="R1021" s="35"/>
    </row>
    <row r="1022">
      <c r="A1022" s="31" t="s">
        <v>1050</v>
      </c>
      <c r="B1022" s="11" t="s">
        <v>54</v>
      </c>
      <c r="C1022" s="12" t="s">
        <v>24</v>
      </c>
      <c r="D1022" s="34"/>
      <c r="E1022" s="14">
        <v>3240.0</v>
      </c>
      <c r="F1022" s="35"/>
      <c r="G1022" s="34"/>
      <c r="H1022" s="14">
        <v>2093.0</v>
      </c>
      <c r="I1022" s="48"/>
      <c r="J1022" s="34"/>
      <c r="K1022" s="14">
        <v>1882.0</v>
      </c>
      <c r="L1022" s="35"/>
      <c r="M1022" s="34"/>
      <c r="N1022" s="14">
        <v>1996.0</v>
      </c>
      <c r="O1022" s="35"/>
      <c r="P1022" s="34"/>
      <c r="Q1022" s="14">
        <v>2099.0</v>
      </c>
      <c r="R1022" s="35"/>
    </row>
    <row r="1023">
      <c r="A1023" s="31" t="s">
        <v>1051</v>
      </c>
      <c r="B1023" s="11" t="s">
        <v>54</v>
      </c>
      <c r="C1023" s="12" t="s">
        <v>24</v>
      </c>
      <c r="D1023" s="34"/>
      <c r="E1023" s="14">
        <v>1450.0</v>
      </c>
      <c r="F1023" s="35"/>
      <c r="G1023" s="34"/>
      <c r="H1023" s="14">
        <v>1064.0</v>
      </c>
      <c r="I1023" s="48"/>
      <c r="J1023" s="34"/>
      <c r="K1023" s="14">
        <v>875.0</v>
      </c>
      <c r="L1023" s="35"/>
      <c r="M1023" s="34"/>
      <c r="N1023" s="14">
        <v>767.0</v>
      </c>
      <c r="O1023" s="35"/>
      <c r="P1023" s="34"/>
      <c r="Q1023" s="14">
        <v>742.0</v>
      </c>
      <c r="R1023" s="35"/>
    </row>
    <row r="1024">
      <c r="A1024" s="31" t="s">
        <v>1052</v>
      </c>
      <c r="B1024" s="11" t="s">
        <v>54</v>
      </c>
      <c r="C1024" s="12" t="s">
        <v>24</v>
      </c>
      <c r="D1024" s="34"/>
      <c r="E1024" s="14">
        <v>1476.0</v>
      </c>
      <c r="F1024" s="35"/>
      <c r="G1024" s="34"/>
      <c r="H1024" s="14">
        <v>1386.0</v>
      </c>
      <c r="I1024" s="48"/>
      <c r="J1024" s="34"/>
      <c r="K1024" s="14">
        <v>1358.0</v>
      </c>
      <c r="L1024" s="35"/>
      <c r="M1024" s="34"/>
      <c r="N1024" s="14">
        <v>1461.0</v>
      </c>
      <c r="O1024" s="35"/>
      <c r="P1024" s="34"/>
      <c r="Q1024" s="14">
        <v>1430.0</v>
      </c>
      <c r="R1024" s="35"/>
    </row>
    <row r="1025">
      <c r="A1025" s="31" t="s">
        <v>1053</v>
      </c>
      <c r="B1025" s="11" t="s">
        <v>54</v>
      </c>
      <c r="C1025" s="12" t="s">
        <v>24</v>
      </c>
      <c r="D1025" s="34"/>
      <c r="E1025" s="14">
        <v>3091.0</v>
      </c>
      <c r="F1025" s="35"/>
      <c r="G1025" s="34"/>
      <c r="H1025" s="14">
        <v>3200.0</v>
      </c>
      <c r="I1025" s="48"/>
      <c r="J1025" s="34"/>
      <c r="K1025" s="14">
        <v>3425.0</v>
      </c>
      <c r="L1025" s="35"/>
      <c r="M1025" s="34"/>
      <c r="N1025" s="14">
        <v>3814.0</v>
      </c>
      <c r="O1025" s="35"/>
      <c r="P1025" s="34"/>
      <c r="Q1025" s="14">
        <v>3691.0</v>
      </c>
      <c r="R1025" s="35"/>
    </row>
    <row r="1026">
      <c r="A1026" s="31" t="s">
        <v>241</v>
      </c>
      <c r="B1026" s="11" t="s">
        <v>358</v>
      </c>
      <c r="C1026" s="12" t="s">
        <v>24</v>
      </c>
      <c r="D1026" s="34"/>
      <c r="E1026" s="14">
        <v>1050.0</v>
      </c>
      <c r="F1026" s="35"/>
      <c r="G1026" s="34"/>
      <c r="H1026" s="14">
        <v>1247.0</v>
      </c>
      <c r="I1026" s="48"/>
      <c r="J1026" s="34"/>
      <c r="K1026" s="14">
        <v>896.0</v>
      </c>
      <c r="L1026" s="35"/>
      <c r="M1026" s="34"/>
      <c r="N1026" s="14">
        <v>743.0</v>
      </c>
      <c r="O1026" s="35"/>
      <c r="P1026" s="34"/>
      <c r="Q1026" s="14">
        <v>750.0</v>
      </c>
      <c r="R1026" s="35"/>
    </row>
    <row r="1027">
      <c r="A1027" s="31" t="s">
        <v>1054</v>
      </c>
      <c r="B1027" s="11" t="s">
        <v>358</v>
      </c>
      <c r="C1027" s="12" t="s">
        <v>24</v>
      </c>
      <c r="D1027" s="34"/>
      <c r="E1027" s="14">
        <v>895.0</v>
      </c>
      <c r="F1027" s="35"/>
      <c r="G1027" s="34"/>
      <c r="H1027" s="14">
        <v>559.0</v>
      </c>
      <c r="I1027" s="48"/>
      <c r="J1027" s="34"/>
      <c r="K1027" s="14">
        <v>457.0</v>
      </c>
      <c r="L1027" s="35"/>
      <c r="M1027" s="34"/>
      <c r="N1027" s="14">
        <v>317.0</v>
      </c>
      <c r="O1027" s="35"/>
      <c r="P1027" s="34"/>
      <c r="Q1027" s="14">
        <v>324.0</v>
      </c>
      <c r="R1027" s="35"/>
    </row>
    <row r="1028">
      <c r="A1028" s="31" t="s">
        <v>1055</v>
      </c>
      <c r="B1028" s="11" t="s">
        <v>358</v>
      </c>
      <c r="C1028" s="12" t="s">
        <v>24</v>
      </c>
      <c r="D1028" s="34"/>
      <c r="E1028" s="14">
        <v>2527.0</v>
      </c>
      <c r="F1028" s="35"/>
      <c r="G1028" s="34"/>
      <c r="H1028" s="14">
        <v>1892.0</v>
      </c>
      <c r="I1028" s="48"/>
      <c r="J1028" s="34"/>
      <c r="K1028" s="14">
        <v>1715.0</v>
      </c>
      <c r="L1028" s="35"/>
      <c r="M1028" s="34"/>
      <c r="N1028" s="14">
        <v>1631.0</v>
      </c>
      <c r="O1028" s="35"/>
      <c r="P1028" s="34"/>
      <c r="Q1028" s="14">
        <v>1700.0</v>
      </c>
      <c r="R1028" s="35"/>
    </row>
    <row r="1029">
      <c r="A1029" s="31" t="s">
        <v>545</v>
      </c>
      <c r="B1029" s="11" t="s">
        <v>358</v>
      </c>
      <c r="C1029" s="12" t="s">
        <v>24</v>
      </c>
      <c r="D1029" s="34"/>
      <c r="E1029" s="14">
        <v>1978.0</v>
      </c>
      <c r="F1029" s="35"/>
      <c r="G1029" s="34"/>
      <c r="H1029" s="14">
        <v>1568.0</v>
      </c>
      <c r="I1029" s="48"/>
      <c r="J1029" s="34"/>
      <c r="K1029" s="14">
        <v>1465.0</v>
      </c>
      <c r="L1029" s="35"/>
      <c r="M1029" s="34"/>
      <c r="N1029" s="14">
        <v>1477.0</v>
      </c>
      <c r="O1029" s="35"/>
      <c r="P1029" s="34"/>
      <c r="Q1029" s="14">
        <v>1453.0</v>
      </c>
      <c r="R1029" s="35"/>
    </row>
    <row r="1030">
      <c r="A1030" s="31" t="s">
        <v>1056</v>
      </c>
      <c r="B1030" s="11" t="s">
        <v>358</v>
      </c>
      <c r="C1030" s="12" t="s">
        <v>24</v>
      </c>
      <c r="D1030" s="34"/>
      <c r="E1030" s="14">
        <v>2521.0</v>
      </c>
      <c r="F1030" s="35"/>
      <c r="G1030" s="34"/>
      <c r="H1030" s="14">
        <v>2134.0</v>
      </c>
      <c r="I1030" s="48"/>
      <c r="J1030" s="34"/>
      <c r="K1030" s="14">
        <v>1936.0</v>
      </c>
      <c r="L1030" s="35"/>
      <c r="M1030" s="34"/>
      <c r="N1030" s="14">
        <v>1843.0</v>
      </c>
      <c r="O1030" s="35"/>
      <c r="P1030" s="34"/>
      <c r="Q1030" s="14">
        <v>2027.0</v>
      </c>
      <c r="R1030" s="35"/>
    </row>
    <row r="1031">
      <c r="A1031" s="31" t="s">
        <v>1057</v>
      </c>
      <c r="B1031" s="11" t="s">
        <v>358</v>
      </c>
      <c r="C1031" s="12" t="s">
        <v>24</v>
      </c>
      <c r="D1031" s="34"/>
      <c r="E1031" s="14">
        <v>1894.0</v>
      </c>
      <c r="F1031" s="35"/>
      <c r="G1031" s="34"/>
      <c r="H1031" s="14">
        <v>1493.0</v>
      </c>
      <c r="I1031" s="48"/>
      <c r="J1031" s="34"/>
      <c r="K1031" s="14">
        <v>1339.0</v>
      </c>
      <c r="L1031" s="35"/>
      <c r="M1031" s="34"/>
      <c r="N1031" s="14">
        <v>1365.0</v>
      </c>
      <c r="O1031" s="35"/>
      <c r="P1031" s="34"/>
      <c r="Q1031" s="14">
        <v>1456.0</v>
      </c>
      <c r="R1031" s="35"/>
    </row>
    <row r="1032">
      <c r="A1032" s="31" t="s">
        <v>1058</v>
      </c>
      <c r="B1032" s="11" t="s">
        <v>358</v>
      </c>
      <c r="C1032" s="12" t="s">
        <v>24</v>
      </c>
      <c r="D1032" s="34"/>
      <c r="E1032" s="14">
        <v>2699.0</v>
      </c>
      <c r="F1032" s="35"/>
      <c r="G1032" s="34"/>
      <c r="H1032" s="14">
        <v>2349.0</v>
      </c>
      <c r="I1032" s="48"/>
      <c r="J1032" s="34"/>
      <c r="K1032" s="14">
        <v>2122.0</v>
      </c>
      <c r="L1032" s="35"/>
      <c r="M1032" s="34"/>
      <c r="N1032" s="14">
        <v>1933.0</v>
      </c>
      <c r="O1032" s="35"/>
      <c r="P1032" s="34"/>
      <c r="Q1032" s="14">
        <v>1972.0</v>
      </c>
      <c r="R1032" s="35"/>
    </row>
    <row r="1033">
      <c r="A1033" s="31" t="s">
        <v>1059</v>
      </c>
      <c r="B1033" s="11" t="s">
        <v>358</v>
      </c>
      <c r="C1033" s="12" t="s">
        <v>24</v>
      </c>
      <c r="D1033" s="34"/>
      <c r="E1033" s="14">
        <v>5189.0</v>
      </c>
      <c r="F1033" s="35"/>
      <c r="G1033" s="34"/>
      <c r="H1033" s="14">
        <v>4733.0</v>
      </c>
      <c r="I1033" s="48"/>
      <c r="J1033" s="13">
        <v>13.0</v>
      </c>
      <c r="K1033" s="14">
        <v>4205.0</v>
      </c>
      <c r="L1033" s="15">
        <f>J1033/K1033</f>
        <v>0.003091557669</v>
      </c>
      <c r="M1033" s="34"/>
      <c r="N1033" s="14">
        <v>4590.0</v>
      </c>
      <c r="O1033" s="35"/>
      <c r="P1033" s="34"/>
      <c r="Q1033" s="14">
        <v>4425.0</v>
      </c>
      <c r="R1033" s="35"/>
    </row>
    <row r="1034">
      <c r="A1034" s="31" t="s">
        <v>1060</v>
      </c>
      <c r="B1034" s="11" t="s">
        <v>358</v>
      </c>
      <c r="C1034" s="12" t="s">
        <v>24</v>
      </c>
      <c r="D1034" s="34"/>
      <c r="E1034" s="14">
        <v>1772.0</v>
      </c>
      <c r="F1034" s="35"/>
      <c r="G1034" s="34"/>
      <c r="H1034" s="14">
        <v>1277.0</v>
      </c>
      <c r="I1034" s="48"/>
      <c r="J1034" s="34"/>
      <c r="K1034" s="14">
        <v>1071.0</v>
      </c>
      <c r="L1034" s="35"/>
      <c r="M1034" s="34"/>
      <c r="N1034" s="14">
        <v>883.0</v>
      </c>
      <c r="O1034" s="35"/>
      <c r="P1034" s="34"/>
      <c r="Q1034" s="14">
        <v>897.0</v>
      </c>
      <c r="R1034" s="35"/>
    </row>
    <row r="1035">
      <c r="A1035" s="31" t="s">
        <v>1061</v>
      </c>
      <c r="B1035" s="11" t="s">
        <v>358</v>
      </c>
      <c r="C1035" s="12" t="s">
        <v>24</v>
      </c>
      <c r="D1035" s="34"/>
      <c r="E1035" s="14">
        <v>2877.0</v>
      </c>
      <c r="F1035" s="35"/>
      <c r="G1035" s="34"/>
      <c r="H1035" s="14">
        <v>2669.0</v>
      </c>
      <c r="I1035" s="48"/>
      <c r="J1035" s="34"/>
      <c r="K1035" s="14">
        <v>2638.0</v>
      </c>
      <c r="L1035" s="35"/>
      <c r="M1035" s="34"/>
      <c r="N1035" s="14">
        <v>2635.0</v>
      </c>
      <c r="O1035" s="35"/>
      <c r="P1035" s="34"/>
      <c r="Q1035" s="14">
        <v>2570.0</v>
      </c>
      <c r="R1035" s="35"/>
    </row>
    <row r="1036">
      <c r="A1036" s="31" t="s">
        <v>1062</v>
      </c>
      <c r="B1036" s="11" t="s">
        <v>358</v>
      </c>
      <c r="C1036" s="12" t="s">
        <v>24</v>
      </c>
      <c r="D1036" s="34"/>
      <c r="E1036" s="14">
        <v>1927.0</v>
      </c>
      <c r="F1036" s="35"/>
      <c r="G1036" s="34"/>
      <c r="H1036" s="14">
        <v>965.0</v>
      </c>
      <c r="I1036" s="48"/>
      <c r="J1036" s="34"/>
      <c r="K1036" s="14">
        <v>696.0</v>
      </c>
      <c r="L1036" s="35"/>
      <c r="M1036" s="34"/>
      <c r="N1036" s="14">
        <v>654.0</v>
      </c>
      <c r="O1036" s="35"/>
      <c r="P1036" s="34"/>
      <c r="Q1036" s="14">
        <v>581.0</v>
      </c>
      <c r="R1036" s="35"/>
    </row>
    <row r="1037">
      <c r="A1037" s="31" t="s">
        <v>1063</v>
      </c>
      <c r="B1037" s="11" t="s">
        <v>358</v>
      </c>
      <c r="C1037" s="12" t="s">
        <v>24</v>
      </c>
      <c r="D1037" s="34"/>
      <c r="E1037" s="14">
        <v>1713.0</v>
      </c>
      <c r="F1037" s="35"/>
      <c r="G1037" s="34"/>
      <c r="H1037" s="14">
        <v>1181.0</v>
      </c>
      <c r="I1037" s="48"/>
      <c r="J1037" s="34"/>
      <c r="K1037" s="14">
        <v>1113.0</v>
      </c>
      <c r="L1037" s="35"/>
      <c r="M1037" s="34"/>
      <c r="N1037" s="14">
        <v>1040.0</v>
      </c>
      <c r="O1037" s="35"/>
      <c r="P1037" s="34"/>
      <c r="Q1037" s="14">
        <v>1068.0</v>
      </c>
      <c r="R1037" s="35"/>
    </row>
    <row r="1038">
      <c r="A1038" s="10" t="s">
        <v>943</v>
      </c>
      <c r="B1038" s="11" t="s">
        <v>106</v>
      </c>
      <c r="C1038" s="12" t="s">
        <v>24</v>
      </c>
      <c r="D1038" s="34"/>
      <c r="E1038" s="14">
        <v>1002.0</v>
      </c>
      <c r="F1038" s="35"/>
      <c r="G1038" s="34"/>
      <c r="H1038" s="14">
        <v>644.0</v>
      </c>
      <c r="I1038" s="35"/>
      <c r="J1038" s="34"/>
      <c r="K1038" s="14">
        <v>618.0</v>
      </c>
      <c r="L1038" s="35"/>
      <c r="M1038" s="34"/>
      <c r="N1038" s="14">
        <v>674.0</v>
      </c>
      <c r="O1038" s="35"/>
      <c r="P1038" s="34"/>
      <c r="Q1038" s="14">
        <v>732.0</v>
      </c>
      <c r="R1038" s="35"/>
    </row>
    <row r="1039">
      <c r="A1039" s="10" t="s">
        <v>1064</v>
      </c>
      <c r="B1039" s="11" t="s">
        <v>106</v>
      </c>
      <c r="C1039" s="12" t="s">
        <v>24</v>
      </c>
      <c r="D1039" s="34"/>
      <c r="E1039" s="19">
        <v>1143.0</v>
      </c>
      <c r="F1039" s="35"/>
      <c r="G1039" s="34"/>
      <c r="H1039" s="14">
        <v>1168.0</v>
      </c>
      <c r="I1039" s="35"/>
      <c r="J1039" s="34"/>
      <c r="K1039" s="14">
        <v>1104.0</v>
      </c>
      <c r="L1039" s="35"/>
      <c r="M1039" s="34"/>
      <c r="N1039" s="14">
        <v>1130.0</v>
      </c>
      <c r="O1039" s="35"/>
      <c r="P1039" s="34"/>
      <c r="Q1039" s="14">
        <v>1086.0</v>
      </c>
      <c r="R1039" s="35"/>
    </row>
    <row r="1040">
      <c r="A1040" s="10" t="s">
        <v>1065</v>
      </c>
      <c r="B1040" s="11" t="s">
        <v>106</v>
      </c>
      <c r="C1040" s="12" t="s">
        <v>24</v>
      </c>
      <c r="D1040" s="34"/>
      <c r="E1040" s="14">
        <v>1360.0</v>
      </c>
      <c r="F1040" s="35"/>
      <c r="G1040" s="34"/>
      <c r="H1040" s="14">
        <v>1304.0</v>
      </c>
      <c r="I1040" s="35"/>
      <c r="J1040" s="34"/>
      <c r="K1040" s="14">
        <v>1252.0</v>
      </c>
      <c r="L1040" s="35"/>
      <c r="M1040" s="34"/>
      <c r="N1040" s="14">
        <v>1360.0</v>
      </c>
      <c r="O1040" s="35"/>
      <c r="P1040" s="34"/>
      <c r="Q1040" s="14">
        <v>1343.0</v>
      </c>
      <c r="R1040" s="35"/>
    </row>
    <row r="1041">
      <c r="A1041" s="10" t="s">
        <v>1066</v>
      </c>
      <c r="B1041" s="11" t="s">
        <v>106</v>
      </c>
      <c r="C1041" s="12" t="s">
        <v>24</v>
      </c>
      <c r="D1041" s="34"/>
      <c r="E1041" s="14">
        <v>1549.0</v>
      </c>
      <c r="F1041" s="35"/>
      <c r="G1041" s="34"/>
      <c r="H1041" s="14">
        <v>1786.0</v>
      </c>
      <c r="I1041" s="35"/>
      <c r="J1041" s="34"/>
      <c r="K1041" s="14">
        <v>1708.0</v>
      </c>
      <c r="L1041" s="35"/>
      <c r="M1041" s="34"/>
      <c r="N1041" s="14">
        <v>1847.0</v>
      </c>
      <c r="O1041" s="35"/>
      <c r="P1041" s="34"/>
      <c r="Q1041" s="14">
        <v>1817.0</v>
      </c>
      <c r="R1041" s="35"/>
    </row>
    <row r="1042">
      <c r="A1042" s="10" t="s">
        <v>1067</v>
      </c>
      <c r="B1042" s="11" t="s">
        <v>106</v>
      </c>
      <c r="C1042" s="12" t="s">
        <v>24</v>
      </c>
      <c r="D1042" s="34"/>
      <c r="E1042" s="14">
        <v>2576.0</v>
      </c>
      <c r="F1042" s="35"/>
      <c r="G1042" s="34"/>
      <c r="H1042" s="14">
        <v>2667.0</v>
      </c>
      <c r="I1042" s="35"/>
      <c r="J1042" s="34"/>
      <c r="K1042" s="14">
        <v>2984.0</v>
      </c>
      <c r="L1042" s="35"/>
      <c r="M1042" s="34"/>
      <c r="N1042" s="14">
        <v>3126.0</v>
      </c>
      <c r="O1042" s="35"/>
      <c r="P1042" s="34"/>
      <c r="Q1042" s="14">
        <v>3765.0</v>
      </c>
      <c r="R1042" s="35"/>
    </row>
    <row r="1043">
      <c r="A1043" s="31" t="s">
        <v>1068</v>
      </c>
      <c r="B1043" s="11" t="s">
        <v>497</v>
      </c>
      <c r="C1043" s="12" t="s">
        <v>24</v>
      </c>
      <c r="D1043" s="34"/>
      <c r="E1043" s="14">
        <v>2325.0</v>
      </c>
      <c r="F1043" s="35"/>
      <c r="G1043" s="34"/>
      <c r="H1043" s="14">
        <v>1812.0</v>
      </c>
      <c r="I1043" s="48"/>
      <c r="J1043" s="34"/>
      <c r="K1043" s="14">
        <v>1622.0</v>
      </c>
      <c r="L1043" s="35"/>
      <c r="M1043" s="34"/>
      <c r="N1043" s="14">
        <v>1686.0</v>
      </c>
      <c r="O1043" s="35"/>
      <c r="P1043" s="34"/>
      <c r="Q1043" s="14">
        <v>1545.0</v>
      </c>
      <c r="R1043" s="35"/>
    </row>
    <row r="1044">
      <c r="A1044" s="31" t="s">
        <v>1069</v>
      </c>
      <c r="B1044" s="11" t="s">
        <v>497</v>
      </c>
      <c r="C1044" s="12" t="s">
        <v>24</v>
      </c>
      <c r="D1044" s="34"/>
      <c r="E1044" s="14">
        <v>2477.0</v>
      </c>
      <c r="F1044" s="35"/>
      <c r="G1044" s="34"/>
      <c r="H1044" s="14">
        <v>2259.0</v>
      </c>
      <c r="I1044" s="48"/>
      <c r="J1044" s="34"/>
      <c r="K1044" s="14">
        <v>1832.0</v>
      </c>
      <c r="L1044" s="35"/>
      <c r="M1044" s="34"/>
      <c r="N1044" s="14">
        <v>1699.0</v>
      </c>
      <c r="O1044" s="35"/>
      <c r="P1044" s="34"/>
      <c r="Q1044" s="14">
        <v>1540.0</v>
      </c>
      <c r="R1044" s="35"/>
    </row>
    <row r="1045">
      <c r="A1045" s="31" t="s">
        <v>1070</v>
      </c>
      <c r="B1045" s="11" t="s">
        <v>497</v>
      </c>
      <c r="C1045" s="12" t="s">
        <v>24</v>
      </c>
      <c r="D1045" s="34"/>
      <c r="E1045" s="14">
        <v>1797.0</v>
      </c>
      <c r="F1045" s="35"/>
      <c r="G1045" s="34"/>
      <c r="H1045" s="14">
        <v>1335.0</v>
      </c>
      <c r="I1045" s="48"/>
      <c r="J1045" s="34"/>
      <c r="K1045" s="14">
        <v>1139.0</v>
      </c>
      <c r="L1045" s="35"/>
      <c r="M1045" s="34"/>
      <c r="N1045" s="14">
        <v>1224.0</v>
      </c>
      <c r="O1045" s="35"/>
      <c r="P1045" s="34"/>
      <c r="Q1045" s="14">
        <v>1176.0</v>
      </c>
      <c r="R1045" s="35"/>
    </row>
    <row r="1046">
      <c r="A1046" s="31" t="s">
        <v>1071</v>
      </c>
      <c r="B1046" s="11" t="s">
        <v>497</v>
      </c>
      <c r="C1046" s="12" t="s">
        <v>24</v>
      </c>
      <c r="D1046" s="34"/>
      <c r="E1046" s="14">
        <v>2338.0</v>
      </c>
      <c r="F1046" s="35"/>
      <c r="G1046" s="34"/>
      <c r="H1046" s="14">
        <v>1946.0</v>
      </c>
      <c r="I1046" s="48"/>
      <c r="J1046" s="34"/>
      <c r="K1046" s="14">
        <v>1669.0</v>
      </c>
      <c r="L1046" s="35"/>
      <c r="M1046" s="34"/>
      <c r="N1046" s="14">
        <v>1702.0</v>
      </c>
      <c r="O1046" s="35"/>
      <c r="P1046" s="34"/>
      <c r="Q1046" s="14">
        <v>1667.0</v>
      </c>
      <c r="R1046" s="35"/>
    </row>
    <row r="1047">
      <c r="A1047" s="31" t="s">
        <v>1072</v>
      </c>
      <c r="B1047" s="11" t="s">
        <v>497</v>
      </c>
      <c r="C1047" s="12" t="s">
        <v>24</v>
      </c>
      <c r="D1047" s="34"/>
      <c r="E1047" s="14">
        <v>1893.0</v>
      </c>
      <c r="F1047" s="35"/>
      <c r="G1047" s="34"/>
      <c r="H1047" s="14">
        <v>1585.0</v>
      </c>
      <c r="I1047" s="48"/>
      <c r="J1047" s="34"/>
      <c r="K1047" s="14">
        <v>1275.0</v>
      </c>
      <c r="L1047" s="35"/>
      <c r="M1047" s="34"/>
      <c r="N1047" s="14">
        <v>1311.0</v>
      </c>
      <c r="O1047" s="35"/>
      <c r="P1047" s="34"/>
      <c r="Q1047" s="14">
        <v>1341.0</v>
      </c>
      <c r="R1047" s="35"/>
    </row>
    <row r="1048">
      <c r="A1048" s="31" t="s">
        <v>1073</v>
      </c>
      <c r="B1048" s="11" t="s">
        <v>497</v>
      </c>
      <c r="C1048" s="12" t="s">
        <v>24</v>
      </c>
      <c r="D1048" s="34"/>
      <c r="E1048" s="14">
        <v>3824.0</v>
      </c>
      <c r="F1048" s="35"/>
      <c r="G1048" s="34"/>
      <c r="H1048" s="14">
        <v>3945.0</v>
      </c>
      <c r="I1048" s="48"/>
      <c r="J1048" s="34"/>
      <c r="K1048" s="14">
        <v>3937.0</v>
      </c>
      <c r="L1048" s="35"/>
      <c r="M1048" s="34"/>
      <c r="N1048" s="14">
        <v>3946.0</v>
      </c>
      <c r="O1048" s="35"/>
      <c r="P1048" s="34"/>
      <c r="Q1048" s="14">
        <v>3961.0</v>
      </c>
      <c r="R1048" s="35"/>
    </row>
    <row r="1049">
      <c r="A1049" s="31" t="s">
        <v>1074</v>
      </c>
      <c r="B1049" s="11" t="s">
        <v>497</v>
      </c>
      <c r="C1049" s="12" t="s">
        <v>24</v>
      </c>
      <c r="D1049" s="34"/>
      <c r="E1049" s="14">
        <v>2020.0</v>
      </c>
      <c r="F1049" s="35"/>
      <c r="G1049" s="34"/>
      <c r="H1049" s="14">
        <v>2156.0</v>
      </c>
      <c r="I1049" s="48"/>
      <c r="J1049" s="34"/>
      <c r="K1049" s="14">
        <v>1940.0</v>
      </c>
      <c r="L1049" s="35"/>
      <c r="M1049" s="34"/>
      <c r="N1049" s="14">
        <v>1914.0</v>
      </c>
      <c r="O1049" s="35"/>
      <c r="P1049" s="34"/>
      <c r="Q1049" s="14">
        <v>1975.0</v>
      </c>
      <c r="R1049" s="35"/>
    </row>
    <row r="1050">
      <c r="A1050" s="10" t="s">
        <v>594</v>
      </c>
      <c r="B1050" s="11" t="s">
        <v>289</v>
      </c>
      <c r="C1050" s="12" t="s">
        <v>24</v>
      </c>
      <c r="D1050" s="34"/>
      <c r="E1050" s="14">
        <v>2569.0</v>
      </c>
      <c r="F1050" s="35"/>
      <c r="G1050" s="34"/>
      <c r="H1050" s="14">
        <v>1472.0</v>
      </c>
      <c r="I1050" s="48"/>
      <c r="J1050" s="34"/>
      <c r="K1050" s="14">
        <v>1288.0</v>
      </c>
      <c r="L1050" s="35"/>
      <c r="M1050" s="34"/>
      <c r="N1050" s="14">
        <v>1175.0</v>
      </c>
      <c r="O1050" s="35"/>
      <c r="P1050" s="34"/>
      <c r="Q1050" s="14">
        <v>1094.0</v>
      </c>
      <c r="R1050" s="35"/>
    </row>
    <row r="1051">
      <c r="A1051" s="10" t="s">
        <v>1075</v>
      </c>
      <c r="B1051" s="11" t="s">
        <v>289</v>
      </c>
      <c r="C1051" s="12" t="s">
        <v>24</v>
      </c>
      <c r="D1051" s="34"/>
      <c r="E1051" s="19">
        <v>1244.0</v>
      </c>
      <c r="F1051" s="35"/>
      <c r="G1051" s="34"/>
      <c r="H1051" s="14">
        <v>736.0</v>
      </c>
      <c r="I1051" s="48"/>
      <c r="J1051" s="34"/>
      <c r="K1051" s="14">
        <v>617.0</v>
      </c>
      <c r="L1051" s="35"/>
      <c r="M1051" s="34"/>
      <c r="N1051" s="14">
        <v>507.0</v>
      </c>
      <c r="O1051" s="35"/>
      <c r="P1051" s="34"/>
      <c r="Q1051" s="14">
        <v>493.0</v>
      </c>
      <c r="R1051" s="35"/>
    </row>
    <row r="1052">
      <c r="A1052" s="10" t="s">
        <v>1076</v>
      </c>
      <c r="B1052" s="11" t="s">
        <v>289</v>
      </c>
      <c r="C1052" s="12" t="s">
        <v>24</v>
      </c>
      <c r="D1052" s="34"/>
      <c r="E1052" s="14">
        <v>1283.0</v>
      </c>
      <c r="F1052" s="35"/>
      <c r="G1052" s="34"/>
      <c r="H1052" s="14">
        <v>667.0</v>
      </c>
      <c r="I1052" s="48"/>
      <c r="J1052" s="34"/>
      <c r="K1052" s="14">
        <v>545.0</v>
      </c>
      <c r="L1052" s="35"/>
      <c r="M1052" s="34"/>
      <c r="N1052" s="14">
        <v>444.0</v>
      </c>
      <c r="O1052" s="35"/>
      <c r="P1052" s="34"/>
      <c r="Q1052" s="14">
        <v>365.0</v>
      </c>
      <c r="R1052" s="35"/>
    </row>
    <row r="1053">
      <c r="A1053" s="10" t="s">
        <v>1077</v>
      </c>
      <c r="B1053" s="11" t="s">
        <v>289</v>
      </c>
      <c r="C1053" s="12" t="s">
        <v>24</v>
      </c>
      <c r="D1053" s="34"/>
      <c r="E1053" s="14">
        <v>3124.0</v>
      </c>
      <c r="F1053" s="35"/>
      <c r="G1053" s="34"/>
      <c r="H1053" s="14">
        <v>2023.0</v>
      </c>
      <c r="I1053" s="48"/>
      <c r="J1053" s="34"/>
      <c r="K1053" s="14">
        <v>1789.0</v>
      </c>
      <c r="L1053" s="35"/>
      <c r="M1053" s="34"/>
      <c r="N1053" s="14">
        <v>1405.0</v>
      </c>
      <c r="O1053" s="35"/>
      <c r="P1053" s="34"/>
      <c r="Q1053" s="14">
        <v>1538.0</v>
      </c>
      <c r="R1053" s="35"/>
    </row>
    <row r="1054">
      <c r="A1054" s="10" t="s">
        <v>1078</v>
      </c>
      <c r="B1054" s="11" t="s">
        <v>289</v>
      </c>
      <c r="C1054" s="12" t="s">
        <v>24</v>
      </c>
      <c r="D1054" s="34"/>
      <c r="E1054" s="14">
        <v>3173.0</v>
      </c>
      <c r="F1054" s="35"/>
      <c r="G1054" s="34"/>
      <c r="H1054" s="14">
        <v>2148.0</v>
      </c>
      <c r="I1054" s="48"/>
      <c r="J1054" s="34"/>
      <c r="K1054" s="14">
        <v>1834.0</v>
      </c>
      <c r="L1054" s="35"/>
      <c r="M1054" s="34"/>
      <c r="N1054" s="14">
        <v>1855.0</v>
      </c>
      <c r="O1054" s="35"/>
      <c r="P1054" s="34"/>
      <c r="Q1054" s="14">
        <v>2010.0</v>
      </c>
      <c r="R1054" s="35"/>
    </row>
    <row r="1055">
      <c r="A1055" s="10" t="s">
        <v>1079</v>
      </c>
      <c r="B1055" s="11" t="s">
        <v>289</v>
      </c>
      <c r="C1055" s="12" t="s">
        <v>24</v>
      </c>
      <c r="D1055" s="34"/>
      <c r="E1055" s="14">
        <v>2866.0</v>
      </c>
      <c r="F1055" s="35"/>
      <c r="G1055" s="34"/>
      <c r="H1055" s="14">
        <v>2315.0</v>
      </c>
      <c r="I1055" s="48"/>
      <c r="J1055" s="34"/>
      <c r="K1055" s="14">
        <v>2153.0</v>
      </c>
      <c r="L1055" s="35"/>
      <c r="M1055" s="34"/>
      <c r="N1055" s="14">
        <v>2149.0</v>
      </c>
      <c r="O1055" s="35"/>
      <c r="P1055" s="34"/>
      <c r="Q1055" s="14">
        <v>2361.0</v>
      </c>
      <c r="R1055" s="35"/>
    </row>
    <row r="1056">
      <c r="A1056" s="10" t="s">
        <v>1080</v>
      </c>
      <c r="B1056" s="11" t="s">
        <v>289</v>
      </c>
      <c r="C1056" s="12" t="s">
        <v>24</v>
      </c>
      <c r="D1056" s="34"/>
      <c r="E1056" s="14">
        <v>3687.0</v>
      </c>
      <c r="F1056" s="35"/>
      <c r="G1056" s="34"/>
      <c r="H1056" s="14">
        <v>2982.0</v>
      </c>
      <c r="I1056" s="48"/>
      <c r="J1056" s="34"/>
      <c r="K1056" s="14">
        <v>2824.0</v>
      </c>
      <c r="L1056" s="35"/>
      <c r="M1056" s="34"/>
      <c r="N1056" s="14">
        <v>2720.0</v>
      </c>
      <c r="O1056" s="35"/>
      <c r="P1056" s="34"/>
      <c r="Q1056" s="14">
        <v>2710.0</v>
      </c>
      <c r="R1056" s="35"/>
    </row>
    <row r="1057">
      <c r="A1057" s="10" t="s">
        <v>40</v>
      </c>
      <c r="B1057" s="11" t="s">
        <v>289</v>
      </c>
      <c r="C1057" s="12" t="s">
        <v>24</v>
      </c>
      <c r="D1057" s="34"/>
      <c r="E1057" s="14">
        <v>1713.0</v>
      </c>
      <c r="F1057" s="35"/>
      <c r="G1057" s="34"/>
      <c r="H1057" s="14">
        <v>1461.0</v>
      </c>
      <c r="I1057" s="48"/>
      <c r="J1057" s="34"/>
      <c r="K1057" s="14">
        <v>1256.0</v>
      </c>
      <c r="L1057" s="35"/>
      <c r="M1057" s="34"/>
      <c r="N1057" s="14">
        <v>1116.0</v>
      </c>
      <c r="O1057" s="35"/>
      <c r="P1057" s="34"/>
      <c r="Q1057" s="14">
        <v>1194.0</v>
      </c>
      <c r="R1057" s="35"/>
    </row>
    <row r="1058">
      <c r="A1058" s="10" t="s">
        <v>1081</v>
      </c>
      <c r="B1058" s="11" t="s">
        <v>289</v>
      </c>
      <c r="C1058" s="12" t="s">
        <v>24</v>
      </c>
      <c r="D1058" s="34"/>
      <c r="E1058" s="14">
        <v>1550.0</v>
      </c>
      <c r="F1058" s="35"/>
      <c r="G1058" s="34"/>
      <c r="H1058" s="14">
        <v>929.0</v>
      </c>
      <c r="I1058" s="48"/>
      <c r="J1058" s="34"/>
      <c r="K1058" s="14">
        <v>890.0</v>
      </c>
      <c r="L1058" s="35"/>
      <c r="M1058" s="34"/>
      <c r="N1058" s="14">
        <v>826.0</v>
      </c>
      <c r="O1058" s="35"/>
      <c r="P1058" s="34"/>
      <c r="Q1058" s="14">
        <v>806.0</v>
      </c>
      <c r="R1058" s="35"/>
    </row>
    <row r="1059">
      <c r="A1059" s="10" t="s">
        <v>1082</v>
      </c>
      <c r="B1059" s="11" t="s">
        <v>289</v>
      </c>
      <c r="C1059" s="12" t="s">
        <v>24</v>
      </c>
      <c r="D1059" s="34"/>
      <c r="E1059" s="19">
        <v>1996.0</v>
      </c>
      <c r="F1059" s="35"/>
      <c r="G1059" s="34"/>
      <c r="H1059" s="14">
        <v>1255.0</v>
      </c>
      <c r="I1059" s="48"/>
      <c r="J1059" s="34"/>
      <c r="K1059" s="14">
        <v>1046.0</v>
      </c>
      <c r="L1059" s="35"/>
      <c r="M1059" s="34"/>
      <c r="N1059" s="14">
        <v>1012.0</v>
      </c>
      <c r="O1059" s="35"/>
      <c r="P1059" s="34"/>
      <c r="Q1059" s="14">
        <v>1148.0</v>
      </c>
      <c r="R1059" s="35"/>
    </row>
    <row r="1060">
      <c r="A1060" s="10" t="s">
        <v>1083</v>
      </c>
      <c r="B1060" s="11" t="s">
        <v>289</v>
      </c>
      <c r="C1060" s="12" t="s">
        <v>24</v>
      </c>
      <c r="D1060" s="34"/>
      <c r="E1060" s="14">
        <v>1817.0</v>
      </c>
      <c r="F1060" s="35"/>
      <c r="G1060" s="34"/>
      <c r="H1060" s="14">
        <v>1311.0</v>
      </c>
      <c r="I1060" s="48"/>
      <c r="J1060" s="34"/>
      <c r="K1060" s="14">
        <v>1265.0</v>
      </c>
      <c r="L1060" s="35"/>
      <c r="M1060" s="34"/>
      <c r="N1060" s="14">
        <v>1249.0</v>
      </c>
      <c r="O1060" s="35"/>
      <c r="P1060" s="34"/>
      <c r="Q1060" s="14">
        <v>1199.0</v>
      </c>
      <c r="R1060" s="35"/>
    </row>
    <row r="1061">
      <c r="A1061" s="10" t="s">
        <v>1084</v>
      </c>
      <c r="B1061" s="11" t="s">
        <v>289</v>
      </c>
      <c r="C1061" s="12" t="s">
        <v>24</v>
      </c>
      <c r="D1061" s="34"/>
      <c r="E1061" s="14">
        <v>1294.0</v>
      </c>
      <c r="F1061" s="35"/>
      <c r="G1061" s="34"/>
      <c r="H1061" s="14">
        <v>803.0</v>
      </c>
      <c r="I1061" s="48"/>
      <c r="J1061" s="34"/>
      <c r="K1061" s="14">
        <v>647.0</v>
      </c>
      <c r="L1061" s="35"/>
      <c r="M1061" s="34"/>
      <c r="N1061" s="14">
        <v>583.0</v>
      </c>
      <c r="O1061" s="35"/>
      <c r="P1061" s="34"/>
      <c r="Q1061" s="14">
        <v>517.0</v>
      </c>
      <c r="R1061" s="35"/>
    </row>
    <row r="1062">
      <c r="A1062" s="10" t="s">
        <v>1085</v>
      </c>
      <c r="B1062" s="11" t="s">
        <v>289</v>
      </c>
      <c r="C1062" s="12" t="s">
        <v>24</v>
      </c>
      <c r="D1062" s="34"/>
      <c r="E1062" s="14">
        <v>2878.0</v>
      </c>
      <c r="F1062" s="35"/>
      <c r="G1062" s="34"/>
      <c r="H1062" s="14">
        <v>2106.0</v>
      </c>
      <c r="I1062" s="48"/>
      <c r="J1062" s="34"/>
      <c r="K1062" s="14">
        <v>2018.0</v>
      </c>
      <c r="L1062" s="35"/>
      <c r="M1062" s="34"/>
      <c r="N1062" s="14">
        <v>2156.0</v>
      </c>
      <c r="O1062" s="35"/>
      <c r="P1062" s="34"/>
      <c r="Q1062" s="14">
        <v>1821.0</v>
      </c>
      <c r="R1062" s="35"/>
    </row>
    <row r="1063">
      <c r="A1063" s="10" t="s">
        <v>1086</v>
      </c>
      <c r="B1063" s="11" t="s">
        <v>289</v>
      </c>
      <c r="C1063" s="12" t="s">
        <v>24</v>
      </c>
      <c r="D1063" s="34"/>
      <c r="E1063" s="14">
        <v>3381.0</v>
      </c>
      <c r="F1063" s="35"/>
      <c r="G1063" s="34"/>
      <c r="H1063" s="14">
        <v>2707.0</v>
      </c>
      <c r="I1063" s="48"/>
      <c r="J1063" s="34"/>
      <c r="K1063" s="14">
        <v>2617.0</v>
      </c>
      <c r="L1063" s="35"/>
      <c r="M1063" s="34"/>
      <c r="N1063" s="14">
        <v>3010.0</v>
      </c>
      <c r="O1063" s="35"/>
      <c r="P1063" s="34"/>
      <c r="Q1063" s="14">
        <v>3219.0</v>
      </c>
      <c r="R1063" s="35"/>
    </row>
    <row r="1064">
      <c r="A1064" s="10" t="s">
        <v>1087</v>
      </c>
      <c r="B1064" s="11" t="s">
        <v>289</v>
      </c>
      <c r="C1064" s="12" t="s">
        <v>24</v>
      </c>
      <c r="D1064" s="34"/>
      <c r="E1064" s="14">
        <v>2971.0</v>
      </c>
      <c r="F1064" s="35"/>
      <c r="G1064" s="34"/>
      <c r="H1064" s="14">
        <v>2199.0</v>
      </c>
      <c r="I1064" s="48"/>
      <c r="J1064" s="34"/>
      <c r="K1064" s="14">
        <v>1817.0</v>
      </c>
      <c r="L1064" s="35"/>
      <c r="M1064" s="34"/>
      <c r="N1064" s="14">
        <v>1973.0</v>
      </c>
      <c r="O1064" s="35"/>
      <c r="P1064" s="34"/>
      <c r="Q1064" s="14">
        <v>2184.0</v>
      </c>
      <c r="R1064" s="35"/>
    </row>
    <row r="1065">
      <c r="A1065" s="10" t="s">
        <v>1088</v>
      </c>
      <c r="B1065" s="11" t="s">
        <v>289</v>
      </c>
      <c r="C1065" s="12" t="s">
        <v>24</v>
      </c>
      <c r="D1065" s="34"/>
      <c r="E1065" s="14">
        <v>1314.0</v>
      </c>
      <c r="F1065" s="35"/>
      <c r="G1065" s="34"/>
      <c r="H1065" s="14">
        <v>915.0</v>
      </c>
      <c r="I1065" s="48"/>
      <c r="J1065" s="34"/>
      <c r="K1065" s="14">
        <v>782.0</v>
      </c>
      <c r="L1065" s="35"/>
      <c r="M1065" s="34"/>
      <c r="N1065" s="14">
        <v>666.0</v>
      </c>
      <c r="O1065" s="35"/>
      <c r="P1065" s="34"/>
      <c r="Q1065" s="14">
        <v>731.0</v>
      </c>
      <c r="R1065" s="35"/>
    </row>
    <row r="1066">
      <c r="A1066" s="10" t="s">
        <v>1089</v>
      </c>
      <c r="B1066" s="11" t="s">
        <v>289</v>
      </c>
      <c r="C1066" s="12" t="s">
        <v>24</v>
      </c>
      <c r="D1066" s="34"/>
      <c r="E1066" s="14">
        <v>1820.0</v>
      </c>
      <c r="F1066" s="35"/>
      <c r="G1066" s="34"/>
      <c r="H1066" s="14">
        <v>896.0</v>
      </c>
      <c r="I1066" s="48"/>
      <c r="J1066" s="34"/>
      <c r="K1066" s="14">
        <v>767.0</v>
      </c>
      <c r="L1066" s="35"/>
      <c r="M1066" s="34"/>
      <c r="N1066" s="14">
        <v>706.0</v>
      </c>
      <c r="O1066" s="35"/>
      <c r="P1066" s="34"/>
      <c r="Q1066" s="14">
        <v>710.0</v>
      </c>
      <c r="R1066" s="35"/>
    </row>
    <row r="1067">
      <c r="A1067" s="31" t="s">
        <v>683</v>
      </c>
      <c r="B1067" s="11" t="s">
        <v>356</v>
      </c>
      <c r="C1067" s="12" t="s">
        <v>24</v>
      </c>
      <c r="D1067" s="34"/>
      <c r="E1067" s="14">
        <v>1599.0</v>
      </c>
      <c r="F1067" s="35"/>
      <c r="G1067" s="34"/>
      <c r="H1067" s="14">
        <v>1108.0</v>
      </c>
      <c r="I1067" s="48"/>
      <c r="J1067" s="34"/>
      <c r="K1067" s="14">
        <v>999.0</v>
      </c>
      <c r="L1067" s="35"/>
      <c r="M1067" s="34"/>
      <c r="N1067" s="14">
        <v>913.0</v>
      </c>
      <c r="O1067" s="35"/>
      <c r="P1067" s="34"/>
      <c r="Q1067" s="14">
        <v>956.0</v>
      </c>
      <c r="R1067" s="35"/>
    </row>
    <row r="1068">
      <c r="A1068" s="31" t="s">
        <v>1090</v>
      </c>
      <c r="B1068" s="11" t="s">
        <v>356</v>
      </c>
      <c r="C1068" s="12" t="s">
        <v>24</v>
      </c>
      <c r="D1068" s="34"/>
      <c r="E1068" s="14">
        <v>2036.0</v>
      </c>
      <c r="F1068" s="35"/>
      <c r="G1068" s="34"/>
      <c r="H1068" s="14">
        <v>1453.0</v>
      </c>
      <c r="I1068" s="48"/>
      <c r="J1068" s="34"/>
      <c r="K1068" s="14">
        <v>1383.0</v>
      </c>
      <c r="L1068" s="35"/>
      <c r="M1068" s="34"/>
      <c r="N1068" s="14">
        <v>1260.0</v>
      </c>
      <c r="O1068" s="35"/>
      <c r="P1068" s="34"/>
      <c r="Q1068" s="14">
        <v>1369.0</v>
      </c>
      <c r="R1068" s="35"/>
    </row>
    <row r="1069">
      <c r="A1069" s="31" t="s">
        <v>1091</v>
      </c>
      <c r="B1069" s="11" t="s">
        <v>356</v>
      </c>
      <c r="C1069" s="12" t="s">
        <v>24</v>
      </c>
      <c r="D1069" s="34"/>
      <c r="E1069" s="14">
        <v>779.0</v>
      </c>
      <c r="F1069" s="35"/>
      <c r="G1069" s="34"/>
      <c r="H1069" s="14">
        <v>476.0</v>
      </c>
      <c r="I1069" s="48"/>
      <c r="J1069" s="34"/>
      <c r="K1069" s="14">
        <v>422.0</v>
      </c>
      <c r="L1069" s="35"/>
      <c r="M1069" s="34"/>
      <c r="N1069" s="14">
        <v>336.0</v>
      </c>
      <c r="O1069" s="35"/>
      <c r="P1069" s="34"/>
      <c r="Q1069" s="14">
        <v>324.0</v>
      </c>
      <c r="R1069" s="35"/>
    </row>
    <row r="1070">
      <c r="A1070" s="31" t="s">
        <v>1092</v>
      </c>
      <c r="B1070" s="11" t="s">
        <v>356</v>
      </c>
      <c r="C1070" s="12" t="s">
        <v>24</v>
      </c>
      <c r="D1070" s="34"/>
      <c r="E1070" s="14">
        <v>1794.0</v>
      </c>
      <c r="F1070" s="35"/>
      <c r="G1070" s="34"/>
      <c r="H1070" s="14">
        <v>1567.0</v>
      </c>
      <c r="I1070" s="48"/>
      <c r="J1070" s="34"/>
      <c r="K1070" s="14">
        <v>1553.0</v>
      </c>
      <c r="L1070" s="35"/>
      <c r="M1070" s="34"/>
      <c r="N1070" s="14">
        <v>1556.0</v>
      </c>
      <c r="O1070" s="35"/>
      <c r="P1070" s="34"/>
      <c r="Q1070" s="14">
        <v>1580.0</v>
      </c>
      <c r="R1070" s="35"/>
    </row>
    <row r="1071">
      <c r="A1071" s="31" t="s">
        <v>1093</v>
      </c>
      <c r="B1071" s="11" t="s">
        <v>356</v>
      </c>
      <c r="C1071" s="12" t="s">
        <v>24</v>
      </c>
      <c r="D1071" s="34"/>
      <c r="E1071" s="14">
        <v>1353.0</v>
      </c>
      <c r="F1071" s="35"/>
      <c r="G1071" s="34"/>
      <c r="H1071" s="14">
        <v>1067.0</v>
      </c>
      <c r="I1071" s="48"/>
      <c r="J1071" s="34"/>
      <c r="K1071" s="14">
        <v>814.0</v>
      </c>
      <c r="L1071" s="35"/>
      <c r="M1071" s="34"/>
      <c r="N1071" s="14">
        <v>691.0</v>
      </c>
      <c r="O1071" s="35"/>
      <c r="P1071" s="34"/>
      <c r="Q1071" s="14">
        <v>760.0</v>
      </c>
      <c r="R1071" s="35"/>
    </row>
    <row r="1072">
      <c r="A1072" s="31" t="s">
        <v>1094</v>
      </c>
      <c r="B1072" s="11" t="s">
        <v>356</v>
      </c>
      <c r="C1072" s="12" t="s">
        <v>24</v>
      </c>
      <c r="D1072" s="34"/>
      <c r="E1072" s="14">
        <v>2340.0</v>
      </c>
      <c r="F1072" s="35"/>
      <c r="G1072" s="34"/>
      <c r="H1072" s="14">
        <v>1813.0</v>
      </c>
      <c r="I1072" s="48"/>
      <c r="J1072" s="34"/>
      <c r="K1072" s="14">
        <v>1648.0</v>
      </c>
      <c r="L1072" s="35"/>
      <c r="M1072" s="34"/>
      <c r="N1072" s="14">
        <v>1487.0</v>
      </c>
      <c r="O1072" s="35"/>
      <c r="P1072" s="34"/>
      <c r="Q1072" s="14">
        <v>1438.0</v>
      </c>
      <c r="R1072" s="35"/>
    </row>
    <row r="1073">
      <c r="A1073" s="31" t="s">
        <v>1095</v>
      </c>
      <c r="B1073" s="11" t="s">
        <v>356</v>
      </c>
      <c r="C1073" s="12" t="s">
        <v>24</v>
      </c>
      <c r="D1073" s="34"/>
      <c r="E1073" s="14">
        <v>1827.0</v>
      </c>
      <c r="F1073" s="35"/>
      <c r="G1073" s="34"/>
      <c r="H1073" s="14">
        <v>1453.0</v>
      </c>
      <c r="I1073" s="48"/>
      <c r="J1073" s="34"/>
      <c r="K1073" s="14">
        <v>1335.0</v>
      </c>
      <c r="L1073" s="35"/>
      <c r="M1073" s="34"/>
      <c r="N1073" s="14">
        <v>1423.0</v>
      </c>
      <c r="O1073" s="35"/>
      <c r="P1073" s="34"/>
      <c r="Q1073" s="14">
        <v>1395.0</v>
      </c>
      <c r="R1073" s="35"/>
    </row>
    <row r="1074">
      <c r="A1074" s="31" t="s">
        <v>1096</v>
      </c>
      <c r="B1074" s="11" t="s">
        <v>356</v>
      </c>
      <c r="C1074" s="12" t="s">
        <v>24</v>
      </c>
      <c r="D1074" s="34"/>
      <c r="E1074" s="14">
        <v>2324.0</v>
      </c>
      <c r="F1074" s="35"/>
      <c r="G1074" s="34"/>
      <c r="H1074" s="14">
        <v>1852.0</v>
      </c>
      <c r="I1074" s="48"/>
      <c r="J1074" s="34"/>
      <c r="K1074" s="14">
        <v>1529.0</v>
      </c>
      <c r="L1074" s="35"/>
      <c r="M1074" s="34"/>
      <c r="N1074" s="14">
        <v>1530.0</v>
      </c>
      <c r="O1074" s="35"/>
      <c r="P1074" s="34"/>
      <c r="Q1074" s="14">
        <v>1460.0</v>
      </c>
      <c r="R1074" s="35"/>
    </row>
    <row r="1075">
      <c r="A1075" s="31" t="s">
        <v>702</v>
      </c>
      <c r="B1075" s="11" t="s">
        <v>356</v>
      </c>
      <c r="C1075" s="12" t="s">
        <v>24</v>
      </c>
      <c r="D1075" s="34"/>
      <c r="E1075" s="14">
        <v>2726.0</v>
      </c>
      <c r="F1075" s="35"/>
      <c r="G1075" s="34"/>
      <c r="H1075" s="14">
        <v>1949.0</v>
      </c>
      <c r="I1075" s="48"/>
      <c r="J1075" s="34"/>
      <c r="K1075" s="14">
        <v>1547.0</v>
      </c>
      <c r="L1075" s="35"/>
      <c r="M1075" s="34"/>
      <c r="N1075" s="14">
        <v>1504.0</v>
      </c>
      <c r="O1075" s="35"/>
      <c r="P1075" s="34"/>
      <c r="Q1075" s="14">
        <v>1592.0</v>
      </c>
      <c r="R1075" s="35"/>
    </row>
    <row r="1076">
      <c r="A1076" s="31" t="s">
        <v>154</v>
      </c>
      <c r="B1076" s="11" t="s">
        <v>356</v>
      </c>
      <c r="C1076" s="12" t="s">
        <v>24</v>
      </c>
      <c r="D1076" s="34"/>
      <c r="E1076" s="14">
        <v>2404.0</v>
      </c>
      <c r="F1076" s="35"/>
      <c r="G1076" s="34"/>
      <c r="H1076" s="14">
        <v>1434.0</v>
      </c>
      <c r="I1076" s="48"/>
      <c r="J1076" s="34"/>
      <c r="K1076" s="14">
        <v>1207.0</v>
      </c>
      <c r="L1076" s="35"/>
      <c r="M1076" s="34"/>
      <c r="N1076" s="14">
        <v>1355.0</v>
      </c>
      <c r="O1076" s="35"/>
      <c r="P1076" s="34"/>
      <c r="Q1076" s="14">
        <v>1376.0</v>
      </c>
      <c r="R1076" s="35"/>
    </row>
    <row r="1077">
      <c r="A1077" s="31" t="s">
        <v>1097</v>
      </c>
      <c r="B1077" s="11" t="s">
        <v>356</v>
      </c>
      <c r="C1077" s="12" t="s">
        <v>24</v>
      </c>
      <c r="D1077" s="34"/>
      <c r="E1077" s="14">
        <v>1569.0</v>
      </c>
      <c r="F1077" s="35"/>
      <c r="G1077" s="34"/>
      <c r="H1077" s="14">
        <v>1039.0</v>
      </c>
      <c r="I1077" s="48"/>
      <c r="J1077" s="34"/>
      <c r="K1077" s="14">
        <v>912.0</v>
      </c>
      <c r="L1077" s="35"/>
      <c r="M1077" s="34"/>
      <c r="N1077" s="14">
        <v>781.0</v>
      </c>
      <c r="O1077" s="35"/>
      <c r="P1077" s="34"/>
      <c r="Q1077" s="14">
        <v>801.0</v>
      </c>
      <c r="R1077" s="35"/>
    </row>
    <row r="1078">
      <c r="A1078" s="31" t="s">
        <v>1098</v>
      </c>
      <c r="B1078" s="11" t="s">
        <v>356</v>
      </c>
      <c r="C1078" s="12" t="s">
        <v>24</v>
      </c>
      <c r="D1078" s="34"/>
      <c r="E1078" s="14">
        <v>4690.0</v>
      </c>
      <c r="F1078" s="35"/>
      <c r="G1078" s="34"/>
      <c r="H1078" s="14">
        <v>4287.0</v>
      </c>
      <c r="I1078" s="48"/>
      <c r="J1078" s="34"/>
      <c r="K1078" s="14">
        <v>4223.0</v>
      </c>
      <c r="L1078" s="35"/>
      <c r="M1078" s="34"/>
      <c r="N1078" s="14">
        <v>4345.0</v>
      </c>
      <c r="O1078" s="35"/>
      <c r="P1078" s="34"/>
      <c r="Q1078" s="14">
        <v>4074.0</v>
      </c>
      <c r="R1078" s="35"/>
    </row>
    <row r="1079">
      <c r="A1079" s="31" t="s">
        <v>1099</v>
      </c>
      <c r="B1079" s="11" t="s">
        <v>356</v>
      </c>
      <c r="C1079" s="12" t="s">
        <v>24</v>
      </c>
      <c r="D1079" s="34"/>
      <c r="E1079" s="14">
        <v>1450.0</v>
      </c>
      <c r="F1079" s="35"/>
      <c r="G1079" s="34"/>
      <c r="H1079" s="14">
        <v>917.0</v>
      </c>
      <c r="I1079" s="48"/>
      <c r="J1079" s="34"/>
      <c r="K1079" s="14">
        <v>813.0</v>
      </c>
      <c r="L1079" s="35"/>
      <c r="M1079" s="34"/>
      <c r="N1079" s="14">
        <v>727.0</v>
      </c>
      <c r="O1079" s="35"/>
      <c r="P1079" s="34"/>
      <c r="Q1079" s="14">
        <v>796.0</v>
      </c>
      <c r="R1079" s="35"/>
    </row>
    <row r="1080">
      <c r="A1080" s="31" t="s">
        <v>407</v>
      </c>
      <c r="B1080" s="11" t="s">
        <v>356</v>
      </c>
      <c r="C1080" s="12" t="s">
        <v>24</v>
      </c>
      <c r="D1080" s="34"/>
      <c r="E1080" s="14">
        <v>1195.0</v>
      </c>
      <c r="F1080" s="35"/>
      <c r="G1080" s="34"/>
      <c r="H1080" s="14">
        <v>844.0</v>
      </c>
      <c r="I1080" s="48"/>
      <c r="J1080" s="34"/>
      <c r="K1080" s="14">
        <v>791.0</v>
      </c>
      <c r="L1080" s="35"/>
      <c r="M1080" s="34"/>
      <c r="N1080" s="14">
        <v>707.0</v>
      </c>
      <c r="O1080" s="35"/>
      <c r="P1080" s="34"/>
      <c r="Q1080" s="14">
        <v>670.0</v>
      </c>
      <c r="R1080" s="35"/>
    </row>
    <row r="1081">
      <c r="A1081" s="31" t="s">
        <v>1100</v>
      </c>
      <c r="B1081" s="11" t="s">
        <v>356</v>
      </c>
      <c r="C1081" s="12" t="s">
        <v>24</v>
      </c>
      <c r="D1081" s="34"/>
      <c r="E1081" s="14">
        <v>2515.0</v>
      </c>
      <c r="F1081" s="35"/>
      <c r="G1081" s="34"/>
      <c r="H1081" s="14">
        <v>2212.0</v>
      </c>
      <c r="I1081" s="48"/>
      <c r="J1081" s="34"/>
      <c r="K1081" s="14">
        <v>2133.0</v>
      </c>
      <c r="L1081" s="35"/>
      <c r="M1081" s="34"/>
      <c r="N1081" s="14">
        <v>2099.0</v>
      </c>
      <c r="O1081" s="35"/>
      <c r="P1081" s="34"/>
      <c r="Q1081" s="14">
        <v>1970.0</v>
      </c>
      <c r="R1081" s="35"/>
    </row>
    <row r="1082">
      <c r="A1082" s="31" t="s">
        <v>1101</v>
      </c>
      <c r="B1082" s="11" t="s">
        <v>356</v>
      </c>
      <c r="C1082" s="12" t="s">
        <v>24</v>
      </c>
      <c r="D1082" s="34"/>
      <c r="E1082" s="14">
        <v>1515.0</v>
      </c>
      <c r="F1082" s="35"/>
      <c r="G1082" s="34"/>
      <c r="H1082" s="14">
        <v>885.0</v>
      </c>
      <c r="I1082" s="48"/>
      <c r="J1082" s="34"/>
      <c r="K1082" s="14">
        <v>773.0</v>
      </c>
      <c r="L1082" s="35"/>
      <c r="M1082" s="34"/>
      <c r="N1082" s="14">
        <v>633.0</v>
      </c>
      <c r="O1082" s="35"/>
      <c r="P1082" s="34"/>
      <c r="Q1082" s="14">
        <v>534.0</v>
      </c>
      <c r="R1082" s="35"/>
    </row>
    <row r="1083">
      <c r="A1083" s="31" t="s">
        <v>1102</v>
      </c>
      <c r="B1083" s="11" t="s">
        <v>356</v>
      </c>
      <c r="C1083" s="12" t="s">
        <v>24</v>
      </c>
      <c r="D1083" s="34"/>
      <c r="E1083" s="14">
        <v>2016.0</v>
      </c>
      <c r="F1083" s="35"/>
      <c r="G1083" s="34"/>
      <c r="H1083" s="14">
        <v>1468.0</v>
      </c>
      <c r="I1083" s="48"/>
      <c r="J1083" s="34"/>
      <c r="K1083" s="14">
        <v>1287.0</v>
      </c>
      <c r="L1083" s="35"/>
      <c r="M1083" s="34"/>
      <c r="N1083" s="14">
        <v>1305.0</v>
      </c>
      <c r="O1083" s="35"/>
      <c r="P1083" s="34"/>
      <c r="Q1083" s="14">
        <v>1135.0</v>
      </c>
      <c r="R1083" s="35"/>
    </row>
    <row r="1084">
      <c r="A1084" s="31" t="s">
        <v>1103</v>
      </c>
      <c r="B1084" s="11" t="s">
        <v>356</v>
      </c>
      <c r="C1084" s="12" t="s">
        <v>24</v>
      </c>
      <c r="D1084" s="34"/>
      <c r="E1084" s="14">
        <v>1271.0</v>
      </c>
      <c r="F1084" s="35"/>
      <c r="G1084" s="34"/>
      <c r="H1084" s="14">
        <v>803.0</v>
      </c>
      <c r="I1084" s="48"/>
      <c r="J1084" s="34"/>
      <c r="K1084" s="14">
        <v>735.0</v>
      </c>
      <c r="L1084" s="35"/>
      <c r="M1084" s="34"/>
      <c r="N1084" s="14">
        <v>652.0</v>
      </c>
      <c r="O1084" s="35"/>
      <c r="P1084" s="34"/>
      <c r="Q1084" s="14">
        <v>685.0</v>
      </c>
      <c r="R1084" s="35"/>
    </row>
    <row r="1085">
      <c r="A1085" s="31" t="s">
        <v>434</v>
      </c>
      <c r="B1085" s="11" t="s">
        <v>356</v>
      </c>
      <c r="C1085" s="12" t="s">
        <v>24</v>
      </c>
      <c r="D1085" s="34"/>
      <c r="E1085" s="14">
        <v>2513.0</v>
      </c>
      <c r="F1085" s="35"/>
      <c r="G1085" s="34"/>
      <c r="H1085" s="14">
        <v>2185.0</v>
      </c>
      <c r="I1085" s="48"/>
      <c r="J1085" s="34"/>
      <c r="K1085" s="14">
        <v>2136.0</v>
      </c>
      <c r="L1085" s="35"/>
      <c r="M1085" s="34"/>
      <c r="N1085" s="14">
        <v>1946.0</v>
      </c>
      <c r="O1085" s="35"/>
      <c r="P1085" s="34"/>
      <c r="Q1085" s="14">
        <v>2038.0</v>
      </c>
      <c r="R1085" s="35"/>
    </row>
    <row r="1086">
      <c r="A1086" s="10" t="s">
        <v>692</v>
      </c>
      <c r="B1086" s="11" t="s">
        <v>347</v>
      </c>
      <c r="C1086" s="12" t="s">
        <v>24</v>
      </c>
      <c r="D1086" s="34"/>
      <c r="E1086" s="14">
        <v>1361.0</v>
      </c>
      <c r="F1086" s="35"/>
      <c r="G1086" s="34"/>
      <c r="H1086" s="14">
        <v>968.0</v>
      </c>
      <c r="I1086" s="35"/>
      <c r="J1086" s="34"/>
      <c r="K1086" s="14">
        <v>696.0</v>
      </c>
      <c r="L1086" s="35"/>
      <c r="M1086" s="34"/>
      <c r="N1086" s="14">
        <v>770.0</v>
      </c>
      <c r="O1086" s="35"/>
      <c r="P1086" s="34"/>
      <c r="Q1086" s="14">
        <v>1546.0</v>
      </c>
      <c r="R1086" s="35"/>
    </row>
    <row r="1087">
      <c r="A1087" s="10" t="s">
        <v>1104</v>
      </c>
      <c r="B1087" s="11" t="s">
        <v>347</v>
      </c>
      <c r="C1087" s="12" t="s">
        <v>24</v>
      </c>
      <c r="D1087" s="34"/>
      <c r="E1087" s="14">
        <v>1555.0</v>
      </c>
      <c r="F1087" s="35"/>
      <c r="G1087" s="34"/>
      <c r="H1087" s="14">
        <v>924.0</v>
      </c>
      <c r="I1087" s="35"/>
      <c r="J1087" s="34"/>
      <c r="K1087" s="14">
        <v>704.0</v>
      </c>
      <c r="L1087" s="35"/>
      <c r="M1087" s="34"/>
      <c r="N1087" s="14">
        <v>859.0</v>
      </c>
      <c r="O1087" s="35"/>
      <c r="P1087" s="34"/>
      <c r="Q1087" s="14">
        <v>1187.0</v>
      </c>
      <c r="R1087" s="35"/>
    </row>
    <row r="1088">
      <c r="A1088" s="10" t="s">
        <v>479</v>
      </c>
      <c r="B1088" s="11" t="s">
        <v>93</v>
      </c>
      <c r="C1088" s="12" t="s">
        <v>24</v>
      </c>
      <c r="D1088" s="34"/>
      <c r="E1088" s="14">
        <v>2202.0</v>
      </c>
      <c r="F1088" s="35"/>
      <c r="G1088" s="34"/>
      <c r="H1088" s="14">
        <v>1615.0</v>
      </c>
      <c r="I1088" s="35"/>
      <c r="J1088" s="34"/>
      <c r="K1088" s="14">
        <v>1305.0</v>
      </c>
      <c r="L1088" s="35"/>
      <c r="M1088" s="34"/>
      <c r="N1088" s="14">
        <v>1359.0</v>
      </c>
      <c r="O1088" s="35"/>
      <c r="P1088" s="34"/>
      <c r="Q1088" s="14">
        <v>1402.0</v>
      </c>
      <c r="R1088" s="35"/>
    </row>
    <row r="1089">
      <c r="A1089" s="10" t="s">
        <v>78</v>
      </c>
      <c r="B1089" s="11" t="s">
        <v>93</v>
      </c>
      <c r="C1089" s="12" t="s">
        <v>24</v>
      </c>
      <c r="D1089" s="34"/>
      <c r="E1089" s="14">
        <v>3402.0</v>
      </c>
      <c r="F1089" s="35"/>
      <c r="G1089" s="34"/>
      <c r="H1089" s="14">
        <v>2832.0</v>
      </c>
      <c r="I1089" s="35"/>
      <c r="J1089" s="34"/>
      <c r="K1089" s="14">
        <v>2812.0</v>
      </c>
      <c r="L1089" s="35"/>
      <c r="M1089" s="34"/>
      <c r="N1089" s="14">
        <v>3949.0</v>
      </c>
      <c r="O1089" s="35"/>
      <c r="P1089" s="34"/>
      <c r="Q1089" s="14">
        <v>4917.0</v>
      </c>
      <c r="R1089" s="35"/>
    </row>
    <row r="1090">
      <c r="A1090" s="10" t="s">
        <v>1105</v>
      </c>
      <c r="B1090" s="11" t="s">
        <v>93</v>
      </c>
      <c r="C1090" s="12" t="s">
        <v>24</v>
      </c>
      <c r="D1090" s="34"/>
      <c r="E1090" s="19">
        <v>1676.0</v>
      </c>
      <c r="F1090" s="35"/>
      <c r="G1090" s="34"/>
      <c r="H1090" s="14">
        <v>1019.0</v>
      </c>
      <c r="I1090" s="35"/>
      <c r="J1090" s="34"/>
      <c r="K1090" s="14">
        <v>733.0</v>
      </c>
      <c r="L1090" s="35"/>
      <c r="M1090" s="34"/>
      <c r="N1090" s="14">
        <v>633.0</v>
      </c>
      <c r="O1090" s="35"/>
      <c r="P1090" s="34"/>
      <c r="Q1090" s="14">
        <v>836.0</v>
      </c>
      <c r="R1090" s="35"/>
    </row>
    <row r="1091">
      <c r="A1091" s="10" t="s">
        <v>1106</v>
      </c>
      <c r="B1091" s="11" t="s">
        <v>93</v>
      </c>
      <c r="C1091" s="12" t="s">
        <v>24</v>
      </c>
      <c r="D1091" s="34"/>
      <c r="E1091" s="14">
        <v>1785.0</v>
      </c>
      <c r="F1091" s="35"/>
      <c r="G1091" s="34"/>
      <c r="H1091" s="14">
        <v>1238.0</v>
      </c>
      <c r="I1091" s="35"/>
      <c r="J1091" s="34"/>
      <c r="K1091" s="14">
        <v>1066.0</v>
      </c>
      <c r="L1091" s="35"/>
      <c r="M1091" s="34"/>
      <c r="N1091" s="14">
        <v>976.0</v>
      </c>
      <c r="O1091" s="35"/>
      <c r="P1091" s="34"/>
      <c r="Q1091" s="14">
        <v>955.0</v>
      </c>
      <c r="R1091" s="35"/>
    </row>
    <row r="1092">
      <c r="A1092" s="10" t="s">
        <v>1107</v>
      </c>
      <c r="B1092" s="11" t="s">
        <v>93</v>
      </c>
      <c r="C1092" s="12" t="s">
        <v>24</v>
      </c>
      <c r="D1092" s="34"/>
      <c r="E1092" s="14">
        <v>4095.0</v>
      </c>
      <c r="F1092" s="35"/>
      <c r="G1092" s="34"/>
      <c r="H1092" s="14">
        <v>2920.0</v>
      </c>
      <c r="I1092" s="35"/>
      <c r="J1092" s="34"/>
      <c r="K1092" s="14">
        <v>2342.0</v>
      </c>
      <c r="L1092" s="35"/>
      <c r="M1092" s="34"/>
      <c r="N1092" s="14">
        <v>2426.0</v>
      </c>
      <c r="O1092" s="35"/>
      <c r="P1092" s="34"/>
      <c r="Q1092" s="14">
        <v>2491.0</v>
      </c>
      <c r="R1092" s="35"/>
    </row>
    <row r="1093">
      <c r="A1093" s="10" t="s">
        <v>1108</v>
      </c>
      <c r="B1093" s="11" t="s">
        <v>93</v>
      </c>
      <c r="C1093" s="12" t="s">
        <v>24</v>
      </c>
      <c r="D1093" s="34"/>
      <c r="E1093" s="14">
        <v>1672.0</v>
      </c>
      <c r="F1093" s="35"/>
      <c r="G1093" s="34"/>
      <c r="H1093" s="14">
        <v>1078.0</v>
      </c>
      <c r="I1093" s="35"/>
      <c r="J1093" s="34"/>
      <c r="K1093" s="14">
        <v>1002.0</v>
      </c>
      <c r="L1093" s="35"/>
      <c r="M1093" s="34"/>
      <c r="N1093" s="14">
        <v>1164.0</v>
      </c>
      <c r="O1093" s="35"/>
      <c r="P1093" s="34"/>
      <c r="Q1093" s="14">
        <v>1438.0</v>
      </c>
      <c r="R1093" s="35"/>
    </row>
    <row r="1094">
      <c r="A1094" s="10" t="s">
        <v>1109</v>
      </c>
      <c r="B1094" s="11" t="s">
        <v>93</v>
      </c>
      <c r="C1094" s="12" t="s">
        <v>24</v>
      </c>
      <c r="D1094" s="34"/>
      <c r="E1094" s="14">
        <v>2550.0</v>
      </c>
      <c r="F1094" s="35"/>
      <c r="G1094" s="34"/>
      <c r="H1094" s="14">
        <v>2128.0</v>
      </c>
      <c r="I1094" s="35"/>
      <c r="J1094" s="34"/>
      <c r="K1094" s="14">
        <v>1916.0</v>
      </c>
      <c r="L1094" s="35"/>
      <c r="M1094" s="34"/>
      <c r="N1094" s="14">
        <v>2022.0</v>
      </c>
      <c r="O1094" s="35"/>
      <c r="P1094" s="34"/>
      <c r="Q1094" s="14">
        <v>2488.0</v>
      </c>
      <c r="R1094" s="35"/>
    </row>
    <row r="1095">
      <c r="A1095" s="10" t="s">
        <v>1110</v>
      </c>
      <c r="B1095" s="11" t="s">
        <v>93</v>
      </c>
      <c r="C1095" s="12" t="s">
        <v>24</v>
      </c>
      <c r="D1095" s="34"/>
      <c r="E1095" s="19">
        <v>3594.0</v>
      </c>
      <c r="F1095" s="35"/>
      <c r="G1095" s="34"/>
      <c r="H1095" s="14">
        <v>2780.0</v>
      </c>
      <c r="I1095" s="35"/>
      <c r="J1095" s="34"/>
      <c r="K1095" s="14">
        <v>2177.0</v>
      </c>
      <c r="L1095" s="35"/>
      <c r="M1095" s="34"/>
      <c r="N1095" s="14">
        <v>3006.0</v>
      </c>
      <c r="O1095" s="35"/>
      <c r="P1095" s="34"/>
      <c r="Q1095" s="14">
        <v>3246.0</v>
      </c>
      <c r="R1095" s="35"/>
    </row>
    <row r="1096">
      <c r="A1096" s="10" t="s">
        <v>1111</v>
      </c>
      <c r="B1096" s="11" t="s">
        <v>118</v>
      </c>
      <c r="C1096" s="12" t="s">
        <v>24</v>
      </c>
      <c r="D1096" s="34"/>
      <c r="E1096" s="14">
        <v>4378.0</v>
      </c>
      <c r="F1096" s="35"/>
      <c r="G1096" s="34"/>
      <c r="H1096" s="14">
        <v>7980.0</v>
      </c>
      <c r="I1096" s="35"/>
      <c r="J1096" s="34"/>
      <c r="K1096" s="14">
        <v>7317.0</v>
      </c>
      <c r="L1096" s="35"/>
      <c r="M1096" s="34"/>
      <c r="N1096" s="14">
        <v>10188.0</v>
      </c>
      <c r="O1096" s="35"/>
      <c r="P1096" s="34"/>
      <c r="Q1096" s="14">
        <v>12251.0</v>
      </c>
      <c r="R1096" s="35"/>
    </row>
    <row r="1097">
      <c r="A1097" s="10" t="s">
        <v>1112</v>
      </c>
      <c r="B1097" s="11" t="s">
        <v>118</v>
      </c>
      <c r="C1097" s="12" t="s">
        <v>24</v>
      </c>
      <c r="D1097" s="34"/>
      <c r="E1097" s="14">
        <v>3308.0</v>
      </c>
      <c r="F1097" s="35"/>
      <c r="G1097" s="34"/>
      <c r="H1097" s="14">
        <v>3651.0</v>
      </c>
      <c r="I1097" s="35"/>
      <c r="J1097" s="34"/>
      <c r="K1097" s="14">
        <v>3211.0</v>
      </c>
      <c r="L1097" s="35"/>
      <c r="M1097" s="34"/>
      <c r="N1097" s="14">
        <v>3458.0</v>
      </c>
      <c r="O1097" s="35"/>
      <c r="P1097" s="34"/>
      <c r="Q1097" s="14">
        <v>4898.0</v>
      </c>
      <c r="R1097" s="35"/>
    </row>
    <row r="1098">
      <c r="A1098" s="10" t="s">
        <v>1113</v>
      </c>
      <c r="B1098" s="11" t="s">
        <v>196</v>
      </c>
      <c r="C1098" s="12" t="s">
        <v>24</v>
      </c>
      <c r="D1098" s="34"/>
      <c r="E1098" s="14">
        <v>1474.0</v>
      </c>
      <c r="F1098" s="35"/>
      <c r="G1098" s="34"/>
      <c r="H1098" s="14">
        <v>1030.0</v>
      </c>
      <c r="I1098" s="35"/>
      <c r="J1098" s="34"/>
      <c r="K1098" s="14">
        <v>914.0</v>
      </c>
      <c r="L1098" s="35"/>
      <c r="M1098" s="34"/>
      <c r="N1098" s="14">
        <v>978.0</v>
      </c>
      <c r="O1098" s="35"/>
      <c r="P1098" s="34"/>
      <c r="Q1098" s="14">
        <v>1063.0</v>
      </c>
      <c r="R1098" s="35"/>
    </row>
    <row r="1099">
      <c r="A1099" s="10" t="s">
        <v>1114</v>
      </c>
      <c r="B1099" s="11" t="s">
        <v>196</v>
      </c>
      <c r="C1099" s="12" t="s">
        <v>24</v>
      </c>
      <c r="D1099" s="34"/>
      <c r="E1099" s="14">
        <v>2454.0</v>
      </c>
      <c r="F1099" s="35"/>
      <c r="G1099" s="34"/>
      <c r="H1099" s="14">
        <v>2225.0</v>
      </c>
      <c r="I1099" s="35"/>
      <c r="J1099" s="34"/>
      <c r="K1099" s="14">
        <v>1983.0</v>
      </c>
      <c r="L1099" s="35"/>
      <c r="M1099" s="34"/>
      <c r="N1099" s="14">
        <v>2222.0</v>
      </c>
      <c r="O1099" s="35"/>
      <c r="P1099" s="34"/>
      <c r="Q1099" s="14">
        <v>2253.0</v>
      </c>
      <c r="R1099" s="35"/>
    </row>
    <row r="1100">
      <c r="A1100" s="10" t="s">
        <v>1115</v>
      </c>
      <c r="B1100" s="11" t="s">
        <v>196</v>
      </c>
      <c r="C1100" s="12" t="s">
        <v>24</v>
      </c>
      <c r="D1100" s="34"/>
      <c r="E1100" s="14">
        <v>1238.0</v>
      </c>
      <c r="F1100" s="35"/>
      <c r="G1100" s="34"/>
      <c r="H1100" s="14">
        <v>628.0</v>
      </c>
      <c r="I1100" s="35"/>
      <c r="J1100" s="34"/>
      <c r="K1100" s="14">
        <v>473.0</v>
      </c>
      <c r="L1100" s="35"/>
      <c r="M1100" s="34"/>
      <c r="N1100" s="14">
        <v>328.0</v>
      </c>
      <c r="O1100" s="35"/>
      <c r="P1100" s="34"/>
      <c r="Q1100" s="14">
        <v>475.0</v>
      </c>
      <c r="R1100" s="35"/>
    </row>
    <row r="1101">
      <c r="A1101" s="10" t="s">
        <v>1116</v>
      </c>
      <c r="B1101" s="11" t="s">
        <v>196</v>
      </c>
      <c r="C1101" s="12" t="s">
        <v>24</v>
      </c>
      <c r="D1101" s="34"/>
      <c r="E1101" s="14">
        <v>1523.0</v>
      </c>
      <c r="F1101" s="35"/>
      <c r="G1101" s="34"/>
      <c r="H1101" s="14">
        <v>793.0</v>
      </c>
      <c r="I1101" s="35"/>
      <c r="J1101" s="34"/>
      <c r="K1101" s="14">
        <v>595.0</v>
      </c>
      <c r="L1101" s="35"/>
      <c r="M1101" s="34"/>
      <c r="N1101" s="14">
        <v>512.0</v>
      </c>
      <c r="O1101" s="35"/>
      <c r="P1101" s="34"/>
      <c r="Q1101" s="14">
        <v>534.0</v>
      </c>
      <c r="R1101" s="35"/>
    </row>
    <row r="1102">
      <c r="A1102" s="10" t="s">
        <v>1117</v>
      </c>
      <c r="B1102" s="11" t="s">
        <v>196</v>
      </c>
      <c r="C1102" s="12" t="s">
        <v>24</v>
      </c>
      <c r="D1102" s="34"/>
      <c r="E1102" s="14">
        <v>1095.0</v>
      </c>
      <c r="F1102" s="35"/>
      <c r="G1102" s="34"/>
      <c r="H1102" s="14">
        <v>672.0</v>
      </c>
      <c r="I1102" s="35"/>
      <c r="J1102" s="34"/>
      <c r="K1102" s="14">
        <v>581.0</v>
      </c>
      <c r="L1102" s="35"/>
      <c r="M1102" s="34"/>
      <c r="N1102" s="14">
        <v>841.0</v>
      </c>
      <c r="O1102" s="35"/>
      <c r="P1102" s="34"/>
      <c r="Q1102" s="14">
        <v>679.0</v>
      </c>
      <c r="R1102" s="35"/>
    </row>
    <row r="1103">
      <c r="A1103" s="10" t="s">
        <v>1118</v>
      </c>
      <c r="B1103" s="11" t="s">
        <v>196</v>
      </c>
      <c r="C1103" s="12" t="s">
        <v>24</v>
      </c>
      <c r="D1103" s="34"/>
      <c r="E1103" s="14">
        <v>1234.0</v>
      </c>
      <c r="F1103" s="35"/>
      <c r="G1103" s="34"/>
      <c r="H1103" s="14">
        <v>1285.0</v>
      </c>
      <c r="I1103" s="35"/>
      <c r="J1103" s="34"/>
      <c r="K1103" s="14">
        <v>1152.0</v>
      </c>
      <c r="L1103" s="35"/>
      <c r="M1103" s="34"/>
      <c r="N1103" s="14">
        <v>1277.0</v>
      </c>
      <c r="O1103" s="35"/>
      <c r="P1103" s="34"/>
      <c r="Q1103" s="14">
        <v>1354.0</v>
      </c>
      <c r="R1103" s="35"/>
    </row>
    <row r="1104">
      <c r="A1104" s="10" t="s">
        <v>1119</v>
      </c>
      <c r="B1104" s="11" t="s">
        <v>196</v>
      </c>
      <c r="C1104" s="12" t="s">
        <v>24</v>
      </c>
      <c r="D1104" s="34"/>
      <c r="E1104" s="14">
        <v>1583.0</v>
      </c>
      <c r="F1104" s="35"/>
      <c r="G1104" s="34"/>
      <c r="H1104" s="14">
        <v>1127.0</v>
      </c>
      <c r="I1104" s="35"/>
      <c r="J1104" s="34"/>
      <c r="K1104" s="14">
        <v>1048.0</v>
      </c>
      <c r="L1104" s="35"/>
      <c r="M1104" s="34"/>
      <c r="N1104" s="14">
        <v>1059.0</v>
      </c>
      <c r="O1104" s="35"/>
      <c r="P1104" s="34"/>
      <c r="Q1104" s="14">
        <v>1109.0</v>
      </c>
      <c r="R1104" s="35"/>
    </row>
    <row r="1105">
      <c r="A1105" s="10" t="s">
        <v>296</v>
      </c>
      <c r="B1105" s="11" t="s">
        <v>196</v>
      </c>
      <c r="C1105" s="12" t="s">
        <v>24</v>
      </c>
      <c r="D1105" s="34"/>
      <c r="E1105" s="14">
        <v>994.0</v>
      </c>
      <c r="F1105" s="35"/>
      <c r="G1105" s="34"/>
      <c r="H1105" s="14">
        <v>520.0</v>
      </c>
      <c r="I1105" s="35"/>
      <c r="J1105" s="34"/>
      <c r="K1105" s="14">
        <v>462.0</v>
      </c>
      <c r="L1105" s="35"/>
      <c r="M1105" s="34"/>
      <c r="N1105" s="14">
        <v>470.0</v>
      </c>
      <c r="O1105" s="35"/>
      <c r="P1105" s="34"/>
      <c r="Q1105" s="14">
        <v>409.0</v>
      </c>
      <c r="R1105" s="35"/>
    </row>
    <row r="1106">
      <c r="A1106" s="10" t="s">
        <v>1120</v>
      </c>
      <c r="B1106" s="11" t="s">
        <v>196</v>
      </c>
      <c r="C1106" s="12" t="s">
        <v>24</v>
      </c>
      <c r="D1106" s="34"/>
      <c r="E1106" s="14">
        <f>3412-515</f>
        <v>2897</v>
      </c>
      <c r="F1106" s="35"/>
      <c r="G1106" s="34"/>
      <c r="H1106" s="14">
        <f>5955-2396</f>
        <v>3559</v>
      </c>
      <c r="I1106" s="35"/>
      <c r="J1106" s="34"/>
      <c r="K1106" s="14">
        <v>3882.0</v>
      </c>
      <c r="L1106" s="35"/>
      <c r="M1106" s="34"/>
      <c r="N1106" s="14">
        <v>3942.0</v>
      </c>
      <c r="O1106" s="35"/>
      <c r="P1106" s="34"/>
      <c r="Q1106" s="14">
        <v>3709.0</v>
      </c>
      <c r="R1106" s="35"/>
    </row>
    <row r="1107">
      <c r="A1107" s="10" t="s">
        <v>1121</v>
      </c>
      <c r="B1107" s="11" t="s">
        <v>86</v>
      </c>
      <c r="C1107" s="12" t="s">
        <v>24</v>
      </c>
      <c r="D1107" s="34"/>
      <c r="E1107" s="14">
        <v>2995.0</v>
      </c>
      <c r="F1107" s="35"/>
      <c r="G1107" s="34"/>
      <c r="H1107" s="14">
        <v>2211.0</v>
      </c>
      <c r="I1107" s="35"/>
      <c r="J1107" s="34"/>
      <c r="K1107" s="14">
        <v>2115.0</v>
      </c>
      <c r="L1107" s="35"/>
      <c r="M1107" s="34"/>
      <c r="N1107" s="14">
        <v>1937.0</v>
      </c>
      <c r="O1107" s="35"/>
      <c r="P1107" s="34"/>
      <c r="Q1107" s="14">
        <v>2141.0</v>
      </c>
      <c r="R1107" s="35"/>
    </row>
    <row r="1108">
      <c r="A1108" s="10" t="s">
        <v>1122</v>
      </c>
      <c r="B1108" s="11" t="s">
        <v>86</v>
      </c>
      <c r="C1108" s="12" t="s">
        <v>24</v>
      </c>
      <c r="D1108" s="34"/>
      <c r="E1108" s="14">
        <v>990.0</v>
      </c>
      <c r="F1108" s="35"/>
      <c r="G1108" s="34"/>
      <c r="H1108" s="14">
        <v>1907.0</v>
      </c>
      <c r="I1108" s="35"/>
      <c r="J1108" s="34"/>
      <c r="K1108" s="14">
        <v>3149.0</v>
      </c>
      <c r="L1108" s="35"/>
      <c r="M1108" s="34"/>
      <c r="N1108" s="14">
        <v>4931.0</v>
      </c>
      <c r="O1108" s="35"/>
      <c r="P1108" s="34"/>
      <c r="Q1108" s="14">
        <v>6348.0</v>
      </c>
      <c r="R1108" s="35"/>
    </row>
    <row r="1109">
      <c r="A1109" s="10" t="s">
        <v>1123</v>
      </c>
      <c r="B1109" s="11" t="s">
        <v>86</v>
      </c>
      <c r="C1109" s="12" t="s">
        <v>24</v>
      </c>
      <c r="D1109" s="34"/>
      <c r="E1109" s="14">
        <v>826.0</v>
      </c>
      <c r="F1109" s="35"/>
      <c r="G1109" s="34"/>
      <c r="H1109" s="14">
        <v>684.0</v>
      </c>
      <c r="I1109" s="35"/>
      <c r="J1109" s="34"/>
      <c r="K1109" s="14">
        <v>487.0</v>
      </c>
      <c r="L1109" s="35"/>
      <c r="M1109" s="34"/>
      <c r="N1109" s="14">
        <v>472.0</v>
      </c>
      <c r="O1109" s="35"/>
      <c r="P1109" s="34"/>
      <c r="Q1109" s="14">
        <v>553.0</v>
      </c>
      <c r="R1109" s="35"/>
    </row>
    <row r="1110">
      <c r="A1110" s="10" t="s">
        <v>1124</v>
      </c>
      <c r="B1110" s="11" t="s">
        <v>86</v>
      </c>
      <c r="C1110" s="12" t="s">
        <v>24</v>
      </c>
      <c r="D1110" s="34"/>
      <c r="E1110" s="14">
        <v>2326.0</v>
      </c>
      <c r="F1110" s="35"/>
      <c r="G1110" s="34"/>
      <c r="H1110" s="14">
        <v>5406.0</v>
      </c>
      <c r="I1110" s="35"/>
      <c r="J1110" s="34"/>
      <c r="K1110" s="14">
        <v>7853.0</v>
      </c>
      <c r="L1110" s="35"/>
      <c r="M1110" s="34"/>
      <c r="N1110" s="14">
        <v>9920.0</v>
      </c>
      <c r="O1110" s="35"/>
      <c r="P1110" s="34"/>
      <c r="Q1110" s="14">
        <v>12560.0</v>
      </c>
      <c r="R1110" s="35"/>
    </row>
    <row r="1111">
      <c r="A1111" s="31" t="s">
        <v>1125</v>
      </c>
      <c r="B1111" s="11" t="s">
        <v>471</v>
      </c>
      <c r="C1111" s="12" t="s">
        <v>24</v>
      </c>
      <c r="D1111" s="34"/>
      <c r="E1111" s="14">
        <v>1191.0</v>
      </c>
      <c r="F1111" s="35"/>
      <c r="G1111" s="34"/>
      <c r="H1111" s="14">
        <v>616.0</v>
      </c>
      <c r="I1111" s="48"/>
      <c r="J1111" s="34"/>
      <c r="K1111" s="14">
        <v>516.0</v>
      </c>
      <c r="L1111" s="35"/>
      <c r="M1111" s="34"/>
      <c r="N1111" s="14">
        <v>397.0</v>
      </c>
      <c r="O1111" s="35"/>
      <c r="P1111" s="34"/>
      <c r="Q1111" s="14">
        <v>415.0</v>
      </c>
      <c r="R1111" s="35"/>
    </row>
    <row r="1112">
      <c r="A1112" s="31" t="s">
        <v>1126</v>
      </c>
      <c r="B1112" s="11" t="s">
        <v>471</v>
      </c>
      <c r="C1112" s="12" t="s">
        <v>24</v>
      </c>
      <c r="D1112" s="34"/>
      <c r="E1112" s="14">
        <v>1636.0</v>
      </c>
      <c r="F1112" s="35"/>
      <c r="G1112" s="34"/>
      <c r="H1112" s="14">
        <v>933.0</v>
      </c>
      <c r="I1112" s="48"/>
      <c r="J1112" s="34"/>
      <c r="K1112" s="14">
        <v>743.0</v>
      </c>
      <c r="L1112" s="35"/>
      <c r="M1112" s="34"/>
      <c r="N1112" s="14">
        <v>650.0</v>
      </c>
      <c r="O1112" s="35"/>
      <c r="P1112" s="34"/>
      <c r="Q1112" s="14">
        <v>768.0</v>
      </c>
      <c r="R1112" s="35"/>
    </row>
    <row r="1113">
      <c r="A1113" s="31" t="s">
        <v>1127</v>
      </c>
      <c r="B1113" s="11" t="s">
        <v>471</v>
      </c>
      <c r="C1113" s="12" t="s">
        <v>24</v>
      </c>
      <c r="D1113" s="34"/>
      <c r="E1113" s="14">
        <v>1720.0</v>
      </c>
      <c r="F1113" s="35"/>
      <c r="G1113" s="34"/>
      <c r="H1113" s="14">
        <v>1024.0</v>
      </c>
      <c r="I1113" s="48"/>
      <c r="J1113" s="34"/>
      <c r="K1113" s="14">
        <v>861.0</v>
      </c>
      <c r="L1113" s="35"/>
      <c r="M1113" s="34"/>
      <c r="N1113" s="14">
        <v>796.0</v>
      </c>
      <c r="O1113" s="35"/>
      <c r="P1113" s="34"/>
      <c r="Q1113" s="14">
        <v>917.0</v>
      </c>
      <c r="R1113" s="35"/>
    </row>
    <row r="1114">
      <c r="A1114" s="31" t="s">
        <v>1128</v>
      </c>
      <c r="B1114" s="11" t="s">
        <v>471</v>
      </c>
      <c r="C1114" s="12" t="s">
        <v>24</v>
      </c>
      <c r="D1114" s="34"/>
      <c r="E1114" s="14">
        <v>1127.0</v>
      </c>
      <c r="F1114" s="35"/>
      <c r="G1114" s="34"/>
      <c r="H1114" s="14">
        <v>708.0</v>
      </c>
      <c r="I1114" s="48"/>
      <c r="J1114" s="34"/>
      <c r="K1114" s="14">
        <v>652.0</v>
      </c>
      <c r="L1114" s="35"/>
      <c r="M1114" s="34"/>
      <c r="N1114" s="14">
        <v>569.0</v>
      </c>
      <c r="O1114" s="35"/>
      <c r="P1114" s="34"/>
      <c r="Q1114" s="14">
        <v>673.0</v>
      </c>
      <c r="R1114" s="35"/>
    </row>
    <row r="1115">
      <c r="A1115" s="31" t="s">
        <v>1129</v>
      </c>
      <c r="B1115" s="11" t="s">
        <v>471</v>
      </c>
      <c r="C1115" s="12" t="s">
        <v>24</v>
      </c>
      <c r="D1115" s="34"/>
      <c r="E1115" s="14">
        <v>1378.0</v>
      </c>
      <c r="F1115" s="35"/>
      <c r="G1115" s="34"/>
      <c r="H1115" s="14">
        <v>977.0</v>
      </c>
      <c r="I1115" s="48"/>
      <c r="J1115" s="34"/>
      <c r="K1115" s="14">
        <v>890.0</v>
      </c>
      <c r="L1115" s="35"/>
      <c r="M1115" s="34"/>
      <c r="N1115" s="14">
        <v>881.0</v>
      </c>
      <c r="O1115" s="35"/>
      <c r="P1115" s="34"/>
      <c r="Q1115" s="14">
        <v>887.0</v>
      </c>
      <c r="R1115" s="35"/>
    </row>
    <row r="1116">
      <c r="A1116" s="31" t="s">
        <v>1130</v>
      </c>
      <c r="B1116" s="11" t="s">
        <v>471</v>
      </c>
      <c r="C1116" s="12" t="s">
        <v>24</v>
      </c>
      <c r="D1116" s="34"/>
      <c r="E1116" s="14">
        <v>2683.0</v>
      </c>
      <c r="F1116" s="35"/>
      <c r="G1116" s="34"/>
      <c r="H1116" s="14">
        <v>1450.0</v>
      </c>
      <c r="I1116" s="48"/>
      <c r="J1116" s="34"/>
      <c r="K1116" s="14">
        <v>1227.0</v>
      </c>
      <c r="L1116" s="35"/>
      <c r="M1116" s="34"/>
      <c r="N1116" s="14">
        <v>1010.0</v>
      </c>
      <c r="O1116" s="35"/>
      <c r="P1116" s="34"/>
      <c r="Q1116" s="14">
        <v>1010.0</v>
      </c>
      <c r="R1116" s="35"/>
    </row>
    <row r="1117">
      <c r="A1117" s="31" t="s">
        <v>1131</v>
      </c>
      <c r="B1117" s="11" t="s">
        <v>471</v>
      </c>
      <c r="C1117" s="12" t="s">
        <v>24</v>
      </c>
      <c r="D1117" s="34"/>
      <c r="E1117" s="14">
        <v>2040.0</v>
      </c>
      <c r="F1117" s="35"/>
      <c r="G1117" s="34"/>
      <c r="H1117" s="14">
        <v>1467.0</v>
      </c>
      <c r="I1117" s="48"/>
      <c r="J1117" s="34"/>
      <c r="K1117" s="14">
        <v>1541.0</v>
      </c>
      <c r="L1117" s="35"/>
      <c r="M1117" s="34"/>
      <c r="N1117" s="14">
        <v>978.0</v>
      </c>
      <c r="O1117" s="35"/>
      <c r="P1117" s="34"/>
      <c r="Q1117" s="14">
        <v>1061.0</v>
      </c>
      <c r="R1117" s="35"/>
    </row>
    <row r="1118">
      <c r="A1118" s="31" t="s">
        <v>1132</v>
      </c>
      <c r="B1118" s="11" t="s">
        <v>471</v>
      </c>
      <c r="C1118" s="12" t="s">
        <v>24</v>
      </c>
      <c r="D1118" s="34"/>
      <c r="E1118" s="14">
        <v>1636.0</v>
      </c>
      <c r="F1118" s="35"/>
      <c r="G1118" s="34"/>
      <c r="H1118" s="14">
        <v>1280.0</v>
      </c>
      <c r="I1118" s="48"/>
      <c r="J1118" s="34"/>
      <c r="K1118" s="14">
        <v>1065.0</v>
      </c>
      <c r="L1118" s="35"/>
      <c r="M1118" s="34"/>
      <c r="N1118" s="14">
        <v>916.0</v>
      </c>
      <c r="O1118" s="35"/>
      <c r="P1118" s="34"/>
      <c r="Q1118" s="14">
        <v>845.0</v>
      </c>
      <c r="R1118" s="35"/>
    </row>
    <row r="1119">
      <c r="A1119" s="31" t="s">
        <v>1133</v>
      </c>
      <c r="B1119" s="11" t="s">
        <v>471</v>
      </c>
      <c r="C1119" s="12" t="s">
        <v>24</v>
      </c>
      <c r="D1119" s="34"/>
      <c r="E1119" s="14">
        <v>2082.0</v>
      </c>
      <c r="F1119" s="35"/>
      <c r="G1119" s="34"/>
      <c r="H1119" s="14">
        <v>1430.0</v>
      </c>
      <c r="I1119" s="48"/>
      <c r="J1119" s="34"/>
      <c r="K1119" s="14">
        <v>1378.0</v>
      </c>
      <c r="L1119" s="35"/>
      <c r="M1119" s="34"/>
      <c r="N1119" s="14">
        <v>1463.0</v>
      </c>
      <c r="O1119" s="35"/>
      <c r="P1119" s="34"/>
      <c r="Q1119" s="14">
        <v>1503.0</v>
      </c>
      <c r="R1119" s="35"/>
    </row>
    <row r="1120">
      <c r="A1120" s="31" t="s">
        <v>1134</v>
      </c>
      <c r="B1120" s="11" t="s">
        <v>471</v>
      </c>
      <c r="C1120" s="12" t="s">
        <v>24</v>
      </c>
      <c r="D1120" s="34"/>
      <c r="E1120" s="14">
        <v>3350.0</v>
      </c>
      <c r="F1120" s="35"/>
      <c r="G1120" s="34"/>
      <c r="H1120" s="14">
        <v>2526.0</v>
      </c>
      <c r="I1120" s="48"/>
      <c r="J1120" s="34"/>
      <c r="K1120" s="14">
        <v>2132.0</v>
      </c>
      <c r="L1120" s="35"/>
      <c r="M1120" s="34"/>
      <c r="N1120" s="14">
        <v>2193.0</v>
      </c>
      <c r="O1120" s="35"/>
      <c r="P1120" s="34"/>
      <c r="Q1120" s="14">
        <v>2417.0</v>
      </c>
      <c r="R1120" s="35"/>
    </row>
    <row r="1121">
      <c r="A1121" s="31" t="s">
        <v>1135</v>
      </c>
      <c r="B1121" s="11" t="s">
        <v>471</v>
      </c>
      <c r="C1121" s="12" t="s">
        <v>24</v>
      </c>
      <c r="D1121" s="34"/>
      <c r="E1121" s="14">
        <v>1734.0</v>
      </c>
      <c r="F1121" s="35"/>
      <c r="G1121" s="34"/>
      <c r="H1121" s="14">
        <v>1419.0</v>
      </c>
      <c r="I1121" s="48"/>
      <c r="J1121" s="34"/>
      <c r="K1121" s="14">
        <v>1193.0</v>
      </c>
      <c r="L1121" s="35"/>
      <c r="M1121" s="34"/>
      <c r="N1121" s="14">
        <v>1128.0</v>
      </c>
      <c r="O1121" s="35"/>
      <c r="P1121" s="34"/>
      <c r="Q1121" s="14">
        <v>1146.0</v>
      </c>
      <c r="R1121" s="35"/>
    </row>
    <row r="1122">
      <c r="A1122" s="31" t="s">
        <v>250</v>
      </c>
      <c r="B1122" s="11" t="s">
        <v>471</v>
      </c>
      <c r="C1122" s="12" t="s">
        <v>24</v>
      </c>
      <c r="D1122" s="34"/>
      <c r="E1122" s="14">
        <v>1405.0</v>
      </c>
      <c r="F1122" s="35"/>
      <c r="G1122" s="34"/>
      <c r="H1122" s="14">
        <v>1105.0</v>
      </c>
      <c r="I1122" s="48"/>
      <c r="J1122" s="34"/>
      <c r="K1122" s="14">
        <v>871.0</v>
      </c>
      <c r="L1122" s="35"/>
      <c r="M1122" s="34"/>
      <c r="N1122" s="14">
        <v>705.0</v>
      </c>
      <c r="O1122" s="35"/>
      <c r="P1122" s="34"/>
      <c r="Q1122" s="14">
        <v>790.0</v>
      </c>
      <c r="R1122" s="35"/>
    </row>
    <row r="1123">
      <c r="A1123" s="31" t="s">
        <v>1136</v>
      </c>
      <c r="B1123" s="11" t="s">
        <v>471</v>
      </c>
      <c r="C1123" s="12" t="s">
        <v>24</v>
      </c>
      <c r="D1123" s="34"/>
      <c r="E1123" s="14">
        <v>1591.0</v>
      </c>
      <c r="F1123" s="35"/>
      <c r="G1123" s="34"/>
      <c r="H1123" s="14">
        <v>963.0</v>
      </c>
      <c r="I1123" s="48"/>
      <c r="J1123" s="34"/>
      <c r="K1123" s="14">
        <v>833.0</v>
      </c>
      <c r="L1123" s="35"/>
      <c r="M1123" s="34"/>
      <c r="N1123" s="14">
        <v>755.0</v>
      </c>
      <c r="O1123" s="35"/>
      <c r="P1123" s="34"/>
      <c r="Q1123" s="14">
        <v>786.0</v>
      </c>
      <c r="R1123" s="35"/>
    </row>
    <row r="1124">
      <c r="A1124" s="31" t="s">
        <v>1137</v>
      </c>
      <c r="B1124" s="11" t="s">
        <v>466</v>
      </c>
      <c r="C1124" s="12" t="s">
        <v>24</v>
      </c>
      <c r="D1124" s="34"/>
      <c r="E1124" s="14">
        <v>1617.0</v>
      </c>
      <c r="F1124" s="35"/>
      <c r="G1124" s="34"/>
      <c r="H1124" s="14">
        <v>1222.0</v>
      </c>
      <c r="I1124" s="48"/>
      <c r="J1124" s="34"/>
      <c r="K1124" s="14">
        <v>1178.0</v>
      </c>
      <c r="L1124" s="35"/>
      <c r="M1124" s="34"/>
      <c r="N1124" s="14">
        <v>1177.0</v>
      </c>
      <c r="O1124" s="35"/>
      <c r="P1124" s="34"/>
      <c r="Q1124" s="14">
        <v>1284.0</v>
      </c>
      <c r="R1124" s="35"/>
    </row>
    <row r="1125">
      <c r="A1125" s="31" t="s">
        <v>1138</v>
      </c>
      <c r="B1125" s="11" t="s">
        <v>466</v>
      </c>
      <c r="C1125" s="12" t="s">
        <v>24</v>
      </c>
      <c r="D1125" s="34"/>
      <c r="E1125" s="14">
        <v>601.0</v>
      </c>
      <c r="F1125" s="35"/>
      <c r="G1125" s="34"/>
      <c r="H1125" s="14">
        <v>345.0</v>
      </c>
      <c r="I1125" s="48"/>
      <c r="J1125" s="34"/>
      <c r="K1125" s="14">
        <v>282.0</v>
      </c>
      <c r="L1125" s="35"/>
      <c r="M1125" s="34"/>
      <c r="N1125" s="14">
        <v>258.0</v>
      </c>
      <c r="O1125" s="35"/>
      <c r="P1125" s="34"/>
      <c r="Q1125" s="14">
        <v>311.0</v>
      </c>
      <c r="R1125" s="35"/>
    </row>
    <row r="1126">
      <c r="A1126" s="31" t="s">
        <v>1139</v>
      </c>
      <c r="B1126" s="11" t="s">
        <v>466</v>
      </c>
      <c r="C1126" s="12" t="s">
        <v>24</v>
      </c>
      <c r="D1126" s="34"/>
      <c r="E1126" s="14">
        <v>5025.0</v>
      </c>
      <c r="F1126" s="35"/>
      <c r="G1126" s="34"/>
      <c r="H1126" s="14">
        <v>3514.0</v>
      </c>
      <c r="I1126" s="48"/>
      <c r="J1126" s="34"/>
      <c r="K1126" s="14">
        <v>3030.0</v>
      </c>
      <c r="L1126" s="35"/>
      <c r="M1126" s="34"/>
      <c r="N1126" s="14">
        <v>2904.0</v>
      </c>
      <c r="O1126" s="35"/>
      <c r="P1126" s="34"/>
      <c r="Q1126" s="14">
        <v>2949.0</v>
      </c>
      <c r="R1126" s="35"/>
    </row>
    <row r="1127">
      <c r="A1127" s="31" t="s">
        <v>1140</v>
      </c>
      <c r="B1127" s="11" t="s">
        <v>466</v>
      </c>
      <c r="C1127" s="12" t="s">
        <v>24</v>
      </c>
      <c r="D1127" s="34"/>
      <c r="E1127" s="14">
        <v>1771.0</v>
      </c>
      <c r="F1127" s="35"/>
      <c r="G1127" s="34"/>
      <c r="H1127" s="14">
        <v>1608.0</v>
      </c>
      <c r="I1127" s="48"/>
      <c r="J1127" s="34"/>
      <c r="K1127" s="14">
        <v>1967.0</v>
      </c>
      <c r="L1127" s="35"/>
      <c r="M1127" s="34"/>
      <c r="N1127" s="14">
        <v>1868.0</v>
      </c>
      <c r="O1127" s="35"/>
      <c r="P1127" s="34"/>
      <c r="Q1127" s="14">
        <v>1774.0</v>
      </c>
      <c r="R1127" s="35"/>
    </row>
    <row r="1128">
      <c r="A1128" s="31" t="s">
        <v>138</v>
      </c>
      <c r="B1128" s="11" t="s">
        <v>466</v>
      </c>
      <c r="C1128" s="12" t="s">
        <v>24</v>
      </c>
      <c r="D1128" s="34"/>
      <c r="E1128" s="14">
        <v>2020.0</v>
      </c>
      <c r="F1128" s="35"/>
      <c r="G1128" s="34"/>
      <c r="H1128" s="14">
        <v>1087.0</v>
      </c>
      <c r="I1128" s="48"/>
      <c r="J1128" s="34"/>
      <c r="K1128" s="14">
        <v>889.0</v>
      </c>
      <c r="L1128" s="35"/>
      <c r="M1128" s="34"/>
      <c r="N1128" s="14">
        <v>812.0</v>
      </c>
      <c r="O1128" s="35"/>
      <c r="P1128" s="34"/>
      <c r="Q1128" s="14">
        <v>693.0</v>
      </c>
      <c r="R1128" s="35"/>
    </row>
    <row r="1129">
      <c r="A1129" s="31" t="s">
        <v>1141</v>
      </c>
      <c r="B1129" s="11" t="s">
        <v>466</v>
      </c>
      <c r="C1129" s="12" t="s">
        <v>24</v>
      </c>
      <c r="D1129" s="34"/>
      <c r="E1129" s="14">
        <v>1581.0</v>
      </c>
      <c r="F1129" s="35"/>
      <c r="G1129" s="34"/>
      <c r="H1129" s="14">
        <v>1318.0</v>
      </c>
      <c r="I1129" s="48"/>
      <c r="J1129" s="34"/>
      <c r="K1129" s="14">
        <v>1166.0</v>
      </c>
      <c r="L1129" s="35"/>
      <c r="M1129" s="34"/>
      <c r="N1129" s="14">
        <v>1257.0</v>
      </c>
      <c r="O1129" s="35"/>
      <c r="P1129" s="34"/>
      <c r="Q1129" s="14">
        <v>1205.0</v>
      </c>
      <c r="R1129" s="35"/>
    </row>
    <row r="1130">
      <c r="A1130" s="31" t="s">
        <v>1142</v>
      </c>
      <c r="B1130" s="11" t="s">
        <v>466</v>
      </c>
      <c r="C1130" s="12" t="s">
        <v>24</v>
      </c>
      <c r="D1130" s="34"/>
      <c r="E1130" s="14">
        <v>2059.0</v>
      </c>
      <c r="F1130" s="35"/>
      <c r="G1130" s="34"/>
      <c r="H1130" s="14">
        <v>1285.0</v>
      </c>
      <c r="I1130" s="48"/>
      <c r="J1130" s="34"/>
      <c r="K1130" s="14">
        <v>1100.0</v>
      </c>
      <c r="L1130" s="35"/>
      <c r="M1130" s="34"/>
      <c r="N1130" s="14">
        <v>1050.0</v>
      </c>
      <c r="O1130" s="35"/>
      <c r="P1130" s="34"/>
      <c r="Q1130" s="14">
        <v>1024.0</v>
      </c>
      <c r="R1130" s="35"/>
    </row>
    <row r="1131">
      <c r="A1131" s="31" t="s">
        <v>1143</v>
      </c>
      <c r="B1131" s="11" t="s">
        <v>386</v>
      </c>
      <c r="C1131" s="12" t="s">
        <v>24</v>
      </c>
      <c r="D1131" s="34"/>
      <c r="E1131" s="14">
        <v>3316.0</v>
      </c>
      <c r="F1131" s="35"/>
      <c r="G1131" s="34"/>
      <c r="H1131" s="14">
        <v>2593.0</v>
      </c>
      <c r="I1131" s="48"/>
      <c r="J1131" s="34"/>
      <c r="K1131" s="14">
        <v>2215.0</v>
      </c>
      <c r="L1131" s="35"/>
      <c r="M1131" s="34"/>
      <c r="N1131" s="14">
        <v>2396.0</v>
      </c>
      <c r="O1131" s="35"/>
      <c r="P1131" s="34"/>
      <c r="Q1131" s="14">
        <v>2383.0</v>
      </c>
      <c r="R1131" s="35"/>
    </row>
    <row r="1132">
      <c r="A1132" s="31" t="s">
        <v>1144</v>
      </c>
      <c r="B1132" s="11" t="s">
        <v>386</v>
      </c>
      <c r="C1132" s="12" t="s">
        <v>24</v>
      </c>
      <c r="D1132" s="34"/>
      <c r="E1132" s="14">
        <v>1356.0</v>
      </c>
      <c r="F1132" s="35"/>
      <c r="G1132" s="34"/>
      <c r="H1132" s="14">
        <v>957.0</v>
      </c>
      <c r="I1132" s="48"/>
      <c r="J1132" s="34"/>
      <c r="K1132" s="14">
        <v>829.0</v>
      </c>
      <c r="L1132" s="35"/>
      <c r="M1132" s="34"/>
      <c r="N1132" s="14">
        <v>775.0</v>
      </c>
      <c r="O1132" s="35"/>
      <c r="P1132" s="34"/>
      <c r="Q1132" s="14">
        <v>738.0</v>
      </c>
      <c r="R1132" s="35"/>
    </row>
    <row r="1133">
      <c r="A1133" s="31" t="s">
        <v>1145</v>
      </c>
      <c r="B1133" s="11" t="s">
        <v>386</v>
      </c>
      <c r="C1133" s="12" t="s">
        <v>24</v>
      </c>
      <c r="D1133" s="34"/>
      <c r="E1133" s="14">
        <v>1947.0</v>
      </c>
      <c r="F1133" s="35"/>
      <c r="G1133" s="34"/>
      <c r="H1133" s="14">
        <v>1408.0</v>
      </c>
      <c r="I1133" s="48"/>
      <c r="J1133" s="34"/>
      <c r="K1133" s="14">
        <v>1137.0</v>
      </c>
      <c r="L1133" s="35"/>
      <c r="M1133" s="34"/>
      <c r="N1133" s="14">
        <v>1044.0</v>
      </c>
      <c r="O1133" s="35"/>
      <c r="P1133" s="34"/>
      <c r="Q1133" s="14">
        <v>1051.0</v>
      </c>
      <c r="R1133" s="35"/>
    </row>
    <row r="1134">
      <c r="A1134" s="31" t="s">
        <v>1146</v>
      </c>
      <c r="B1134" s="11" t="s">
        <v>386</v>
      </c>
      <c r="C1134" s="12" t="s">
        <v>24</v>
      </c>
      <c r="D1134" s="34"/>
      <c r="E1134" s="14">
        <v>3569.0</v>
      </c>
      <c r="F1134" s="35"/>
      <c r="G1134" s="34"/>
      <c r="H1134" s="14">
        <v>3355.0</v>
      </c>
      <c r="I1134" s="48"/>
      <c r="J1134" s="34"/>
      <c r="K1134" s="14">
        <v>2855.0</v>
      </c>
      <c r="L1134" s="35"/>
      <c r="M1134" s="34"/>
      <c r="N1134" s="14">
        <v>2843.0</v>
      </c>
      <c r="O1134" s="35"/>
      <c r="P1134" s="34"/>
      <c r="Q1134" s="14">
        <v>3200.0</v>
      </c>
      <c r="R1134" s="35"/>
    </row>
    <row r="1135">
      <c r="A1135" s="31" t="s">
        <v>1147</v>
      </c>
      <c r="B1135" s="11" t="s">
        <v>386</v>
      </c>
      <c r="C1135" s="12" t="s">
        <v>24</v>
      </c>
      <c r="D1135" s="34"/>
      <c r="E1135" s="14">
        <v>2765.0</v>
      </c>
      <c r="F1135" s="35"/>
      <c r="G1135" s="34"/>
      <c r="H1135" s="14">
        <v>2803.0</v>
      </c>
      <c r="I1135" s="48"/>
      <c r="J1135" s="34"/>
      <c r="K1135" s="14">
        <v>2754.0</v>
      </c>
      <c r="L1135" s="35"/>
      <c r="M1135" s="34"/>
      <c r="N1135" s="14">
        <v>2856.0</v>
      </c>
      <c r="O1135" s="35"/>
      <c r="P1135" s="34"/>
      <c r="Q1135" s="14">
        <v>2865.0</v>
      </c>
      <c r="R1135" s="35"/>
    </row>
    <row r="1136">
      <c r="A1136" s="31" t="s">
        <v>1148</v>
      </c>
      <c r="B1136" s="11" t="s">
        <v>386</v>
      </c>
      <c r="C1136" s="12" t="s">
        <v>24</v>
      </c>
      <c r="D1136" s="34"/>
      <c r="E1136" s="14">
        <v>1168.0</v>
      </c>
      <c r="F1136" s="35"/>
      <c r="G1136" s="34"/>
      <c r="H1136" s="14">
        <v>900.0</v>
      </c>
      <c r="I1136" s="48"/>
      <c r="J1136" s="34"/>
      <c r="K1136" s="14">
        <v>798.0</v>
      </c>
      <c r="L1136" s="35"/>
      <c r="M1136" s="34"/>
      <c r="N1136" s="14">
        <v>743.0</v>
      </c>
      <c r="O1136" s="35"/>
      <c r="P1136" s="34"/>
      <c r="Q1136" s="14">
        <v>724.0</v>
      </c>
      <c r="R1136" s="35"/>
    </row>
    <row r="1137">
      <c r="A1137" s="31" t="s">
        <v>1149</v>
      </c>
      <c r="B1137" s="11" t="s">
        <v>386</v>
      </c>
      <c r="C1137" s="12" t="s">
        <v>24</v>
      </c>
      <c r="D1137" s="34"/>
      <c r="E1137" s="14">
        <v>1739.0</v>
      </c>
      <c r="F1137" s="35"/>
      <c r="G1137" s="34"/>
      <c r="H1137" s="14">
        <v>1173.0</v>
      </c>
      <c r="I1137" s="48"/>
      <c r="J1137" s="34"/>
      <c r="K1137" s="14">
        <v>1020.0</v>
      </c>
      <c r="L1137" s="35"/>
      <c r="M1137" s="34"/>
      <c r="N1137" s="14">
        <v>1013.0</v>
      </c>
      <c r="O1137" s="35"/>
      <c r="P1137" s="34"/>
      <c r="Q1137" s="14">
        <v>1056.0</v>
      </c>
      <c r="R1137" s="35"/>
    </row>
    <row r="1138">
      <c r="A1138" s="10" t="s">
        <v>1150</v>
      </c>
      <c r="B1138" s="11" t="s">
        <v>272</v>
      </c>
      <c r="C1138" s="12" t="s">
        <v>24</v>
      </c>
      <c r="D1138" s="34"/>
      <c r="E1138" s="14">
        <v>3578.0</v>
      </c>
      <c r="F1138" s="35"/>
      <c r="G1138" s="34"/>
      <c r="H1138" s="14">
        <v>2179.0</v>
      </c>
      <c r="I1138" s="35"/>
      <c r="J1138" s="34"/>
      <c r="K1138" s="14">
        <v>1922.0</v>
      </c>
      <c r="L1138" s="35"/>
      <c r="M1138" s="34"/>
      <c r="N1138" s="14">
        <v>1706.0</v>
      </c>
      <c r="O1138" s="35"/>
      <c r="P1138" s="34"/>
      <c r="Q1138" s="14">
        <v>1892.0</v>
      </c>
      <c r="R1138" s="35"/>
    </row>
    <row r="1139">
      <c r="A1139" s="10" t="s">
        <v>1151</v>
      </c>
      <c r="B1139" s="11" t="s">
        <v>272</v>
      </c>
      <c r="C1139" s="12" t="s">
        <v>24</v>
      </c>
      <c r="D1139" s="34"/>
      <c r="E1139" s="14">
        <v>2494.0</v>
      </c>
      <c r="F1139" s="35"/>
      <c r="G1139" s="34"/>
      <c r="H1139" s="14">
        <f>420+1628</f>
        <v>2048</v>
      </c>
      <c r="I1139" s="35"/>
      <c r="J1139" s="34"/>
      <c r="K1139" s="14">
        <f>1425+152</f>
        <v>1577</v>
      </c>
      <c r="L1139" s="35"/>
      <c r="M1139" s="34"/>
      <c r="N1139" s="14">
        <f>227+1379</f>
        <v>1606</v>
      </c>
      <c r="O1139" s="35"/>
      <c r="P1139" s="34"/>
      <c r="Q1139" s="14">
        <f>1312+139</f>
        <v>1451</v>
      </c>
      <c r="R1139" s="35"/>
    </row>
    <row r="1140">
      <c r="A1140" s="10" t="s">
        <v>158</v>
      </c>
      <c r="B1140" s="11" t="s">
        <v>272</v>
      </c>
      <c r="C1140" s="12" t="s">
        <v>24</v>
      </c>
      <c r="D1140" s="34"/>
      <c r="E1140" s="14">
        <v>71.0</v>
      </c>
      <c r="F1140" s="35"/>
      <c r="G1140" s="34"/>
      <c r="H1140" s="14">
        <v>1674.0</v>
      </c>
      <c r="I1140" s="35"/>
      <c r="J1140" s="34"/>
      <c r="K1140" s="14">
        <v>1573.0</v>
      </c>
      <c r="L1140" s="35"/>
      <c r="M1140" s="34"/>
      <c r="N1140" s="14">
        <v>1291.0</v>
      </c>
      <c r="O1140" s="35"/>
      <c r="P1140" s="34"/>
      <c r="Q1140" s="14">
        <v>1005.0</v>
      </c>
      <c r="R1140" s="35"/>
    </row>
    <row r="1141">
      <c r="A1141" s="10" t="s">
        <v>1152</v>
      </c>
      <c r="B1141" s="11" t="s">
        <v>272</v>
      </c>
      <c r="C1141" s="12" t="s">
        <v>24</v>
      </c>
      <c r="D1141" s="34"/>
      <c r="E1141" s="14">
        <v>1974.0</v>
      </c>
      <c r="F1141" s="35"/>
      <c r="G1141" s="34"/>
      <c r="H1141" s="14">
        <v>1499.0</v>
      </c>
      <c r="I1141" s="35"/>
      <c r="J1141" s="34"/>
      <c r="K1141" s="14">
        <v>1299.0</v>
      </c>
      <c r="L1141" s="35"/>
      <c r="M1141" s="34"/>
      <c r="N1141" s="14">
        <v>986.0</v>
      </c>
      <c r="O1141" s="35"/>
      <c r="P1141" s="34"/>
      <c r="Q1141" s="14">
        <v>1096.0</v>
      </c>
      <c r="R1141" s="35"/>
    </row>
    <row r="1142">
      <c r="A1142" s="10" t="s">
        <v>1153</v>
      </c>
      <c r="B1142" s="11" t="s">
        <v>272</v>
      </c>
      <c r="C1142" s="12" t="s">
        <v>24</v>
      </c>
      <c r="D1142" s="34"/>
      <c r="E1142" s="14">
        <v>1194.0</v>
      </c>
      <c r="F1142" s="35"/>
      <c r="G1142" s="34"/>
      <c r="H1142" s="14">
        <v>907.0</v>
      </c>
      <c r="I1142" s="35"/>
      <c r="J1142" s="34"/>
      <c r="K1142" s="14">
        <v>806.0</v>
      </c>
      <c r="L1142" s="35"/>
      <c r="M1142" s="34"/>
      <c r="N1142" s="14">
        <v>805.0</v>
      </c>
      <c r="O1142" s="35"/>
      <c r="P1142" s="34"/>
      <c r="Q1142" s="14">
        <v>768.0</v>
      </c>
      <c r="R1142" s="35"/>
    </row>
    <row r="1143">
      <c r="A1143" s="10" t="s">
        <v>1154</v>
      </c>
      <c r="B1143" s="11" t="s">
        <v>272</v>
      </c>
      <c r="C1143" s="12" t="s">
        <v>24</v>
      </c>
      <c r="D1143" s="34"/>
      <c r="E1143" s="14">
        <v>1599.0</v>
      </c>
      <c r="F1143" s="35"/>
      <c r="G1143" s="34"/>
      <c r="H1143" s="14">
        <v>1655.0</v>
      </c>
      <c r="I1143" s="35"/>
      <c r="J1143" s="34"/>
      <c r="K1143" s="14">
        <v>1310.0</v>
      </c>
      <c r="L1143" s="35"/>
      <c r="M1143" s="34"/>
      <c r="N1143" s="14">
        <v>1608.0</v>
      </c>
      <c r="O1143" s="35"/>
      <c r="P1143" s="34"/>
      <c r="Q1143" s="14">
        <v>1772.0</v>
      </c>
      <c r="R1143" s="35"/>
    </row>
    <row r="1144">
      <c r="A1144" s="10" t="s">
        <v>1155</v>
      </c>
      <c r="B1144" s="11" t="s">
        <v>272</v>
      </c>
      <c r="C1144" s="12" t="s">
        <v>24</v>
      </c>
      <c r="D1144" s="34"/>
      <c r="E1144" s="14">
        <v>1860.0</v>
      </c>
      <c r="F1144" s="35"/>
      <c r="G1144" s="34"/>
      <c r="H1144" s="14">
        <v>1745.0</v>
      </c>
      <c r="I1144" s="35"/>
      <c r="J1144" s="34"/>
      <c r="K1144" s="14">
        <v>1507.0</v>
      </c>
      <c r="L1144" s="35"/>
      <c r="M1144" s="34"/>
      <c r="N1144" s="14">
        <v>1338.0</v>
      </c>
      <c r="O1144" s="35"/>
      <c r="P1144" s="34"/>
      <c r="Q1144" s="14">
        <v>1260.0</v>
      </c>
      <c r="R1144" s="35"/>
    </row>
    <row r="1145">
      <c r="A1145" s="10" t="s">
        <v>379</v>
      </c>
      <c r="B1145" s="11" t="s">
        <v>272</v>
      </c>
      <c r="C1145" s="12" t="s">
        <v>24</v>
      </c>
      <c r="D1145" s="34"/>
      <c r="E1145" s="14">
        <v>4297.0</v>
      </c>
      <c r="F1145" s="35"/>
      <c r="G1145" s="34"/>
      <c r="H1145" s="14">
        <v>2981.0</v>
      </c>
      <c r="I1145" s="35"/>
      <c r="J1145" s="34"/>
      <c r="K1145" s="14">
        <v>2673.0</v>
      </c>
      <c r="L1145" s="35"/>
      <c r="M1145" s="34"/>
      <c r="N1145" s="14">
        <v>2642.0</v>
      </c>
      <c r="O1145" s="35"/>
      <c r="P1145" s="34"/>
      <c r="Q1145" s="14">
        <v>2633.0</v>
      </c>
      <c r="R1145" s="35"/>
    </row>
    <row r="1146">
      <c r="A1146" s="10" t="s">
        <v>1156</v>
      </c>
      <c r="B1146" s="11" t="s">
        <v>272</v>
      </c>
      <c r="C1146" s="12" t="s">
        <v>24</v>
      </c>
      <c r="D1146" s="34"/>
      <c r="E1146" s="14">
        <v>2619.0</v>
      </c>
      <c r="F1146" s="35"/>
      <c r="G1146" s="34"/>
      <c r="H1146" s="14">
        <v>1492.0</v>
      </c>
      <c r="I1146" s="35"/>
      <c r="J1146" s="34"/>
      <c r="K1146" s="14">
        <v>1364.0</v>
      </c>
      <c r="L1146" s="35"/>
      <c r="M1146" s="34"/>
      <c r="N1146" s="14">
        <v>1355.0</v>
      </c>
      <c r="O1146" s="35"/>
      <c r="P1146" s="34"/>
      <c r="Q1146" s="14">
        <v>1589.0</v>
      </c>
      <c r="R1146" s="35"/>
    </row>
    <row r="1147">
      <c r="A1147" s="10" t="s">
        <v>1157</v>
      </c>
      <c r="B1147" s="11" t="s">
        <v>272</v>
      </c>
      <c r="C1147" s="12" t="s">
        <v>24</v>
      </c>
      <c r="D1147" s="34"/>
      <c r="E1147" s="14">
        <v>1731.0</v>
      </c>
      <c r="F1147" s="35"/>
      <c r="G1147" s="34"/>
      <c r="H1147" s="14">
        <v>1168.0</v>
      </c>
      <c r="I1147" s="35"/>
      <c r="J1147" s="34"/>
      <c r="K1147" s="14">
        <v>1055.0</v>
      </c>
      <c r="L1147" s="35"/>
      <c r="M1147" s="34"/>
      <c r="N1147" s="14">
        <v>953.0</v>
      </c>
      <c r="O1147" s="35"/>
      <c r="P1147" s="34"/>
      <c r="Q1147" s="14">
        <v>891.0</v>
      </c>
      <c r="R1147" s="35"/>
    </row>
    <row r="1148">
      <c r="A1148" s="10" t="s">
        <v>1158</v>
      </c>
      <c r="B1148" s="11" t="s">
        <v>272</v>
      </c>
      <c r="C1148" s="12" t="s">
        <v>24</v>
      </c>
      <c r="D1148" s="34"/>
      <c r="E1148" s="14">
        <v>2145.0</v>
      </c>
      <c r="F1148" s="35"/>
      <c r="G1148" s="34"/>
      <c r="H1148" s="14">
        <v>1457.0</v>
      </c>
      <c r="I1148" s="35"/>
      <c r="J1148" s="34"/>
      <c r="K1148" s="14">
        <v>1390.0</v>
      </c>
      <c r="L1148" s="35"/>
      <c r="M1148" s="34"/>
      <c r="N1148" s="14">
        <v>1388.0</v>
      </c>
      <c r="O1148" s="35"/>
      <c r="P1148" s="34"/>
      <c r="Q1148" s="14">
        <v>1383.0</v>
      </c>
      <c r="R1148" s="35"/>
    </row>
    <row r="1149">
      <c r="A1149" s="10" t="s">
        <v>1159</v>
      </c>
      <c r="B1149" s="11" t="s">
        <v>272</v>
      </c>
      <c r="C1149" s="12" t="s">
        <v>24</v>
      </c>
      <c r="D1149" s="34"/>
      <c r="E1149" s="14">
        <v>2186.0</v>
      </c>
      <c r="F1149" s="35"/>
      <c r="G1149" s="34"/>
      <c r="H1149" s="14">
        <v>1888.0</v>
      </c>
      <c r="I1149" s="35"/>
      <c r="J1149" s="34"/>
      <c r="K1149" s="14">
        <v>1719.0</v>
      </c>
      <c r="L1149" s="35"/>
      <c r="M1149" s="34"/>
      <c r="N1149" s="14">
        <v>1658.0</v>
      </c>
      <c r="O1149" s="35"/>
      <c r="P1149" s="34"/>
      <c r="Q1149" s="14">
        <v>1635.0</v>
      </c>
      <c r="R1149" s="35"/>
    </row>
    <row r="1150">
      <c r="A1150" s="10" t="s">
        <v>1160</v>
      </c>
      <c r="B1150" s="11" t="s">
        <v>272</v>
      </c>
      <c r="C1150" s="12" t="s">
        <v>24</v>
      </c>
      <c r="D1150" s="34"/>
      <c r="E1150" s="14">
        <v>2384.0</v>
      </c>
      <c r="F1150" s="35"/>
      <c r="G1150" s="34"/>
      <c r="H1150" s="14">
        <v>1785.0</v>
      </c>
      <c r="I1150" s="35"/>
      <c r="J1150" s="34"/>
      <c r="K1150" s="14">
        <v>1453.0</v>
      </c>
      <c r="L1150" s="35"/>
      <c r="M1150" s="34"/>
      <c r="N1150" s="14">
        <v>1284.0</v>
      </c>
      <c r="O1150" s="35"/>
      <c r="P1150" s="34"/>
      <c r="Q1150" s="14">
        <v>1309.0</v>
      </c>
      <c r="R1150" s="35"/>
    </row>
    <row r="1151">
      <c r="A1151" s="10" t="s">
        <v>1161</v>
      </c>
      <c r="B1151" s="11" t="s">
        <v>272</v>
      </c>
      <c r="C1151" s="12" t="s">
        <v>24</v>
      </c>
      <c r="D1151" s="34"/>
      <c r="E1151" s="14">
        <v>1922.0</v>
      </c>
      <c r="F1151" s="35"/>
      <c r="G1151" s="34"/>
      <c r="H1151" s="14">
        <f>770+1469</f>
        <v>2239</v>
      </c>
      <c r="I1151" s="35"/>
      <c r="J1151" s="34"/>
      <c r="K1151" s="14">
        <f>1044+667</f>
        <v>1711</v>
      </c>
      <c r="L1151" s="35"/>
      <c r="M1151" s="34"/>
      <c r="N1151" s="14">
        <f>1330+1046</f>
        <v>2376</v>
      </c>
      <c r="O1151" s="35"/>
      <c r="P1151" s="34"/>
      <c r="Q1151" s="14">
        <f>1044+667</f>
        <v>1711</v>
      </c>
      <c r="R1151" s="35"/>
    </row>
    <row r="1152">
      <c r="A1152" s="10" t="s">
        <v>1162</v>
      </c>
      <c r="B1152" s="11" t="s">
        <v>272</v>
      </c>
      <c r="C1152" s="12" t="s">
        <v>24</v>
      </c>
      <c r="D1152" s="34"/>
      <c r="E1152" s="14">
        <v>790.0</v>
      </c>
      <c r="F1152" s="35"/>
      <c r="G1152" s="34"/>
      <c r="H1152" s="14">
        <v>816.0</v>
      </c>
      <c r="I1152" s="35"/>
      <c r="J1152" s="34"/>
      <c r="K1152" s="14">
        <v>646.0</v>
      </c>
      <c r="L1152" s="35"/>
      <c r="M1152" s="34"/>
      <c r="N1152" s="14">
        <v>570.0</v>
      </c>
      <c r="O1152" s="35"/>
      <c r="P1152" s="34"/>
      <c r="Q1152" s="14">
        <v>521.0</v>
      </c>
      <c r="R1152" s="35"/>
    </row>
    <row r="1153">
      <c r="A1153" s="10" t="s">
        <v>1163</v>
      </c>
      <c r="B1153" s="11" t="s">
        <v>272</v>
      </c>
      <c r="C1153" s="12" t="s">
        <v>24</v>
      </c>
      <c r="D1153" s="34"/>
      <c r="E1153" s="14">
        <v>1709.0</v>
      </c>
      <c r="F1153" s="35"/>
      <c r="G1153" s="34"/>
      <c r="H1153" s="14">
        <v>981.0</v>
      </c>
      <c r="I1153" s="35"/>
      <c r="J1153" s="34"/>
      <c r="K1153" s="14">
        <v>866.0</v>
      </c>
      <c r="L1153" s="35"/>
      <c r="M1153" s="34"/>
      <c r="N1153" s="14">
        <v>720.0</v>
      </c>
      <c r="O1153" s="35"/>
      <c r="P1153" s="34"/>
      <c r="Q1153" s="14">
        <v>706.0</v>
      </c>
      <c r="R1153" s="35"/>
    </row>
    <row r="1154">
      <c r="A1154" s="10" t="s">
        <v>1164</v>
      </c>
      <c r="B1154" s="11" t="s">
        <v>272</v>
      </c>
      <c r="C1154" s="12" t="s">
        <v>24</v>
      </c>
      <c r="D1154" s="34"/>
      <c r="E1154" s="14">
        <v>2403.0</v>
      </c>
      <c r="F1154" s="35"/>
      <c r="G1154" s="34"/>
      <c r="H1154" s="14">
        <v>1842.0</v>
      </c>
      <c r="I1154" s="35"/>
      <c r="J1154" s="34"/>
      <c r="K1154" s="14">
        <v>1757.0</v>
      </c>
      <c r="L1154" s="35"/>
      <c r="M1154" s="34"/>
      <c r="N1154" s="14">
        <v>1585.0</v>
      </c>
      <c r="O1154" s="35"/>
      <c r="P1154" s="34"/>
      <c r="Q1154" s="14">
        <v>1529.0</v>
      </c>
      <c r="R1154" s="35"/>
    </row>
    <row r="1155">
      <c r="A1155" s="10" t="s">
        <v>1165</v>
      </c>
      <c r="B1155" s="11" t="s">
        <v>272</v>
      </c>
      <c r="C1155" s="12" t="s">
        <v>24</v>
      </c>
      <c r="D1155" s="34"/>
      <c r="E1155" s="14">
        <v>3441.0</v>
      </c>
      <c r="F1155" s="35"/>
      <c r="G1155" s="34"/>
      <c r="H1155" s="14">
        <v>2614.0</v>
      </c>
      <c r="I1155" s="35"/>
      <c r="J1155" s="34"/>
      <c r="K1155" s="14">
        <v>2437.0</v>
      </c>
      <c r="L1155" s="35"/>
      <c r="M1155" s="34"/>
      <c r="N1155" s="14">
        <v>2253.0</v>
      </c>
      <c r="O1155" s="35"/>
      <c r="P1155" s="34"/>
      <c r="Q1155" s="14">
        <v>2406.0</v>
      </c>
      <c r="R1155" s="35"/>
    </row>
    <row r="1156">
      <c r="A1156" s="10" t="s">
        <v>1166</v>
      </c>
      <c r="B1156" s="11" t="s">
        <v>272</v>
      </c>
      <c r="C1156" s="12" t="s">
        <v>24</v>
      </c>
      <c r="D1156" s="34"/>
      <c r="E1156" s="14">
        <v>2608.0</v>
      </c>
      <c r="F1156" s="35"/>
      <c r="G1156" s="34"/>
      <c r="H1156" s="14">
        <v>1888.0</v>
      </c>
      <c r="I1156" s="35"/>
      <c r="J1156" s="34"/>
      <c r="K1156" s="14">
        <v>1742.0</v>
      </c>
      <c r="L1156" s="35"/>
      <c r="M1156" s="34"/>
      <c r="N1156" s="14">
        <v>1709.0</v>
      </c>
      <c r="O1156" s="35"/>
      <c r="P1156" s="34"/>
      <c r="Q1156" s="14">
        <v>1645.0</v>
      </c>
      <c r="R1156" s="35"/>
    </row>
    <row r="1157">
      <c r="A1157" s="10" t="s">
        <v>1167</v>
      </c>
      <c r="B1157" s="11" t="s">
        <v>256</v>
      </c>
      <c r="C1157" s="12" t="s">
        <v>24</v>
      </c>
      <c r="D1157" s="34"/>
      <c r="E1157" s="14">
        <v>1843.0</v>
      </c>
      <c r="F1157" s="35"/>
      <c r="G1157" s="34"/>
      <c r="H1157" s="14">
        <v>2140.0</v>
      </c>
      <c r="I1157" s="35"/>
      <c r="J1157" s="34"/>
      <c r="K1157" s="14">
        <v>1888.0</v>
      </c>
      <c r="L1157" s="35"/>
      <c r="M1157" s="34"/>
      <c r="N1157" s="14">
        <v>1788.0</v>
      </c>
      <c r="O1157" s="35"/>
      <c r="P1157" s="34"/>
      <c r="Q1157" s="14">
        <v>1789.0</v>
      </c>
      <c r="R1157" s="35"/>
    </row>
    <row r="1158">
      <c r="A1158" s="10" t="s">
        <v>1168</v>
      </c>
      <c r="B1158" s="11" t="s">
        <v>256</v>
      </c>
      <c r="C1158" s="12" t="s">
        <v>24</v>
      </c>
      <c r="D1158" s="34"/>
      <c r="E1158" s="14">
        <v>937.0</v>
      </c>
      <c r="F1158" s="35"/>
      <c r="G1158" s="34"/>
      <c r="H1158" s="14">
        <v>613.0</v>
      </c>
      <c r="I1158" s="35"/>
      <c r="J1158" s="34"/>
      <c r="K1158" s="14">
        <v>570.0</v>
      </c>
      <c r="L1158" s="35"/>
      <c r="M1158" s="34"/>
      <c r="N1158" s="14">
        <v>507.0</v>
      </c>
      <c r="O1158" s="35"/>
      <c r="P1158" s="34"/>
      <c r="Q1158" s="14">
        <v>486.0</v>
      </c>
      <c r="R1158" s="35"/>
    </row>
    <row r="1159">
      <c r="A1159" s="10" t="s">
        <v>1169</v>
      </c>
      <c r="B1159" s="11" t="s">
        <v>256</v>
      </c>
      <c r="C1159" s="12" t="s">
        <v>24</v>
      </c>
      <c r="D1159" s="34"/>
      <c r="E1159" s="19">
        <v>1611.0</v>
      </c>
      <c r="F1159" s="35"/>
      <c r="G1159" s="34"/>
      <c r="H1159" s="14">
        <v>1066.0</v>
      </c>
      <c r="I1159" s="35"/>
      <c r="J1159" s="34"/>
      <c r="K1159" s="14">
        <v>779.0</v>
      </c>
      <c r="L1159" s="35"/>
      <c r="M1159" s="34"/>
      <c r="N1159" s="14">
        <v>704.0</v>
      </c>
      <c r="O1159" s="35"/>
      <c r="P1159" s="34"/>
      <c r="Q1159" s="14">
        <v>664.0</v>
      </c>
      <c r="R1159" s="35"/>
    </row>
    <row r="1160">
      <c r="A1160" s="10" t="s">
        <v>1170</v>
      </c>
      <c r="B1160" s="11" t="s">
        <v>256</v>
      </c>
      <c r="C1160" s="12" t="s">
        <v>24</v>
      </c>
      <c r="D1160" s="34"/>
      <c r="E1160" s="14">
        <v>1881.0</v>
      </c>
      <c r="F1160" s="35"/>
      <c r="G1160" s="34"/>
      <c r="H1160" s="14">
        <v>1204.0</v>
      </c>
      <c r="I1160" s="35"/>
      <c r="J1160" s="34"/>
      <c r="K1160" s="14">
        <v>1032.0</v>
      </c>
      <c r="L1160" s="35"/>
      <c r="M1160" s="34"/>
      <c r="N1160" s="14">
        <v>1263.0</v>
      </c>
      <c r="O1160" s="35"/>
      <c r="P1160" s="34"/>
      <c r="Q1160" s="14">
        <v>1472.0</v>
      </c>
      <c r="R1160" s="35"/>
    </row>
    <row r="1161">
      <c r="A1161" s="10" t="s">
        <v>1171</v>
      </c>
      <c r="B1161" s="11" t="s">
        <v>256</v>
      </c>
      <c r="C1161" s="12" t="s">
        <v>24</v>
      </c>
      <c r="D1161" s="34"/>
      <c r="E1161" s="14">
        <v>1642.0</v>
      </c>
      <c r="F1161" s="35"/>
      <c r="G1161" s="34"/>
      <c r="H1161" s="14">
        <v>1078.0</v>
      </c>
      <c r="I1161" s="35"/>
      <c r="J1161" s="34"/>
      <c r="K1161" s="14">
        <v>688.0</v>
      </c>
      <c r="L1161" s="35"/>
      <c r="M1161" s="34"/>
      <c r="N1161" s="14">
        <v>915.0</v>
      </c>
      <c r="O1161" s="35"/>
      <c r="P1161" s="34"/>
      <c r="Q1161" s="14">
        <v>976.0</v>
      </c>
      <c r="R1161" s="35"/>
    </row>
    <row r="1162">
      <c r="A1162" s="10" t="s">
        <v>1172</v>
      </c>
      <c r="B1162" s="11" t="s">
        <v>256</v>
      </c>
      <c r="C1162" s="12" t="s">
        <v>24</v>
      </c>
      <c r="D1162" s="34"/>
      <c r="E1162" s="14">
        <v>3346.0</v>
      </c>
      <c r="F1162" s="35"/>
      <c r="G1162" s="34"/>
      <c r="H1162" s="14">
        <v>2926.0</v>
      </c>
      <c r="I1162" s="35"/>
      <c r="J1162" s="34"/>
      <c r="K1162" s="14">
        <v>2585.0</v>
      </c>
      <c r="L1162" s="35"/>
      <c r="M1162" s="34"/>
      <c r="N1162" s="14">
        <v>2516.0</v>
      </c>
      <c r="O1162" s="35"/>
      <c r="P1162" s="34"/>
      <c r="Q1162" s="14">
        <v>2474.0</v>
      </c>
      <c r="R1162" s="35"/>
    </row>
    <row r="1163">
      <c r="A1163" s="10" t="s">
        <v>1173</v>
      </c>
      <c r="B1163" s="11" t="s">
        <v>256</v>
      </c>
      <c r="C1163" s="12" t="s">
        <v>24</v>
      </c>
      <c r="D1163" s="34"/>
      <c r="E1163" s="14">
        <v>1788.0</v>
      </c>
      <c r="F1163" s="35"/>
      <c r="G1163" s="34"/>
      <c r="H1163" s="14">
        <v>1303.0</v>
      </c>
      <c r="I1163" s="35"/>
      <c r="J1163" s="34"/>
      <c r="K1163" s="14">
        <v>1031.0</v>
      </c>
      <c r="L1163" s="35"/>
      <c r="M1163" s="34"/>
      <c r="N1163" s="14">
        <v>2997.0</v>
      </c>
      <c r="O1163" s="35"/>
      <c r="P1163" s="34"/>
      <c r="Q1163" s="14">
        <v>794.0</v>
      </c>
      <c r="R1163" s="35"/>
    </row>
    <row r="1164">
      <c r="A1164" s="10" t="s">
        <v>1174</v>
      </c>
      <c r="B1164" s="11" t="s">
        <v>256</v>
      </c>
      <c r="C1164" s="12" t="s">
        <v>24</v>
      </c>
      <c r="D1164" s="34"/>
      <c r="E1164" s="14">
        <v>2095.0</v>
      </c>
      <c r="F1164" s="35"/>
      <c r="G1164" s="34"/>
      <c r="H1164" s="14">
        <v>2211.0</v>
      </c>
      <c r="I1164" s="35"/>
      <c r="J1164" s="34"/>
      <c r="K1164" s="14">
        <v>3086.0</v>
      </c>
      <c r="L1164" s="35"/>
      <c r="M1164" s="34"/>
      <c r="N1164" s="14">
        <v>995.0</v>
      </c>
      <c r="O1164" s="35"/>
      <c r="P1164" s="34"/>
      <c r="Q1164" s="14">
        <v>3716.0</v>
      </c>
      <c r="R1164" s="35"/>
    </row>
    <row r="1165">
      <c r="A1165" s="10" t="s">
        <v>1175</v>
      </c>
      <c r="B1165" s="11" t="s">
        <v>256</v>
      </c>
      <c r="C1165" s="12" t="s">
        <v>24</v>
      </c>
      <c r="D1165" s="34"/>
      <c r="E1165" s="14">
        <v>1277.0</v>
      </c>
      <c r="F1165" s="35"/>
      <c r="G1165" s="34"/>
      <c r="H1165" s="14">
        <v>860.0</v>
      </c>
      <c r="I1165" s="35"/>
      <c r="J1165" s="34"/>
      <c r="K1165" s="14">
        <v>645.0</v>
      </c>
      <c r="L1165" s="35"/>
      <c r="M1165" s="34"/>
      <c r="N1165" s="14">
        <v>697.0</v>
      </c>
      <c r="O1165" s="35"/>
      <c r="P1165" s="34"/>
      <c r="Q1165" s="14">
        <v>739.0</v>
      </c>
      <c r="R1165" s="35"/>
    </row>
    <row r="1166">
      <c r="A1166" s="10" t="s">
        <v>1176</v>
      </c>
      <c r="B1166" s="11" t="s">
        <v>256</v>
      </c>
      <c r="C1166" s="12" t="s">
        <v>24</v>
      </c>
      <c r="D1166" s="34"/>
      <c r="E1166" s="14">
        <v>1386.0</v>
      </c>
      <c r="F1166" s="35"/>
      <c r="G1166" s="34"/>
      <c r="H1166" s="14">
        <v>1111.0</v>
      </c>
      <c r="I1166" s="35"/>
      <c r="J1166" s="34"/>
      <c r="K1166" s="14">
        <v>941.0</v>
      </c>
      <c r="L1166" s="35"/>
      <c r="M1166" s="34"/>
      <c r="N1166" s="14">
        <v>968.0</v>
      </c>
      <c r="O1166" s="35"/>
      <c r="P1166" s="34"/>
      <c r="Q1166" s="14">
        <v>914.0</v>
      </c>
      <c r="R1166" s="35"/>
    </row>
    <row r="1167">
      <c r="A1167" s="10" t="s">
        <v>1177</v>
      </c>
      <c r="B1167" s="11" t="s">
        <v>256</v>
      </c>
      <c r="C1167" s="12" t="s">
        <v>24</v>
      </c>
      <c r="D1167" s="34"/>
      <c r="E1167" s="14">
        <v>1015.0</v>
      </c>
      <c r="F1167" s="35"/>
      <c r="G1167" s="34"/>
      <c r="H1167" s="14">
        <v>651.0</v>
      </c>
      <c r="I1167" s="35"/>
      <c r="J1167" s="34"/>
      <c r="K1167" s="14">
        <v>545.0</v>
      </c>
      <c r="L1167" s="35"/>
      <c r="M1167" s="34"/>
      <c r="N1167" s="14">
        <v>470.0</v>
      </c>
      <c r="O1167" s="35"/>
      <c r="P1167" s="34"/>
      <c r="Q1167" s="14">
        <v>498.0</v>
      </c>
      <c r="R1167" s="35"/>
    </row>
    <row r="1168">
      <c r="A1168" s="10" t="s">
        <v>1178</v>
      </c>
      <c r="B1168" s="11" t="s">
        <v>256</v>
      </c>
      <c r="C1168" s="12" t="s">
        <v>24</v>
      </c>
      <c r="D1168" s="34"/>
      <c r="E1168" s="14">
        <v>1209.0</v>
      </c>
      <c r="F1168" s="35"/>
      <c r="G1168" s="34"/>
      <c r="H1168" s="14">
        <v>870.0</v>
      </c>
      <c r="I1168" s="35"/>
      <c r="J1168" s="34"/>
      <c r="K1168" s="14">
        <v>700.0</v>
      </c>
      <c r="L1168" s="35"/>
      <c r="M1168" s="34"/>
      <c r="N1168" s="14">
        <v>683.0</v>
      </c>
      <c r="O1168" s="35"/>
      <c r="P1168" s="34"/>
      <c r="Q1168" s="14">
        <v>837.0</v>
      </c>
      <c r="R1168" s="35"/>
    </row>
    <row r="1169">
      <c r="A1169" s="10" t="s">
        <v>1179</v>
      </c>
      <c r="B1169" s="11" t="s">
        <v>256</v>
      </c>
      <c r="C1169" s="12" t="s">
        <v>24</v>
      </c>
      <c r="D1169" s="34"/>
      <c r="E1169" s="14">
        <v>2131.0</v>
      </c>
      <c r="F1169" s="35"/>
      <c r="G1169" s="34"/>
      <c r="H1169" s="14">
        <v>1461.0</v>
      </c>
      <c r="I1169" s="35"/>
      <c r="J1169" s="34"/>
      <c r="K1169" s="14">
        <v>1127.0</v>
      </c>
      <c r="L1169" s="35"/>
      <c r="M1169" s="34"/>
      <c r="N1169" s="14">
        <v>1032.0</v>
      </c>
      <c r="O1169" s="35"/>
      <c r="P1169" s="34"/>
      <c r="Q1169" s="14">
        <v>893.0</v>
      </c>
      <c r="R1169" s="35"/>
    </row>
    <row r="1170">
      <c r="A1170" s="10" t="s">
        <v>1180</v>
      </c>
      <c r="B1170" s="11" t="s">
        <v>256</v>
      </c>
      <c r="C1170" s="12" t="s">
        <v>24</v>
      </c>
      <c r="D1170" s="34"/>
      <c r="E1170" s="14">
        <v>1806.0</v>
      </c>
      <c r="F1170" s="35"/>
      <c r="G1170" s="34"/>
      <c r="H1170" s="14">
        <v>1264.0</v>
      </c>
      <c r="I1170" s="35"/>
      <c r="J1170" s="34"/>
      <c r="K1170" s="14">
        <v>943.0</v>
      </c>
      <c r="L1170" s="35"/>
      <c r="M1170" s="34"/>
      <c r="N1170" s="14">
        <v>986.0</v>
      </c>
      <c r="O1170" s="35"/>
      <c r="P1170" s="34"/>
      <c r="Q1170" s="14">
        <v>967.0</v>
      </c>
      <c r="R1170" s="35"/>
    </row>
    <row r="1171">
      <c r="A1171" s="10" t="s">
        <v>1181</v>
      </c>
      <c r="B1171" s="11" t="s">
        <v>256</v>
      </c>
      <c r="C1171" s="12" t="s">
        <v>24</v>
      </c>
      <c r="D1171" s="34"/>
      <c r="E1171" s="14">
        <v>1563.0</v>
      </c>
      <c r="F1171" s="35"/>
      <c r="G1171" s="34"/>
      <c r="H1171" s="14">
        <v>1153.0</v>
      </c>
      <c r="I1171" s="35"/>
      <c r="J1171" s="34"/>
      <c r="K1171" s="14">
        <v>1024.0</v>
      </c>
      <c r="L1171" s="35"/>
      <c r="M1171" s="34"/>
      <c r="N1171" s="14">
        <v>945.0</v>
      </c>
      <c r="O1171" s="35"/>
      <c r="P1171" s="34"/>
      <c r="Q1171" s="14">
        <v>961.0</v>
      </c>
      <c r="R1171" s="35"/>
    </row>
    <row r="1172">
      <c r="A1172" s="10" t="s">
        <v>1182</v>
      </c>
      <c r="B1172" s="11" t="s">
        <v>256</v>
      </c>
      <c r="C1172" s="12" t="s">
        <v>24</v>
      </c>
      <c r="D1172" s="34"/>
      <c r="E1172" s="14">
        <v>2349.0</v>
      </c>
      <c r="F1172" s="35"/>
      <c r="G1172" s="34"/>
      <c r="H1172" s="14">
        <v>1834.0</v>
      </c>
      <c r="I1172" s="35"/>
      <c r="J1172" s="34"/>
      <c r="K1172" s="14">
        <v>1663.0</v>
      </c>
      <c r="L1172" s="35"/>
      <c r="M1172" s="34"/>
      <c r="N1172" s="14">
        <v>1421.0</v>
      </c>
      <c r="O1172" s="35"/>
      <c r="P1172" s="34"/>
      <c r="Q1172" s="14">
        <v>1364.0</v>
      </c>
      <c r="R1172" s="35"/>
    </row>
    <row r="1173">
      <c r="A1173" s="10" t="s">
        <v>1183</v>
      </c>
      <c r="B1173" s="11" t="s">
        <v>256</v>
      </c>
      <c r="C1173" s="12" t="s">
        <v>24</v>
      </c>
      <c r="D1173" s="34"/>
      <c r="E1173" s="14">
        <v>1660.0</v>
      </c>
      <c r="F1173" s="35"/>
      <c r="G1173" s="34"/>
      <c r="H1173" s="14">
        <v>1316.0</v>
      </c>
      <c r="I1173" s="35"/>
      <c r="J1173" s="34"/>
      <c r="K1173" s="14">
        <v>1062.0</v>
      </c>
      <c r="L1173" s="35"/>
      <c r="M1173" s="34"/>
      <c r="N1173" s="14">
        <v>983.0</v>
      </c>
      <c r="O1173" s="35"/>
      <c r="P1173" s="34"/>
      <c r="Q1173" s="14">
        <v>957.0</v>
      </c>
      <c r="R1173" s="35"/>
    </row>
    <row r="1174">
      <c r="A1174" s="10" t="s">
        <v>1184</v>
      </c>
      <c r="B1174" s="11" t="s">
        <v>256</v>
      </c>
      <c r="C1174" s="12" t="s">
        <v>24</v>
      </c>
      <c r="D1174" s="34"/>
      <c r="E1174" s="14">
        <v>1371.0</v>
      </c>
      <c r="F1174" s="35"/>
      <c r="G1174" s="34"/>
      <c r="H1174" s="14">
        <v>917.0</v>
      </c>
      <c r="I1174" s="35"/>
      <c r="J1174" s="34"/>
      <c r="K1174" s="14">
        <v>761.0</v>
      </c>
      <c r="L1174" s="35"/>
      <c r="M1174" s="34"/>
      <c r="N1174" s="14">
        <v>695.0</v>
      </c>
      <c r="O1174" s="35"/>
      <c r="P1174" s="34"/>
      <c r="Q1174" s="14">
        <v>699.0</v>
      </c>
      <c r="R1174" s="35"/>
    </row>
    <row r="1175">
      <c r="A1175" s="10" t="s">
        <v>1185</v>
      </c>
      <c r="B1175" s="11" t="s">
        <v>256</v>
      </c>
      <c r="C1175" s="12" t="s">
        <v>24</v>
      </c>
      <c r="D1175" s="34"/>
      <c r="E1175" s="14">
        <v>1366.0</v>
      </c>
      <c r="F1175" s="35"/>
      <c r="G1175" s="34"/>
      <c r="H1175" s="14">
        <v>840.0</v>
      </c>
      <c r="I1175" s="35"/>
      <c r="J1175" s="34"/>
      <c r="K1175" s="14">
        <v>674.0</v>
      </c>
      <c r="L1175" s="35"/>
      <c r="M1175" s="34"/>
      <c r="N1175" s="14">
        <v>646.0</v>
      </c>
      <c r="O1175" s="35"/>
      <c r="P1175" s="34"/>
      <c r="Q1175" s="14">
        <v>607.0</v>
      </c>
      <c r="R1175" s="35"/>
    </row>
    <row r="1176">
      <c r="A1176" s="10" t="s">
        <v>1186</v>
      </c>
      <c r="B1176" s="11" t="s">
        <v>256</v>
      </c>
      <c r="C1176" s="12" t="s">
        <v>24</v>
      </c>
      <c r="D1176" s="34"/>
      <c r="E1176" s="14">
        <v>2494.0</v>
      </c>
      <c r="F1176" s="35"/>
      <c r="G1176" s="34"/>
      <c r="H1176" s="14">
        <v>1712.0</v>
      </c>
      <c r="I1176" s="35"/>
      <c r="J1176" s="34"/>
      <c r="K1176" s="14">
        <v>1406.0</v>
      </c>
      <c r="L1176" s="35"/>
      <c r="M1176" s="34"/>
      <c r="N1176" s="14">
        <v>1124.0</v>
      </c>
      <c r="O1176" s="35"/>
      <c r="P1176" s="34"/>
      <c r="Q1176" s="14">
        <v>1131.0</v>
      </c>
      <c r="R1176" s="35"/>
    </row>
    <row r="1177">
      <c r="A1177" s="10" t="s">
        <v>1187</v>
      </c>
      <c r="B1177" s="11" t="s">
        <v>256</v>
      </c>
      <c r="C1177" s="12" t="s">
        <v>24</v>
      </c>
      <c r="D1177" s="34"/>
      <c r="E1177" s="14">
        <v>1544.0</v>
      </c>
      <c r="F1177" s="35"/>
      <c r="G1177" s="34"/>
      <c r="H1177" s="14">
        <v>1006.0</v>
      </c>
      <c r="I1177" s="35"/>
      <c r="J1177" s="34"/>
      <c r="K1177" s="14">
        <v>854.0</v>
      </c>
      <c r="L1177" s="35"/>
      <c r="M1177" s="34"/>
      <c r="N1177" s="14">
        <v>839.0</v>
      </c>
      <c r="O1177" s="35"/>
      <c r="P1177" s="34"/>
      <c r="Q1177" s="14">
        <v>859.0</v>
      </c>
      <c r="R1177" s="35"/>
    </row>
    <row r="1178">
      <c r="A1178" s="10" t="s">
        <v>1188</v>
      </c>
      <c r="B1178" s="11" t="s">
        <v>256</v>
      </c>
      <c r="C1178" s="12" t="s">
        <v>24</v>
      </c>
      <c r="D1178" s="34"/>
      <c r="E1178" s="14">
        <v>2318.0</v>
      </c>
      <c r="F1178" s="35"/>
      <c r="G1178" s="34"/>
      <c r="H1178" s="14">
        <v>2659.0</v>
      </c>
      <c r="I1178" s="35"/>
      <c r="J1178" s="34"/>
      <c r="K1178" s="14">
        <v>2300.0</v>
      </c>
      <c r="L1178" s="35"/>
      <c r="M1178" s="34"/>
      <c r="N1178" s="14">
        <v>2108.0</v>
      </c>
      <c r="O1178" s="35"/>
      <c r="P1178" s="34"/>
      <c r="Q1178" s="14">
        <v>2322.0</v>
      </c>
      <c r="R1178" s="35"/>
    </row>
    <row r="1179">
      <c r="A1179" s="10" t="s">
        <v>1189</v>
      </c>
      <c r="B1179" s="11" t="s">
        <v>256</v>
      </c>
      <c r="C1179" s="12" t="s">
        <v>24</v>
      </c>
      <c r="D1179" s="34"/>
      <c r="E1179" s="14">
        <v>2591.0</v>
      </c>
      <c r="F1179" s="35"/>
      <c r="G1179" s="34"/>
      <c r="H1179" s="14">
        <v>2836.0</v>
      </c>
      <c r="I1179" s="35"/>
      <c r="J1179" s="34"/>
      <c r="K1179" s="14">
        <v>3004.0</v>
      </c>
      <c r="L1179" s="35"/>
      <c r="M1179" s="34"/>
      <c r="N1179" s="14">
        <v>3071.0</v>
      </c>
      <c r="O1179" s="35"/>
      <c r="P1179" s="34"/>
      <c r="Q1179" s="14">
        <v>3078.0</v>
      </c>
      <c r="R1179" s="35"/>
    </row>
    <row r="1180">
      <c r="A1180" s="10" t="s">
        <v>1190</v>
      </c>
      <c r="B1180" s="11" t="s">
        <v>256</v>
      </c>
      <c r="C1180" s="12" t="s">
        <v>24</v>
      </c>
      <c r="D1180" s="34"/>
      <c r="E1180" s="14">
        <v>827.0</v>
      </c>
      <c r="F1180" s="35"/>
      <c r="G1180" s="34"/>
      <c r="H1180" s="14">
        <v>643.0</v>
      </c>
      <c r="I1180" s="35"/>
      <c r="J1180" s="34"/>
      <c r="K1180" s="14">
        <v>516.0</v>
      </c>
      <c r="L1180" s="35"/>
      <c r="M1180" s="34"/>
      <c r="N1180" s="14">
        <v>516.0</v>
      </c>
      <c r="O1180" s="35"/>
      <c r="P1180" s="34"/>
      <c r="Q1180" s="14">
        <v>577.0</v>
      </c>
      <c r="R1180" s="35"/>
    </row>
    <row r="1181">
      <c r="A1181" s="10" t="s">
        <v>1191</v>
      </c>
      <c r="B1181" s="11" t="s">
        <v>256</v>
      </c>
      <c r="C1181" s="12" t="s">
        <v>24</v>
      </c>
      <c r="D1181" s="34"/>
      <c r="E1181" s="14">
        <v>1271.0</v>
      </c>
      <c r="F1181" s="35"/>
      <c r="G1181" s="34"/>
      <c r="H1181" s="14">
        <v>985.0</v>
      </c>
      <c r="I1181" s="35"/>
      <c r="J1181" s="34"/>
      <c r="K1181" s="14">
        <v>781.0</v>
      </c>
      <c r="L1181" s="35"/>
      <c r="M1181" s="34"/>
      <c r="N1181" s="14">
        <v>715.0</v>
      </c>
      <c r="O1181" s="35"/>
      <c r="P1181" s="34"/>
      <c r="Q1181" s="14">
        <v>630.0</v>
      </c>
      <c r="R1181" s="35"/>
    </row>
    <row r="1182">
      <c r="A1182" s="10" t="s">
        <v>1192</v>
      </c>
      <c r="B1182" s="11" t="s">
        <v>256</v>
      </c>
      <c r="C1182" s="12" t="s">
        <v>24</v>
      </c>
      <c r="D1182" s="34"/>
      <c r="E1182" s="14">
        <v>1424.0</v>
      </c>
      <c r="F1182" s="35"/>
      <c r="G1182" s="34"/>
      <c r="H1182" s="14">
        <v>959.0</v>
      </c>
      <c r="I1182" s="35"/>
      <c r="J1182" s="34"/>
      <c r="K1182" s="14">
        <v>808.0</v>
      </c>
      <c r="L1182" s="35"/>
      <c r="M1182" s="34"/>
      <c r="N1182" s="14">
        <v>677.0</v>
      </c>
      <c r="O1182" s="35"/>
      <c r="P1182" s="34"/>
      <c r="Q1182" s="14">
        <v>690.0</v>
      </c>
      <c r="R1182" s="35"/>
    </row>
    <row r="1183">
      <c r="A1183" s="10" t="s">
        <v>1193</v>
      </c>
      <c r="B1183" s="11" t="s">
        <v>256</v>
      </c>
      <c r="C1183" s="12" t="s">
        <v>24</v>
      </c>
      <c r="D1183" s="34"/>
      <c r="E1183" s="14">
        <v>1963.0</v>
      </c>
      <c r="F1183" s="35"/>
      <c r="G1183" s="34"/>
      <c r="H1183" s="14">
        <v>1455.0</v>
      </c>
      <c r="I1183" s="35"/>
      <c r="J1183" s="13">
        <v>13.0</v>
      </c>
      <c r="K1183" s="14">
        <v>1343.0</v>
      </c>
      <c r="L1183" s="15">
        <f>J1183/K1183</f>
        <v>0.009679821296</v>
      </c>
      <c r="M1183" s="34"/>
      <c r="N1183" s="14">
        <v>1151.0</v>
      </c>
      <c r="O1183" s="35"/>
      <c r="P1183" s="34"/>
      <c r="Q1183" s="14">
        <v>1292.0</v>
      </c>
      <c r="R1183" s="35"/>
    </row>
    <row r="1184">
      <c r="A1184" s="10" t="s">
        <v>1194</v>
      </c>
      <c r="B1184" s="11" t="s">
        <v>136</v>
      </c>
      <c r="C1184" s="12" t="s">
        <v>24</v>
      </c>
      <c r="D1184" s="34"/>
      <c r="E1184" s="14">
        <v>2515.0</v>
      </c>
      <c r="F1184" s="35"/>
      <c r="G1184" s="34"/>
      <c r="H1184" s="14">
        <v>4722.0</v>
      </c>
      <c r="I1184" s="35"/>
      <c r="J1184" s="34"/>
      <c r="K1184" s="14">
        <v>4852.0</v>
      </c>
      <c r="L1184" s="35"/>
      <c r="M1184" s="34"/>
      <c r="N1184" s="14">
        <v>6569.0</v>
      </c>
      <c r="O1184" s="35"/>
      <c r="P1184" s="34"/>
      <c r="Q1184" s="14">
        <v>6529.0</v>
      </c>
      <c r="R1184" s="35"/>
    </row>
    <row r="1185">
      <c r="A1185" s="10" t="s">
        <v>1195</v>
      </c>
      <c r="B1185" s="11" t="s">
        <v>136</v>
      </c>
      <c r="C1185" s="12" t="s">
        <v>24</v>
      </c>
      <c r="D1185" s="34"/>
      <c r="E1185" s="14">
        <v>732.0</v>
      </c>
      <c r="F1185" s="35"/>
      <c r="G1185" s="34"/>
      <c r="H1185" s="14">
        <v>1064.0</v>
      </c>
      <c r="I1185" s="35"/>
      <c r="J1185" s="34"/>
      <c r="K1185" s="14">
        <v>890.0</v>
      </c>
      <c r="L1185" s="35"/>
      <c r="M1185" s="34"/>
      <c r="N1185" s="14">
        <v>1113.0</v>
      </c>
      <c r="O1185" s="35"/>
      <c r="P1185" s="34"/>
      <c r="Q1185" s="14">
        <v>1073.0</v>
      </c>
      <c r="R1185" s="35"/>
    </row>
    <row r="1186">
      <c r="A1186" s="10" t="s">
        <v>1196</v>
      </c>
      <c r="B1186" s="11" t="s">
        <v>125</v>
      </c>
      <c r="C1186" s="12" t="s">
        <v>24</v>
      </c>
      <c r="D1186" s="34"/>
      <c r="E1186" s="14">
        <v>1058.0</v>
      </c>
      <c r="F1186" s="35"/>
      <c r="G1186" s="34"/>
      <c r="H1186" s="14">
        <v>545.0</v>
      </c>
      <c r="I1186" s="35"/>
      <c r="J1186" s="34"/>
      <c r="K1186" s="14">
        <v>405.0</v>
      </c>
      <c r="L1186" s="35"/>
      <c r="M1186" s="34"/>
      <c r="N1186" s="14">
        <v>415.0</v>
      </c>
      <c r="O1186" s="35"/>
      <c r="P1186" s="34"/>
      <c r="Q1186" s="14">
        <v>389.0</v>
      </c>
      <c r="R1186" s="35"/>
    </row>
    <row r="1187">
      <c r="A1187" s="10" t="s">
        <v>1175</v>
      </c>
      <c r="B1187" s="11" t="s">
        <v>125</v>
      </c>
      <c r="C1187" s="12" t="s">
        <v>24</v>
      </c>
      <c r="D1187" s="34"/>
      <c r="E1187" s="14">
        <v>2025.0</v>
      </c>
      <c r="F1187" s="35"/>
      <c r="G1187" s="34"/>
      <c r="H1187" s="14">
        <v>1931.0</v>
      </c>
      <c r="I1187" s="35"/>
      <c r="J1187" s="34"/>
      <c r="K1187" s="14">
        <v>1435.0</v>
      </c>
      <c r="L1187" s="35"/>
      <c r="M1187" s="34"/>
      <c r="N1187" s="14">
        <v>1386.0</v>
      </c>
      <c r="O1187" s="35"/>
      <c r="P1187" s="34"/>
      <c r="Q1187" s="14">
        <v>1251.0</v>
      </c>
      <c r="R1187" s="35"/>
    </row>
    <row r="1188">
      <c r="A1188" s="10" t="s">
        <v>1197</v>
      </c>
      <c r="B1188" s="11" t="s">
        <v>125</v>
      </c>
      <c r="C1188" s="12" t="s">
        <v>24</v>
      </c>
      <c r="D1188" s="34"/>
      <c r="E1188" s="14">
        <v>1013.0</v>
      </c>
      <c r="F1188" s="35"/>
      <c r="G1188" s="34"/>
      <c r="H1188" s="14">
        <v>1031.0</v>
      </c>
      <c r="I1188" s="35"/>
      <c r="J1188" s="34"/>
      <c r="K1188" s="14">
        <v>875.0</v>
      </c>
      <c r="L1188" s="35"/>
      <c r="M1188" s="34"/>
      <c r="N1188" s="14">
        <v>880.0</v>
      </c>
      <c r="O1188" s="35"/>
      <c r="P1188" s="34"/>
      <c r="Q1188" s="14">
        <v>1038.0</v>
      </c>
      <c r="R1188" s="35"/>
    </row>
    <row r="1189">
      <c r="A1189" s="10" t="s">
        <v>1198</v>
      </c>
      <c r="B1189" s="11" t="s">
        <v>125</v>
      </c>
      <c r="C1189" s="12" t="s">
        <v>24</v>
      </c>
      <c r="D1189" s="34"/>
      <c r="E1189" s="14">
        <v>1050.0</v>
      </c>
      <c r="F1189" s="35"/>
      <c r="G1189" s="34"/>
      <c r="H1189" s="14">
        <v>716.0</v>
      </c>
      <c r="I1189" s="35"/>
      <c r="J1189" s="34"/>
      <c r="K1189" s="14">
        <v>480.0</v>
      </c>
      <c r="L1189" s="35"/>
      <c r="M1189" s="34"/>
      <c r="N1189" s="14">
        <v>499.0</v>
      </c>
      <c r="O1189" s="35"/>
      <c r="P1189" s="34"/>
      <c r="Q1189" s="14">
        <v>490.0</v>
      </c>
      <c r="R1189" s="35"/>
    </row>
    <row r="1190">
      <c r="A1190" s="10" t="s">
        <v>1199</v>
      </c>
      <c r="B1190" s="11" t="s">
        <v>125</v>
      </c>
      <c r="C1190" s="12" t="s">
        <v>24</v>
      </c>
      <c r="D1190" s="34"/>
      <c r="E1190" s="14">
        <v>2152.0</v>
      </c>
      <c r="F1190" s="35"/>
      <c r="G1190" s="34"/>
      <c r="H1190" s="14">
        <v>1743.0</v>
      </c>
      <c r="I1190" s="35"/>
      <c r="J1190" s="34"/>
      <c r="K1190" s="14">
        <v>1609.0</v>
      </c>
      <c r="L1190" s="35"/>
      <c r="M1190" s="34"/>
      <c r="N1190" s="14">
        <v>1256.0</v>
      </c>
      <c r="O1190" s="35"/>
      <c r="P1190" s="34"/>
      <c r="Q1190" s="14">
        <v>1494.0</v>
      </c>
      <c r="R1190" s="35"/>
    </row>
    <row r="1191">
      <c r="A1191" s="10" t="s">
        <v>1200</v>
      </c>
      <c r="B1191" s="11" t="s">
        <v>125</v>
      </c>
      <c r="C1191" s="12" t="s">
        <v>24</v>
      </c>
      <c r="D1191" s="34"/>
      <c r="E1191" s="14">
        <v>1050.0</v>
      </c>
      <c r="F1191" s="35"/>
      <c r="G1191" s="34"/>
      <c r="H1191" s="14">
        <v>878.0</v>
      </c>
      <c r="I1191" s="35"/>
      <c r="J1191" s="34"/>
      <c r="K1191" s="14">
        <v>881.0</v>
      </c>
      <c r="L1191" s="35"/>
      <c r="M1191" s="34"/>
      <c r="N1191" s="14">
        <v>914.0</v>
      </c>
      <c r="O1191" s="35"/>
      <c r="P1191" s="34"/>
      <c r="Q1191" s="14">
        <v>950.0</v>
      </c>
      <c r="R1191" s="35"/>
    </row>
    <row r="1192">
      <c r="A1192" s="10" t="s">
        <v>1201</v>
      </c>
      <c r="B1192" s="11" t="s">
        <v>374</v>
      </c>
      <c r="C1192" s="12" t="s">
        <v>24</v>
      </c>
      <c r="D1192" s="34"/>
      <c r="E1192" s="19">
        <v>1304.0</v>
      </c>
      <c r="F1192" s="35"/>
      <c r="G1192" s="34"/>
      <c r="H1192" s="14">
        <v>846.0</v>
      </c>
      <c r="I1192" s="35"/>
      <c r="J1192" s="34"/>
      <c r="K1192" s="14">
        <v>805.0</v>
      </c>
      <c r="L1192" s="35"/>
      <c r="M1192" s="34"/>
      <c r="N1192" s="14">
        <v>771.0</v>
      </c>
      <c r="O1192" s="35"/>
      <c r="P1192" s="34"/>
      <c r="Q1192" s="14">
        <v>861.0</v>
      </c>
      <c r="R1192" s="35"/>
    </row>
    <row r="1193">
      <c r="A1193" s="10" t="s">
        <v>1202</v>
      </c>
      <c r="B1193" s="11" t="s">
        <v>374</v>
      </c>
      <c r="C1193" s="12" t="s">
        <v>24</v>
      </c>
      <c r="D1193" s="34"/>
      <c r="E1193" s="19">
        <v>4353.0</v>
      </c>
      <c r="F1193" s="35"/>
      <c r="G1193" s="34"/>
      <c r="H1193" s="14">
        <v>2911.0</v>
      </c>
      <c r="I1193" s="35"/>
      <c r="J1193" s="34"/>
      <c r="K1193" s="14">
        <v>2639.0</v>
      </c>
      <c r="L1193" s="35"/>
      <c r="M1193" s="34"/>
      <c r="N1193" s="14">
        <v>2564.0</v>
      </c>
      <c r="O1193" s="35"/>
      <c r="P1193" s="34"/>
      <c r="Q1193" s="14">
        <v>2601.0</v>
      </c>
      <c r="R1193" s="35"/>
    </row>
    <row r="1194">
      <c r="A1194" s="10" t="s">
        <v>1203</v>
      </c>
      <c r="B1194" s="11" t="s">
        <v>374</v>
      </c>
      <c r="C1194" s="12" t="s">
        <v>24</v>
      </c>
      <c r="D1194" s="34"/>
      <c r="E1194" s="14">
        <v>2577.0</v>
      </c>
      <c r="F1194" s="35"/>
      <c r="G1194" s="34"/>
      <c r="H1194" s="14">
        <v>2102.0</v>
      </c>
      <c r="I1194" s="35"/>
      <c r="J1194" s="34"/>
      <c r="K1194" s="14">
        <v>1889.0</v>
      </c>
      <c r="L1194" s="35"/>
      <c r="M1194" s="34"/>
      <c r="N1194" s="14">
        <v>1843.0</v>
      </c>
      <c r="O1194" s="35"/>
      <c r="P1194" s="34"/>
      <c r="Q1194" s="14">
        <v>2210.0</v>
      </c>
      <c r="R1194" s="35"/>
    </row>
    <row r="1195">
      <c r="A1195" s="10" t="s">
        <v>1204</v>
      </c>
      <c r="B1195" s="11" t="s">
        <v>374</v>
      </c>
      <c r="C1195" s="12" t="s">
        <v>24</v>
      </c>
      <c r="D1195" s="34"/>
      <c r="E1195" s="14">
        <v>1709.0</v>
      </c>
      <c r="F1195" s="35"/>
      <c r="G1195" s="34"/>
      <c r="H1195" s="14">
        <v>1466.0</v>
      </c>
      <c r="I1195" s="35"/>
      <c r="J1195" s="34"/>
      <c r="K1195" s="14">
        <v>1392.0</v>
      </c>
      <c r="L1195" s="35"/>
      <c r="M1195" s="34"/>
      <c r="N1195" s="14">
        <v>1407.0</v>
      </c>
      <c r="O1195" s="35"/>
      <c r="P1195" s="34"/>
      <c r="Q1195" s="14">
        <v>1481.0</v>
      </c>
      <c r="R1195" s="35"/>
    </row>
    <row r="1196">
      <c r="A1196" s="10" t="s">
        <v>1205</v>
      </c>
      <c r="B1196" s="11" t="s">
        <v>374</v>
      </c>
      <c r="C1196" s="12" t="s">
        <v>24</v>
      </c>
      <c r="D1196" s="34"/>
      <c r="E1196" s="14">
        <v>1447.0</v>
      </c>
      <c r="F1196" s="35"/>
      <c r="G1196" s="34"/>
      <c r="H1196" s="14">
        <v>925.0</v>
      </c>
      <c r="I1196" s="35"/>
      <c r="J1196" s="34"/>
      <c r="K1196" s="14">
        <v>831.0</v>
      </c>
      <c r="L1196" s="35"/>
      <c r="M1196" s="34"/>
      <c r="N1196" s="14">
        <v>805.0</v>
      </c>
      <c r="O1196" s="35"/>
      <c r="P1196" s="34"/>
      <c r="Q1196" s="14">
        <v>794.0</v>
      </c>
      <c r="R1196" s="35"/>
    </row>
    <row r="1197">
      <c r="A1197" s="10" t="s">
        <v>1206</v>
      </c>
      <c r="B1197" s="11" t="s">
        <v>374</v>
      </c>
      <c r="C1197" s="12" t="s">
        <v>24</v>
      </c>
      <c r="D1197" s="34"/>
      <c r="E1197" s="14">
        <v>3192.0</v>
      </c>
      <c r="F1197" s="35"/>
      <c r="G1197" s="34"/>
      <c r="H1197" s="14">
        <v>1940.0</v>
      </c>
      <c r="I1197" s="35"/>
      <c r="J1197" s="34"/>
      <c r="K1197" s="14">
        <v>1677.0</v>
      </c>
      <c r="L1197" s="35"/>
      <c r="M1197" s="34"/>
      <c r="N1197" s="14">
        <v>1587.0</v>
      </c>
      <c r="O1197" s="35"/>
      <c r="P1197" s="34"/>
      <c r="Q1197" s="14">
        <v>1782.0</v>
      </c>
      <c r="R1197" s="35"/>
    </row>
    <row r="1198">
      <c r="A1198" s="10" t="s">
        <v>1207</v>
      </c>
      <c r="B1198" s="11" t="s">
        <v>202</v>
      </c>
      <c r="C1198" s="12" t="s">
        <v>24</v>
      </c>
      <c r="D1198" s="34"/>
      <c r="E1198" s="14">
        <v>2171.0</v>
      </c>
      <c r="F1198" s="35"/>
      <c r="G1198" s="34"/>
      <c r="H1198" s="14">
        <v>1646.0</v>
      </c>
      <c r="I1198" s="35"/>
      <c r="J1198" s="34"/>
      <c r="K1198" s="14">
        <v>1542.0</v>
      </c>
      <c r="L1198" s="35"/>
      <c r="M1198" s="34"/>
      <c r="N1198" s="14">
        <v>1617.0</v>
      </c>
      <c r="O1198" s="35"/>
      <c r="P1198" s="34"/>
      <c r="Q1198" s="14">
        <v>1737.0</v>
      </c>
      <c r="R1198" s="35"/>
    </row>
    <row r="1199">
      <c r="A1199" s="10" t="s">
        <v>1208</v>
      </c>
      <c r="B1199" s="11" t="s">
        <v>202</v>
      </c>
      <c r="C1199" s="12" t="s">
        <v>24</v>
      </c>
      <c r="D1199" s="34"/>
      <c r="E1199" s="14">
        <v>2035.0</v>
      </c>
      <c r="F1199" s="35"/>
      <c r="G1199" s="34"/>
      <c r="H1199" s="14">
        <v>1235.0</v>
      </c>
      <c r="I1199" s="35"/>
      <c r="J1199" s="34"/>
      <c r="K1199" s="14">
        <v>1143.0</v>
      </c>
      <c r="L1199" s="35"/>
      <c r="M1199" s="34"/>
      <c r="N1199" s="14">
        <v>1407.0</v>
      </c>
      <c r="O1199" s="35"/>
      <c r="P1199" s="34"/>
      <c r="Q1199" s="14">
        <v>1253.0</v>
      </c>
      <c r="R1199" s="35"/>
    </row>
    <row r="1200">
      <c r="A1200" s="10" t="s">
        <v>1209</v>
      </c>
      <c r="B1200" s="11" t="s">
        <v>202</v>
      </c>
      <c r="C1200" s="12" t="s">
        <v>24</v>
      </c>
      <c r="D1200" s="34"/>
      <c r="E1200" s="19">
        <v>4835.0</v>
      </c>
      <c r="F1200" s="35"/>
      <c r="G1200" s="34"/>
      <c r="H1200" s="14">
        <v>3590.0</v>
      </c>
      <c r="I1200" s="35"/>
      <c r="J1200" s="34"/>
      <c r="K1200" s="14">
        <v>3186.0</v>
      </c>
      <c r="L1200" s="35"/>
      <c r="M1200" s="34"/>
      <c r="N1200" s="14">
        <v>3534.0</v>
      </c>
      <c r="O1200" s="35"/>
      <c r="P1200" s="34"/>
      <c r="Q1200" s="14">
        <v>3947.0</v>
      </c>
      <c r="R1200" s="35"/>
    </row>
    <row r="1201">
      <c r="A1201" s="10" t="s">
        <v>391</v>
      </c>
      <c r="B1201" s="11" t="s">
        <v>202</v>
      </c>
      <c r="C1201" s="12" t="s">
        <v>24</v>
      </c>
      <c r="D1201" s="34"/>
      <c r="E1201" s="14">
        <v>1690.0</v>
      </c>
      <c r="F1201" s="35"/>
      <c r="G1201" s="34"/>
      <c r="H1201" s="14">
        <v>1000.0</v>
      </c>
      <c r="I1201" s="35"/>
      <c r="J1201" s="34"/>
      <c r="K1201" s="14">
        <v>867.0</v>
      </c>
      <c r="L1201" s="35"/>
      <c r="M1201" s="34"/>
      <c r="N1201" s="14">
        <v>939.0</v>
      </c>
      <c r="O1201" s="35"/>
      <c r="P1201" s="34"/>
      <c r="Q1201" s="14">
        <v>1082.0</v>
      </c>
      <c r="R1201" s="35"/>
    </row>
    <row r="1202">
      <c r="A1202" s="10" t="s">
        <v>1210</v>
      </c>
      <c r="B1202" s="11" t="s">
        <v>202</v>
      </c>
      <c r="C1202" s="12" t="s">
        <v>24</v>
      </c>
      <c r="D1202" s="34"/>
      <c r="E1202" s="19">
        <v>3000.0</v>
      </c>
      <c r="F1202" s="35"/>
      <c r="G1202" s="34"/>
      <c r="H1202" s="14">
        <v>2676.0</v>
      </c>
      <c r="I1202" s="35"/>
      <c r="J1202" s="34"/>
      <c r="K1202" s="14">
        <v>2380.0</v>
      </c>
      <c r="L1202" s="35"/>
      <c r="M1202" s="34"/>
      <c r="N1202" s="14">
        <v>2720.0</v>
      </c>
      <c r="O1202" s="35"/>
      <c r="P1202" s="34"/>
      <c r="Q1202" s="14">
        <v>2786.0</v>
      </c>
      <c r="R1202" s="35"/>
    </row>
    <row r="1203">
      <c r="A1203" s="10" t="s">
        <v>1211</v>
      </c>
      <c r="B1203" s="11" t="s">
        <v>202</v>
      </c>
      <c r="C1203" s="12" t="s">
        <v>24</v>
      </c>
      <c r="D1203" s="34"/>
      <c r="E1203" s="14">
        <v>2608.0</v>
      </c>
      <c r="F1203" s="35"/>
      <c r="G1203" s="34"/>
      <c r="H1203" s="14">
        <v>1509.0</v>
      </c>
      <c r="I1203" s="35"/>
      <c r="J1203" s="34"/>
      <c r="K1203" s="14">
        <v>1456.0</v>
      </c>
      <c r="L1203" s="35"/>
      <c r="M1203" s="34"/>
      <c r="N1203" s="14">
        <v>1451.0</v>
      </c>
      <c r="O1203" s="35"/>
      <c r="P1203" s="34"/>
      <c r="Q1203" s="14">
        <v>1521.0</v>
      </c>
      <c r="R1203" s="35"/>
    </row>
    <row r="1204">
      <c r="A1204" s="10" t="s">
        <v>1212</v>
      </c>
      <c r="B1204" s="11" t="s">
        <v>202</v>
      </c>
      <c r="C1204" s="12" t="s">
        <v>24</v>
      </c>
      <c r="D1204" s="34"/>
      <c r="E1204" s="14">
        <v>3458.0</v>
      </c>
      <c r="F1204" s="35"/>
      <c r="G1204" s="34"/>
      <c r="H1204" s="14">
        <v>2612.0</v>
      </c>
      <c r="I1204" s="35"/>
      <c r="J1204" s="34"/>
      <c r="K1204" s="14">
        <v>2105.0</v>
      </c>
      <c r="L1204" s="35"/>
      <c r="M1204" s="34"/>
      <c r="N1204" s="14">
        <v>2382.0</v>
      </c>
      <c r="O1204" s="35"/>
      <c r="P1204" s="34"/>
      <c r="Q1204" s="14">
        <v>2584.0</v>
      </c>
      <c r="R1204" s="35"/>
    </row>
    <row r="1205">
      <c r="A1205" s="10" t="s">
        <v>1213</v>
      </c>
      <c r="B1205" s="11" t="s">
        <v>114</v>
      </c>
      <c r="C1205" s="12" t="s">
        <v>24</v>
      </c>
      <c r="D1205" s="34"/>
      <c r="E1205" s="14">
        <v>1036.0</v>
      </c>
      <c r="F1205" s="35"/>
      <c r="G1205" s="34"/>
      <c r="H1205" s="14">
        <v>615.0</v>
      </c>
      <c r="I1205" s="35"/>
      <c r="J1205" s="34"/>
      <c r="K1205" s="14">
        <v>419.0</v>
      </c>
      <c r="L1205" s="35"/>
      <c r="M1205" s="34"/>
      <c r="N1205" s="14">
        <v>292.0</v>
      </c>
      <c r="O1205" s="35"/>
      <c r="P1205" s="34"/>
      <c r="Q1205" s="14">
        <v>300.0</v>
      </c>
      <c r="R1205" s="35"/>
    </row>
    <row r="1206">
      <c r="A1206" s="10" t="s">
        <v>1214</v>
      </c>
      <c r="B1206" s="11" t="s">
        <v>114</v>
      </c>
      <c r="C1206" s="12" t="s">
        <v>24</v>
      </c>
      <c r="D1206" s="34"/>
      <c r="E1206" s="14">
        <v>801.0</v>
      </c>
      <c r="F1206" s="35"/>
      <c r="G1206" s="34"/>
      <c r="H1206" s="14">
        <v>598.0</v>
      </c>
      <c r="I1206" s="35"/>
      <c r="J1206" s="34"/>
      <c r="K1206" s="14">
        <v>420.0</v>
      </c>
      <c r="L1206" s="35"/>
      <c r="M1206" s="34"/>
      <c r="N1206" s="14">
        <v>313.0</v>
      </c>
      <c r="O1206" s="35"/>
      <c r="P1206" s="34"/>
      <c r="Q1206" s="14">
        <v>326.0</v>
      </c>
      <c r="R1206" s="35"/>
    </row>
    <row r="1207">
      <c r="A1207" s="10" t="s">
        <v>1215</v>
      </c>
      <c r="B1207" s="11" t="s">
        <v>114</v>
      </c>
      <c r="C1207" s="12" t="s">
        <v>24</v>
      </c>
      <c r="D1207" s="34"/>
      <c r="E1207" s="14">
        <v>2521.0</v>
      </c>
      <c r="F1207" s="35"/>
      <c r="G1207" s="34"/>
      <c r="H1207" s="14">
        <v>1734.0</v>
      </c>
      <c r="I1207" s="35"/>
      <c r="J1207" s="34"/>
      <c r="K1207" s="14">
        <v>846.0</v>
      </c>
      <c r="L1207" s="35"/>
      <c r="M1207" s="34"/>
      <c r="N1207" s="14">
        <v>1168.0</v>
      </c>
      <c r="O1207" s="35"/>
      <c r="P1207" s="34"/>
      <c r="Q1207" s="14">
        <v>1530.0</v>
      </c>
      <c r="R1207" s="35"/>
    </row>
    <row r="1208">
      <c r="A1208" s="10" t="s">
        <v>1216</v>
      </c>
      <c r="B1208" s="11" t="s">
        <v>114</v>
      </c>
      <c r="C1208" s="12" t="s">
        <v>24</v>
      </c>
      <c r="D1208" s="34"/>
      <c r="E1208" s="14">
        <v>2713.0</v>
      </c>
      <c r="F1208" s="35"/>
      <c r="G1208" s="34"/>
      <c r="H1208" s="14">
        <v>2803.0</v>
      </c>
      <c r="I1208" s="35"/>
      <c r="J1208" s="34"/>
      <c r="K1208" s="14">
        <v>3079.0</v>
      </c>
      <c r="L1208" s="35"/>
      <c r="M1208" s="34"/>
      <c r="N1208" s="14">
        <v>3709.0</v>
      </c>
      <c r="O1208" s="35"/>
      <c r="P1208" s="34"/>
      <c r="Q1208" s="14">
        <v>3795.0</v>
      </c>
      <c r="R1208" s="35"/>
    </row>
    <row r="1209">
      <c r="A1209" s="10" t="s">
        <v>1217</v>
      </c>
      <c r="B1209" s="11" t="s">
        <v>114</v>
      </c>
      <c r="C1209" s="12" t="s">
        <v>24</v>
      </c>
      <c r="D1209" s="34"/>
      <c r="E1209" s="14">
        <v>2927.0</v>
      </c>
      <c r="F1209" s="35"/>
      <c r="G1209" s="34"/>
      <c r="H1209" s="14">
        <v>4497.0</v>
      </c>
      <c r="I1209" s="35"/>
      <c r="J1209" s="34"/>
      <c r="K1209" s="14">
        <v>1237.0</v>
      </c>
      <c r="L1209" s="35"/>
      <c r="M1209" s="34"/>
      <c r="N1209" s="14">
        <v>1196.0</v>
      </c>
      <c r="O1209" s="35"/>
      <c r="P1209" s="34"/>
      <c r="Q1209" s="14">
        <v>1320.0</v>
      </c>
      <c r="R1209" s="35"/>
    </row>
    <row r="1210">
      <c r="A1210" s="10" t="s">
        <v>1218</v>
      </c>
      <c r="B1210" s="11" t="s">
        <v>114</v>
      </c>
      <c r="C1210" s="12" t="s">
        <v>24</v>
      </c>
      <c r="D1210" s="34"/>
      <c r="E1210" s="14">
        <v>1968.0</v>
      </c>
      <c r="F1210" s="35"/>
      <c r="G1210" s="34"/>
      <c r="H1210" s="14">
        <v>1647.0</v>
      </c>
      <c r="I1210" s="35"/>
      <c r="J1210" s="34"/>
      <c r="K1210" s="14">
        <v>1488.0</v>
      </c>
      <c r="L1210" s="35"/>
      <c r="M1210" s="34"/>
      <c r="N1210" s="14">
        <v>1652.0</v>
      </c>
      <c r="O1210" s="35"/>
      <c r="P1210" s="34"/>
      <c r="Q1210" s="14">
        <v>1983.0</v>
      </c>
      <c r="R1210" s="35"/>
    </row>
    <row r="1211">
      <c r="A1211" s="10" t="s">
        <v>326</v>
      </c>
      <c r="B1211" s="11" t="s">
        <v>178</v>
      </c>
      <c r="C1211" s="12" t="s">
        <v>24</v>
      </c>
      <c r="D1211" s="34"/>
      <c r="E1211" s="14">
        <v>2247.0</v>
      </c>
      <c r="F1211" s="35"/>
      <c r="G1211" s="34"/>
      <c r="H1211" s="14">
        <v>1721.0</v>
      </c>
      <c r="I1211" s="35"/>
      <c r="J1211" s="34"/>
      <c r="K1211" s="14">
        <v>1572.0</v>
      </c>
      <c r="L1211" s="35"/>
      <c r="M1211" s="34"/>
      <c r="N1211" s="14">
        <v>1610.0</v>
      </c>
      <c r="O1211" s="35"/>
      <c r="P1211" s="34"/>
      <c r="Q1211" s="14">
        <v>1825.0</v>
      </c>
      <c r="R1211" s="35"/>
    </row>
    <row r="1212">
      <c r="A1212" s="10" t="s">
        <v>1219</v>
      </c>
      <c r="B1212" s="11" t="s">
        <v>178</v>
      </c>
      <c r="C1212" s="12" t="s">
        <v>24</v>
      </c>
      <c r="D1212" s="34"/>
      <c r="E1212" s="14">
        <v>807.0</v>
      </c>
      <c r="F1212" s="35"/>
      <c r="G1212" s="34"/>
      <c r="H1212" s="14">
        <v>1043.0</v>
      </c>
      <c r="I1212" s="35"/>
      <c r="J1212" s="34"/>
      <c r="K1212" s="14">
        <v>1028.0</v>
      </c>
      <c r="L1212" s="35"/>
      <c r="M1212" s="34"/>
      <c r="N1212" s="14">
        <v>741.0</v>
      </c>
      <c r="O1212" s="35"/>
      <c r="P1212" s="34"/>
      <c r="Q1212" s="14">
        <v>739.0</v>
      </c>
      <c r="R1212" s="35"/>
    </row>
    <row r="1213">
      <c r="A1213" s="10" t="s">
        <v>1220</v>
      </c>
      <c r="B1213" s="11" t="s">
        <v>178</v>
      </c>
      <c r="C1213" s="12" t="s">
        <v>24</v>
      </c>
      <c r="D1213" s="34"/>
      <c r="E1213" s="14">
        <v>1633.0</v>
      </c>
      <c r="F1213" s="35"/>
      <c r="G1213" s="34"/>
      <c r="H1213" s="14">
        <v>1001.0</v>
      </c>
      <c r="I1213" s="35"/>
      <c r="J1213" s="34"/>
      <c r="K1213" s="14">
        <v>754.0</v>
      </c>
      <c r="L1213" s="35"/>
      <c r="M1213" s="34"/>
      <c r="N1213" s="14">
        <v>800.0</v>
      </c>
      <c r="O1213" s="35"/>
      <c r="P1213" s="34"/>
      <c r="Q1213" s="14">
        <v>850.0</v>
      </c>
      <c r="R1213" s="35"/>
    </row>
    <row r="1214">
      <c r="A1214" s="10" t="s">
        <v>1221</v>
      </c>
      <c r="B1214" s="11" t="s">
        <v>178</v>
      </c>
      <c r="C1214" s="12" t="s">
        <v>24</v>
      </c>
      <c r="D1214" s="34"/>
      <c r="E1214" s="14">
        <v>2742.0</v>
      </c>
      <c r="F1214" s="35"/>
      <c r="G1214" s="34"/>
      <c r="H1214" s="14">
        <v>2315.0</v>
      </c>
      <c r="I1214" s="35"/>
      <c r="J1214" s="34"/>
      <c r="K1214" s="14">
        <v>2242.0</v>
      </c>
      <c r="L1214" s="35"/>
      <c r="M1214" s="34"/>
      <c r="N1214" s="14">
        <v>1887.0</v>
      </c>
      <c r="O1214" s="35"/>
      <c r="P1214" s="34"/>
      <c r="Q1214" s="14">
        <v>2000.0</v>
      </c>
      <c r="R1214" s="35"/>
    </row>
    <row r="1215">
      <c r="A1215" s="10" t="s">
        <v>1222</v>
      </c>
      <c r="B1215" s="11" t="s">
        <v>178</v>
      </c>
      <c r="C1215" s="12" t="s">
        <v>24</v>
      </c>
      <c r="D1215" s="34"/>
      <c r="E1215" s="14">
        <v>1253.0</v>
      </c>
      <c r="F1215" s="35"/>
      <c r="G1215" s="34"/>
      <c r="H1215" s="14">
        <v>858.0</v>
      </c>
      <c r="I1215" s="35"/>
      <c r="J1215" s="34"/>
      <c r="K1215" s="14">
        <v>651.0</v>
      </c>
      <c r="L1215" s="35"/>
      <c r="M1215" s="34"/>
      <c r="N1215" s="14">
        <v>464.0</v>
      </c>
      <c r="O1215" s="35"/>
      <c r="P1215" s="34"/>
      <c r="Q1215" s="14">
        <v>457.0</v>
      </c>
      <c r="R1215" s="35"/>
    </row>
    <row r="1216">
      <c r="A1216" s="10" t="s">
        <v>1223</v>
      </c>
      <c r="B1216" s="11" t="s">
        <v>178</v>
      </c>
      <c r="C1216" s="12" t="s">
        <v>24</v>
      </c>
      <c r="D1216" s="34"/>
      <c r="E1216" s="14">
        <v>1174.0</v>
      </c>
      <c r="F1216" s="35"/>
      <c r="G1216" s="34"/>
      <c r="H1216" s="14">
        <v>805.0</v>
      </c>
      <c r="I1216" s="35"/>
      <c r="J1216" s="34"/>
      <c r="K1216" s="14">
        <v>680.0</v>
      </c>
      <c r="L1216" s="35"/>
      <c r="M1216" s="34"/>
      <c r="N1216" s="14">
        <v>521.0</v>
      </c>
      <c r="O1216" s="35"/>
      <c r="P1216" s="34"/>
      <c r="Q1216" s="14">
        <v>535.0</v>
      </c>
      <c r="R1216" s="35"/>
    </row>
    <row r="1217">
      <c r="A1217" s="10" t="s">
        <v>1224</v>
      </c>
      <c r="B1217" s="11" t="s">
        <v>368</v>
      </c>
      <c r="C1217" s="12" t="s">
        <v>24</v>
      </c>
      <c r="D1217" s="34"/>
      <c r="E1217" s="14">
        <v>2775.0</v>
      </c>
      <c r="F1217" s="35"/>
      <c r="G1217" s="34"/>
      <c r="H1217" s="14">
        <v>1806.0</v>
      </c>
      <c r="I1217" s="35"/>
      <c r="J1217" s="34"/>
      <c r="K1217" s="14">
        <v>1535.0</v>
      </c>
      <c r="L1217" s="35"/>
      <c r="M1217" s="34"/>
      <c r="N1217" s="14">
        <v>1452.0</v>
      </c>
      <c r="O1217" s="35"/>
      <c r="P1217" s="34"/>
      <c r="Q1217" s="14">
        <v>1611.0</v>
      </c>
      <c r="R1217" s="35"/>
    </row>
    <row r="1218">
      <c r="A1218" s="10" t="s">
        <v>1225</v>
      </c>
      <c r="B1218" s="11" t="s">
        <v>368</v>
      </c>
      <c r="C1218" s="12" t="s">
        <v>24</v>
      </c>
      <c r="D1218" s="34"/>
      <c r="E1218" s="14">
        <v>2324.0</v>
      </c>
      <c r="F1218" s="35"/>
      <c r="G1218" s="34"/>
      <c r="H1218" s="14">
        <v>1694.0</v>
      </c>
      <c r="I1218" s="35"/>
      <c r="J1218" s="34"/>
      <c r="K1218" s="14">
        <v>1620.0</v>
      </c>
      <c r="L1218" s="35"/>
      <c r="M1218" s="34"/>
      <c r="N1218" s="14">
        <v>1677.0</v>
      </c>
      <c r="O1218" s="35"/>
      <c r="P1218" s="34"/>
      <c r="Q1218" s="14">
        <v>1434.0</v>
      </c>
      <c r="R1218" s="35"/>
    </row>
    <row r="1219">
      <c r="A1219" s="10" t="s">
        <v>1226</v>
      </c>
      <c r="B1219" s="11" t="s">
        <v>368</v>
      </c>
      <c r="C1219" s="12" t="s">
        <v>24</v>
      </c>
      <c r="D1219" s="34"/>
      <c r="E1219" s="14">
        <v>730.0</v>
      </c>
      <c r="F1219" s="35"/>
      <c r="G1219" s="34"/>
      <c r="H1219" s="14">
        <v>582.0</v>
      </c>
      <c r="I1219" s="35"/>
      <c r="J1219" s="34"/>
      <c r="K1219" s="14">
        <v>495.0</v>
      </c>
      <c r="L1219" s="35"/>
      <c r="M1219" s="34"/>
      <c r="N1219" s="14">
        <v>470.0</v>
      </c>
      <c r="O1219" s="35"/>
      <c r="P1219" s="34"/>
      <c r="Q1219" s="14">
        <v>508.0</v>
      </c>
      <c r="R1219" s="35"/>
    </row>
    <row r="1220">
      <c r="A1220" s="10" t="s">
        <v>677</v>
      </c>
      <c r="B1220" s="11" t="s">
        <v>368</v>
      </c>
      <c r="C1220" s="12" t="s">
        <v>24</v>
      </c>
      <c r="D1220" s="34"/>
      <c r="E1220" s="14">
        <v>2740.0</v>
      </c>
      <c r="F1220" s="35"/>
      <c r="G1220" s="34"/>
      <c r="H1220" s="14">
        <v>2133.0</v>
      </c>
      <c r="I1220" s="35"/>
      <c r="J1220" s="34"/>
      <c r="K1220" s="14">
        <v>1851.0</v>
      </c>
      <c r="L1220" s="35"/>
      <c r="M1220" s="34"/>
      <c r="N1220" s="14">
        <v>1726.0</v>
      </c>
      <c r="O1220" s="35"/>
      <c r="P1220" s="34"/>
      <c r="Q1220" s="14">
        <v>1691.0</v>
      </c>
      <c r="R1220" s="35"/>
    </row>
    <row r="1221">
      <c r="A1221" s="10" t="s">
        <v>651</v>
      </c>
      <c r="B1221" s="11" t="s">
        <v>368</v>
      </c>
      <c r="C1221" s="12" t="s">
        <v>24</v>
      </c>
      <c r="D1221" s="34"/>
      <c r="E1221" s="14">
        <v>833.0</v>
      </c>
      <c r="F1221" s="35"/>
      <c r="G1221" s="34"/>
      <c r="H1221" s="14">
        <v>645.0</v>
      </c>
      <c r="I1221" s="35"/>
      <c r="J1221" s="34"/>
      <c r="K1221" s="14">
        <v>552.0</v>
      </c>
      <c r="L1221" s="35"/>
      <c r="M1221" s="34"/>
      <c r="N1221" s="14">
        <v>673.0</v>
      </c>
      <c r="O1221" s="35"/>
      <c r="P1221" s="34"/>
      <c r="Q1221" s="14">
        <v>594.0</v>
      </c>
      <c r="R1221" s="35"/>
    </row>
    <row r="1222">
      <c r="A1222" s="10" t="s">
        <v>47</v>
      </c>
      <c r="B1222" s="11" t="s">
        <v>368</v>
      </c>
      <c r="C1222" s="12" t="s">
        <v>24</v>
      </c>
      <c r="D1222" s="34"/>
      <c r="E1222" s="19">
        <v>1760.0</v>
      </c>
      <c r="F1222" s="35"/>
      <c r="G1222" s="34"/>
      <c r="H1222" s="14">
        <v>1216.0</v>
      </c>
      <c r="I1222" s="35"/>
      <c r="J1222" s="34"/>
      <c r="K1222" s="14">
        <v>1102.0</v>
      </c>
      <c r="L1222" s="35"/>
      <c r="M1222" s="34"/>
      <c r="N1222" s="14">
        <v>1102.0</v>
      </c>
      <c r="O1222" s="35"/>
      <c r="P1222" s="34"/>
      <c r="Q1222" s="14">
        <v>1088.0</v>
      </c>
      <c r="R1222" s="35"/>
    </row>
    <row r="1223">
      <c r="A1223" s="10" t="s">
        <v>343</v>
      </c>
      <c r="B1223" s="11" t="s">
        <v>368</v>
      </c>
      <c r="C1223" s="12" t="s">
        <v>24</v>
      </c>
      <c r="D1223" s="34"/>
      <c r="E1223" s="14">
        <v>2383.0</v>
      </c>
      <c r="F1223" s="35"/>
      <c r="G1223" s="34"/>
      <c r="H1223" s="14">
        <v>1505.0</v>
      </c>
      <c r="I1223" s="35"/>
      <c r="J1223" s="34"/>
      <c r="K1223" s="14">
        <v>1184.0</v>
      </c>
      <c r="L1223" s="35"/>
      <c r="M1223" s="34"/>
      <c r="N1223" s="14">
        <v>1191.0</v>
      </c>
      <c r="O1223" s="35"/>
      <c r="P1223" s="34"/>
      <c r="Q1223" s="14">
        <v>1228.0</v>
      </c>
      <c r="R1223" s="35"/>
    </row>
    <row r="1224">
      <c r="A1224" s="10" t="s">
        <v>1227</v>
      </c>
      <c r="B1224" s="11" t="s">
        <v>368</v>
      </c>
      <c r="C1224" s="12" t="s">
        <v>24</v>
      </c>
      <c r="D1224" s="34"/>
      <c r="E1224" s="14">
        <v>1562.0</v>
      </c>
      <c r="F1224" s="35"/>
      <c r="G1224" s="34"/>
      <c r="H1224" s="14">
        <v>985.0</v>
      </c>
      <c r="I1224" s="35"/>
      <c r="J1224" s="34"/>
      <c r="K1224" s="14">
        <v>836.0</v>
      </c>
      <c r="L1224" s="35"/>
      <c r="M1224" s="34"/>
      <c r="N1224" s="14">
        <v>822.0</v>
      </c>
      <c r="O1224" s="35"/>
      <c r="P1224" s="34"/>
      <c r="Q1224" s="14">
        <v>798.0</v>
      </c>
      <c r="R1224" s="35"/>
    </row>
    <row r="1225">
      <c r="A1225" s="10" t="s">
        <v>315</v>
      </c>
      <c r="B1225" s="11" t="s">
        <v>368</v>
      </c>
      <c r="C1225" s="12" t="s">
        <v>24</v>
      </c>
      <c r="D1225" s="34"/>
      <c r="E1225" s="14">
        <v>611.0</v>
      </c>
      <c r="F1225" s="35"/>
      <c r="G1225" s="34"/>
      <c r="H1225" s="14">
        <v>504.0</v>
      </c>
      <c r="I1225" s="35"/>
      <c r="J1225" s="34"/>
      <c r="K1225" s="14">
        <v>528.0</v>
      </c>
      <c r="L1225" s="35"/>
      <c r="M1225" s="34"/>
      <c r="N1225" s="14">
        <v>479.0</v>
      </c>
      <c r="O1225" s="35"/>
      <c r="P1225" s="34"/>
      <c r="Q1225" s="14">
        <v>534.0</v>
      </c>
      <c r="R1225" s="35"/>
    </row>
    <row r="1226">
      <c r="A1226" s="10" t="s">
        <v>1228</v>
      </c>
      <c r="B1226" s="11" t="s">
        <v>368</v>
      </c>
      <c r="C1226" s="12" t="s">
        <v>24</v>
      </c>
      <c r="D1226" s="34"/>
      <c r="E1226" s="14">
        <v>2742.0</v>
      </c>
      <c r="F1226" s="35"/>
      <c r="G1226" s="34"/>
      <c r="H1226" s="14">
        <v>2342.0</v>
      </c>
      <c r="I1226" s="35"/>
      <c r="J1226" s="34"/>
      <c r="K1226" s="14">
        <v>2170.0</v>
      </c>
      <c r="L1226" s="35"/>
      <c r="M1226" s="34"/>
      <c r="N1226" s="14">
        <v>2180.0</v>
      </c>
      <c r="O1226" s="35"/>
      <c r="P1226" s="34"/>
      <c r="Q1226" s="14">
        <v>2103.0</v>
      </c>
      <c r="R1226" s="35"/>
    </row>
    <row r="1227">
      <c r="A1227" s="31" t="s">
        <v>1229</v>
      </c>
      <c r="B1227" s="11" t="s">
        <v>459</v>
      </c>
      <c r="C1227" s="12" t="s">
        <v>24</v>
      </c>
      <c r="D1227" s="34"/>
      <c r="E1227" s="14">
        <v>2161.0</v>
      </c>
      <c r="F1227" s="35"/>
      <c r="G1227" s="34"/>
      <c r="H1227" s="14">
        <v>1610.0</v>
      </c>
      <c r="I1227" s="48"/>
      <c r="J1227" s="34"/>
      <c r="K1227" s="14">
        <v>1452.0</v>
      </c>
      <c r="L1227" s="35"/>
      <c r="M1227" s="34"/>
      <c r="N1227" s="14">
        <v>1384.0</v>
      </c>
      <c r="O1227" s="35"/>
      <c r="P1227" s="34"/>
      <c r="Q1227" s="14">
        <v>1411.0</v>
      </c>
      <c r="R1227" s="35"/>
    </row>
    <row r="1228">
      <c r="A1228" s="31" t="s">
        <v>1230</v>
      </c>
      <c r="B1228" s="11" t="s">
        <v>459</v>
      </c>
      <c r="C1228" s="12" t="s">
        <v>24</v>
      </c>
      <c r="D1228" s="34"/>
      <c r="E1228" s="14">
        <v>5461.0</v>
      </c>
      <c r="F1228" s="35"/>
      <c r="G1228" s="34"/>
      <c r="H1228" s="14">
        <v>4630.0</v>
      </c>
      <c r="I1228" s="48"/>
      <c r="J1228" s="34"/>
      <c r="K1228" s="14">
        <v>4172.0</v>
      </c>
      <c r="L1228" s="35"/>
      <c r="M1228" s="34"/>
      <c r="N1228" s="14">
        <v>3901.0</v>
      </c>
      <c r="O1228" s="35"/>
      <c r="P1228" s="34"/>
      <c r="Q1228" s="14">
        <v>3858.0</v>
      </c>
      <c r="R1228" s="35"/>
    </row>
    <row r="1229">
      <c r="A1229" s="31" t="s">
        <v>1231</v>
      </c>
      <c r="B1229" s="11" t="s">
        <v>459</v>
      </c>
      <c r="C1229" s="12" t="s">
        <v>24</v>
      </c>
      <c r="D1229" s="34"/>
      <c r="E1229" s="14">
        <v>2036.0</v>
      </c>
      <c r="F1229" s="35"/>
      <c r="G1229" s="34"/>
      <c r="H1229" s="14">
        <v>1531.0</v>
      </c>
      <c r="I1229" s="48"/>
      <c r="J1229" s="34"/>
      <c r="K1229" s="14">
        <v>1416.0</v>
      </c>
      <c r="L1229" s="35"/>
      <c r="M1229" s="34"/>
      <c r="N1229" s="14">
        <v>1313.0</v>
      </c>
      <c r="O1229" s="35"/>
      <c r="P1229" s="34"/>
      <c r="Q1229" s="14">
        <v>1412.0</v>
      </c>
      <c r="R1229" s="35"/>
    </row>
    <row r="1230">
      <c r="A1230" s="31" t="s">
        <v>1232</v>
      </c>
      <c r="B1230" s="11" t="s">
        <v>459</v>
      </c>
      <c r="C1230" s="12" t="s">
        <v>24</v>
      </c>
      <c r="D1230" s="34"/>
      <c r="E1230" s="14">
        <v>5762.0</v>
      </c>
      <c r="F1230" s="35"/>
      <c r="G1230" s="34"/>
      <c r="H1230" s="14">
        <v>5913.0</v>
      </c>
      <c r="I1230" s="48"/>
      <c r="J1230" s="34"/>
      <c r="K1230" s="14">
        <v>5559.0</v>
      </c>
      <c r="L1230" s="35"/>
      <c r="M1230" s="34"/>
      <c r="N1230" s="14">
        <v>5072.0</v>
      </c>
      <c r="O1230" s="35"/>
      <c r="P1230" s="34"/>
      <c r="Q1230" s="14">
        <v>5076.0</v>
      </c>
      <c r="R1230" s="35"/>
    </row>
    <row r="1231">
      <c r="A1231" s="31" t="s">
        <v>1233</v>
      </c>
      <c r="B1231" s="11" t="s">
        <v>459</v>
      </c>
      <c r="C1231" s="12" t="s">
        <v>24</v>
      </c>
      <c r="D1231" s="34"/>
      <c r="E1231" s="14">
        <v>2871.0</v>
      </c>
      <c r="F1231" s="35"/>
      <c r="G1231" s="34"/>
      <c r="H1231" s="14">
        <v>2355.0</v>
      </c>
      <c r="I1231" s="48"/>
      <c r="J1231" s="34"/>
      <c r="K1231" s="14">
        <v>2202.0</v>
      </c>
      <c r="L1231" s="35"/>
      <c r="M1231" s="34"/>
      <c r="N1231" s="14">
        <v>2330.0</v>
      </c>
      <c r="O1231" s="35"/>
      <c r="P1231" s="34"/>
      <c r="Q1231" s="14">
        <v>2277.0</v>
      </c>
      <c r="R1231" s="35"/>
    </row>
    <row r="1232">
      <c r="A1232" s="31" t="s">
        <v>1234</v>
      </c>
      <c r="B1232" s="11" t="s">
        <v>459</v>
      </c>
      <c r="C1232" s="12" t="s">
        <v>24</v>
      </c>
      <c r="D1232" s="34"/>
      <c r="E1232" s="14">
        <v>2100.0</v>
      </c>
      <c r="F1232" s="35"/>
      <c r="G1232" s="34"/>
      <c r="H1232" s="14">
        <v>2102.0</v>
      </c>
      <c r="I1232" s="48"/>
      <c r="J1232" s="34"/>
      <c r="K1232" s="14">
        <v>2158.0</v>
      </c>
      <c r="L1232" s="35"/>
      <c r="M1232" s="34"/>
      <c r="N1232" s="14">
        <v>2172.0</v>
      </c>
      <c r="O1232" s="35"/>
      <c r="P1232" s="34"/>
      <c r="Q1232" s="14">
        <v>2240.0</v>
      </c>
      <c r="R1232" s="35"/>
    </row>
    <row r="1233">
      <c r="A1233" s="31" t="s">
        <v>1235</v>
      </c>
      <c r="B1233" s="11" t="s">
        <v>459</v>
      </c>
      <c r="C1233" s="12" t="s">
        <v>24</v>
      </c>
      <c r="D1233" s="34"/>
      <c r="E1233" s="14">
        <v>2962.0</v>
      </c>
      <c r="F1233" s="35"/>
      <c r="G1233" s="34"/>
      <c r="H1233" s="14">
        <v>2672.0</v>
      </c>
      <c r="I1233" s="48"/>
      <c r="J1233" s="34"/>
      <c r="K1233" s="14">
        <v>2620.0</v>
      </c>
      <c r="L1233" s="35"/>
      <c r="M1233" s="34"/>
      <c r="N1233" s="14">
        <v>2713.0</v>
      </c>
      <c r="O1233" s="35"/>
      <c r="P1233" s="34"/>
      <c r="Q1233" s="14">
        <v>2851.0</v>
      </c>
      <c r="R1233" s="35"/>
    </row>
    <row r="1234">
      <c r="A1234" s="31" t="s">
        <v>1236</v>
      </c>
      <c r="B1234" s="11" t="s">
        <v>459</v>
      </c>
      <c r="C1234" s="12" t="s">
        <v>24</v>
      </c>
      <c r="D1234" s="34"/>
      <c r="E1234" s="14">
        <v>4435.0</v>
      </c>
      <c r="F1234" s="35"/>
      <c r="G1234" s="34"/>
      <c r="H1234" s="14">
        <v>4169.0</v>
      </c>
      <c r="I1234" s="48"/>
      <c r="J1234" s="34"/>
      <c r="K1234" s="14">
        <v>4040.0</v>
      </c>
      <c r="L1234" s="35"/>
      <c r="M1234" s="34"/>
      <c r="N1234" s="14">
        <v>4223.0</v>
      </c>
      <c r="O1234" s="35"/>
      <c r="P1234" s="34"/>
      <c r="Q1234" s="14">
        <v>4337.0</v>
      </c>
      <c r="R1234" s="35"/>
    </row>
    <row r="1235">
      <c r="A1235" s="31" t="s">
        <v>1237</v>
      </c>
      <c r="B1235" s="11" t="s">
        <v>459</v>
      </c>
      <c r="C1235" s="12" t="s">
        <v>24</v>
      </c>
      <c r="D1235" s="34"/>
      <c r="E1235" s="14">
        <v>2244.0</v>
      </c>
      <c r="F1235" s="35"/>
      <c r="G1235" s="34"/>
      <c r="H1235" s="14">
        <v>1883.0</v>
      </c>
      <c r="I1235" s="48"/>
      <c r="J1235" s="34"/>
      <c r="K1235" s="14">
        <v>1928.0</v>
      </c>
      <c r="L1235" s="35"/>
      <c r="M1235" s="34"/>
      <c r="N1235" s="14">
        <v>1921.0</v>
      </c>
      <c r="O1235" s="35"/>
      <c r="P1235" s="34"/>
      <c r="Q1235" s="14">
        <v>1882.0</v>
      </c>
      <c r="R1235" s="35"/>
    </row>
    <row r="1236">
      <c r="A1236" s="31" t="s">
        <v>1238</v>
      </c>
      <c r="B1236" s="11" t="s">
        <v>459</v>
      </c>
      <c r="C1236" s="12" t="s">
        <v>24</v>
      </c>
      <c r="D1236" s="34"/>
      <c r="E1236" s="14">
        <v>1867.0</v>
      </c>
      <c r="F1236" s="35"/>
      <c r="G1236" s="34"/>
      <c r="H1236" s="14">
        <v>1586.0</v>
      </c>
      <c r="I1236" s="48"/>
      <c r="J1236" s="34"/>
      <c r="K1236" s="14">
        <v>1524.0</v>
      </c>
      <c r="L1236" s="35"/>
      <c r="M1236" s="34"/>
      <c r="N1236" s="14">
        <v>1485.0</v>
      </c>
      <c r="O1236" s="35"/>
      <c r="P1236" s="34"/>
      <c r="Q1236" s="14">
        <v>1456.0</v>
      </c>
      <c r="R1236" s="35"/>
    </row>
    <row r="1237">
      <c r="A1237" s="31" t="s">
        <v>1239</v>
      </c>
      <c r="B1237" s="11" t="s">
        <v>459</v>
      </c>
      <c r="C1237" s="12" t="s">
        <v>24</v>
      </c>
      <c r="D1237" s="34"/>
      <c r="E1237" s="14">
        <v>2338.0</v>
      </c>
      <c r="F1237" s="35"/>
      <c r="G1237" s="34"/>
      <c r="H1237" s="14">
        <v>2187.0</v>
      </c>
      <c r="I1237" s="48"/>
      <c r="J1237" s="34"/>
      <c r="K1237" s="14">
        <v>1997.0</v>
      </c>
      <c r="L1237" s="35"/>
      <c r="M1237" s="34"/>
      <c r="N1237" s="14">
        <v>2047.0</v>
      </c>
      <c r="O1237" s="35"/>
      <c r="P1237" s="34"/>
      <c r="Q1237" s="14">
        <v>1956.0</v>
      </c>
      <c r="R1237" s="35"/>
    </row>
    <row r="1238">
      <c r="A1238" s="31" t="s">
        <v>1240</v>
      </c>
      <c r="B1238" s="11" t="s">
        <v>459</v>
      </c>
      <c r="C1238" s="12" t="s">
        <v>24</v>
      </c>
      <c r="D1238" s="34"/>
      <c r="E1238" s="14">
        <v>2745.0</v>
      </c>
      <c r="F1238" s="35"/>
      <c r="G1238" s="34"/>
      <c r="H1238" s="14">
        <v>3060.0</v>
      </c>
      <c r="I1238" s="48"/>
      <c r="J1238" s="34"/>
      <c r="K1238" s="14">
        <v>3293.0</v>
      </c>
      <c r="L1238" s="35"/>
      <c r="M1238" s="34"/>
      <c r="N1238" s="14">
        <v>3504.0</v>
      </c>
      <c r="O1238" s="35"/>
      <c r="P1238" s="34"/>
      <c r="Q1238" s="14">
        <v>3700.0</v>
      </c>
      <c r="R1238" s="35"/>
    </row>
    <row r="1239">
      <c r="A1239" s="31" t="s">
        <v>713</v>
      </c>
      <c r="B1239" s="11" t="s">
        <v>459</v>
      </c>
      <c r="C1239" s="12" t="s">
        <v>24</v>
      </c>
      <c r="D1239" s="34"/>
      <c r="E1239" s="14">
        <v>3731.0</v>
      </c>
      <c r="F1239" s="35"/>
      <c r="G1239" s="34"/>
      <c r="H1239" s="14">
        <v>2952.0</v>
      </c>
      <c r="I1239" s="48"/>
      <c r="J1239" s="34"/>
      <c r="K1239" s="14">
        <v>2792.0</v>
      </c>
      <c r="L1239" s="35"/>
      <c r="M1239" s="34"/>
      <c r="N1239" s="14">
        <v>2876.0</v>
      </c>
      <c r="O1239" s="35"/>
      <c r="P1239" s="34"/>
      <c r="Q1239" s="14">
        <v>3021.0</v>
      </c>
      <c r="R1239" s="35"/>
    </row>
    <row r="1240">
      <c r="A1240" s="10" t="s">
        <v>1241</v>
      </c>
      <c r="B1240" s="11" t="s">
        <v>72</v>
      </c>
      <c r="C1240" s="12" t="s">
        <v>24</v>
      </c>
      <c r="D1240" s="34"/>
      <c r="E1240" s="14">
        <v>1996.0</v>
      </c>
      <c r="F1240" s="35"/>
      <c r="G1240" s="34"/>
      <c r="H1240" s="14">
        <v>1522.0</v>
      </c>
      <c r="I1240" s="35"/>
      <c r="J1240" s="34"/>
      <c r="K1240" s="14">
        <v>1705.0</v>
      </c>
      <c r="L1240" s="35"/>
      <c r="M1240" s="34"/>
      <c r="N1240" s="14">
        <v>2540.0</v>
      </c>
      <c r="O1240" s="35"/>
      <c r="P1240" s="34"/>
      <c r="Q1240" s="14">
        <v>3306.0</v>
      </c>
      <c r="R1240" s="35"/>
    </row>
    <row r="1241">
      <c r="A1241" s="10" t="s">
        <v>1242</v>
      </c>
      <c r="B1241" s="11" t="s">
        <v>72</v>
      </c>
      <c r="C1241" s="12" t="s">
        <v>24</v>
      </c>
      <c r="D1241" s="34"/>
      <c r="E1241" s="14">
        <v>1693.0</v>
      </c>
      <c r="F1241" s="35"/>
      <c r="G1241" s="34"/>
      <c r="H1241" s="14">
        <v>1258.0</v>
      </c>
      <c r="I1241" s="35"/>
      <c r="J1241" s="34"/>
      <c r="K1241" s="14">
        <v>934.0</v>
      </c>
      <c r="L1241" s="35"/>
      <c r="M1241" s="34"/>
      <c r="N1241" s="14">
        <v>1128.0</v>
      </c>
      <c r="O1241" s="35"/>
      <c r="P1241" s="34"/>
      <c r="Q1241" s="14">
        <v>1194.0</v>
      </c>
      <c r="R1241" s="35"/>
    </row>
    <row r="1242">
      <c r="A1242" s="10" t="s">
        <v>1243</v>
      </c>
      <c r="B1242" s="11" t="s">
        <v>72</v>
      </c>
      <c r="C1242" s="12" t="s">
        <v>24</v>
      </c>
      <c r="D1242" s="34"/>
      <c r="E1242" s="14">
        <v>1034.0</v>
      </c>
      <c r="F1242" s="35"/>
      <c r="G1242" s="34"/>
      <c r="H1242" s="14">
        <v>725.0</v>
      </c>
      <c r="I1242" s="35"/>
      <c r="J1242" s="34"/>
      <c r="K1242" s="14">
        <v>515.0</v>
      </c>
      <c r="L1242" s="35"/>
      <c r="M1242" s="34"/>
      <c r="N1242" s="14">
        <v>602.0</v>
      </c>
      <c r="O1242" s="35"/>
      <c r="P1242" s="34"/>
      <c r="Q1242" s="14">
        <v>806.0</v>
      </c>
      <c r="R1242" s="35"/>
    </row>
    <row r="1243">
      <c r="A1243" s="10" t="s">
        <v>402</v>
      </c>
      <c r="B1243" s="11" t="s">
        <v>72</v>
      </c>
      <c r="C1243" s="12" t="s">
        <v>24</v>
      </c>
      <c r="D1243" s="34"/>
      <c r="E1243" s="14">
        <v>1630.0</v>
      </c>
      <c r="F1243" s="35"/>
      <c r="G1243" s="34"/>
      <c r="H1243" s="14">
        <v>1228.0</v>
      </c>
      <c r="I1243" s="35"/>
      <c r="J1243" s="34"/>
      <c r="K1243" s="14">
        <v>1117.0</v>
      </c>
      <c r="L1243" s="35"/>
      <c r="M1243" s="34"/>
      <c r="N1243" s="14">
        <v>1514.0</v>
      </c>
      <c r="O1243" s="35"/>
      <c r="P1243" s="34"/>
      <c r="Q1243" s="14">
        <v>2406.0</v>
      </c>
      <c r="R1243" s="35"/>
    </row>
    <row r="1244">
      <c r="A1244" s="10" t="s">
        <v>1244</v>
      </c>
      <c r="B1244" s="11" t="s">
        <v>72</v>
      </c>
      <c r="C1244" s="12" t="s">
        <v>24</v>
      </c>
      <c r="D1244" s="34"/>
      <c r="E1244" s="14">
        <v>2481.0</v>
      </c>
      <c r="F1244" s="35"/>
      <c r="G1244" s="34"/>
      <c r="H1244" s="14">
        <v>3020.0</v>
      </c>
      <c r="I1244" s="35"/>
      <c r="J1244" s="34"/>
      <c r="K1244" s="14">
        <v>1441.0</v>
      </c>
      <c r="L1244" s="35"/>
      <c r="M1244" s="34"/>
      <c r="N1244" s="14">
        <v>2724.0</v>
      </c>
      <c r="O1244" s="35"/>
      <c r="P1244" s="34"/>
      <c r="Q1244" s="14">
        <v>3642.0</v>
      </c>
      <c r="R1244" s="35"/>
    </row>
    <row r="1245">
      <c r="A1245" s="31" t="s">
        <v>1245</v>
      </c>
      <c r="B1245" s="11" t="s">
        <v>671</v>
      </c>
      <c r="C1245" s="12" t="s">
        <v>24</v>
      </c>
      <c r="D1245" s="34"/>
      <c r="E1245" s="14">
        <v>2000.0</v>
      </c>
      <c r="F1245" s="35"/>
      <c r="G1245" s="34"/>
      <c r="H1245" s="14">
        <v>2131.0</v>
      </c>
      <c r="I1245" s="48"/>
      <c r="J1245" s="34"/>
      <c r="K1245" s="14">
        <v>2412.0</v>
      </c>
      <c r="L1245" s="35"/>
      <c r="M1245" s="34"/>
      <c r="N1245" s="14">
        <v>2404.0</v>
      </c>
      <c r="O1245" s="35"/>
      <c r="P1245" s="34"/>
      <c r="Q1245" s="14">
        <v>2387.0</v>
      </c>
      <c r="R1245" s="35"/>
    </row>
    <row r="1246">
      <c r="A1246" s="31" t="s">
        <v>1246</v>
      </c>
      <c r="B1246" s="11" t="s">
        <v>671</v>
      </c>
      <c r="C1246" s="12" t="s">
        <v>24</v>
      </c>
      <c r="D1246" s="34"/>
      <c r="E1246" s="14">
        <v>3099.0</v>
      </c>
      <c r="F1246" s="35"/>
      <c r="G1246" s="34"/>
      <c r="H1246" s="14">
        <v>2749.0</v>
      </c>
      <c r="I1246" s="48"/>
      <c r="J1246" s="34"/>
      <c r="K1246" s="14">
        <v>2743.0</v>
      </c>
      <c r="L1246" s="35"/>
      <c r="M1246" s="34"/>
      <c r="N1246" s="14">
        <v>2891.0</v>
      </c>
      <c r="O1246" s="35"/>
      <c r="P1246" s="34"/>
      <c r="Q1246" s="14">
        <v>5477.0</v>
      </c>
      <c r="R1246" s="35"/>
    </row>
    <row r="1247">
      <c r="A1247" s="31" t="s">
        <v>1247</v>
      </c>
      <c r="B1247" s="11" t="s">
        <v>671</v>
      </c>
      <c r="C1247" s="12" t="s">
        <v>24</v>
      </c>
      <c r="D1247" s="34"/>
      <c r="E1247" s="14">
        <v>2365.0</v>
      </c>
      <c r="F1247" s="35"/>
      <c r="G1247" s="34"/>
      <c r="H1247" s="14">
        <v>1742.0</v>
      </c>
      <c r="I1247" s="48"/>
      <c r="J1247" s="34"/>
      <c r="K1247" s="14">
        <v>1557.0</v>
      </c>
      <c r="L1247" s="35"/>
      <c r="M1247" s="34"/>
      <c r="N1247" s="14">
        <v>1515.0</v>
      </c>
      <c r="O1247" s="35"/>
      <c r="P1247" s="34"/>
      <c r="Q1247" s="14">
        <v>1481.0</v>
      </c>
      <c r="R1247" s="35"/>
    </row>
    <row r="1248">
      <c r="A1248" s="31" t="s">
        <v>1248</v>
      </c>
      <c r="B1248" s="11" t="s">
        <v>671</v>
      </c>
      <c r="C1248" s="12" t="s">
        <v>24</v>
      </c>
      <c r="D1248" s="34"/>
      <c r="E1248" s="14">
        <v>2315.0</v>
      </c>
      <c r="F1248" s="35"/>
      <c r="G1248" s="34"/>
      <c r="H1248" s="14">
        <v>2406.0</v>
      </c>
      <c r="I1248" s="48"/>
      <c r="J1248" s="34"/>
      <c r="K1248" s="14">
        <v>2290.0</v>
      </c>
      <c r="L1248" s="35"/>
      <c r="M1248" s="34"/>
      <c r="N1248" s="14">
        <v>1996.0</v>
      </c>
      <c r="O1248" s="35"/>
      <c r="P1248" s="34"/>
      <c r="Q1248" s="14">
        <v>2172.0</v>
      </c>
      <c r="R1248" s="35"/>
    </row>
    <row r="1249">
      <c r="A1249" s="31" t="s">
        <v>1249</v>
      </c>
      <c r="B1249" s="11" t="s">
        <v>671</v>
      </c>
      <c r="C1249" s="12" t="s">
        <v>24</v>
      </c>
      <c r="D1249" s="34"/>
      <c r="E1249" s="14">
        <v>1176.0</v>
      </c>
      <c r="F1249" s="35"/>
      <c r="G1249" s="34"/>
      <c r="H1249" s="14">
        <v>923.0</v>
      </c>
      <c r="I1249" s="48"/>
      <c r="J1249" s="34"/>
      <c r="K1249" s="14">
        <v>788.0</v>
      </c>
      <c r="L1249" s="35"/>
      <c r="M1249" s="34"/>
      <c r="N1249" s="14">
        <v>696.0</v>
      </c>
      <c r="O1249" s="35"/>
      <c r="P1249" s="34"/>
      <c r="Q1249" s="14">
        <v>698.0</v>
      </c>
      <c r="R1249" s="35"/>
    </row>
    <row r="1250">
      <c r="A1250" s="31" t="s">
        <v>1250</v>
      </c>
      <c r="B1250" s="11" t="s">
        <v>671</v>
      </c>
      <c r="C1250" s="12" t="s">
        <v>24</v>
      </c>
      <c r="D1250" s="34"/>
      <c r="E1250" s="14">
        <v>1203.0</v>
      </c>
      <c r="F1250" s="35"/>
      <c r="G1250" s="34"/>
      <c r="H1250" s="14">
        <v>1141.0</v>
      </c>
      <c r="I1250" s="48"/>
      <c r="J1250" s="34"/>
      <c r="K1250" s="14">
        <v>1059.0</v>
      </c>
      <c r="L1250" s="35"/>
      <c r="M1250" s="34"/>
      <c r="N1250" s="14">
        <v>960.0</v>
      </c>
      <c r="O1250" s="35"/>
      <c r="P1250" s="34"/>
      <c r="Q1250" s="14">
        <v>922.0</v>
      </c>
      <c r="R1250" s="35"/>
    </row>
    <row r="1251">
      <c r="A1251" s="31" t="s">
        <v>1251</v>
      </c>
      <c r="B1251" s="11" t="s">
        <v>671</v>
      </c>
      <c r="C1251" s="12" t="s">
        <v>24</v>
      </c>
      <c r="D1251" s="34"/>
      <c r="E1251" s="14">
        <v>1787.0</v>
      </c>
      <c r="F1251" s="35"/>
      <c r="G1251" s="34"/>
      <c r="H1251" s="14">
        <v>2690.0</v>
      </c>
      <c r="I1251" s="48"/>
      <c r="J1251" s="34"/>
      <c r="K1251" s="14">
        <v>2276.0</v>
      </c>
      <c r="L1251" s="35"/>
      <c r="M1251" s="34"/>
      <c r="N1251" s="14">
        <v>2074.0</v>
      </c>
      <c r="O1251" s="35"/>
      <c r="P1251" s="34"/>
      <c r="Q1251" s="14">
        <v>1923.0</v>
      </c>
      <c r="R1251" s="35"/>
    </row>
    <row r="1252">
      <c r="A1252" s="31" t="s">
        <v>1252</v>
      </c>
      <c r="B1252" s="11" t="s">
        <v>671</v>
      </c>
      <c r="C1252" s="12" t="s">
        <v>24</v>
      </c>
      <c r="D1252" s="34"/>
      <c r="E1252" s="14">
        <v>860.0</v>
      </c>
      <c r="F1252" s="35"/>
      <c r="G1252" s="34"/>
      <c r="H1252" s="14">
        <v>615.0</v>
      </c>
      <c r="I1252" s="48"/>
      <c r="J1252" s="34"/>
      <c r="K1252" s="14">
        <v>542.0</v>
      </c>
      <c r="L1252" s="35"/>
      <c r="M1252" s="34"/>
      <c r="N1252" s="14">
        <v>509.0</v>
      </c>
      <c r="O1252" s="35"/>
      <c r="P1252" s="34"/>
      <c r="Q1252" s="14">
        <v>413.0</v>
      </c>
      <c r="R1252" s="35"/>
    </row>
    <row r="1253">
      <c r="A1253" s="31" t="s">
        <v>1253</v>
      </c>
      <c r="B1253" s="11" t="s">
        <v>671</v>
      </c>
      <c r="C1253" s="12" t="s">
        <v>24</v>
      </c>
      <c r="D1253" s="34"/>
      <c r="E1253" s="14">
        <v>1953.0</v>
      </c>
      <c r="F1253" s="35"/>
      <c r="G1253" s="34"/>
      <c r="H1253" s="14">
        <v>1633.0</v>
      </c>
      <c r="I1253" s="48"/>
      <c r="J1253" s="34"/>
      <c r="K1253" s="14">
        <v>1469.0</v>
      </c>
      <c r="L1253" s="35"/>
      <c r="M1253" s="34"/>
      <c r="N1253" s="14">
        <v>1403.0</v>
      </c>
      <c r="O1253" s="35"/>
      <c r="P1253" s="34"/>
      <c r="Q1253" s="14">
        <v>1364.0</v>
      </c>
      <c r="R1253" s="35"/>
    </row>
    <row r="1254">
      <c r="A1254" s="31" t="s">
        <v>709</v>
      </c>
      <c r="B1254" s="11" t="s">
        <v>671</v>
      </c>
      <c r="C1254" s="12" t="s">
        <v>24</v>
      </c>
      <c r="D1254" s="34"/>
      <c r="E1254" s="14">
        <v>1822.0</v>
      </c>
      <c r="F1254" s="35"/>
      <c r="G1254" s="34"/>
      <c r="H1254" s="14">
        <v>1395.0</v>
      </c>
      <c r="I1254" s="48"/>
      <c r="J1254" s="34"/>
      <c r="K1254" s="14">
        <v>1204.0</v>
      </c>
      <c r="L1254" s="35"/>
      <c r="M1254" s="34"/>
      <c r="N1254" s="14">
        <v>1091.0</v>
      </c>
      <c r="O1254" s="35"/>
      <c r="P1254" s="34"/>
      <c r="Q1254" s="14">
        <v>1123.0</v>
      </c>
      <c r="R1254" s="35"/>
    </row>
    <row r="1255">
      <c r="A1255" s="31" t="s">
        <v>1254</v>
      </c>
      <c r="B1255" s="11" t="s">
        <v>671</v>
      </c>
      <c r="C1255" s="12" t="s">
        <v>24</v>
      </c>
      <c r="D1255" s="34"/>
      <c r="E1255" s="14">
        <v>1164.0</v>
      </c>
      <c r="F1255" s="35"/>
      <c r="G1255" s="34"/>
      <c r="H1255" s="14">
        <v>952.0</v>
      </c>
      <c r="I1255" s="48"/>
      <c r="J1255" s="34"/>
      <c r="K1255" s="14">
        <v>838.0</v>
      </c>
      <c r="L1255" s="35"/>
      <c r="M1255" s="34"/>
      <c r="N1255" s="14">
        <v>679.0</v>
      </c>
      <c r="O1255" s="35"/>
      <c r="P1255" s="34"/>
      <c r="Q1255" s="14">
        <v>699.0</v>
      </c>
      <c r="R1255" s="35"/>
    </row>
    <row r="1256">
      <c r="A1256" s="31" t="s">
        <v>1255</v>
      </c>
      <c r="B1256" s="11" t="s">
        <v>671</v>
      </c>
      <c r="C1256" s="12" t="s">
        <v>24</v>
      </c>
      <c r="D1256" s="34"/>
      <c r="E1256" s="14">
        <v>1797.0</v>
      </c>
      <c r="F1256" s="35"/>
      <c r="G1256" s="34"/>
      <c r="H1256" s="14">
        <v>1194.0</v>
      </c>
      <c r="I1256" s="48"/>
      <c r="J1256" s="34"/>
      <c r="K1256" s="14">
        <v>1003.0</v>
      </c>
      <c r="L1256" s="35"/>
      <c r="M1256" s="34"/>
      <c r="N1256" s="14">
        <v>913.0</v>
      </c>
      <c r="O1256" s="35"/>
      <c r="P1256" s="34"/>
      <c r="Q1256" s="14">
        <v>838.0</v>
      </c>
      <c r="R1256" s="35"/>
    </row>
    <row r="1257">
      <c r="A1257" s="31" t="s">
        <v>1256</v>
      </c>
      <c r="B1257" s="11" t="s">
        <v>671</v>
      </c>
      <c r="C1257" s="12" t="s">
        <v>24</v>
      </c>
      <c r="D1257" s="34"/>
      <c r="E1257" s="14">
        <v>2257.0</v>
      </c>
      <c r="F1257" s="35"/>
      <c r="G1257" s="34"/>
      <c r="H1257" s="14">
        <v>1713.0</v>
      </c>
      <c r="I1257" s="48"/>
      <c r="J1257" s="34"/>
      <c r="K1257" s="14">
        <v>1593.0</v>
      </c>
      <c r="L1257" s="35"/>
      <c r="M1257" s="34"/>
      <c r="N1257" s="14">
        <v>1545.0</v>
      </c>
      <c r="O1257" s="35"/>
      <c r="P1257" s="34"/>
      <c r="Q1257" s="14">
        <v>1578.0</v>
      </c>
      <c r="R1257" s="35"/>
    </row>
    <row r="1258">
      <c r="A1258" s="31" t="s">
        <v>1257</v>
      </c>
      <c r="B1258" s="11" t="s">
        <v>671</v>
      </c>
      <c r="C1258" s="12" t="s">
        <v>24</v>
      </c>
      <c r="D1258" s="34"/>
      <c r="E1258" s="14">
        <v>3227.0</v>
      </c>
      <c r="F1258" s="35"/>
      <c r="G1258" s="34"/>
      <c r="H1258" s="14">
        <v>4308.0</v>
      </c>
      <c r="I1258" s="48"/>
      <c r="J1258" s="34"/>
      <c r="K1258" s="14">
        <v>4396.0</v>
      </c>
      <c r="L1258" s="35"/>
      <c r="M1258" s="34"/>
      <c r="N1258" s="14">
        <v>4361.0</v>
      </c>
      <c r="O1258" s="35"/>
      <c r="P1258" s="34"/>
      <c r="Q1258" s="14">
        <v>4452.0</v>
      </c>
      <c r="R1258" s="35"/>
    </row>
    <row r="1259">
      <c r="A1259" s="31" t="s">
        <v>463</v>
      </c>
      <c r="B1259" s="11" t="s">
        <v>671</v>
      </c>
      <c r="C1259" s="12" t="s">
        <v>24</v>
      </c>
      <c r="D1259" s="34"/>
      <c r="E1259" s="14">
        <v>1311.0</v>
      </c>
      <c r="F1259" s="35"/>
      <c r="G1259" s="34"/>
      <c r="H1259" s="14">
        <v>928.0</v>
      </c>
      <c r="I1259" s="48"/>
      <c r="J1259" s="34"/>
      <c r="K1259" s="14">
        <v>744.0</v>
      </c>
      <c r="L1259" s="35"/>
      <c r="M1259" s="34"/>
      <c r="N1259" s="14">
        <v>641.0</v>
      </c>
      <c r="O1259" s="35"/>
      <c r="P1259" s="34"/>
      <c r="Q1259" s="14">
        <v>616.0</v>
      </c>
      <c r="R1259" s="35"/>
    </row>
    <row r="1260">
      <c r="A1260" s="31" t="s">
        <v>538</v>
      </c>
      <c r="B1260" s="11" t="s">
        <v>517</v>
      </c>
      <c r="C1260" s="12" t="s">
        <v>24</v>
      </c>
      <c r="D1260" s="34"/>
      <c r="E1260" s="14">
        <v>1478.0</v>
      </c>
      <c r="F1260" s="35"/>
      <c r="G1260" s="34"/>
      <c r="H1260" s="14">
        <v>1044.0</v>
      </c>
      <c r="I1260" s="48"/>
      <c r="J1260" s="34"/>
      <c r="K1260" s="14">
        <v>822.0</v>
      </c>
      <c r="L1260" s="35"/>
      <c r="M1260" s="34"/>
      <c r="N1260" s="14">
        <v>790.0</v>
      </c>
      <c r="O1260" s="35"/>
      <c r="P1260" s="34"/>
      <c r="Q1260" s="14">
        <v>782.0</v>
      </c>
      <c r="R1260" s="35"/>
    </row>
    <row r="1261">
      <c r="A1261" s="31" t="s">
        <v>1258</v>
      </c>
      <c r="B1261" s="11" t="s">
        <v>517</v>
      </c>
      <c r="C1261" s="12" t="s">
        <v>24</v>
      </c>
      <c r="D1261" s="34"/>
      <c r="E1261" s="14">
        <v>2413.0</v>
      </c>
      <c r="F1261" s="35"/>
      <c r="G1261" s="34"/>
      <c r="H1261" s="14">
        <v>2032.0</v>
      </c>
      <c r="I1261" s="48"/>
      <c r="J1261" s="34"/>
      <c r="K1261" s="14">
        <v>1797.0</v>
      </c>
      <c r="L1261" s="35"/>
      <c r="M1261" s="34"/>
      <c r="N1261" s="14">
        <v>1845.0</v>
      </c>
      <c r="O1261" s="35"/>
      <c r="P1261" s="34"/>
      <c r="Q1261" s="14">
        <v>1879.0</v>
      </c>
      <c r="R1261" s="35"/>
    </row>
    <row r="1262">
      <c r="A1262" s="31" t="s">
        <v>1259</v>
      </c>
      <c r="B1262" s="11" t="s">
        <v>517</v>
      </c>
      <c r="C1262" s="12" t="s">
        <v>24</v>
      </c>
      <c r="D1262" s="34"/>
      <c r="E1262" s="14">
        <v>1444.0</v>
      </c>
      <c r="F1262" s="35"/>
      <c r="G1262" s="34"/>
      <c r="H1262" s="14">
        <v>861.0</v>
      </c>
      <c r="I1262" s="48"/>
      <c r="J1262" s="34"/>
      <c r="K1262" s="14">
        <v>731.0</v>
      </c>
      <c r="L1262" s="35"/>
      <c r="M1262" s="34"/>
      <c r="N1262" s="14">
        <v>510.0</v>
      </c>
      <c r="O1262" s="35"/>
      <c r="P1262" s="34"/>
      <c r="Q1262" s="14">
        <v>457.0</v>
      </c>
      <c r="R1262" s="35"/>
    </row>
    <row r="1263">
      <c r="A1263" s="31" t="s">
        <v>1260</v>
      </c>
      <c r="B1263" s="11" t="s">
        <v>517</v>
      </c>
      <c r="C1263" s="12" t="s">
        <v>24</v>
      </c>
      <c r="D1263" s="34"/>
      <c r="E1263" s="14">
        <v>2626.0</v>
      </c>
      <c r="F1263" s="35"/>
      <c r="G1263" s="34"/>
      <c r="H1263" s="14">
        <v>2444.0</v>
      </c>
      <c r="I1263" s="48"/>
      <c r="J1263" s="34"/>
      <c r="K1263" s="14">
        <v>2025.0</v>
      </c>
      <c r="L1263" s="35"/>
      <c r="M1263" s="34"/>
      <c r="N1263" s="14">
        <v>2072.0</v>
      </c>
      <c r="O1263" s="35"/>
      <c r="P1263" s="34"/>
      <c r="Q1263" s="14">
        <v>2043.0</v>
      </c>
      <c r="R1263" s="35"/>
    </row>
    <row r="1264">
      <c r="A1264" s="31" t="s">
        <v>1261</v>
      </c>
      <c r="B1264" s="11" t="s">
        <v>517</v>
      </c>
      <c r="C1264" s="12" t="s">
        <v>24</v>
      </c>
      <c r="D1264" s="34"/>
      <c r="E1264" s="14">
        <v>1457.0</v>
      </c>
      <c r="F1264" s="35"/>
      <c r="G1264" s="34"/>
      <c r="H1264" s="14">
        <v>1122.0</v>
      </c>
      <c r="I1264" s="48"/>
      <c r="J1264" s="34"/>
      <c r="K1264" s="14">
        <v>951.0</v>
      </c>
      <c r="L1264" s="35"/>
      <c r="M1264" s="34"/>
      <c r="N1264" s="14">
        <v>839.0</v>
      </c>
      <c r="O1264" s="35"/>
      <c r="P1264" s="34"/>
      <c r="Q1264" s="14">
        <v>764.0</v>
      </c>
      <c r="R1264" s="35"/>
    </row>
    <row r="1265">
      <c r="A1265" s="31" t="s">
        <v>1262</v>
      </c>
      <c r="B1265" s="11" t="s">
        <v>517</v>
      </c>
      <c r="C1265" s="12" t="s">
        <v>24</v>
      </c>
      <c r="D1265" s="34"/>
      <c r="E1265" s="14">
        <v>1940.0</v>
      </c>
      <c r="F1265" s="35"/>
      <c r="G1265" s="34"/>
      <c r="H1265" s="14">
        <v>1495.0</v>
      </c>
      <c r="I1265" s="48"/>
      <c r="J1265" s="34"/>
      <c r="K1265" s="14">
        <v>1200.0</v>
      </c>
      <c r="L1265" s="35"/>
      <c r="M1265" s="34"/>
      <c r="N1265" s="14">
        <v>1190.0</v>
      </c>
      <c r="O1265" s="35"/>
      <c r="P1265" s="34"/>
      <c r="Q1265" s="14">
        <v>1109.0</v>
      </c>
      <c r="R1265" s="35"/>
    </row>
    <row r="1266">
      <c r="A1266" s="31" t="s">
        <v>1263</v>
      </c>
      <c r="B1266" s="11" t="s">
        <v>517</v>
      </c>
      <c r="C1266" s="12" t="s">
        <v>24</v>
      </c>
      <c r="D1266" s="34"/>
      <c r="E1266" s="14">
        <v>2729.0</v>
      </c>
      <c r="F1266" s="35"/>
      <c r="G1266" s="34"/>
      <c r="H1266" s="14">
        <v>2538.0</v>
      </c>
      <c r="I1266" s="48"/>
      <c r="J1266" s="34"/>
      <c r="K1266" s="14">
        <v>2382.0</v>
      </c>
      <c r="L1266" s="35"/>
      <c r="M1266" s="34"/>
      <c r="N1266" s="14">
        <v>2237.0</v>
      </c>
      <c r="O1266" s="35"/>
      <c r="P1266" s="34"/>
      <c r="Q1266" s="14">
        <v>2205.0</v>
      </c>
      <c r="R1266" s="35"/>
    </row>
    <row r="1267">
      <c r="A1267" s="31" t="s">
        <v>1264</v>
      </c>
      <c r="B1267" s="11" t="s">
        <v>517</v>
      </c>
      <c r="C1267" s="12" t="s">
        <v>24</v>
      </c>
      <c r="D1267" s="34"/>
      <c r="E1267" s="14">
        <v>1245.0</v>
      </c>
      <c r="F1267" s="35"/>
      <c r="G1267" s="34"/>
      <c r="H1267" s="14">
        <v>1018.0</v>
      </c>
      <c r="I1267" s="48"/>
      <c r="J1267" s="34"/>
      <c r="K1267" s="14">
        <v>916.0</v>
      </c>
      <c r="L1267" s="35"/>
      <c r="M1267" s="34"/>
      <c r="N1267" s="14">
        <v>804.0</v>
      </c>
      <c r="O1267" s="35"/>
      <c r="P1267" s="34"/>
      <c r="Q1267" s="14">
        <v>765.0</v>
      </c>
      <c r="R1267" s="35"/>
    </row>
    <row r="1268">
      <c r="A1268" s="26" t="s">
        <v>1265</v>
      </c>
      <c r="B1268" s="20" t="s">
        <v>283</v>
      </c>
      <c r="C1268" s="21" t="s">
        <v>31</v>
      </c>
      <c r="D1268" s="32"/>
      <c r="E1268" s="23">
        <v>5634.0</v>
      </c>
      <c r="F1268" s="33"/>
      <c r="G1268" s="32"/>
      <c r="H1268" s="23">
        <v>5237.0</v>
      </c>
      <c r="I1268" s="44"/>
      <c r="J1268" s="32"/>
      <c r="K1268" s="23">
        <v>4877.0</v>
      </c>
      <c r="L1268" s="33"/>
      <c r="M1268" s="32"/>
      <c r="N1268" s="23">
        <v>5474.0</v>
      </c>
      <c r="O1268" s="33"/>
      <c r="P1268" s="32"/>
      <c r="Q1268" s="23">
        <v>5914.0</v>
      </c>
      <c r="R1268" s="33"/>
    </row>
    <row r="1269">
      <c r="A1269" s="26" t="s">
        <v>418</v>
      </c>
      <c r="B1269" s="20" t="s">
        <v>283</v>
      </c>
      <c r="C1269" s="21" t="s">
        <v>31</v>
      </c>
      <c r="D1269" s="32"/>
      <c r="E1269" s="23">
        <v>1420.0</v>
      </c>
      <c r="F1269" s="33"/>
      <c r="G1269" s="32"/>
      <c r="H1269" s="23">
        <v>1171.0</v>
      </c>
      <c r="I1269" s="44"/>
      <c r="J1269" s="32"/>
      <c r="K1269" s="23">
        <v>1173.0</v>
      </c>
      <c r="L1269" s="33"/>
      <c r="M1269" s="32"/>
      <c r="N1269" s="23">
        <v>1344.0</v>
      </c>
      <c r="O1269" s="33"/>
      <c r="P1269" s="32"/>
      <c r="Q1269" s="23">
        <v>1460.0</v>
      </c>
      <c r="R1269" s="33"/>
    </row>
    <row r="1270">
      <c r="A1270" s="26" t="s">
        <v>322</v>
      </c>
      <c r="B1270" s="20" t="s">
        <v>283</v>
      </c>
      <c r="C1270" s="21" t="s">
        <v>31</v>
      </c>
      <c r="D1270" s="32"/>
      <c r="E1270" s="23">
        <v>1971.0</v>
      </c>
      <c r="F1270" s="33"/>
      <c r="G1270" s="32"/>
      <c r="H1270" s="23">
        <v>2388.0</v>
      </c>
      <c r="I1270" s="44"/>
      <c r="J1270" s="32"/>
      <c r="K1270" s="23">
        <v>2428.0</v>
      </c>
      <c r="L1270" s="33"/>
      <c r="M1270" s="32"/>
      <c r="N1270" s="23">
        <v>2536.0</v>
      </c>
      <c r="O1270" s="33"/>
      <c r="P1270" s="32"/>
      <c r="Q1270" s="23">
        <v>2825.0</v>
      </c>
      <c r="R1270" s="33"/>
    </row>
    <row r="1271">
      <c r="A1271" s="26" t="s">
        <v>1266</v>
      </c>
      <c r="B1271" s="20" t="s">
        <v>283</v>
      </c>
      <c r="C1271" s="21" t="s">
        <v>31</v>
      </c>
      <c r="D1271" s="32"/>
      <c r="E1271" s="23">
        <v>2612.0</v>
      </c>
      <c r="F1271" s="33"/>
      <c r="G1271" s="32"/>
      <c r="H1271" s="23">
        <v>1740.0</v>
      </c>
      <c r="I1271" s="44"/>
      <c r="J1271" s="32"/>
      <c r="K1271" s="23">
        <v>1674.0</v>
      </c>
      <c r="L1271" s="33"/>
      <c r="M1271" s="32"/>
      <c r="N1271" s="23">
        <v>1757.0</v>
      </c>
      <c r="O1271" s="33"/>
      <c r="P1271" s="32"/>
      <c r="Q1271" s="23">
        <v>1924.0</v>
      </c>
      <c r="R1271" s="33"/>
    </row>
    <row r="1272">
      <c r="A1272" s="26" t="s">
        <v>1267</v>
      </c>
      <c r="B1272" s="20" t="s">
        <v>283</v>
      </c>
      <c r="C1272" s="21" t="s">
        <v>31</v>
      </c>
      <c r="D1272" s="32"/>
      <c r="E1272" s="23">
        <v>1470.0</v>
      </c>
      <c r="F1272" s="33"/>
      <c r="G1272" s="32"/>
      <c r="H1272" s="23">
        <v>1091.0</v>
      </c>
      <c r="I1272" s="44"/>
      <c r="J1272" s="32"/>
      <c r="K1272" s="23">
        <v>1013.0</v>
      </c>
      <c r="L1272" s="33"/>
      <c r="M1272" s="32"/>
      <c r="N1272" s="23">
        <v>951.0</v>
      </c>
      <c r="O1272" s="33"/>
      <c r="P1272" s="32"/>
      <c r="Q1272" s="23">
        <v>950.0</v>
      </c>
      <c r="R1272" s="33"/>
    </row>
    <row r="1273">
      <c r="A1273" s="26" t="s">
        <v>1268</v>
      </c>
      <c r="B1273" s="20" t="s">
        <v>283</v>
      </c>
      <c r="C1273" s="21" t="s">
        <v>31</v>
      </c>
      <c r="D1273" s="32"/>
      <c r="E1273" s="23">
        <v>1061.0</v>
      </c>
      <c r="F1273" s="33"/>
      <c r="G1273" s="32"/>
      <c r="H1273" s="23">
        <v>998.0</v>
      </c>
      <c r="I1273" s="44"/>
      <c r="J1273" s="32"/>
      <c r="K1273" s="23">
        <v>1023.0</v>
      </c>
      <c r="L1273" s="33"/>
      <c r="M1273" s="32"/>
      <c r="N1273" s="23">
        <v>1759.0</v>
      </c>
      <c r="O1273" s="33"/>
      <c r="P1273" s="32"/>
      <c r="Q1273" s="23">
        <v>2295.0</v>
      </c>
      <c r="R1273" s="33"/>
    </row>
    <row r="1274">
      <c r="A1274" s="26" t="s">
        <v>345</v>
      </c>
      <c r="B1274" s="20" t="s">
        <v>283</v>
      </c>
      <c r="C1274" s="21" t="s">
        <v>31</v>
      </c>
      <c r="D1274" s="32"/>
      <c r="E1274" s="23">
        <v>722.0</v>
      </c>
      <c r="F1274" s="33"/>
      <c r="G1274" s="32"/>
      <c r="H1274" s="23">
        <v>575.0</v>
      </c>
      <c r="I1274" s="44"/>
      <c r="J1274" s="32"/>
      <c r="K1274" s="23">
        <v>472.0</v>
      </c>
      <c r="L1274" s="33"/>
      <c r="M1274" s="32"/>
      <c r="N1274" s="23">
        <v>550.0</v>
      </c>
      <c r="O1274" s="33"/>
      <c r="P1274" s="32"/>
      <c r="Q1274" s="23">
        <v>639.0</v>
      </c>
      <c r="R1274" s="33"/>
    </row>
    <row r="1275">
      <c r="A1275" s="26" t="s">
        <v>1269</v>
      </c>
      <c r="B1275" s="20" t="s">
        <v>283</v>
      </c>
      <c r="C1275" s="21" t="s">
        <v>31</v>
      </c>
      <c r="D1275" s="32"/>
      <c r="E1275" s="23">
        <v>773.0</v>
      </c>
      <c r="F1275" s="33"/>
      <c r="G1275" s="32"/>
      <c r="H1275" s="23">
        <v>810.0</v>
      </c>
      <c r="I1275" s="44"/>
      <c r="J1275" s="32"/>
      <c r="K1275" s="23">
        <v>741.0</v>
      </c>
      <c r="L1275" s="33"/>
      <c r="M1275" s="32"/>
      <c r="N1275" s="23">
        <v>716.0</v>
      </c>
      <c r="O1275" s="33"/>
      <c r="P1275" s="32"/>
      <c r="Q1275" s="23">
        <v>799.0</v>
      </c>
      <c r="R1275" s="33"/>
    </row>
    <row r="1276">
      <c r="A1276" s="26" t="s">
        <v>1270</v>
      </c>
      <c r="B1276" s="20" t="s">
        <v>180</v>
      </c>
      <c r="C1276" s="21" t="s">
        <v>31</v>
      </c>
      <c r="D1276" s="32"/>
      <c r="E1276" s="23">
        <v>1040.0</v>
      </c>
      <c r="F1276" s="33"/>
      <c r="G1276" s="32"/>
      <c r="H1276" s="23">
        <v>1271.0</v>
      </c>
      <c r="I1276" s="44"/>
      <c r="J1276" s="32"/>
      <c r="K1276" s="23">
        <v>1353.0</v>
      </c>
      <c r="L1276" s="33"/>
      <c r="M1276" s="32"/>
      <c r="N1276" s="23">
        <v>1310.0</v>
      </c>
      <c r="O1276" s="33"/>
      <c r="P1276" s="32"/>
      <c r="Q1276" s="23">
        <v>1243.0</v>
      </c>
      <c r="R1276" s="33"/>
    </row>
    <row r="1277">
      <c r="A1277" s="26" t="s">
        <v>1271</v>
      </c>
      <c r="B1277" s="20" t="s">
        <v>180</v>
      </c>
      <c r="C1277" s="21" t="s">
        <v>31</v>
      </c>
      <c r="D1277" s="32"/>
      <c r="E1277" s="23">
        <v>503.0</v>
      </c>
      <c r="F1277" s="33"/>
      <c r="G1277" s="32"/>
      <c r="H1277" s="23">
        <v>398.0</v>
      </c>
      <c r="I1277" s="44"/>
      <c r="J1277" s="32"/>
      <c r="K1277" s="23">
        <v>334.0</v>
      </c>
      <c r="L1277" s="33"/>
      <c r="M1277" s="32"/>
      <c r="N1277" s="23">
        <v>398.0</v>
      </c>
      <c r="O1277" s="33"/>
      <c r="P1277" s="32"/>
      <c r="Q1277" s="23">
        <v>384.0</v>
      </c>
      <c r="R1277" s="33"/>
    </row>
    <row r="1278">
      <c r="A1278" s="26" t="s">
        <v>1272</v>
      </c>
      <c r="B1278" s="20" t="s">
        <v>180</v>
      </c>
      <c r="C1278" s="21" t="s">
        <v>31</v>
      </c>
      <c r="D1278" s="32"/>
      <c r="E1278" s="23">
        <v>1054.0</v>
      </c>
      <c r="F1278" s="33"/>
      <c r="G1278" s="32"/>
      <c r="H1278" s="23">
        <v>837.0</v>
      </c>
      <c r="I1278" s="44"/>
      <c r="J1278" s="32"/>
      <c r="K1278" s="23">
        <v>803.0</v>
      </c>
      <c r="L1278" s="33"/>
      <c r="M1278" s="32"/>
      <c r="N1278" s="23">
        <v>906.0</v>
      </c>
      <c r="O1278" s="33"/>
      <c r="P1278" s="32"/>
      <c r="Q1278" s="23">
        <v>1033.0</v>
      </c>
      <c r="R1278" s="33"/>
    </row>
    <row r="1279">
      <c r="A1279" s="26" t="s">
        <v>1273</v>
      </c>
      <c r="B1279" s="20" t="s">
        <v>180</v>
      </c>
      <c r="C1279" s="21" t="s">
        <v>31</v>
      </c>
      <c r="D1279" s="32"/>
      <c r="E1279" s="23">
        <v>1011.0</v>
      </c>
      <c r="F1279" s="33"/>
      <c r="G1279" s="32"/>
      <c r="H1279" s="23">
        <v>685.0</v>
      </c>
      <c r="I1279" s="44"/>
      <c r="J1279" s="32"/>
      <c r="K1279" s="23">
        <v>745.0</v>
      </c>
      <c r="L1279" s="33"/>
      <c r="M1279" s="32"/>
      <c r="N1279" s="23">
        <v>774.0</v>
      </c>
      <c r="O1279" s="33"/>
      <c r="P1279" s="32"/>
      <c r="Q1279" s="23">
        <v>913.0</v>
      </c>
      <c r="R1279" s="33"/>
    </row>
    <row r="1280">
      <c r="A1280" s="26" t="s">
        <v>1274</v>
      </c>
      <c r="B1280" s="20" t="s">
        <v>180</v>
      </c>
      <c r="C1280" s="21" t="s">
        <v>31</v>
      </c>
      <c r="D1280" s="32"/>
      <c r="E1280" s="23">
        <v>1259.0</v>
      </c>
      <c r="F1280" s="33"/>
      <c r="G1280" s="32"/>
      <c r="H1280" s="23">
        <v>1094.0</v>
      </c>
      <c r="I1280" s="44"/>
      <c r="J1280" s="32"/>
      <c r="K1280" s="23">
        <v>1089.0</v>
      </c>
      <c r="L1280" s="33"/>
      <c r="M1280" s="32"/>
      <c r="N1280" s="23">
        <v>1271.0</v>
      </c>
      <c r="O1280" s="33"/>
      <c r="P1280" s="32"/>
      <c r="Q1280" s="23">
        <v>1304.0</v>
      </c>
      <c r="R1280" s="33"/>
    </row>
    <row r="1281">
      <c r="A1281" s="26" t="s">
        <v>1275</v>
      </c>
      <c r="B1281" s="20" t="s">
        <v>180</v>
      </c>
      <c r="C1281" s="21" t="s">
        <v>31</v>
      </c>
      <c r="D1281" s="32"/>
      <c r="E1281" s="23">
        <v>724.0</v>
      </c>
      <c r="F1281" s="33"/>
      <c r="G1281" s="32"/>
      <c r="H1281" s="23">
        <v>613.0</v>
      </c>
      <c r="I1281" s="44"/>
      <c r="J1281" s="32"/>
      <c r="K1281" s="23">
        <v>679.0</v>
      </c>
      <c r="L1281" s="33"/>
      <c r="M1281" s="32"/>
      <c r="N1281" s="23">
        <v>739.0</v>
      </c>
      <c r="O1281" s="33"/>
      <c r="P1281" s="32"/>
      <c r="Q1281" s="23">
        <v>867.0</v>
      </c>
      <c r="R1281" s="33"/>
    </row>
    <row r="1282">
      <c r="A1282" s="26" t="s">
        <v>1276</v>
      </c>
      <c r="B1282" s="20" t="s">
        <v>180</v>
      </c>
      <c r="C1282" s="21" t="s">
        <v>31</v>
      </c>
      <c r="D1282" s="32"/>
      <c r="E1282" s="23">
        <v>936.0</v>
      </c>
      <c r="F1282" s="33"/>
      <c r="G1282" s="32"/>
      <c r="H1282" s="23">
        <v>708.0</v>
      </c>
      <c r="I1282" s="44"/>
      <c r="J1282" s="32"/>
      <c r="K1282" s="23">
        <v>662.0</v>
      </c>
      <c r="L1282" s="33"/>
      <c r="M1282" s="32"/>
      <c r="N1282" s="23">
        <v>594.0</v>
      </c>
      <c r="O1282" s="33"/>
      <c r="P1282" s="32"/>
      <c r="Q1282" s="23">
        <v>549.0</v>
      </c>
      <c r="R1282" s="33"/>
    </row>
    <row r="1283">
      <c r="A1283" s="26" t="s">
        <v>1277</v>
      </c>
      <c r="B1283" s="20" t="s">
        <v>180</v>
      </c>
      <c r="C1283" s="21" t="s">
        <v>31</v>
      </c>
      <c r="D1283" s="32"/>
      <c r="E1283" s="23">
        <v>804.0</v>
      </c>
      <c r="F1283" s="33"/>
      <c r="G1283" s="32"/>
      <c r="H1283" s="23">
        <v>731.0</v>
      </c>
      <c r="I1283" s="44"/>
      <c r="J1283" s="32"/>
      <c r="K1283" s="23">
        <v>706.0</v>
      </c>
      <c r="L1283" s="33"/>
      <c r="M1283" s="32"/>
      <c r="N1283" s="23">
        <v>928.0</v>
      </c>
      <c r="O1283" s="33"/>
      <c r="P1283" s="32"/>
      <c r="Q1283" s="23">
        <v>976.0</v>
      </c>
      <c r="R1283" s="33"/>
    </row>
    <row r="1284">
      <c r="A1284" s="26" t="s">
        <v>1278</v>
      </c>
      <c r="B1284" s="20" t="s">
        <v>180</v>
      </c>
      <c r="C1284" s="21" t="s">
        <v>31</v>
      </c>
      <c r="D1284" s="32"/>
      <c r="E1284" s="23">
        <v>1273.0</v>
      </c>
      <c r="F1284" s="33"/>
      <c r="G1284" s="32"/>
      <c r="H1284" s="23">
        <v>1290.0</v>
      </c>
      <c r="I1284" s="44"/>
      <c r="J1284" s="32"/>
      <c r="K1284" s="23">
        <v>1235.0</v>
      </c>
      <c r="L1284" s="33"/>
      <c r="M1284" s="32"/>
      <c r="N1284" s="23">
        <v>1334.0</v>
      </c>
      <c r="O1284" s="33"/>
      <c r="P1284" s="32"/>
      <c r="Q1284" s="23">
        <v>1290.0</v>
      </c>
      <c r="R1284" s="33"/>
    </row>
    <row r="1285">
      <c r="A1285" s="26" t="s">
        <v>1279</v>
      </c>
      <c r="B1285" s="20" t="s">
        <v>180</v>
      </c>
      <c r="C1285" s="21" t="s">
        <v>31</v>
      </c>
      <c r="D1285" s="32"/>
      <c r="E1285" s="23">
        <v>845.0</v>
      </c>
      <c r="F1285" s="33"/>
      <c r="G1285" s="32"/>
      <c r="H1285" s="23">
        <v>2178.0</v>
      </c>
      <c r="I1285" s="44"/>
      <c r="J1285" s="32"/>
      <c r="K1285" s="23">
        <v>2307.0</v>
      </c>
      <c r="L1285" s="33"/>
      <c r="M1285" s="32"/>
      <c r="N1285" s="23">
        <v>2570.0</v>
      </c>
      <c r="O1285" s="33"/>
      <c r="P1285" s="32"/>
      <c r="Q1285" s="23">
        <v>2552.0</v>
      </c>
      <c r="R1285" s="33"/>
    </row>
    <row r="1286">
      <c r="A1286" s="26" t="s">
        <v>1280</v>
      </c>
      <c r="B1286" s="20" t="s">
        <v>180</v>
      </c>
      <c r="C1286" s="21" t="s">
        <v>31</v>
      </c>
      <c r="D1286" s="32"/>
      <c r="E1286" s="23">
        <v>830.0</v>
      </c>
      <c r="F1286" s="33"/>
      <c r="G1286" s="32"/>
      <c r="H1286" s="23">
        <v>563.0</v>
      </c>
      <c r="I1286" s="44"/>
      <c r="J1286" s="32"/>
      <c r="K1286" s="23">
        <v>485.0</v>
      </c>
      <c r="L1286" s="33"/>
      <c r="M1286" s="32"/>
      <c r="N1286" s="23">
        <v>404.0</v>
      </c>
      <c r="O1286" s="33"/>
      <c r="P1286" s="32"/>
      <c r="Q1286" s="23">
        <v>457.0</v>
      </c>
      <c r="R1286" s="33"/>
    </row>
    <row r="1287">
      <c r="A1287" s="26" t="s">
        <v>1281</v>
      </c>
      <c r="B1287" s="20" t="s">
        <v>180</v>
      </c>
      <c r="C1287" s="21" t="s">
        <v>31</v>
      </c>
      <c r="D1287" s="32"/>
      <c r="E1287" s="23">
        <v>1027.0</v>
      </c>
      <c r="F1287" s="33"/>
      <c r="G1287" s="32"/>
      <c r="H1287" s="23">
        <v>912.0</v>
      </c>
      <c r="I1287" s="44"/>
      <c r="J1287" s="32"/>
      <c r="K1287" s="23">
        <v>928.0</v>
      </c>
      <c r="L1287" s="33"/>
      <c r="M1287" s="32"/>
      <c r="N1287" s="23">
        <v>954.0</v>
      </c>
      <c r="O1287" s="33"/>
      <c r="P1287" s="32"/>
      <c r="Q1287" s="23">
        <v>881.0</v>
      </c>
      <c r="R1287" s="33"/>
    </row>
    <row r="1288">
      <c r="A1288" s="26" t="s">
        <v>323</v>
      </c>
      <c r="B1288" s="20" t="s">
        <v>180</v>
      </c>
      <c r="C1288" s="21" t="s">
        <v>31</v>
      </c>
      <c r="D1288" s="32"/>
      <c r="E1288" s="23">
        <v>966.0</v>
      </c>
      <c r="F1288" s="33"/>
      <c r="G1288" s="32"/>
      <c r="H1288" s="23">
        <v>643.0</v>
      </c>
      <c r="I1288" s="44"/>
      <c r="J1288" s="32"/>
      <c r="K1288" s="23">
        <v>644.0</v>
      </c>
      <c r="L1288" s="33"/>
      <c r="M1288" s="32"/>
      <c r="N1288" s="23">
        <v>620.0</v>
      </c>
      <c r="O1288" s="33"/>
      <c r="P1288" s="32"/>
      <c r="Q1288" s="23">
        <v>665.0</v>
      </c>
      <c r="R1288" s="33"/>
    </row>
    <row r="1289">
      <c r="A1289" s="26" t="s">
        <v>1197</v>
      </c>
      <c r="B1289" s="20" t="s">
        <v>180</v>
      </c>
      <c r="C1289" s="21" t="s">
        <v>31</v>
      </c>
      <c r="D1289" s="32"/>
      <c r="E1289" s="23">
        <v>896.0</v>
      </c>
      <c r="F1289" s="33"/>
      <c r="G1289" s="32"/>
      <c r="H1289" s="23">
        <v>818.0</v>
      </c>
      <c r="I1289" s="44"/>
      <c r="J1289" s="32"/>
      <c r="K1289" s="23">
        <v>784.0</v>
      </c>
      <c r="L1289" s="33"/>
      <c r="M1289" s="32"/>
      <c r="N1289" s="23">
        <v>792.0</v>
      </c>
      <c r="O1289" s="33"/>
      <c r="P1289" s="32"/>
      <c r="Q1289" s="23">
        <v>827.0</v>
      </c>
      <c r="R1289" s="33"/>
    </row>
    <row r="1290">
      <c r="A1290" s="26" t="s">
        <v>1282</v>
      </c>
      <c r="B1290" s="20" t="s">
        <v>180</v>
      </c>
      <c r="C1290" s="21" t="s">
        <v>31</v>
      </c>
      <c r="D1290" s="32"/>
      <c r="E1290" s="23">
        <v>1849.0</v>
      </c>
      <c r="F1290" s="33"/>
      <c r="G1290" s="32"/>
      <c r="H1290" s="23">
        <v>1711.0</v>
      </c>
      <c r="I1290" s="44"/>
      <c r="J1290" s="32"/>
      <c r="K1290" s="23">
        <v>1778.0</v>
      </c>
      <c r="L1290" s="33"/>
      <c r="M1290" s="32"/>
      <c r="N1290" s="23">
        <v>1794.0</v>
      </c>
      <c r="O1290" s="33"/>
      <c r="P1290" s="32"/>
      <c r="Q1290" s="23">
        <v>1937.0</v>
      </c>
      <c r="R1290" s="33"/>
    </row>
    <row r="1291">
      <c r="A1291" s="26" t="s">
        <v>1283</v>
      </c>
      <c r="B1291" s="20" t="s">
        <v>180</v>
      </c>
      <c r="C1291" s="21" t="s">
        <v>31</v>
      </c>
      <c r="D1291" s="32"/>
      <c r="E1291" s="23">
        <v>621.0</v>
      </c>
      <c r="F1291" s="33"/>
      <c r="G1291" s="32"/>
      <c r="H1291" s="23">
        <v>502.0</v>
      </c>
      <c r="I1291" s="44"/>
      <c r="J1291" s="32"/>
      <c r="K1291" s="23">
        <v>440.0</v>
      </c>
      <c r="L1291" s="33"/>
      <c r="M1291" s="32"/>
      <c r="N1291" s="23">
        <v>455.0</v>
      </c>
      <c r="O1291" s="33"/>
      <c r="P1291" s="32"/>
      <c r="Q1291" s="23">
        <v>462.0</v>
      </c>
      <c r="R1291" s="33"/>
    </row>
    <row r="1292">
      <c r="A1292" s="26" t="s">
        <v>1284</v>
      </c>
      <c r="B1292" s="20" t="s">
        <v>180</v>
      </c>
      <c r="C1292" s="21" t="s">
        <v>31</v>
      </c>
      <c r="D1292" s="32"/>
      <c r="E1292" s="23">
        <v>727.0</v>
      </c>
      <c r="F1292" s="33"/>
      <c r="G1292" s="32"/>
      <c r="H1292" s="23">
        <v>582.0</v>
      </c>
      <c r="I1292" s="44"/>
      <c r="J1292" s="32"/>
      <c r="K1292" s="23">
        <v>521.0</v>
      </c>
      <c r="L1292" s="33"/>
      <c r="M1292" s="32"/>
      <c r="N1292" s="23">
        <v>491.0</v>
      </c>
      <c r="O1292" s="33"/>
      <c r="P1292" s="32"/>
      <c r="Q1292" s="23">
        <v>478.0</v>
      </c>
      <c r="R1292" s="33"/>
    </row>
    <row r="1293">
      <c r="A1293" s="26" t="s">
        <v>1285</v>
      </c>
      <c r="B1293" s="20" t="s">
        <v>180</v>
      </c>
      <c r="C1293" s="21" t="s">
        <v>31</v>
      </c>
      <c r="D1293" s="32"/>
      <c r="E1293" s="23">
        <v>1620.0</v>
      </c>
      <c r="F1293" s="33"/>
      <c r="G1293" s="32"/>
      <c r="H1293" s="23">
        <v>2608.0</v>
      </c>
      <c r="I1293" s="44"/>
      <c r="J1293" s="32"/>
      <c r="K1293" s="23">
        <v>2628.0</v>
      </c>
      <c r="L1293" s="33"/>
      <c r="M1293" s="32"/>
      <c r="N1293" s="23">
        <v>3617.0</v>
      </c>
      <c r="O1293" s="33"/>
      <c r="P1293" s="32"/>
      <c r="Q1293" s="23">
        <v>3837.0</v>
      </c>
      <c r="R1293" s="33"/>
    </row>
    <row r="1294">
      <c r="A1294" s="26" t="s">
        <v>111</v>
      </c>
      <c r="B1294" s="20" t="s">
        <v>180</v>
      </c>
      <c r="C1294" s="21" t="s">
        <v>31</v>
      </c>
      <c r="D1294" s="32"/>
      <c r="E1294" s="23">
        <v>891.0</v>
      </c>
      <c r="F1294" s="33"/>
      <c r="G1294" s="32"/>
      <c r="H1294" s="23">
        <v>663.0</v>
      </c>
      <c r="I1294" s="44"/>
      <c r="J1294" s="32"/>
      <c r="K1294" s="23">
        <v>591.0</v>
      </c>
      <c r="L1294" s="33"/>
      <c r="M1294" s="32"/>
      <c r="N1294" s="23">
        <v>576.0</v>
      </c>
      <c r="O1294" s="33"/>
      <c r="P1294" s="32"/>
      <c r="Q1294" s="23">
        <v>624.0</v>
      </c>
      <c r="R1294" s="33"/>
    </row>
    <row r="1295">
      <c r="A1295" s="26" t="s">
        <v>1286</v>
      </c>
      <c r="B1295" s="20" t="s">
        <v>180</v>
      </c>
      <c r="C1295" s="21" t="s">
        <v>31</v>
      </c>
      <c r="D1295" s="32"/>
      <c r="E1295" s="23">
        <v>779.0</v>
      </c>
      <c r="F1295" s="33"/>
      <c r="G1295" s="32"/>
      <c r="H1295" s="23">
        <v>659.0</v>
      </c>
      <c r="I1295" s="44"/>
      <c r="J1295" s="32"/>
      <c r="K1295" s="23">
        <v>587.0</v>
      </c>
      <c r="L1295" s="33"/>
      <c r="M1295" s="32"/>
      <c r="N1295" s="23">
        <v>579.0</v>
      </c>
      <c r="O1295" s="33"/>
      <c r="P1295" s="32"/>
      <c r="Q1295" s="23">
        <v>984.0</v>
      </c>
      <c r="R1295" s="33"/>
    </row>
    <row r="1296">
      <c r="A1296" s="26" t="s">
        <v>1287</v>
      </c>
      <c r="B1296" s="20" t="s">
        <v>180</v>
      </c>
      <c r="C1296" s="21" t="s">
        <v>31</v>
      </c>
      <c r="D1296" s="32"/>
      <c r="E1296" s="23">
        <v>1441.0</v>
      </c>
      <c r="F1296" s="33"/>
      <c r="G1296" s="32"/>
      <c r="H1296" s="23">
        <v>1975.0</v>
      </c>
      <c r="I1296" s="44"/>
      <c r="J1296" s="32"/>
      <c r="K1296" s="23">
        <v>2334.0</v>
      </c>
      <c r="L1296" s="33"/>
      <c r="M1296" s="32"/>
      <c r="N1296" s="23">
        <v>2837.0</v>
      </c>
      <c r="O1296" s="33"/>
      <c r="P1296" s="32"/>
      <c r="Q1296" s="23">
        <v>3030.0</v>
      </c>
      <c r="R1296" s="33"/>
    </row>
    <row r="1297">
      <c r="A1297" s="26" t="s">
        <v>1288</v>
      </c>
      <c r="B1297" s="20" t="s">
        <v>180</v>
      </c>
      <c r="C1297" s="21" t="s">
        <v>31</v>
      </c>
      <c r="D1297" s="32"/>
      <c r="E1297" s="23">
        <v>1566.0</v>
      </c>
      <c r="F1297" s="33"/>
      <c r="G1297" s="32"/>
      <c r="H1297" s="23">
        <v>3335.0</v>
      </c>
      <c r="I1297" s="44"/>
      <c r="J1297" s="32"/>
      <c r="K1297" s="23">
        <v>3492.0</v>
      </c>
      <c r="L1297" s="33"/>
      <c r="M1297" s="32"/>
      <c r="N1297" s="23">
        <v>3359.0</v>
      </c>
      <c r="O1297" s="33"/>
      <c r="P1297" s="32"/>
      <c r="Q1297" s="23">
        <v>3514.0</v>
      </c>
      <c r="R1297" s="33"/>
    </row>
    <row r="1298">
      <c r="A1298" s="26" t="s">
        <v>1289</v>
      </c>
      <c r="B1298" s="20" t="s">
        <v>180</v>
      </c>
      <c r="C1298" s="21" t="s">
        <v>31</v>
      </c>
      <c r="D1298" s="32"/>
      <c r="E1298" s="23">
        <v>739.0</v>
      </c>
      <c r="F1298" s="33"/>
      <c r="G1298" s="32"/>
      <c r="H1298" s="23">
        <v>558.0</v>
      </c>
      <c r="I1298" s="44"/>
      <c r="J1298" s="32"/>
      <c r="K1298" s="23">
        <v>503.0</v>
      </c>
      <c r="L1298" s="33"/>
      <c r="M1298" s="32"/>
      <c r="N1298" s="23">
        <v>537.0</v>
      </c>
      <c r="O1298" s="33"/>
      <c r="P1298" s="32"/>
      <c r="Q1298" s="23">
        <v>588.0</v>
      </c>
      <c r="R1298" s="33"/>
    </row>
    <row r="1299">
      <c r="A1299" s="26" t="s">
        <v>1290</v>
      </c>
      <c r="B1299" s="20" t="s">
        <v>180</v>
      </c>
      <c r="C1299" s="21" t="s">
        <v>31</v>
      </c>
      <c r="D1299" s="32"/>
      <c r="E1299" s="23">
        <v>795.0</v>
      </c>
      <c r="F1299" s="33"/>
      <c r="G1299" s="32"/>
      <c r="H1299" s="23">
        <v>656.0</v>
      </c>
      <c r="I1299" s="44"/>
      <c r="J1299" s="32"/>
      <c r="K1299" s="23">
        <v>545.0</v>
      </c>
      <c r="L1299" s="33"/>
      <c r="M1299" s="32"/>
      <c r="N1299" s="23">
        <v>678.0</v>
      </c>
      <c r="O1299" s="33"/>
      <c r="P1299" s="32"/>
      <c r="Q1299" s="23">
        <v>660.0</v>
      </c>
      <c r="R1299" s="33"/>
    </row>
    <row r="1300">
      <c r="A1300" s="26" t="s">
        <v>1291</v>
      </c>
      <c r="B1300" s="20" t="s">
        <v>180</v>
      </c>
      <c r="C1300" s="21" t="s">
        <v>31</v>
      </c>
      <c r="D1300" s="32"/>
      <c r="E1300" s="23">
        <v>564.0</v>
      </c>
      <c r="F1300" s="33"/>
      <c r="G1300" s="32"/>
      <c r="H1300" s="23">
        <v>489.0</v>
      </c>
      <c r="I1300" s="44"/>
      <c r="J1300" s="32"/>
      <c r="K1300" s="23">
        <v>454.0</v>
      </c>
      <c r="L1300" s="33"/>
      <c r="M1300" s="32"/>
      <c r="N1300" s="23">
        <v>416.0</v>
      </c>
      <c r="O1300" s="33"/>
      <c r="P1300" s="32"/>
      <c r="Q1300" s="23">
        <v>513.0</v>
      </c>
      <c r="R1300" s="33"/>
    </row>
    <row r="1301">
      <c r="A1301" s="26" t="s">
        <v>1292</v>
      </c>
      <c r="B1301" s="20" t="s">
        <v>180</v>
      </c>
      <c r="C1301" s="21" t="s">
        <v>31</v>
      </c>
      <c r="D1301" s="32"/>
      <c r="E1301" s="23">
        <v>569.0</v>
      </c>
      <c r="F1301" s="33"/>
      <c r="G1301" s="32"/>
      <c r="H1301" s="23">
        <v>427.0</v>
      </c>
      <c r="I1301" s="44"/>
      <c r="J1301" s="32"/>
      <c r="K1301" s="23">
        <v>447.0</v>
      </c>
      <c r="L1301" s="33"/>
      <c r="M1301" s="32"/>
      <c r="N1301" s="23">
        <v>589.0</v>
      </c>
      <c r="O1301" s="33"/>
      <c r="P1301" s="32"/>
      <c r="Q1301" s="23">
        <v>679.0</v>
      </c>
      <c r="R1301" s="33"/>
    </row>
    <row r="1302">
      <c r="A1302" s="26" t="s">
        <v>1293</v>
      </c>
      <c r="B1302" s="20" t="s">
        <v>180</v>
      </c>
      <c r="C1302" s="21" t="s">
        <v>31</v>
      </c>
      <c r="D1302" s="32"/>
      <c r="E1302" s="23">
        <v>2364.0</v>
      </c>
      <c r="F1302" s="33"/>
      <c r="G1302" s="32"/>
      <c r="H1302" s="23">
        <v>4526.0</v>
      </c>
      <c r="I1302" s="44"/>
      <c r="J1302" s="32"/>
      <c r="K1302" s="23">
        <v>5282.0</v>
      </c>
      <c r="L1302" s="33"/>
      <c r="M1302" s="32"/>
      <c r="N1302" s="23">
        <v>5627.0</v>
      </c>
      <c r="O1302" s="33"/>
      <c r="P1302" s="32"/>
      <c r="Q1302" s="23">
        <v>6636.0</v>
      </c>
      <c r="R1302" s="33"/>
    </row>
    <row r="1303">
      <c r="A1303" s="26" t="s">
        <v>1294</v>
      </c>
      <c r="B1303" s="20" t="s">
        <v>180</v>
      </c>
      <c r="C1303" s="21" t="s">
        <v>31</v>
      </c>
      <c r="D1303" s="32"/>
      <c r="E1303" s="23">
        <v>262.0</v>
      </c>
      <c r="F1303" s="33"/>
      <c r="G1303" s="32"/>
      <c r="H1303" s="23">
        <v>192.0</v>
      </c>
      <c r="I1303" s="44"/>
      <c r="J1303" s="32"/>
      <c r="K1303" s="23">
        <v>172.0</v>
      </c>
      <c r="L1303" s="33"/>
      <c r="M1303" s="32"/>
      <c r="N1303" s="23">
        <v>244.0</v>
      </c>
      <c r="O1303" s="33"/>
      <c r="P1303" s="32"/>
      <c r="Q1303" s="23">
        <v>233.0</v>
      </c>
      <c r="R1303" s="33"/>
    </row>
    <row r="1304">
      <c r="A1304" s="26" t="s">
        <v>1295</v>
      </c>
      <c r="B1304" s="20" t="s">
        <v>180</v>
      </c>
      <c r="C1304" s="21" t="s">
        <v>31</v>
      </c>
      <c r="D1304" s="32"/>
      <c r="E1304" s="23">
        <v>1975.0</v>
      </c>
      <c r="F1304" s="33"/>
      <c r="G1304" s="32"/>
      <c r="H1304" s="23">
        <v>4017.0</v>
      </c>
      <c r="I1304" s="44"/>
      <c r="J1304" s="32"/>
      <c r="K1304" s="23">
        <v>4470.0</v>
      </c>
      <c r="L1304" s="33"/>
      <c r="M1304" s="32"/>
      <c r="N1304" s="23">
        <v>5458.0</v>
      </c>
      <c r="O1304" s="33"/>
      <c r="P1304" s="32"/>
      <c r="Q1304" s="23">
        <v>6260.0</v>
      </c>
      <c r="R1304" s="33"/>
    </row>
    <row r="1305">
      <c r="A1305" s="26" t="s">
        <v>1296</v>
      </c>
      <c r="B1305" s="20" t="s">
        <v>180</v>
      </c>
      <c r="C1305" s="21" t="s">
        <v>31</v>
      </c>
      <c r="D1305" s="32"/>
      <c r="E1305" s="23">
        <v>1096.0</v>
      </c>
      <c r="F1305" s="33"/>
      <c r="G1305" s="32"/>
      <c r="H1305" s="23">
        <v>910.0</v>
      </c>
      <c r="I1305" s="44"/>
      <c r="J1305" s="32"/>
      <c r="K1305" s="23">
        <v>917.0</v>
      </c>
      <c r="L1305" s="33"/>
      <c r="M1305" s="32"/>
      <c r="N1305" s="23">
        <v>780.0</v>
      </c>
      <c r="O1305" s="33"/>
      <c r="P1305" s="32"/>
      <c r="Q1305" s="23">
        <v>859.0</v>
      </c>
      <c r="R1305" s="33"/>
    </row>
    <row r="1306">
      <c r="A1306" s="26" t="s">
        <v>1297</v>
      </c>
      <c r="B1306" s="20" t="s">
        <v>180</v>
      </c>
      <c r="C1306" s="21" t="s">
        <v>31</v>
      </c>
      <c r="D1306" s="32"/>
      <c r="E1306" s="23">
        <v>848.0</v>
      </c>
      <c r="F1306" s="33"/>
      <c r="G1306" s="32"/>
      <c r="H1306" s="23">
        <v>685.0</v>
      </c>
      <c r="I1306" s="44"/>
      <c r="J1306" s="32"/>
      <c r="K1306" s="23">
        <v>544.0</v>
      </c>
      <c r="L1306" s="33"/>
      <c r="M1306" s="32"/>
      <c r="N1306" s="23">
        <v>597.0</v>
      </c>
      <c r="O1306" s="33"/>
      <c r="P1306" s="32"/>
      <c r="Q1306" s="23">
        <v>689.0</v>
      </c>
      <c r="R1306" s="33"/>
    </row>
    <row r="1307">
      <c r="A1307" s="26" t="s">
        <v>1298</v>
      </c>
      <c r="B1307" s="20" t="s">
        <v>180</v>
      </c>
      <c r="C1307" s="21" t="s">
        <v>31</v>
      </c>
      <c r="D1307" s="32"/>
      <c r="E1307" s="23">
        <v>698.0</v>
      </c>
      <c r="F1307" s="33"/>
      <c r="G1307" s="32"/>
      <c r="H1307" s="23">
        <v>570.0</v>
      </c>
      <c r="I1307" s="44"/>
      <c r="J1307" s="32"/>
      <c r="K1307" s="23">
        <v>459.0</v>
      </c>
      <c r="L1307" s="33"/>
      <c r="M1307" s="32"/>
      <c r="N1307" s="23">
        <v>507.0</v>
      </c>
      <c r="O1307" s="33"/>
      <c r="P1307" s="32"/>
      <c r="Q1307" s="23">
        <v>599.0</v>
      </c>
      <c r="R1307" s="33"/>
    </row>
    <row r="1308">
      <c r="A1308" s="26" t="s">
        <v>1299</v>
      </c>
      <c r="B1308" s="20" t="s">
        <v>180</v>
      </c>
      <c r="C1308" s="21" t="s">
        <v>31</v>
      </c>
      <c r="D1308" s="32"/>
      <c r="E1308" s="23">
        <v>711.0</v>
      </c>
      <c r="F1308" s="33"/>
      <c r="G1308" s="32"/>
      <c r="H1308" s="23">
        <v>690.0</v>
      </c>
      <c r="I1308" s="44"/>
      <c r="J1308" s="32"/>
      <c r="K1308" s="23">
        <v>610.0</v>
      </c>
      <c r="L1308" s="33"/>
      <c r="M1308" s="32"/>
      <c r="N1308" s="23">
        <v>630.0</v>
      </c>
      <c r="O1308" s="33"/>
      <c r="P1308" s="32"/>
      <c r="Q1308" s="23">
        <v>597.0</v>
      </c>
      <c r="R1308" s="33"/>
    </row>
    <row r="1309">
      <c r="A1309" s="26" t="s">
        <v>345</v>
      </c>
      <c r="B1309" s="20" t="s">
        <v>180</v>
      </c>
      <c r="C1309" s="21" t="s">
        <v>31</v>
      </c>
      <c r="D1309" s="32"/>
      <c r="E1309" s="23">
        <v>1267.0</v>
      </c>
      <c r="F1309" s="33"/>
      <c r="G1309" s="32"/>
      <c r="H1309" s="23">
        <v>1056.0</v>
      </c>
      <c r="I1309" s="44"/>
      <c r="J1309" s="32"/>
      <c r="K1309" s="23">
        <v>1196.0</v>
      </c>
      <c r="L1309" s="33"/>
      <c r="M1309" s="32"/>
      <c r="N1309" s="23">
        <v>1083.0</v>
      </c>
      <c r="O1309" s="33"/>
      <c r="P1309" s="32"/>
      <c r="Q1309" s="23">
        <v>1125.0</v>
      </c>
      <c r="R1309" s="33"/>
    </row>
    <row r="1310">
      <c r="A1310" s="26" t="s">
        <v>1300</v>
      </c>
      <c r="B1310" s="20" t="s">
        <v>180</v>
      </c>
      <c r="C1310" s="21" t="s">
        <v>31</v>
      </c>
      <c r="D1310" s="32"/>
      <c r="E1310" s="23">
        <v>874.0</v>
      </c>
      <c r="F1310" s="33"/>
      <c r="G1310" s="32"/>
      <c r="H1310" s="23">
        <v>724.0</v>
      </c>
      <c r="I1310" s="44"/>
      <c r="J1310" s="32"/>
      <c r="K1310" s="23">
        <v>685.0</v>
      </c>
      <c r="L1310" s="33"/>
      <c r="M1310" s="32"/>
      <c r="N1310" s="23">
        <v>738.0</v>
      </c>
      <c r="O1310" s="33"/>
      <c r="P1310" s="32"/>
      <c r="Q1310" s="23">
        <v>776.0</v>
      </c>
      <c r="R1310" s="33"/>
    </row>
    <row r="1311">
      <c r="A1311" s="26" t="s">
        <v>1301</v>
      </c>
      <c r="B1311" s="20" t="s">
        <v>180</v>
      </c>
      <c r="C1311" s="21" t="s">
        <v>31</v>
      </c>
      <c r="D1311" s="32"/>
      <c r="E1311" s="23">
        <v>1275.0</v>
      </c>
      <c r="F1311" s="33"/>
      <c r="G1311" s="32"/>
      <c r="H1311" s="23">
        <v>1093.0</v>
      </c>
      <c r="I1311" s="44"/>
      <c r="J1311" s="32"/>
      <c r="K1311" s="23">
        <v>1051.0</v>
      </c>
      <c r="L1311" s="33"/>
      <c r="M1311" s="32"/>
      <c r="N1311" s="23">
        <v>1069.0</v>
      </c>
      <c r="O1311" s="33"/>
      <c r="P1311" s="32"/>
      <c r="Q1311" s="23">
        <v>1214.0</v>
      </c>
      <c r="R1311" s="33"/>
    </row>
    <row r="1312">
      <c r="A1312" s="26" t="s">
        <v>1302</v>
      </c>
      <c r="B1312" s="20" t="s">
        <v>180</v>
      </c>
      <c r="C1312" s="21" t="s">
        <v>31</v>
      </c>
      <c r="D1312" s="32"/>
      <c r="E1312" s="23">
        <v>1048.0</v>
      </c>
      <c r="F1312" s="33"/>
      <c r="G1312" s="32"/>
      <c r="H1312" s="23">
        <v>1009.0</v>
      </c>
      <c r="I1312" s="44"/>
      <c r="J1312" s="32"/>
      <c r="K1312" s="23">
        <v>909.0</v>
      </c>
      <c r="L1312" s="33"/>
      <c r="M1312" s="32"/>
      <c r="N1312" s="23">
        <v>801.0</v>
      </c>
      <c r="O1312" s="33"/>
      <c r="P1312" s="32"/>
      <c r="Q1312" s="23">
        <v>931.0</v>
      </c>
      <c r="R1312" s="33"/>
    </row>
    <row r="1313">
      <c r="A1313" s="26" t="s">
        <v>1303</v>
      </c>
      <c r="B1313" s="20" t="s">
        <v>180</v>
      </c>
      <c r="C1313" s="21" t="s">
        <v>31</v>
      </c>
      <c r="D1313" s="32"/>
      <c r="E1313" s="23">
        <v>1146.0</v>
      </c>
      <c r="F1313" s="33"/>
      <c r="G1313" s="32"/>
      <c r="H1313" s="23">
        <v>1057.0</v>
      </c>
      <c r="I1313" s="44"/>
      <c r="J1313" s="32"/>
      <c r="K1313" s="23">
        <v>937.0</v>
      </c>
      <c r="L1313" s="33"/>
      <c r="M1313" s="32"/>
      <c r="N1313" s="23">
        <v>988.0</v>
      </c>
      <c r="O1313" s="33"/>
      <c r="P1313" s="32"/>
      <c r="Q1313" s="23">
        <v>882.0</v>
      </c>
      <c r="R1313" s="33"/>
    </row>
    <row r="1314">
      <c r="A1314" s="26" t="s">
        <v>1304</v>
      </c>
      <c r="B1314" s="20" t="s">
        <v>180</v>
      </c>
      <c r="C1314" s="21" t="s">
        <v>31</v>
      </c>
      <c r="D1314" s="32"/>
      <c r="E1314" s="23">
        <v>864.0</v>
      </c>
      <c r="F1314" s="33"/>
      <c r="G1314" s="32"/>
      <c r="H1314" s="23">
        <v>749.0</v>
      </c>
      <c r="I1314" s="44"/>
      <c r="J1314" s="32"/>
      <c r="K1314" s="23">
        <v>693.0</v>
      </c>
      <c r="L1314" s="33"/>
      <c r="M1314" s="32"/>
      <c r="N1314" s="23">
        <v>547.0</v>
      </c>
      <c r="O1314" s="33"/>
      <c r="P1314" s="32"/>
      <c r="Q1314" s="23">
        <v>685.0</v>
      </c>
      <c r="R1314" s="33"/>
    </row>
    <row r="1315">
      <c r="A1315" s="26" t="s">
        <v>1305</v>
      </c>
      <c r="B1315" s="20" t="s">
        <v>180</v>
      </c>
      <c r="C1315" s="21" t="s">
        <v>31</v>
      </c>
      <c r="D1315" s="32"/>
      <c r="E1315" s="23">
        <v>1005.0</v>
      </c>
      <c r="F1315" s="33"/>
      <c r="G1315" s="32"/>
      <c r="H1315" s="23">
        <v>888.0</v>
      </c>
      <c r="I1315" s="44"/>
      <c r="J1315" s="32"/>
      <c r="K1315" s="23">
        <v>630.0</v>
      </c>
      <c r="L1315" s="33"/>
      <c r="M1315" s="32"/>
      <c r="N1315" s="23">
        <v>592.0</v>
      </c>
      <c r="O1315" s="33"/>
      <c r="P1315" s="32"/>
      <c r="Q1315" s="23">
        <v>623.0</v>
      </c>
      <c r="R1315" s="33"/>
    </row>
    <row r="1316">
      <c r="A1316" s="26" t="s">
        <v>1306</v>
      </c>
      <c r="B1316" s="20" t="s">
        <v>180</v>
      </c>
      <c r="C1316" s="21" t="s">
        <v>31</v>
      </c>
      <c r="D1316" s="32"/>
      <c r="E1316" s="23">
        <v>1238.0</v>
      </c>
      <c r="F1316" s="33"/>
      <c r="G1316" s="32"/>
      <c r="H1316" s="23">
        <v>999.0</v>
      </c>
      <c r="I1316" s="44"/>
      <c r="J1316" s="32"/>
      <c r="K1316" s="23">
        <v>927.0</v>
      </c>
      <c r="L1316" s="33"/>
      <c r="M1316" s="32"/>
      <c r="N1316" s="23">
        <v>831.0</v>
      </c>
      <c r="O1316" s="33"/>
      <c r="P1316" s="32"/>
      <c r="Q1316" s="23">
        <v>808.0</v>
      </c>
      <c r="R1316" s="33"/>
    </row>
    <row r="1317">
      <c r="A1317" s="26" t="s">
        <v>1307</v>
      </c>
      <c r="B1317" s="20" t="s">
        <v>180</v>
      </c>
      <c r="C1317" s="21" t="s">
        <v>31</v>
      </c>
      <c r="D1317" s="32"/>
      <c r="E1317" s="23">
        <v>1345.0</v>
      </c>
      <c r="F1317" s="33"/>
      <c r="G1317" s="32"/>
      <c r="H1317" s="23">
        <v>973.0</v>
      </c>
      <c r="I1317" s="44"/>
      <c r="J1317" s="32"/>
      <c r="K1317" s="23">
        <v>859.0</v>
      </c>
      <c r="L1317" s="33"/>
      <c r="M1317" s="32"/>
      <c r="N1317" s="23">
        <v>928.0</v>
      </c>
      <c r="O1317" s="33"/>
      <c r="P1317" s="32"/>
      <c r="Q1317" s="23">
        <v>1078.0</v>
      </c>
      <c r="R1317" s="33"/>
    </row>
    <row r="1318">
      <c r="A1318" s="26" t="s">
        <v>1308</v>
      </c>
      <c r="B1318" s="20" t="s">
        <v>180</v>
      </c>
      <c r="C1318" s="21" t="s">
        <v>31</v>
      </c>
      <c r="D1318" s="32"/>
      <c r="E1318" s="23">
        <v>848.0</v>
      </c>
      <c r="F1318" s="33"/>
      <c r="G1318" s="32"/>
      <c r="H1318" s="23">
        <v>663.0</v>
      </c>
      <c r="I1318" s="44"/>
      <c r="J1318" s="32"/>
      <c r="K1318" s="23">
        <v>735.0</v>
      </c>
      <c r="L1318" s="33"/>
      <c r="M1318" s="32"/>
      <c r="N1318" s="23">
        <v>785.0</v>
      </c>
      <c r="O1318" s="33"/>
      <c r="P1318" s="32"/>
      <c r="Q1318" s="23">
        <v>912.0</v>
      </c>
      <c r="R1318" s="33"/>
    </row>
    <row r="1319">
      <c r="A1319" s="26" t="s">
        <v>190</v>
      </c>
      <c r="B1319" s="20" t="s">
        <v>110</v>
      </c>
      <c r="C1319" s="21" t="s">
        <v>31</v>
      </c>
      <c r="D1319" s="32"/>
      <c r="E1319" s="23">
        <v>589.0</v>
      </c>
      <c r="F1319" s="33"/>
      <c r="G1319" s="32"/>
      <c r="H1319" s="23">
        <v>535.0</v>
      </c>
      <c r="I1319" s="44"/>
      <c r="J1319" s="32"/>
      <c r="K1319" s="23">
        <v>558.0</v>
      </c>
      <c r="L1319" s="33"/>
      <c r="M1319" s="32"/>
      <c r="N1319" s="23">
        <v>864.0</v>
      </c>
      <c r="O1319" s="33"/>
      <c r="P1319" s="32"/>
      <c r="Q1319" s="23">
        <v>1089.0</v>
      </c>
      <c r="R1319" s="33"/>
    </row>
    <row r="1320">
      <c r="A1320" s="26" t="s">
        <v>506</v>
      </c>
      <c r="B1320" s="20" t="s">
        <v>110</v>
      </c>
      <c r="C1320" s="21" t="s">
        <v>31</v>
      </c>
      <c r="D1320" s="32"/>
      <c r="E1320" s="23">
        <v>1131.0</v>
      </c>
      <c r="F1320" s="33"/>
      <c r="G1320" s="32"/>
      <c r="H1320" s="23">
        <v>1213.0</v>
      </c>
      <c r="I1320" s="44"/>
      <c r="J1320" s="32"/>
      <c r="K1320" s="23">
        <v>1237.0</v>
      </c>
      <c r="L1320" s="33"/>
      <c r="M1320" s="32"/>
      <c r="N1320" s="23">
        <v>1546.0</v>
      </c>
      <c r="O1320" s="33"/>
      <c r="P1320" s="32"/>
      <c r="Q1320" s="23">
        <v>2076.0</v>
      </c>
      <c r="R1320" s="33"/>
    </row>
    <row r="1321">
      <c r="A1321" s="26" t="s">
        <v>1309</v>
      </c>
      <c r="B1321" s="20" t="s">
        <v>110</v>
      </c>
      <c r="C1321" s="21" t="s">
        <v>31</v>
      </c>
      <c r="D1321" s="32"/>
      <c r="E1321" s="23">
        <v>648.0</v>
      </c>
      <c r="F1321" s="33"/>
      <c r="G1321" s="32"/>
      <c r="H1321" s="23">
        <v>525.0</v>
      </c>
      <c r="I1321" s="44"/>
      <c r="J1321" s="32"/>
      <c r="K1321" s="23">
        <v>474.0</v>
      </c>
      <c r="L1321" s="33"/>
      <c r="M1321" s="32"/>
      <c r="N1321" s="23">
        <v>874.0</v>
      </c>
      <c r="O1321" s="33"/>
      <c r="P1321" s="32"/>
      <c r="Q1321" s="23">
        <v>957.0</v>
      </c>
      <c r="R1321" s="33"/>
    </row>
    <row r="1322">
      <c r="A1322" s="26" t="s">
        <v>1310</v>
      </c>
      <c r="B1322" s="20" t="s">
        <v>110</v>
      </c>
      <c r="C1322" s="21" t="s">
        <v>31</v>
      </c>
      <c r="D1322" s="32"/>
      <c r="E1322" s="23">
        <v>1700.0</v>
      </c>
      <c r="F1322" s="33"/>
      <c r="G1322" s="32"/>
      <c r="H1322" s="23">
        <v>2823.0</v>
      </c>
      <c r="I1322" s="44"/>
      <c r="J1322" s="32"/>
      <c r="K1322" s="23">
        <v>9272.0</v>
      </c>
      <c r="L1322" s="33"/>
      <c r="M1322" s="32"/>
      <c r="N1322" s="23">
        <v>9988.0</v>
      </c>
      <c r="O1322" s="33"/>
      <c r="P1322" s="32"/>
      <c r="Q1322" s="53">
        <v>8947.0</v>
      </c>
      <c r="R1322" s="33"/>
    </row>
    <row r="1323">
      <c r="A1323" s="26" t="s">
        <v>322</v>
      </c>
      <c r="B1323" s="20" t="s">
        <v>110</v>
      </c>
      <c r="C1323" s="21" t="s">
        <v>31</v>
      </c>
      <c r="D1323" s="32"/>
      <c r="E1323" s="23">
        <v>734.0</v>
      </c>
      <c r="F1323" s="33"/>
      <c r="G1323" s="32"/>
      <c r="H1323" s="23">
        <v>739.0</v>
      </c>
      <c r="I1323" s="44"/>
      <c r="J1323" s="32"/>
      <c r="K1323" s="23">
        <v>837.0</v>
      </c>
      <c r="L1323" s="33"/>
      <c r="M1323" s="32"/>
      <c r="N1323" s="23">
        <v>1541.0</v>
      </c>
      <c r="O1323" s="33"/>
      <c r="P1323" s="32"/>
      <c r="Q1323" s="23">
        <v>1949.0</v>
      </c>
      <c r="R1323" s="33"/>
    </row>
    <row r="1324">
      <c r="A1324" s="26" t="s">
        <v>1294</v>
      </c>
      <c r="B1324" s="20" t="s">
        <v>110</v>
      </c>
      <c r="C1324" s="21" t="s">
        <v>31</v>
      </c>
      <c r="D1324" s="32"/>
      <c r="E1324" s="23">
        <v>943.0</v>
      </c>
      <c r="F1324" s="33"/>
      <c r="G1324" s="32"/>
      <c r="H1324" s="23">
        <v>1944.0</v>
      </c>
      <c r="I1324" s="44"/>
      <c r="J1324" s="32"/>
      <c r="K1324" s="23">
        <v>1719.0</v>
      </c>
      <c r="L1324" s="33"/>
      <c r="M1324" s="32"/>
      <c r="N1324" s="23">
        <v>1504.0</v>
      </c>
      <c r="O1324" s="33"/>
      <c r="P1324" s="32"/>
      <c r="Q1324" s="23">
        <v>1466.0</v>
      </c>
      <c r="R1324" s="33"/>
    </row>
    <row r="1325">
      <c r="A1325" s="26" t="s">
        <v>619</v>
      </c>
      <c r="B1325" s="20" t="s">
        <v>110</v>
      </c>
      <c r="C1325" s="21" t="s">
        <v>31</v>
      </c>
      <c r="D1325" s="32"/>
      <c r="E1325" s="23">
        <v>224.0</v>
      </c>
      <c r="F1325" s="33"/>
      <c r="G1325" s="32"/>
      <c r="H1325" s="23">
        <v>1135.0</v>
      </c>
      <c r="I1325" s="44"/>
      <c r="J1325" s="32"/>
      <c r="K1325" s="23">
        <v>2500.0</v>
      </c>
      <c r="L1325" s="33"/>
      <c r="M1325" s="32"/>
      <c r="N1325" s="23">
        <v>3630.0</v>
      </c>
      <c r="O1325" s="33"/>
      <c r="P1325" s="32"/>
      <c r="Q1325" s="23">
        <v>3792.0</v>
      </c>
      <c r="R1325" s="33"/>
    </row>
    <row r="1326">
      <c r="A1326" s="26" t="s">
        <v>1311</v>
      </c>
      <c r="B1326" s="20" t="s">
        <v>110</v>
      </c>
      <c r="C1326" s="21" t="s">
        <v>31</v>
      </c>
      <c r="D1326" s="32"/>
      <c r="E1326" s="23">
        <v>523.0</v>
      </c>
      <c r="F1326" s="33"/>
      <c r="G1326" s="32"/>
      <c r="H1326" s="23">
        <v>671.0</v>
      </c>
      <c r="I1326" s="44"/>
      <c r="J1326" s="32"/>
      <c r="K1326" s="23">
        <v>1577.0</v>
      </c>
      <c r="L1326" s="33"/>
      <c r="M1326" s="32"/>
      <c r="N1326" s="23">
        <v>3743.0</v>
      </c>
      <c r="O1326" s="33"/>
      <c r="P1326" s="32"/>
      <c r="Q1326" s="23">
        <v>5280.0</v>
      </c>
      <c r="R1326" s="33"/>
    </row>
    <row r="1327">
      <c r="A1327" s="26" t="s">
        <v>1312</v>
      </c>
      <c r="B1327" s="20" t="s">
        <v>172</v>
      </c>
      <c r="C1327" s="21" t="s">
        <v>31</v>
      </c>
      <c r="D1327" s="32"/>
      <c r="E1327" s="23">
        <v>1676.0</v>
      </c>
      <c r="F1327" s="33"/>
      <c r="G1327" s="32"/>
      <c r="H1327" s="23">
        <v>1628.0</v>
      </c>
      <c r="I1327" s="44"/>
      <c r="J1327" s="32"/>
      <c r="K1327" s="23">
        <v>1599.0</v>
      </c>
      <c r="L1327" s="33"/>
      <c r="M1327" s="32"/>
      <c r="N1327" s="23">
        <v>1705.0</v>
      </c>
      <c r="O1327" s="33"/>
      <c r="P1327" s="32"/>
      <c r="Q1327" s="23">
        <v>1913.0</v>
      </c>
      <c r="R1327" s="33"/>
    </row>
    <row r="1328">
      <c r="A1328" s="26" t="s">
        <v>1313</v>
      </c>
      <c r="B1328" s="20" t="s">
        <v>172</v>
      </c>
      <c r="C1328" s="21" t="s">
        <v>31</v>
      </c>
      <c r="D1328" s="32"/>
      <c r="E1328" s="23">
        <v>1944.0</v>
      </c>
      <c r="F1328" s="33"/>
      <c r="G1328" s="32"/>
      <c r="H1328" s="23">
        <v>1512.0</v>
      </c>
      <c r="I1328" s="44"/>
      <c r="J1328" s="32"/>
      <c r="K1328" s="23">
        <v>1405.0</v>
      </c>
      <c r="L1328" s="33"/>
      <c r="M1328" s="32"/>
      <c r="N1328" s="23">
        <v>1552.0</v>
      </c>
      <c r="O1328" s="33"/>
      <c r="P1328" s="32"/>
      <c r="Q1328" s="23">
        <v>1801.0</v>
      </c>
      <c r="R1328" s="33"/>
    </row>
    <row r="1329">
      <c r="A1329" s="26" t="s">
        <v>1314</v>
      </c>
      <c r="B1329" s="20" t="s">
        <v>172</v>
      </c>
      <c r="C1329" s="21" t="s">
        <v>31</v>
      </c>
      <c r="D1329" s="32"/>
      <c r="E1329" s="23">
        <v>1315.0</v>
      </c>
      <c r="F1329" s="33"/>
      <c r="G1329" s="32"/>
      <c r="H1329" s="23">
        <v>1290.0</v>
      </c>
      <c r="I1329" s="44"/>
      <c r="J1329" s="32"/>
      <c r="K1329" s="23">
        <v>1189.0</v>
      </c>
      <c r="L1329" s="33"/>
      <c r="M1329" s="32"/>
      <c r="N1329" s="23">
        <v>2123.0</v>
      </c>
      <c r="O1329" s="33"/>
      <c r="P1329" s="32"/>
      <c r="Q1329" s="23">
        <v>2324.0</v>
      </c>
      <c r="R1329" s="33"/>
    </row>
    <row r="1330">
      <c r="A1330" s="26" t="s">
        <v>1315</v>
      </c>
      <c r="B1330" s="20" t="s">
        <v>172</v>
      </c>
      <c r="C1330" s="21" t="s">
        <v>31</v>
      </c>
      <c r="D1330" s="32"/>
      <c r="E1330" s="23">
        <v>1828.0</v>
      </c>
      <c r="F1330" s="33"/>
      <c r="G1330" s="32"/>
      <c r="H1330" s="23">
        <v>1712.0</v>
      </c>
      <c r="I1330" s="44"/>
      <c r="J1330" s="32"/>
      <c r="K1330" s="23">
        <v>1692.0</v>
      </c>
      <c r="L1330" s="33"/>
      <c r="M1330" s="32"/>
      <c r="N1330" s="23">
        <v>1941.0</v>
      </c>
      <c r="O1330" s="33"/>
      <c r="P1330" s="32"/>
      <c r="Q1330" s="23">
        <v>2075.0</v>
      </c>
      <c r="R1330" s="33"/>
    </row>
    <row r="1331">
      <c r="A1331" s="26" t="s">
        <v>1316</v>
      </c>
      <c r="B1331" s="20" t="s">
        <v>172</v>
      </c>
      <c r="C1331" s="21" t="s">
        <v>31</v>
      </c>
      <c r="D1331" s="32"/>
      <c r="E1331" s="23">
        <v>1399.0</v>
      </c>
      <c r="F1331" s="33"/>
      <c r="G1331" s="32"/>
      <c r="H1331" s="23">
        <v>1567.0</v>
      </c>
      <c r="I1331" s="44"/>
      <c r="J1331" s="32"/>
      <c r="K1331" s="23">
        <v>1346.0</v>
      </c>
      <c r="L1331" s="33"/>
      <c r="M1331" s="32"/>
      <c r="N1331" s="23">
        <v>1354.0</v>
      </c>
      <c r="O1331" s="33"/>
      <c r="P1331" s="32"/>
      <c r="Q1331" s="23">
        <v>1616.0</v>
      </c>
      <c r="R1331" s="33"/>
    </row>
    <row r="1332">
      <c r="A1332" s="26" t="s">
        <v>1317</v>
      </c>
      <c r="B1332" s="20" t="s">
        <v>172</v>
      </c>
      <c r="C1332" s="21" t="s">
        <v>31</v>
      </c>
      <c r="D1332" s="32"/>
      <c r="E1332" s="23">
        <v>1905.0</v>
      </c>
      <c r="F1332" s="33"/>
      <c r="G1332" s="32"/>
      <c r="H1332" s="23">
        <v>1429.0</v>
      </c>
      <c r="I1332" s="44"/>
      <c r="J1332" s="32"/>
      <c r="K1332" s="23">
        <v>1355.0</v>
      </c>
      <c r="L1332" s="33"/>
      <c r="M1332" s="32"/>
      <c r="N1332" s="23">
        <v>1467.0</v>
      </c>
      <c r="O1332" s="33"/>
      <c r="P1332" s="32"/>
      <c r="Q1332" s="23">
        <v>1476.0</v>
      </c>
      <c r="R1332" s="33"/>
    </row>
    <row r="1333">
      <c r="A1333" s="26" t="s">
        <v>1318</v>
      </c>
      <c r="B1333" s="20" t="s">
        <v>172</v>
      </c>
      <c r="C1333" s="21" t="s">
        <v>31</v>
      </c>
      <c r="D1333" s="32"/>
      <c r="E1333" s="23">
        <v>1368.0</v>
      </c>
      <c r="F1333" s="33"/>
      <c r="G1333" s="32"/>
      <c r="H1333" s="23">
        <v>1368.0</v>
      </c>
      <c r="I1333" s="44"/>
      <c r="J1333" s="32"/>
      <c r="K1333" s="23">
        <v>2018.0</v>
      </c>
      <c r="L1333" s="33"/>
      <c r="M1333" s="32"/>
      <c r="N1333" s="23">
        <v>4212.0</v>
      </c>
      <c r="O1333" s="33"/>
      <c r="P1333" s="32"/>
      <c r="Q1333" s="23">
        <v>4964.0</v>
      </c>
      <c r="R1333" s="33"/>
    </row>
    <row r="1334">
      <c r="A1334" s="26" t="s">
        <v>1319</v>
      </c>
      <c r="B1334" s="20" t="s">
        <v>172</v>
      </c>
      <c r="C1334" s="21" t="s">
        <v>31</v>
      </c>
      <c r="D1334" s="32"/>
      <c r="E1334" s="23">
        <v>2515.0</v>
      </c>
      <c r="F1334" s="33"/>
      <c r="G1334" s="32"/>
      <c r="H1334" s="23">
        <v>2256.0</v>
      </c>
      <c r="I1334" s="44"/>
      <c r="J1334" s="32"/>
      <c r="K1334" s="23">
        <v>2071.0</v>
      </c>
      <c r="L1334" s="33"/>
      <c r="M1334" s="32"/>
      <c r="N1334" s="23">
        <v>3177.0</v>
      </c>
      <c r="O1334" s="33"/>
      <c r="P1334" s="32"/>
      <c r="Q1334" s="23">
        <v>4623.0</v>
      </c>
      <c r="R1334" s="33"/>
    </row>
    <row r="1335">
      <c r="A1335" s="26" t="s">
        <v>694</v>
      </c>
      <c r="B1335" s="20" t="s">
        <v>172</v>
      </c>
      <c r="C1335" s="21" t="s">
        <v>31</v>
      </c>
      <c r="D1335" s="32"/>
      <c r="E1335" s="23">
        <v>1916.0</v>
      </c>
      <c r="F1335" s="33"/>
      <c r="G1335" s="32"/>
      <c r="H1335" s="23">
        <v>2706.0</v>
      </c>
      <c r="I1335" s="44"/>
      <c r="J1335" s="32"/>
      <c r="K1335" s="23">
        <v>3201.0</v>
      </c>
      <c r="L1335" s="33"/>
      <c r="M1335" s="32"/>
      <c r="N1335" s="23">
        <v>4369.0</v>
      </c>
      <c r="O1335" s="33"/>
      <c r="P1335" s="32"/>
      <c r="Q1335" s="23">
        <v>4380.0</v>
      </c>
      <c r="R1335" s="33"/>
    </row>
    <row r="1336">
      <c r="A1336" s="26" t="s">
        <v>1102</v>
      </c>
      <c r="B1336" s="20" t="s">
        <v>172</v>
      </c>
      <c r="C1336" s="21" t="s">
        <v>31</v>
      </c>
      <c r="D1336" s="32"/>
      <c r="E1336" s="23">
        <v>1535.0</v>
      </c>
      <c r="F1336" s="33"/>
      <c r="G1336" s="32"/>
      <c r="H1336" s="23">
        <v>2994.0</v>
      </c>
      <c r="I1336" s="44"/>
      <c r="J1336" s="32"/>
      <c r="K1336" s="23">
        <v>3374.0</v>
      </c>
      <c r="L1336" s="33"/>
      <c r="M1336" s="32"/>
      <c r="N1336" s="23">
        <v>5541.0</v>
      </c>
      <c r="O1336" s="33"/>
      <c r="P1336" s="32"/>
      <c r="Q1336" s="23">
        <v>5603.0</v>
      </c>
      <c r="R1336" s="33"/>
    </row>
    <row r="1337">
      <c r="A1337" s="26" t="s">
        <v>1320</v>
      </c>
      <c r="B1337" s="20" t="s">
        <v>172</v>
      </c>
      <c r="C1337" s="21" t="s">
        <v>31</v>
      </c>
      <c r="D1337" s="32"/>
      <c r="E1337" s="23">
        <v>1282.0</v>
      </c>
      <c r="F1337" s="33"/>
      <c r="G1337" s="32"/>
      <c r="H1337" s="23">
        <v>1160.0</v>
      </c>
      <c r="I1337" s="44"/>
      <c r="J1337" s="32"/>
      <c r="K1337" s="23">
        <v>1166.0</v>
      </c>
      <c r="L1337" s="33"/>
      <c r="M1337" s="32"/>
      <c r="N1337" s="23">
        <v>1275.0</v>
      </c>
      <c r="O1337" s="33"/>
      <c r="P1337" s="32"/>
      <c r="Q1337" s="23">
        <v>1412.0</v>
      </c>
      <c r="R1337" s="33"/>
    </row>
    <row r="1338">
      <c r="A1338" s="26" t="s">
        <v>1321</v>
      </c>
      <c r="B1338" s="20" t="s">
        <v>172</v>
      </c>
      <c r="C1338" s="21" t="s">
        <v>31</v>
      </c>
      <c r="D1338" s="32"/>
      <c r="E1338" s="23">
        <v>2739.0</v>
      </c>
      <c r="F1338" s="33"/>
      <c r="G1338" s="32"/>
      <c r="H1338" s="23">
        <v>4704.0</v>
      </c>
      <c r="I1338" s="44"/>
      <c r="J1338" s="32"/>
      <c r="K1338" s="23">
        <v>5179.0</v>
      </c>
      <c r="L1338" s="33"/>
      <c r="M1338" s="32"/>
      <c r="N1338" s="23">
        <v>5607.0</v>
      </c>
      <c r="O1338" s="33"/>
      <c r="P1338" s="32"/>
      <c r="Q1338" s="23">
        <v>5718.0</v>
      </c>
      <c r="R1338" s="33"/>
    </row>
    <row r="1339">
      <c r="A1339" s="26" t="s">
        <v>1322</v>
      </c>
      <c r="B1339" s="20" t="s">
        <v>172</v>
      </c>
      <c r="C1339" s="21" t="s">
        <v>31</v>
      </c>
      <c r="D1339" s="32"/>
      <c r="E1339" s="23">
        <v>1806.0</v>
      </c>
      <c r="F1339" s="33"/>
      <c r="G1339" s="32"/>
      <c r="H1339" s="23">
        <v>1495.0</v>
      </c>
      <c r="I1339" s="44"/>
      <c r="J1339" s="32"/>
      <c r="K1339" s="23">
        <v>1429.0</v>
      </c>
      <c r="L1339" s="33"/>
      <c r="M1339" s="32"/>
      <c r="N1339" s="23">
        <v>1450.0</v>
      </c>
      <c r="O1339" s="33"/>
      <c r="P1339" s="32"/>
      <c r="Q1339" s="23">
        <v>1618.0</v>
      </c>
      <c r="R1339" s="33"/>
    </row>
    <row r="1340">
      <c r="A1340" s="26" t="s">
        <v>1323</v>
      </c>
      <c r="B1340" s="20" t="s">
        <v>172</v>
      </c>
      <c r="C1340" s="21" t="s">
        <v>31</v>
      </c>
      <c r="D1340" s="32"/>
      <c r="E1340" s="23">
        <v>3239.0</v>
      </c>
      <c r="F1340" s="33"/>
      <c r="G1340" s="32"/>
      <c r="H1340" s="23">
        <v>3359.0</v>
      </c>
      <c r="I1340" s="44"/>
      <c r="J1340" s="32"/>
      <c r="K1340" s="23">
        <v>3436.0</v>
      </c>
      <c r="L1340" s="33"/>
      <c r="M1340" s="32"/>
      <c r="N1340" s="23">
        <v>4286.0</v>
      </c>
      <c r="O1340" s="33"/>
      <c r="P1340" s="32"/>
      <c r="Q1340" s="23">
        <v>4855.0</v>
      </c>
      <c r="R1340" s="33"/>
    </row>
    <row r="1341">
      <c r="A1341" s="26" t="s">
        <v>1324</v>
      </c>
      <c r="B1341" s="20" t="s">
        <v>172</v>
      </c>
      <c r="C1341" s="21" t="s">
        <v>31</v>
      </c>
      <c r="D1341" s="32"/>
      <c r="E1341" s="23">
        <v>1429.0</v>
      </c>
      <c r="F1341" s="33"/>
      <c r="G1341" s="32"/>
      <c r="H1341" s="23">
        <v>1528.0</v>
      </c>
      <c r="I1341" s="44"/>
      <c r="J1341" s="32"/>
      <c r="K1341" s="23">
        <v>1826.0</v>
      </c>
      <c r="L1341" s="33"/>
      <c r="M1341" s="32"/>
      <c r="N1341" s="23">
        <v>2328.0</v>
      </c>
      <c r="O1341" s="33"/>
      <c r="P1341" s="32"/>
      <c r="Q1341" s="23">
        <v>2451.0</v>
      </c>
      <c r="R1341" s="33"/>
    </row>
    <row r="1342">
      <c r="A1342" s="26" t="s">
        <v>721</v>
      </c>
      <c r="B1342" s="20" t="s">
        <v>294</v>
      </c>
      <c r="C1342" s="21" t="s">
        <v>39</v>
      </c>
      <c r="D1342" s="32"/>
      <c r="E1342" s="23">
        <v>4519.0</v>
      </c>
      <c r="F1342" s="33"/>
      <c r="G1342" s="32"/>
      <c r="H1342" s="23">
        <v>5848.0</v>
      </c>
      <c r="I1342" s="44"/>
      <c r="J1342" s="32"/>
      <c r="K1342" s="23">
        <v>5670.0</v>
      </c>
      <c r="L1342" s="33"/>
      <c r="M1342" s="32"/>
      <c r="N1342" s="23">
        <v>6430.0</v>
      </c>
      <c r="O1342" s="33"/>
      <c r="P1342" s="32"/>
      <c r="Q1342" s="23">
        <v>6998.0</v>
      </c>
      <c r="R1342" s="33"/>
    </row>
    <row r="1343">
      <c r="A1343" s="26" t="s">
        <v>1325</v>
      </c>
      <c r="B1343" s="20" t="s">
        <v>294</v>
      </c>
      <c r="C1343" s="21" t="s">
        <v>39</v>
      </c>
      <c r="D1343" s="32"/>
      <c r="E1343" s="23">
        <v>1018.0</v>
      </c>
      <c r="F1343" s="33"/>
      <c r="G1343" s="32"/>
      <c r="H1343" s="23">
        <v>481.0</v>
      </c>
      <c r="I1343" s="44"/>
      <c r="J1343" s="32"/>
      <c r="K1343" s="23">
        <v>367.0</v>
      </c>
      <c r="L1343" s="33"/>
      <c r="M1343" s="32"/>
      <c r="N1343" s="23">
        <v>402.0</v>
      </c>
      <c r="O1343" s="33"/>
      <c r="P1343" s="32"/>
      <c r="Q1343" s="23">
        <v>526.0</v>
      </c>
      <c r="R1343" s="33"/>
    </row>
    <row r="1344">
      <c r="A1344" s="26" t="s">
        <v>1326</v>
      </c>
      <c r="B1344" s="20" t="s">
        <v>153</v>
      </c>
      <c r="C1344" s="21" t="s">
        <v>39</v>
      </c>
      <c r="D1344" s="32"/>
      <c r="E1344" s="23">
        <v>459.0</v>
      </c>
      <c r="F1344" s="33"/>
      <c r="G1344" s="32"/>
      <c r="H1344" s="23">
        <v>1175.0</v>
      </c>
      <c r="I1344" s="44"/>
      <c r="J1344" s="32"/>
      <c r="K1344" s="23">
        <v>1633.0</v>
      </c>
      <c r="L1344" s="33"/>
      <c r="M1344" s="32"/>
      <c r="N1344" s="23">
        <v>1599.0</v>
      </c>
      <c r="O1344" s="33"/>
      <c r="P1344" s="32"/>
      <c r="Q1344" s="23">
        <v>1744.0</v>
      </c>
      <c r="R1344" s="33"/>
    </row>
    <row r="1345">
      <c r="A1345" s="26" t="s">
        <v>1327</v>
      </c>
      <c r="B1345" s="20" t="s">
        <v>153</v>
      </c>
      <c r="C1345" s="21" t="s">
        <v>39</v>
      </c>
      <c r="D1345" s="32"/>
      <c r="E1345" s="23">
        <v>1202.0</v>
      </c>
      <c r="F1345" s="33"/>
      <c r="G1345" s="32"/>
      <c r="H1345" s="23">
        <v>1276.0</v>
      </c>
      <c r="I1345" s="44"/>
      <c r="J1345" s="32"/>
      <c r="K1345" s="23">
        <v>1389.0</v>
      </c>
      <c r="L1345" s="33"/>
      <c r="M1345" s="32"/>
      <c r="N1345" s="23">
        <v>1382.0</v>
      </c>
      <c r="O1345" s="33"/>
      <c r="P1345" s="32"/>
      <c r="Q1345" s="23">
        <v>1492.0</v>
      </c>
      <c r="R1345" s="33"/>
    </row>
    <row r="1346">
      <c r="A1346" s="26" t="s">
        <v>1328</v>
      </c>
      <c r="B1346" s="20" t="s">
        <v>153</v>
      </c>
      <c r="C1346" s="21" t="s">
        <v>39</v>
      </c>
      <c r="D1346" s="32"/>
      <c r="E1346" s="23">
        <v>1203.0</v>
      </c>
      <c r="F1346" s="33"/>
      <c r="G1346" s="32"/>
      <c r="H1346" s="23">
        <v>1314.0</v>
      </c>
      <c r="I1346" s="44"/>
      <c r="J1346" s="32"/>
      <c r="K1346" s="23">
        <v>1038.0</v>
      </c>
      <c r="L1346" s="33"/>
      <c r="M1346" s="32"/>
      <c r="N1346" s="23">
        <v>1029.0</v>
      </c>
      <c r="O1346" s="33"/>
      <c r="P1346" s="32"/>
      <c r="Q1346" s="23">
        <v>848.0</v>
      </c>
      <c r="R1346" s="33"/>
    </row>
    <row r="1347">
      <c r="A1347" s="26" t="s">
        <v>1329</v>
      </c>
      <c r="B1347" s="20" t="s">
        <v>153</v>
      </c>
      <c r="C1347" s="21" t="s">
        <v>39</v>
      </c>
      <c r="D1347" s="32"/>
      <c r="E1347" s="23">
        <v>1979.0</v>
      </c>
      <c r="F1347" s="33"/>
      <c r="G1347" s="32"/>
      <c r="H1347" s="23">
        <v>2681.0</v>
      </c>
      <c r="I1347" s="44"/>
      <c r="J1347" s="32"/>
      <c r="K1347" s="23">
        <v>2590.0</v>
      </c>
      <c r="L1347" s="33"/>
      <c r="M1347" s="32"/>
      <c r="N1347" s="23">
        <v>2969.0</v>
      </c>
      <c r="O1347" s="33"/>
      <c r="P1347" s="32"/>
      <c r="Q1347" s="23">
        <v>3683.0</v>
      </c>
      <c r="R1347" s="33"/>
    </row>
    <row r="1348">
      <c r="A1348" s="26" t="s">
        <v>1330</v>
      </c>
      <c r="B1348" s="20" t="s">
        <v>38</v>
      </c>
      <c r="C1348" s="21" t="s">
        <v>39</v>
      </c>
      <c r="D1348" s="32"/>
      <c r="E1348" s="23">
        <v>6445.0</v>
      </c>
      <c r="F1348" s="33"/>
      <c r="G1348" s="32"/>
      <c r="H1348" s="23">
        <v>10107.0</v>
      </c>
      <c r="I1348" s="44"/>
      <c r="J1348" s="32"/>
      <c r="K1348" s="23">
        <v>10077.0</v>
      </c>
      <c r="L1348" s="33"/>
      <c r="M1348" s="32"/>
      <c r="N1348" s="23">
        <v>10304.0</v>
      </c>
      <c r="O1348" s="33"/>
      <c r="P1348" s="32"/>
      <c r="Q1348" s="23">
        <v>10625.0</v>
      </c>
      <c r="R1348" s="33"/>
    </row>
    <row r="1349">
      <c r="A1349" s="26" t="s">
        <v>1331</v>
      </c>
      <c r="B1349" s="20" t="s">
        <v>38</v>
      </c>
      <c r="C1349" s="21" t="s">
        <v>39</v>
      </c>
      <c r="D1349" s="32"/>
      <c r="E1349" s="23">
        <v>1532.0</v>
      </c>
      <c r="F1349" s="33"/>
      <c r="G1349" s="32"/>
      <c r="H1349" s="23">
        <v>1124.0</v>
      </c>
      <c r="I1349" s="44"/>
      <c r="J1349" s="32"/>
      <c r="K1349" s="23">
        <v>905.0</v>
      </c>
      <c r="L1349" s="33"/>
      <c r="M1349" s="32"/>
      <c r="N1349" s="23">
        <v>946.0</v>
      </c>
      <c r="O1349" s="33"/>
      <c r="P1349" s="32"/>
      <c r="Q1349" s="23">
        <v>1237.0</v>
      </c>
      <c r="R1349" s="33"/>
    </row>
    <row r="1350">
      <c r="A1350" s="26" t="s">
        <v>291</v>
      </c>
      <c r="B1350" s="20" t="s">
        <v>38</v>
      </c>
      <c r="C1350" s="21" t="s">
        <v>39</v>
      </c>
      <c r="D1350" s="32"/>
      <c r="E1350" s="23">
        <v>2250.0</v>
      </c>
      <c r="F1350" s="33"/>
      <c r="G1350" s="32"/>
      <c r="H1350" s="23">
        <v>1404.0</v>
      </c>
      <c r="I1350" s="44"/>
      <c r="J1350" s="32"/>
      <c r="K1350" s="23">
        <v>1389.0</v>
      </c>
      <c r="L1350" s="33"/>
      <c r="M1350" s="32"/>
      <c r="N1350" s="23">
        <v>1693.0</v>
      </c>
      <c r="O1350" s="33"/>
      <c r="P1350" s="32"/>
      <c r="Q1350" s="23">
        <v>2099.0</v>
      </c>
      <c r="R1350" s="33"/>
    </row>
    <row r="1351">
      <c r="A1351" s="26" t="s">
        <v>1332</v>
      </c>
      <c r="B1351" s="20" t="s">
        <v>38</v>
      </c>
      <c r="C1351" s="21" t="s">
        <v>39</v>
      </c>
      <c r="D1351" s="32"/>
      <c r="E1351" s="23">
        <v>3810.0</v>
      </c>
      <c r="F1351" s="33"/>
      <c r="G1351" s="32"/>
      <c r="H1351" s="23">
        <v>3493.0</v>
      </c>
      <c r="I1351" s="44"/>
      <c r="J1351" s="32"/>
      <c r="K1351" s="23">
        <v>3006.0</v>
      </c>
      <c r="L1351" s="33"/>
      <c r="M1351" s="32"/>
      <c r="N1351" s="23">
        <v>2292.0</v>
      </c>
      <c r="O1351" s="33"/>
      <c r="P1351" s="32"/>
      <c r="Q1351" s="23">
        <v>2838.0</v>
      </c>
      <c r="R1351" s="33"/>
    </row>
    <row r="1352">
      <c r="A1352" s="26" t="s">
        <v>1001</v>
      </c>
      <c r="B1352" s="20" t="s">
        <v>38</v>
      </c>
      <c r="C1352" s="21" t="s">
        <v>39</v>
      </c>
      <c r="D1352" s="32"/>
      <c r="E1352" s="23">
        <v>3085.0</v>
      </c>
      <c r="F1352" s="33"/>
      <c r="G1352" s="32"/>
      <c r="H1352" s="23">
        <v>2739.0</v>
      </c>
      <c r="I1352" s="44"/>
      <c r="J1352" s="32"/>
      <c r="K1352" s="23">
        <v>3199.0</v>
      </c>
      <c r="L1352" s="33"/>
      <c r="M1352" s="32"/>
      <c r="N1352" s="23">
        <v>3967.0</v>
      </c>
      <c r="O1352" s="33"/>
      <c r="P1352" s="32"/>
      <c r="Q1352" s="23">
        <v>4611.0</v>
      </c>
      <c r="R1352" s="33"/>
    </row>
    <row r="1353">
      <c r="A1353" s="26" t="s">
        <v>622</v>
      </c>
      <c r="B1353" s="20" t="s">
        <v>281</v>
      </c>
      <c r="C1353" s="21" t="s">
        <v>39</v>
      </c>
      <c r="D1353" s="32"/>
      <c r="E1353" s="23">
        <v>1117.0</v>
      </c>
      <c r="F1353" s="33"/>
      <c r="G1353" s="32"/>
      <c r="H1353" s="23">
        <v>1037.0</v>
      </c>
      <c r="I1353" s="44"/>
      <c r="J1353" s="32"/>
      <c r="K1353" s="23">
        <v>759.0</v>
      </c>
      <c r="L1353" s="33"/>
      <c r="M1353" s="32"/>
      <c r="N1353" s="23">
        <v>1118.0</v>
      </c>
      <c r="O1353" s="33"/>
      <c r="P1353" s="32"/>
      <c r="Q1353" s="23">
        <v>1199.0</v>
      </c>
      <c r="R1353" s="33"/>
    </row>
    <row r="1354">
      <c r="A1354" s="26" t="s">
        <v>1333</v>
      </c>
      <c r="B1354" s="20" t="s">
        <v>281</v>
      </c>
      <c r="C1354" s="21" t="s">
        <v>39</v>
      </c>
      <c r="D1354" s="32"/>
      <c r="E1354" s="23">
        <v>1310.0</v>
      </c>
      <c r="F1354" s="33"/>
      <c r="G1354" s="32"/>
      <c r="H1354" s="23">
        <v>778.0</v>
      </c>
      <c r="I1354" s="44"/>
      <c r="J1354" s="32"/>
      <c r="K1354" s="23">
        <v>1033.0</v>
      </c>
      <c r="L1354" s="33"/>
      <c r="M1354" s="32"/>
      <c r="N1354" s="23">
        <v>1314.0</v>
      </c>
      <c r="O1354" s="33"/>
      <c r="P1354" s="32"/>
      <c r="Q1354" s="23">
        <v>1790.0</v>
      </c>
      <c r="R1354" s="33"/>
    </row>
    <row r="1355">
      <c r="A1355" s="26" t="s">
        <v>1334</v>
      </c>
      <c r="B1355" s="20" t="s">
        <v>281</v>
      </c>
      <c r="C1355" s="21" t="s">
        <v>39</v>
      </c>
      <c r="D1355" s="32"/>
      <c r="E1355" s="23">
        <v>2952.0</v>
      </c>
      <c r="F1355" s="33"/>
      <c r="G1355" s="32"/>
      <c r="H1355" s="23">
        <v>2324.0</v>
      </c>
      <c r="I1355" s="44"/>
      <c r="J1355" s="32"/>
      <c r="K1355" s="23">
        <v>2316.0</v>
      </c>
      <c r="L1355" s="33"/>
      <c r="M1355" s="32"/>
      <c r="N1355" s="23">
        <v>2823.0</v>
      </c>
      <c r="O1355" s="33"/>
      <c r="P1355" s="32"/>
      <c r="Q1355" s="23">
        <v>3230.0</v>
      </c>
      <c r="R1355" s="33"/>
    </row>
    <row r="1356">
      <c r="A1356" s="26" t="s">
        <v>1335</v>
      </c>
      <c r="B1356" s="20" t="s">
        <v>281</v>
      </c>
      <c r="C1356" s="21" t="s">
        <v>39</v>
      </c>
      <c r="D1356" s="32"/>
      <c r="E1356" s="23">
        <v>3949.0</v>
      </c>
      <c r="F1356" s="33"/>
      <c r="G1356" s="32"/>
      <c r="H1356" s="23">
        <v>4048.0</v>
      </c>
      <c r="I1356" s="44"/>
      <c r="J1356" s="32"/>
      <c r="K1356" s="23">
        <v>3397.0</v>
      </c>
      <c r="L1356" s="33"/>
      <c r="M1356" s="32"/>
      <c r="N1356" s="23">
        <v>4279.0</v>
      </c>
      <c r="O1356" s="33"/>
      <c r="P1356" s="32"/>
      <c r="Q1356" s="23">
        <v>4604.0</v>
      </c>
      <c r="R1356" s="33"/>
    </row>
    <row r="1357">
      <c r="A1357" s="26" t="s">
        <v>1060</v>
      </c>
      <c r="B1357" s="20" t="s">
        <v>281</v>
      </c>
      <c r="C1357" s="21" t="s">
        <v>39</v>
      </c>
      <c r="D1357" s="32"/>
      <c r="E1357" s="23">
        <v>1949.0</v>
      </c>
      <c r="F1357" s="33"/>
      <c r="G1357" s="32"/>
      <c r="H1357" s="23">
        <v>1633.0</v>
      </c>
      <c r="I1357" s="44"/>
      <c r="J1357" s="32"/>
      <c r="K1357" s="23">
        <v>1301.0</v>
      </c>
      <c r="L1357" s="33"/>
      <c r="M1357" s="32"/>
      <c r="N1357" s="23">
        <v>1535.0</v>
      </c>
      <c r="O1357" s="33"/>
      <c r="P1357" s="32"/>
      <c r="Q1357" s="23">
        <v>1629.0</v>
      </c>
      <c r="R1357" s="33"/>
    </row>
    <row r="1358">
      <c r="A1358" s="26" t="s">
        <v>1336</v>
      </c>
      <c r="B1358" s="20" t="s">
        <v>44</v>
      </c>
      <c r="C1358" s="21" t="s">
        <v>36</v>
      </c>
      <c r="D1358" s="32"/>
      <c r="E1358" s="23">
        <v>2591.0</v>
      </c>
      <c r="F1358" s="33"/>
      <c r="G1358" s="32"/>
      <c r="H1358" s="23">
        <v>1967.0</v>
      </c>
      <c r="I1358" s="33"/>
      <c r="J1358" s="32"/>
      <c r="K1358" s="23">
        <v>1763.0</v>
      </c>
      <c r="L1358" s="33"/>
      <c r="M1358" s="32"/>
      <c r="N1358" s="23">
        <v>1901.0</v>
      </c>
      <c r="O1358" s="33"/>
      <c r="P1358" s="32"/>
      <c r="Q1358" s="23">
        <v>2501.0</v>
      </c>
      <c r="R1358" s="33"/>
    </row>
    <row r="1359">
      <c r="A1359" s="20" t="s">
        <v>326</v>
      </c>
      <c r="B1359" s="20" t="s">
        <v>155</v>
      </c>
      <c r="C1359" s="21" t="s">
        <v>36</v>
      </c>
      <c r="D1359" s="32"/>
      <c r="E1359" s="23">
        <v>2337.0</v>
      </c>
      <c r="F1359" s="33"/>
      <c r="G1359" s="32"/>
      <c r="H1359" s="23">
        <v>1251.0</v>
      </c>
      <c r="I1359" s="33"/>
      <c r="J1359" s="32"/>
      <c r="K1359" s="23">
        <v>1195.0</v>
      </c>
      <c r="L1359" s="33"/>
      <c r="M1359" s="32"/>
      <c r="N1359" s="23">
        <v>1453.0</v>
      </c>
      <c r="O1359" s="33"/>
      <c r="P1359" s="32"/>
      <c r="Q1359" s="53">
        <v>1524.0</v>
      </c>
      <c r="R1359" s="33"/>
    </row>
    <row r="1360">
      <c r="A1360" s="20" t="s">
        <v>1132</v>
      </c>
      <c r="B1360" s="20" t="s">
        <v>155</v>
      </c>
      <c r="C1360" s="21" t="s">
        <v>36</v>
      </c>
      <c r="D1360" s="32"/>
      <c r="E1360" s="23">
        <v>1792.0</v>
      </c>
      <c r="F1360" s="33"/>
      <c r="G1360" s="32"/>
      <c r="H1360" s="23">
        <v>1303.0</v>
      </c>
      <c r="I1360" s="33"/>
      <c r="J1360" s="32"/>
      <c r="K1360" s="23">
        <v>1226.0</v>
      </c>
      <c r="L1360" s="33"/>
      <c r="M1360" s="32"/>
      <c r="N1360" s="23">
        <v>1254.0</v>
      </c>
      <c r="O1360" s="33"/>
      <c r="P1360" s="32"/>
      <c r="Q1360" s="23">
        <v>1548.0</v>
      </c>
      <c r="R1360" s="33"/>
    </row>
    <row r="1361">
      <c r="A1361" s="20" t="s">
        <v>1337</v>
      </c>
      <c r="B1361" s="20" t="s">
        <v>155</v>
      </c>
      <c r="C1361" s="21" t="s">
        <v>36</v>
      </c>
      <c r="D1361" s="32"/>
      <c r="E1361" s="23">
        <v>1526.0</v>
      </c>
      <c r="F1361" s="33"/>
      <c r="G1361" s="32"/>
      <c r="H1361" s="23">
        <v>1921.0</v>
      </c>
      <c r="I1361" s="33"/>
      <c r="J1361" s="32"/>
      <c r="K1361" s="23">
        <v>1668.0</v>
      </c>
      <c r="L1361" s="33"/>
      <c r="M1361" s="32"/>
      <c r="N1361" s="23">
        <v>2281.0</v>
      </c>
      <c r="O1361" s="33"/>
      <c r="P1361" s="32"/>
      <c r="Q1361" s="23">
        <v>2422.0</v>
      </c>
      <c r="R1361" s="33"/>
    </row>
    <row r="1362">
      <c r="A1362" s="26" t="s">
        <v>1338</v>
      </c>
      <c r="B1362" s="20" t="s">
        <v>155</v>
      </c>
      <c r="C1362" s="21" t="s">
        <v>36</v>
      </c>
      <c r="D1362" s="32"/>
      <c r="E1362" s="23">
        <v>2239.0</v>
      </c>
      <c r="F1362" s="33"/>
      <c r="G1362" s="32"/>
      <c r="H1362" s="23">
        <v>4186.0</v>
      </c>
      <c r="I1362" s="33"/>
      <c r="J1362" s="32"/>
      <c r="K1362" s="23">
        <v>5177.0</v>
      </c>
      <c r="L1362" s="33"/>
      <c r="M1362" s="32"/>
      <c r="N1362" s="23">
        <v>8807.0</v>
      </c>
      <c r="O1362" s="33"/>
      <c r="P1362" s="32"/>
      <c r="Q1362" s="23">
        <v>10248.0</v>
      </c>
      <c r="R1362" s="33"/>
    </row>
    <row r="1363">
      <c r="A1363" s="20" t="s">
        <v>631</v>
      </c>
      <c r="B1363" s="20" t="s">
        <v>155</v>
      </c>
      <c r="C1363" s="21" t="s">
        <v>36</v>
      </c>
      <c r="D1363" s="32"/>
      <c r="E1363" s="23">
        <v>2681.0</v>
      </c>
      <c r="F1363" s="33"/>
      <c r="G1363" s="32"/>
      <c r="H1363" s="23">
        <v>1900.0</v>
      </c>
      <c r="I1363" s="33"/>
      <c r="J1363" s="32"/>
      <c r="K1363" s="23">
        <v>1779.0</v>
      </c>
      <c r="L1363" s="33"/>
      <c r="M1363" s="32"/>
      <c r="N1363" s="23">
        <v>1615.0</v>
      </c>
      <c r="O1363" s="33"/>
      <c r="P1363" s="32"/>
      <c r="Q1363" s="23">
        <v>1870.0</v>
      </c>
      <c r="R1363" s="33"/>
    </row>
    <row r="1364">
      <c r="A1364" s="26" t="s">
        <v>640</v>
      </c>
      <c r="B1364" s="20" t="s">
        <v>70</v>
      </c>
      <c r="C1364" s="21" t="s">
        <v>36</v>
      </c>
      <c r="D1364" s="32"/>
      <c r="E1364" s="23">
        <v>1481.0</v>
      </c>
      <c r="F1364" s="33"/>
      <c r="G1364" s="32"/>
      <c r="H1364" s="23">
        <v>1706.0</v>
      </c>
      <c r="I1364" s="33"/>
      <c r="J1364" s="32"/>
      <c r="K1364" s="23">
        <v>2331.0</v>
      </c>
      <c r="L1364" s="33"/>
      <c r="M1364" s="32"/>
      <c r="N1364" s="23">
        <v>5734.0</v>
      </c>
      <c r="O1364" s="33"/>
      <c r="P1364" s="32"/>
      <c r="Q1364" s="23">
        <v>5811.0</v>
      </c>
      <c r="R1364" s="33"/>
    </row>
    <row r="1365">
      <c r="A1365" s="26" t="s">
        <v>1339</v>
      </c>
      <c r="B1365" s="20" t="s">
        <v>70</v>
      </c>
      <c r="C1365" s="21" t="s">
        <v>36</v>
      </c>
      <c r="D1365" s="32"/>
      <c r="E1365" s="23">
        <v>2158.0</v>
      </c>
      <c r="F1365" s="33"/>
      <c r="G1365" s="32"/>
      <c r="H1365" s="23">
        <v>3165.0</v>
      </c>
      <c r="I1365" s="33"/>
      <c r="J1365" s="32"/>
      <c r="K1365" s="23">
        <v>3666.0</v>
      </c>
      <c r="L1365" s="33"/>
      <c r="M1365" s="32"/>
      <c r="N1365" s="23">
        <v>5042.0</v>
      </c>
      <c r="O1365" s="33"/>
      <c r="P1365" s="32"/>
      <c r="Q1365" s="23">
        <v>5174.0</v>
      </c>
      <c r="R1365" s="33"/>
    </row>
    <row r="1366">
      <c r="A1366" s="26" t="s">
        <v>1102</v>
      </c>
      <c r="B1366" s="20" t="s">
        <v>56</v>
      </c>
      <c r="C1366" s="21" t="s">
        <v>36</v>
      </c>
      <c r="D1366" s="32"/>
      <c r="E1366" s="23">
        <v>844.0</v>
      </c>
      <c r="F1366" s="33"/>
      <c r="G1366" s="32"/>
      <c r="H1366" s="23">
        <v>1246.0</v>
      </c>
      <c r="I1366" s="33"/>
      <c r="J1366" s="32"/>
      <c r="K1366" s="23">
        <v>1715.0</v>
      </c>
      <c r="L1366" s="33"/>
      <c r="M1366" s="32"/>
      <c r="N1366" s="23">
        <v>3725.0</v>
      </c>
      <c r="O1366" s="33"/>
      <c r="P1366" s="32"/>
      <c r="Q1366" s="23">
        <v>4148.0</v>
      </c>
      <c r="R1366" s="33"/>
    </row>
    <row r="1367">
      <c r="A1367" s="20" t="s">
        <v>1047</v>
      </c>
      <c r="B1367" s="20" t="s">
        <v>331</v>
      </c>
      <c r="C1367" s="21" t="s">
        <v>36</v>
      </c>
      <c r="D1367" s="32"/>
      <c r="E1367" s="23">
        <v>781.0</v>
      </c>
      <c r="F1367" s="33"/>
      <c r="G1367" s="32"/>
      <c r="H1367" s="23">
        <v>683.0</v>
      </c>
      <c r="I1367" s="33"/>
      <c r="J1367" s="32"/>
      <c r="K1367" s="23">
        <v>634.0</v>
      </c>
      <c r="L1367" s="33"/>
      <c r="M1367" s="32"/>
      <c r="N1367" s="23">
        <v>735.0</v>
      </c>
      <c r="O1367" s="33"/>
      <c r="P1367" s="32"/>
      <c r="Q1367" s="23">
        <v>803.0</v>
      </c>
      <c r="R1367" s="33"/>
    </row>
    <row r="1368">
      <c r="A1368" s="20" t="s">
        <v>978</v>
      </c>
      <c r="B1368" s="20" t="s">
        <v>331</v>
      </c>
      <c r="C1368" s="21" t="s">
        <v>36</v>
      </c>
      <c r="D1368" s="32"/>
      <c r="E1368" s="23">
        <v>1022.0</v>
      </c>
      <c r="F1368" s="33"/>
      <c r="G1368" s="32"/>
      <c r="H1368" s="23">
        <v>621.0</v>
      </c>
      <c r="I1368" s="33"/>
      <c r="J1368" s="32"/>
      <c r="K1368" s="23">
        <v>534.0</v>
      </c>
      <c r="L1368" s="33"/>
      <c r="M1368" s="32"/>
      <c r="N1368" s="23">
        <v>581.0</v>
      </c>
      <c r="O1368" s="33"/>
      <c r="P1368" s="32"/>
      <c r="Q1368" s="23">
        <v>621.0</v>
      </c>
      <c r="R1368" s="33"/>
    </row>
    <row r="1369">
      <c r="A1369" s="20" t="s">
        <v>1340</v>
      </c>
      <c r="B1369" s="20" t="s">
        <v>331</v>
      </c>
      <c r="C1369" s="21" t="s">
        <v>36</v>
      </c>
      <c r="D1369" s="32"/>
      <c r="E1369" s="23">
        <v>1195.0</v>
      </c>
      <c r="F1369" s="33"/>
      <c r="G1369" s="32"/>
      <c r="H1369" s="23">
        <v>855.0</v>
      </c>
      <c r="I1369" s="33"/>
      <c r="J1369" s="32"/>
      <c r="K1369" s="23">
        <v>727.0</v>
      </c>
      <c r="L1369" s="33"/>
      <c r="M1369" s="32"/>
      <c r="N1369" s="23">
        <v>610.0</v>
      </c>
      <c r="O1369" s="33"/>
      <c r="P1369" s="32"/>
      <c r="Q1369" s="23">
        <v>651.0</v>
      </c>
      <c r="R1369" s="33"/>
    </row>
    <row r="1370">
      <c r="A1370" s="20" t="s">
        <v>268</v>
      </c>
      <c r="B1370" s="20" t="s">
        <v>331</v>
      </c>
      <c r="C1370" s="21" t="s">
        <v>36</v>
      </c>
      <c r="D1370" s="32"/>
      <c r="E1370" s="23">
        <v>1811.0</v>
      </c>
      <c r="F1370" s="33"/>
      <c r="G1370" s="32"/>
      <c r="H1370" s="23">
        <v>1675.0</v>
      </c>
      <c r="I1370" s="33"/>
      <c r="J1370" s="32"/>
      <c r="K1370" s="23">
        <v>1433.0</v>
      </c>
      <c r="L1370" s="33"/>
      <c r="M1370" s="32"/>
      <c r="N1370" s="23">
        <v>1279.0</v>
      </c>
      <c r="O1370" s="33"/>
      <c r="P1370" s="32"/>
      <c r="Q1370" s="23">
        <v>1407.0</v>
      </c>
      <c r="R1370" s="33"/>
    </row>
    <row r="1371">
      <c r="A1371" s="20" t="s">
        <v>1341</v>
      </c>
      <c r="B1371" s="20" t="s">
        <v>331</v>
      </c>
      <c r="C1371" s="21" t="s">
        <v>36</v>
      </c>
      <c r="D1371" s="32"/>
      <c r="E1371" s="23">
        <v>575.0</v>
      </c>
      <c r="F1371" s="33"/>
      <c r="G1371" s="32"/>
      <c r="H1371" s="23">
        <v>286.0</v>
      </c>
      <c r="I1371" s="33"/>
      <c r="J1371" s="32"/>
      <c r="K1371" s="23">
        <v>258.0</v>
      </c>
      <c r="L1371" s="33"/>
      <c r="M1371" s="32"/>
      <c r="N1371" s="23">
        <v>178.0</v>
      </c>
      <c r="O1371" s="33"/>
      <c r="P1371" s="32"/>
      <c r="Q1371" s="23">
        <v>207.0</v>
      </c>
      <c r="R1371" s="33"/>
    </row>
    <row r="1372">
      <c r="A1372" s="20" t="s">
        <v>1342</v>
      </c>
      <c r="B1372" s="20" t="s">
        <v>314</v>
      </c>
      <c r="C1372" s="21" t="s">
        <v>36</v>
      </c>
      <c r="D1372" s="32"/>
      <c r="E1372" s="23">
        <v>648.0</v>
      </c>
      <c r="F1372" s="33"/>
      <c r="G1372" s="32"/>
      <c r="H1372" s="23">
        <v>642.0</v>
      </c>
      <c r="I1372" s="33"/>
      <c r="J1372" s="32"/>
      <c r="K1372" s="23">
        <v>556.0</v>
      </c>
      <c r="L1372" s="33"/>
      <c r="M1372" s="32"/>
      <c r="N1372" s="23">
        <v>684.0</v>
      </c>
      <c r="O1372" s="33"/>
      <c r="P1372" s="32"/>
      <c r="Q1372" s="23">
        <v>688.0</v>
      </c>
      <c r="R1372" s="33"/>
    </row>
    <row r="1373">
      <c r="A1373" s="20" t="s">
        <v>323</v>
      </c>
      <c r="B1373" s="20" t="s">
        <v>314</v>
      </c>
      <c r="C1373" s="21" t="s">
        <v>36</v>
      </c>
      <c r="D1373" s="32"/>
      <c r="E1373" s="23">
        <v>1529.0</v>
      </c>
      <c r="F1373" s="33"/>
      <c r="G1373" s="32"/>
      <c r="H1373" s="23">
        <v>1585.0</v>
      </c>
      <c r="I1373" s="33"/>
      <c r="J1373" s="32"/>
      <c r="K1373" s="23">
        <v>1457.0</v>
      </c>
      <c r="L1373" s="33"/>
      <c r="M1373" s="32"/>
      <c r="N1373" s="23">
        <v>1213.0</v>
      </c>
      <c r="O1373" s="33"/>
      <c r="P1373" s="32"/>
      <c r="Q1373" s="23">
        <v>1540.0</v>
      </c>
      <c r="R1373" s="33"/>
    </row>
    <row r="1374">
      <c r="A1374" s="20" t="s">
        <v>1343</v>
      </c>
      <c r="B1374" s="20" t="s">
        <v>314</v>
      </c>
      <c r="C1374" s="21" t="s">
        <v>36</v>
      </c>
      <c r="D1374" s="32"/>
      <c r="E1374" s="23">
        <v>1042.0</v>
      </c>
      <c r="F1374" s="33"/>
      <c r="G1374" s="32"/>
      <c r="H1374" s="23">
        <v>1074.0</v>
      </c>
      <c r="I1374" s="33"/>
      <c r="J1374" s="32"/>
      <c r="K1374" s="23">
        <v>682.0</v>
      </c>
      <c r="L1374" s="33"/>
      <c r="M1374" s="32"/>
      <c r="N1374" s="23">
        <v>696.0</v>
      </c>
      <c r="O1374" s="33"/>
      <c r="P1374" s="32"/>
      <c r="Q1374" s="23">
        <v>715.0</v>
      </c>
      <c r="R1374" s="33"/>
    </row>
    <row r="1375">
      <c r="A1375" s="20" t="s">
        <v>1344</v>
      </c>
      <c r="B1375" s="20" t="s">
        <v>314</v>
      </c>
      <c r="C1375" s="21" t="s">
        <v>36</v>
      </c>
      <c r="D1375" s="32"/>
      <c r="E1375" s="23">
        <v>1001.0</v>
      </c>
      <c r="F1375" s="33"/>
      <c r="G1375" s="32"/>
      <c r="H1375" s="23">
        <v>610.0</v>
      </c>
      <c r="I1375" s="33"/>
      <c r="J1375" s="32"/>
      <c r="K1375" s="23">
        <v>480.0</v>
      </c>
      <c r="L1375" s="33"/>
      <c r="M1375" s="32"/>
      <c r="N1375" s="23">
        <v>411.0</v>
      </c>
      <c r="O1375" s="33"/>
      <c r="P1375" s="32"/>
      <c r="Q1375" s="23">
        <v>439.0</v>
      </c>
      <c r="R1375" s="33"/>
    </row>
    <row r="1376">
      <c r="A1376" s="20" t="s">
        <v>1345</v>
      </c>
      <c r="B1376" s="20" t="s">
        <v>314</v>
      </c>
      <c r="C1376" s="21" t="s">
        <v>36</v>
      </c>
      <c r="D1376" s="32"/>
      <c r="E1376" s="23">
        <v>1350.0</v>
      </c>
      <c r="F1376" s="33"/>
      <c r="G1376" s="32"/>
      <c r="H1376" s="23">
        <v>1490.0</v>
      </c>
      <c r="I1376" s="33"/>
      <c r="J1376" s="32"/>
      <c r="K1376" s="23">
        <v>1444.0</v>
      </c>
      <c r="L1376" s="33"/>
      <c r="M1376" s="32"/>
      <c r="N1376" s="23">
        <v>1311.0</v>
      </c>
      <c r="O1376" s="33"/>
      <c r="P1376" s="32"/>
      <c r="Q1376" s="23">
        <v>1465.0</v>
      </c>
      <c r="R1376" s="33"/>
    </row>
    <row r="1377">
      <c r="A1377" s="20" t="s">
        <v>1346</v>
      </c>
      <c r="B1377" s="20" t="s">
        <v>314</v>
      </c>
      <c r="C1377" s="21" t="s">
        <v>36</v>
      </c>
      <c r="D1377" s="32"/>
      <c r="E1377" s="23">
        <v>1569.0</v>
      </c>
      <c r="F1377" s="33"/>
      <c r="G1377" s="32"/>
      <c r="H1377" s="23">
        <v>1119.0</v>
      </c>
      <c r="I1377" s="33"/>
      <c r="J1377" s="32"/>
      <c r="K1377" s="23">
        <v>948.0</v>
      </c>
      <c r="L1377" s="33"/>
      <c r="M1377" s="32"/>
      <c r="N1377" s="23">
        <v>972.0</v>
      </c>
      <c r="O1377" s="33"/>
      <c r="P1377" s="32"/>
      <c r="Q1377" s="23">
        <v>1087.0</v>
      </c>
      <c r="R1377" s="33"/>
    </row>
    <row r="1378">
      <c r="A1378" s="20" t="s">
        <v>555</v>
      </c>
      <c r="B1378" s="20" t="s">
        <v>314</v>
      </c>
      <c r="C1378" s="21" t="s">
        <v>36</v>
      </c>
      <c r="D1378" s="32"/>
      <c r="E1378" s="23">
        <v>1018.0</v>
      </c>
      <c r="F1378" s="33"/>
      <c r="G1378" s="32"/>
      <c r="H1378" s="23">
        <v>867.0</v>
      </c>
      <c r="I1378" s="33"/>
      <c r="J1378" s="32"/>
      <c r="K1378" s="23">
        <v>933.0</v>
      </c>
      <c r="L1378" s="33"/>
      <c r="M1378" s="32"/>
      <c r="N1378" s="23">
        <v>964.0</v>
      </c>
      <c r="O1378" s="33"/>
      <c r="P1378" s="32"/>
      <c r="Q1378" s="23">
        <v>1046.0</v>
      </c>
      <c r="R1378" s="33"/>
    </row>
    <row r="1379">
      <c r="A1379" s="20" t="s">
        <v>1347</v>
      </c>
      <c r="B1379" s="20" t="s">
        <v>314</v>
      </c>
      <c r="C1379" s="21" t="s">
        <v>36</v>
      </c>
      <c r="D1379" s="32"/>
      <c r="E1379" s="23">
        <v>1476.0</v>
      </c>
      <c r="F1379" s="33"/>
      <c r="G1379" s="32"/>
      <c r="H1379" s="23">
        <v>1556.0</v>
      </c>
      <c r="I1379" s="33"/>
      <c r="J1379" s="32"/>
      <c r="K1379" s="23">
        <v>1073.0</v>
      </c>
      <c r="L1379" s="33"/>
      <c r="M1379" s="32"/>
      <c r="N1379" s="23">
        <v>1049.0</v>
      </c>
      <c r="O1379" s="33"/>
      <c r="P1379" s="32"/>
      <c r="Q1379" s="23">
        <v>1084.0</v>
      </c>
      <c r="R1379" s="33"/>
    </row>
    <row r="1380">
      <c r="A1380" s="20" t="s">
        <v>445</v>
      </c>
      <c r="B1380" s="20" t="s">
        <v>314</v>
      </c>
      <c r="C1380" s="21" t="s">
        <v>36</v>
      </c>
      <c r="D1380" s="32"/>
      <c r="E1380" s="23">
        <v>1709.0</v>
      </c>
      <c r="F1380" s="33"/>
      <c r="G1380" s="32"/>
      <c r="H1380" s="23">
        <v>1238.0</v>
      </c>
      <c r="I1380" s="33"/>
      <c r="J1380" s="32"/>
      <c r="K1380" s="23">
        <v>1133.0</v>
      </c>
      <c r="L1380" s="33"/>
      <c r="M1380" s="32"/>
      <c r="N1380" s="23">
        <v>1139.0</v>
      </c>
      <c r="O1380" s="33"/>
      <c r="P1380" s="32"/>
      <c r="Q1380" s="23">
        <v>1254.0</v>
      </c>
      <c r="R1380" s="33"/>
    </row>
    <row r="1381">
      <c r="A1381" s="26" t="s">
        <v>1348</v>
      </c>
      <c r="B1381" s="20" t="s">
        <v>79</v>
      </c>
      <c r="C1381" s="21" t="s">
        <v>36</v>
      </c>
      <c r="D1381" s="32"/>
      <c r="E1381" s="23">
        <v>1662.0</v>
      </c>
      <c r="F1381" s="33"/>
      <c r="G1381" s="32"/>
      <c r="H1381" s="23">
        <v>1621.0</v>
      </c>
      <c r="I1381" s="33"/>
      <c r="J1381" s="32"/>
      <c r="K1381" s="23">
        <v>1808.0</v>
      </c>
      <c r="L1381" s="33"/>
      <c r="M1381" s="32"/>
      <c r="N1381" s="23">
        <v>2566.0</v>
      </c>
      <c r="O1381" s="33"/>
      <c r="P1381" s="32"/>
      <c r="Q1381" s="23">
        <v>3803.0</v>
      </c>
      <c r="R1381" s="33"/>
    </row>
    <row r="1382">
      <c r="A1382" s="20" t="s">
        <v>1349</v>
      </c>
      <c r="B1382" s="20" t="s">
        <v>189</v>
      </c>
      <c r="C1382" s="21" t="s">
        <v>36</v>
      </c>
      <c r="D1382" s="32"/>
      <c r="E1382" s="23">
        <v>1006.0</v>
      </c>
      <c r="F1382" s="33"/>
      <c r="G1382" s="32"/>
      <c r="H1382" s="23">
        <v>685.0</v>
      </c>
      <c r="I1382" s="33"/>
      <c r="J1382" s="32"/>
      <c r="K1382" s="23">
        <v>612.0</v>
      </c>
      <c r="L1382" s="33"/>
      <c r="M1382" s="32"/>
      <c r="N1382" s="23">
        <v>700.0</v>
      </c>
      <c r="O1382" s="33"/>
      <c r="P1382" s="32"/>
      <c r="Q1382" s="23">
        <v>599.0</v>
      </c>
      <c r="R1382" s="33"/>
    </row>
    <row r="1383">
      <c r="A1383" s="20" t="s">
        <v>1350</v>
      </c>
      <c r="B1383" s="20" t="s">
        <v>189</v>
      </c>
      <c r="C1383" s="21" t="s">
        <v>36</v>
      </c>
      <c r="D1383" s="32"/>
      <c r="E1383" s="23">
        <v>1602.0</v>
      </c>
      <c r="F1383" s="33"/>
      <c r="G1383" s="32"/>
      <c r="H1383" s="23">
        <v>1408.0</v>
      </c>
      <c r="I1383" s="33"/>
      <c r="J1383" s="32"/>
      <c r="K1383" s="23">
        <v>1284.0</v>
      </c>
      <c r="L1383" s="33"/>
      <c r="M1383" s="32"/>
      <c r="N1383" s="23">
        <v>1694.0</v>
      </c>
      <c r="O1383" s="33"/>
      <c r="P1383" s="32"/>
      <c r="Q1383" s="23">
        <v>1655.0</v>
      </c>
      <c r="R1383" s="33"/>
    </row>
    <row r="1384">
      <c r="A1384" s="20" t="s">
        <v>1351</v>
      </c>
      <c r="B1384" s="20" t="s">
        <v>189</v>
      </c>
      <c r="C1384" s="21" t="s">
        <v>36</v>
      </c>
      <c r="D1384" s="32"/>
      <c r="E1384" s="23">
        <v>1980.0</v>
      </c>
      <c r="F1384" s="33"/>
      <c r="G1384" s="32"/>
      <c r="H1384" s="23">
        <v>1903.0</v>
      </c>
      <c r="I1384" s="33"/>
      <c r="J1384" s="32"/>
      <c r="K1384" s="23">
        <v>1891.0</v>
      </c>
      <c r="L1384" s="33"/>
      <c r="M1384" s="32"/>
      <c r="N1384" s="23">
        <v>2021.0</v>
      </c>
      <c r="O1384" s="33"/>
      <c r="P1384" s="32"/>
      <c r="Q1384" s="23">
        <v>2374.0</v>
      </c>
      <c r="R1384" s="33"/>
    </row>
    <row r="1385">
      <c r="A1385" s="20" t="s">
        <v>1317</v>
      </c>
      <c r="B1385" s="20" t="s">
        <v>189</v>
      </c>
      <c r="C1385" s="21" t="s">
        <v>36</v>
      </c>
      <c r="D1385" s="32"/>
      <c r="E1385" s="23">
        <v>2373.0</v>
      </c>
      <c r="F1385" s="33"/>
      <c r="G1385" s="32"/>
      <c r="H1385" s="23">
        <v>1644.0</v>
      </c>
      <c r="I1385" s="33"/>
      <c r="J1385" s="32"/>
      <c r="K1385" s="23">
        <v>6525.0</v>
      </c>
      <c r="L1385" s="33"/>
      <c r="M1385" s="32"/>
      <c r="N1385" s="23">
        <v>1497.0</v>
      </c>
      <c r="O1385" s="33"/>
      <c r="P1385" s="32"/>
      <c r="Q1385" s="23">
        <v>1955.0</v>
      </c>
      <c r="R1385" s="33"/>
    </row>
    <row r="1386">
      <c r="A1386" s="20" t="s">
        <v>1352</v>
      </c>
      <c r="B1386" s="20" t="s">
        <v>189</v>
      </c>
      <c r="C1386" s="21" t="s">
        <v>36</v>
      </c>
      <c r="D1386" s="32"/>
      <c r="E1386" s="23">
        <v>3366.0</v>
      </c>
      <c r="F1386" s="33"/>
      <c r="G1386" s="32"/>
      <c r="H1386" s="23">
        <v>2748.0</v>
      </c>
      <c r="I1386" s="33"/>
      <c r="J1386" s="32"/>
      <c r="K1386" s="23">
        <v>2486.0</v>
      </c>
      <c r="L1386" s="33"/>
      <c r="M1386" s="32"/>
      <c r="N1386" s="23">
        <v>2572.0</v>
      </c>
      <c r="O1386" s="33"/>
      <c r="P1386" s="32"/>
      <c r="Q1386" s="23">
        <v>2808.0</v>
      </c>
      <c r="R1386" s="33"/>
    </row>
    <row r="1387">
      <c r="A1387" s="20" t="s">
        <v>631</v>
      </c>
      <c r="B1387" s="20" t="s">
        <v>189</v>
      </c>
      <c r="C1387" s="21" t="s">
        <v>36</v>
      </c>
      <c r="D1387" s="32"/>
      <c r="E1387" s="23">
        <v>817.0</v>
      </c>
      <c r="F1387" s="33"/>
      <c r="G1387" s="32"/>
      <c r="H1387" s="23">
        <v>597.0</v>
      </c>
      <c r="I1387" s="33"/>
      <c r="J1387" s="32"/>
      <c r="K1387" s="23">
        <v>500.0</v>
      </c>
      <c r="L1387" s="33"/>
      <c r="M1387" s="32"/>
      <c r="N1387" s="23">
        <v>478.0</v>
      </c>
      <c r="O1387" s="33"/>
      <c r="P1387" s="32"/>
      <c r="Q1387" s="23">
        <v>518.0</v>
      </c>
      <c r="R1387" s="33"/>
    </row>
    <row r="1388">
      <c r="A1388" s="20" t="s">
        <v>1353</v>
      </c>
      <c r="B1388" s="20" t="s">
        <v>189</v>
      </c>
      <c r="C1388" s="21" t="s">
        <v>36</v>
      </c>
      <c r="D1388" s="32"/>
      <c r="E1388" s="23">
        <v>325.0</v>
      </c>
      <c r="F1388" s="33"/>
      <c r="G1388" s="32"/>
      <c r="H1388" s="23">
        <v>475.0</v>
      </c>
      <c r="I1388" s="33"/>
      <c r="J1388" s="32"/>
      <c r="K1388" s="23">
        <v>548.0</v>
      </c>
      <c r="L1388" s="33"/>
      <c r="M1388" s="32"/>
      <c r="N1388" s="23">
        <v>970.0</v>
      </c>
      <c r="O1388" s="33"/>
      <c r="P1388" s="32"/>
      <c r="Q1388" s="23">
        <v>1374.0</v>
      </c>
      <c r="R1388" s="33"/>
    </row>
    <row r="1389">
      <c r="A1389" s="20" t="s">
        <v>631</v>
      </c>
      <c r="B1389" s="20" t="s">
        <v>234</v>
      </c>
      <c r="C1389" s="21" t="s">
        <v>36</v>
      </c>
      <c r="D1389" s="32"/>
      <c r="E1389" s="23">
        <v>1366.0</v>
      </c>
      <c r="F1389" s="33"/>
      <c r="G1389" s="32"/>
      <c r="H1389" s="23">
        <v>1396.0</v>
      </c>
      <c r="I1389" s="33"/>
      <c r="J1389" s="32"/>
      <c r="K1389" s="23">
        <v>1460.0</v>
      </c>
      <c r="L1389" s="33"/>
      <c r="M1389" s="32"/>
      <c r="N1389" s="23">
        <v>2068.0</v>
      </c>
      <c r="O1389" s="33"/>
      <c r="P1389" s="32"/>
      <c r="Q1389" s="23">
        <v>2048.0</v>
      </c>
      <c r="R1389" s="33"/>
    </row>
    <row r="1390">
      <c r="A1390" s="26" t="s">
        <v>1057</v>
      </c>
      <c r="B1390" s="20" t="s">
        <v>66</v>
      </c>
      <c r="C1390" s="21" t="s">
        <v>36</v>
      </c>
      <c r="D1390" s="32"/>
      <c r="E1390" s="23">
        <v>4462.0</v>
      </c>
      <c r="F1390" s="33"/>
      <c r="G1390" s="32"/>
      <c r="H1390" s="23">
        <v>4966.0</v>
      </c>
      <c r="I1390" s="33"/>
      <c r="J1390" s="32"/>
      <c r="K1390" s="23">
        <v>5553.0</v>
      </c>
      <c r="L1390" s="33"/>
      <c r="M1390" s="32"/>
      <c r="N1390" s="23">
        <v>6709.0</v>
      </c>
      <c r="O1390" s="33"/>
      <c r="P1390" s="32"/>
      <c r="Q1390" s="23">
        <v>6908.0</v>
      </c>
      <c r="R1390" s="33"/>
    </row>
    <row r="1391">
      <c r="A1391" s="26" t="s">
        <v>1354</v>
      </c>
      <c r="B1391" s="20" t="s">
        <v>66</v>
      </c>
      <c r="C1391" s="21" t="s">
        <v>36</v>
      </c>
      <c r="D1391" s="32"/>
      <c r="E1391" s="23">
        <v>1396.0</v>
      </c>
      <c r="F1391" s="33"/>
      <c r="G1391" s="32"/>
      <c r="H1391" s="23">
        <v>1342.0</v>
      </c>
      <c r="I1391" s="33"/>
      <c r="J1391" s="32"/>
      <c r="K1391" s="23">
        <v>1389.0</v>
      </c>
      <c r="L1391" s="33"/>
      <c r="M1391" s="32"/>
      <c r="N1391" s="23">
        <v>1711.0</v>
      </c>
      <c r="O1391" s="33"/>
      <c r="P1391" s="32"/>
      <c r="Q1391" s="23">
        <v>2160.0</v>
      </c>
      <c r="R1391" s="33"/>
    </row>
    <row r="1392">
      <c r="A1392" s="20" t="s">
        <v>1355</v>
      </c>
      <c r="B1392" s="20" t="s">
        <v>226</v>
      </c>
      <c r="C1392" s="21" t="s">
        <v>36</v>
      </c>
      <c r="D1392" s="32"/>
      <c r="E1392" s="23">
        <v>3103.0</v>
      </c>
      <c r="F1392" s="33"/>
      <c r="G1392" s="32"/>
      <c r="H1392" s="23">
        <v>2569.0</v>
      </c>
      <c r="I1392" s="33"/>
      <c r="J1392" s="32"/>
      <c r="K1392" s="23">
        <v>2525.0</v>
      </c>
      <c r="L1392" s="33"/>
      <c r="M1392" s="32"/>
      <c r="N1392" s="23">
        <v>2811.0</v>
      </c>
      <c r="O1392" s="33"/>
      <c r="P1392" s="32"/>
      <c r="Q1392" s="23">
        <v>2905.0</v>
      </c>
      <c r="R1392" s="33"/>
    </row>
    <row r="1393">
      <c r="A1393" s="20" t="s">
        <v>1316</v>
      </c>
      <c r="B1393" s="20" t="s">
        <v>81</v>
      </c>
      <c r="C1393" s="21" t="s">
        <v>36</v>
      </c>
      <c r="D1393" s="32"/>
      <c r="E1393" s="23">
        <v>2193.0</v>
      </c>
      <c r="F1393" s="33"/>
      <c r="G1393" s="32"/>
      <c r="H1393" s="23">
        <v>1754.0</v>
      </c>
      <c r="I1393" s="33"/>
      <c r="J1393" s="32"/>
      <c r="K1393" s="23">
        <v>1710.0</v>
      </c>
      <c r="L1393" s="33"/>
      <c r="M1393" s="32"/>
      <c r="N1393" s="23">
        <v>1992.0</v>
      </c>
      <c r="O1393" s="33"/>
      <c r="P1393" s="32"/>
      <c r="Q1393" s="23">
        <v>5015.0</v>
      </c>
      <c r="R1393" s="33"/>
    </row>
    <row r="1394">
      <c r="A1394" s="20" t="s">
        <v>1356</v>
      </c>
      <c r="B1394" s="20" t="s">
        <v>81</v>
      </c>
      <c r="C1394" s="21" t="s">
        <v>36</v>
      </c>
      <c r="D1394" s="32"/>
      <c r="E1394" s="23">
        <v>3236.0</v>
      </c>
      <c r="F1394" s="33"/>
      <c r="G1394" s="32"/>
      <c r="H1394" s="23">
        <v>2687.0</v>
      </c>
      <c r="I1394" s="33"/>
      <c r="J1394" s="32"/>
      <c r="K1394" s="23">
        <v>2371.0</v>
      </c>
      <c r="L1394" s="33"/>
      <c r="M1394" s="32"/>
      <c r="N1394" s="23">
        <v>2573.0</v>
      </c>
      <c r="O1394" s="33"/>
      <c r="P1394" s="32"/>
      <c r="Q1394" s="23">
        <v>2605.0</v>
      </c>
      <c r="R1394" s="33"/>
    </row>
    <row r="1395">
      <c r="A1395" s="20" t="s">
        <v>1227</v>
      </c>
      <c r="B1395" s="20" t="s">
        <v>130</v>
      </c>
      <c r="C1395" s="21" t="s">
        <v>36</v>
      </c>
      <c r="D1395" s="32"/>
      <c r="E1395" s="23">
        <v>1803.0</v>
      </c>
      <c r="F1395" s="33"/>
      <c r="G1395" s="32"/>
      <c r="H1395" s="23">
        <v>1325.0</v>
      </c>
      <c r="I1395" s="33"/>
      <c r="J1395" s="32"/>
      <c r="K1395" s="23">
        <v>1268.0</v>
      </c>
      <c r="L1395" s="33"/>
      <c r="M1395" s="32"/>
      <c r="N1395" s="23">
        <v>1719.0</v>
      </c>
      <c r="O1395" s="33"/>
      <c r="P1395" s="32"/>
      <c r="Q1395" s="23">
        <v>2153.0</v>
      </c>
      <c r="R1395" s="33"/>
    </row>
    <row r="1396">
      <c r="A1396" s="20" t="s">
        <v>1357</v>
      </c>
      <c r="B1396" s="20" t="s">
        <v>130</v>
      </c>
      <c r="C1396" s="21" t="s">
        <v>36</v>
      </c>
      <c r="D1396" s="32"/>
      <c r="E1396" s="23">
        <v>814.0</v>
      </c>
      <c r="F1396" s="33"/>
      <c r="G1396" s="32"/>
      <c r="H1396" s="23">
        <v>602.0</v>
      </c>
      <c r="I1396" s="33"/>
      <c r="J1396" s="32"/>
      <c r="K1396" s="23">
        <v>504.0</v>
      </c>
      <c r="L1396" s="33"/>
      <c r="M1396" s="32"/>
      <c r="N1396" s="23">
        <v>692.0</v>
      </c>
      <c r="O1396" s="33"/>
      <c r="P1396" s="32"/>
      <c r="Q1396" s="23">
        <v>783.0</v>
      </c>
      <c r="R1396" s="33"/>
    </row>
    <row r="1397">
      <c r="A1397" s="20" t="s">
        <v>533</v>
      </c>
      <c r="B1397" s="20" t="s">
        <v>130</v>
      </c>
      <c r="C1397" s="21" t="s">
        <v>36</v>
      </c>
      <c r="D1397" s="32"/>
      <c r="E1397" s="23">
        <v>1057.0</v>
      </c>
      <c r="F1397" s="33"/>
      <c r="G1397" s="32"/>
      <c r="H1397" s="23">
        <v>1112.0</v>
      </c>
      <c r="I1397" s="33"/>
      <c r="J1397" s="32"/>
      <c r="K1397" s="23">
        <v>1034.0</v>
      </c>
      <c r="L1397" s="33"/>
      <c r="M1397" s="32"/>
      <c r="N1397" s="23">
        <v>1956.0</v>
      </c>
      <c r="O1397" s="33"/>
      <c r="P1397" s="32"/>
      <c r="Q1397" s="23">
        <v>1745.0</v>
      </c>
      <c r="R1397" s="33"/>
    </row>
    <row r="1398">
      <c r="A1398" s="20" t="s">
        <v>1358</v>
      </c>
      <c r="B1398" s="20" t="s">
        <v>58</v>
      </c>
      <c r="C1398" s="21" t="s">
        <v>36</v>
      </c>
      <c r="D1398" s="32"/>
      <c r="E1398" s="23">
        <v>2337.0</v>
      </c>
      <c r="F1398" s="33"/>
      <c r="G1398" s="32"/>
      <c r="H1398" s="23">
        <v>2448.0</v>
      </c>
      <c r="I1398" s="33"/>
      <c r="J1398" s="32"/>
      <c r="K1398" s="23">
        <v>2467.0</v>
      </c>
      <c r="L1398" s="33"/>
      <c r="M1398" s="32"/>
      <c r="N1398" s="23">
        <v>4146.0</v>
      </c>
      <c r="O1398" s="33"/>
      <c r="P1398" s="32"/>
      <c r="Q1398" s="23">
        <v>4262.0</v>
      </c>
      <c r="R1398" s="33"/>
    </row>
    <row r="1399">
      <c r="A1399" s="20" t="s">
        <v>1359</v>
      </c>
      <c r="B1399" s="20" t="s">
        <v>58</v>
      </c>
      <c r="C1399" s="21" t="s">
        <v>36</v>
      </c>
      <c r="D1399" s="32"/>
      <c r="E1399" s="23">
        <v>717.0</v>
      </c>
      <c r="F1399" s="33"/>
      <c r="G1399" s="32"/>
      <c r="H1399" s="23">
        <v>811.0</v>
      </c>
      <c r="I1399" s="33"/>
      <c r="J1399" s="32"/>
      <c r="K1399" s="23">
        <v>1166.0</v>
      </c>
      <c r="L1399" s="33"/>
      <c r="M1399" s="32"/>
      <c r="N1399" s="23">
        <v>1425.0</v>
      </c>
      <c r="O1399" s="33"/>
      <c r="P1399" s="32"/>
      <c r="Q1399" s="23">
        <v>1500.0</v>
      </c>
      <c r="R1399" s="33"/>
    </row>
    <row r="1400">
      <c r="A1400" s="20" t="s">
        <v>1360</v>
      </c>
      <c r="B1400" s="20" t="s">
        <v>58</v>
      </c>
      <c r="C1400" s="21" t="s">
        <v>36</v>
      </c>
      <c r="D1400" s="32"/>
      <c r="E1400" s="23">
        <v>741.0</v>
      </c>
      <c r="F1400" s="33"/>
      <c r="G1400" s="32"/>
      <c r="H1400" s="23">
        <v>899.0</v>
      </c>
      <c r="I1400" s="33"/>
      <c r="J1400" s="32"/>
      <c r="K1400" s="23">
        <v>1166.0</v>
      </c>
      <c r="L1400" s="33"/>
      <c r="M1400" s="32"/>
      <c r="N1400" s="23">
        <v>1364.0</v>
      </c>
      <c r="O1400" s="33"/>
      <c r="P1400" s="32"/>
      <c r="Q1400" s="23">
        <v>1301.0</v>
      </c>
      <c r="R1400" s="33"/>
    </row>
    <row r="1401">
      <c r="A1401" s="20" t="s">
        <v>1361</v>
      </c>
      <c r="B1401" s="20" t="s">
        <v>147</v>
      </c>
      <c r="C1401" s="21" t="s">
        <v>36</v>
      </c>
      <c r="D1401" s="32"/>
      <c r="E1401" s="23">
        <v>3952.0</v>
      </c>
      <c r="F1401" s="33"/>
      <c r="G1401" s="32"/>
      <c r="H1401" s="23">
        <v>4123.0</v>
      </c>
      <c r="I1401" s="33"/>
      <c r="J1401" s="32"/>
      <c r="K1401" s="23">
        <v>3614.0</v>
      </c>
      <c r="L1401" s="33"/>
      <c r="M1401" s="32"/>
      <c r="N1401" s="23">
        <v>4447.0</v>
      </c>
      <c r="O1401" s="33"/>
      <c r="P1401" s="32"/>
      <c r="Q1401" s="23">
        <v>4368.0</v>
      </c>
      <c r="R1401" s="33"/>
    </row>
    <row r="1402">
      <c r="A1402" s="20" t="s">
        <v>235</v>
      </c>
      <c r="B1402" s="20" t="s">
        <v>147</v>
      </c>
      <c r="C1402" s="21" t="s">
        <v>36</v>
      </c>
      <c r="D1402" s="32"/>
      <c r="E1402" s="23">
        <v>1245.0</v>
      </c>
      <c r="F1402" s="33"/>
      <c r="G1402" s="32"/>
      <c r="H1402" s="23">
        <v>1145.0</v>
      </c>
      <c r="I1402" s="33"/>
      <c r="J1402" s="32"/>
      <c r="K1402" s="23">
        <v>966.0</v>
      </c>
      <c r="L1402" s="33"/>
      <c r="M1402" s="32"/>
      <c r="N1402" s="23">
        <v>979.0</v>
      </c>
      <c r="O1402" s="33"/>
      <c r="P1402" s="32"/>
      <c r="Q1402" s="23">
        <v>929.0</v>
      </c>
      <c r="R1402" s="33"/>
    </row>
    <row r="1403">
      <c r="A1403" s="20" t="s">
        <v>1362</v>
      </c>
      <c r="B1403" s="20" t="s">
        <v>147</v>
      </c>
      <c r="C1403" s="21" t="s">
        <v>36</v>
      </c>
      <c r="D1403" s="32"/>
      <c r="E1403" s="23">
        <v>7660.0</v>
      </c>
      <c r="F1403" s="33"/>
      <c r="G1403" s="32"/>
      <c r="H1403" s="23">
        <v>12451.0</v>
      </c>
      <c r="I1403" s="33"/>
      <c r="J1403" s="32"/>
      <c r="K1403" s="23">
        <v>14691.0</v>
      </c>
      <c r="L1403" s="33"/>
      <c r="M1403" s="32"/>
      <c r="N1403" s="23">
        <v>14705.0</v>
      </c>
      <c r="O1403" s="33"/>
      <c r="P1403" s="32"/>
      <c r="Q1403" s="23">
        <v>14806.0</v>
      </c>
      <c r="R1403" s="33"/>
    </row>
    <row r="1404">
      <c r="A1404" s="20" t="s">
        <v>1363</v>
      </c>
      <c r="B1404" s="20" t="s">
        <v>209</v>
      </c>
      <c r="C1404" s="21" t="s">
        <v>36</v>
      </c>
      <c r="D1404" s="32"/>
      <c r="E1404" s="23">
        <v>1917.0</v>
      </c>
      <c r="F1404" s="33"/>
      <c r="G1404" s="32"/>
      <c r="H1404" s="23">
        <v>1533.0</v>
      </c>
      <c r="I1404" s="33"/>
      <c r="J1404" s="32"/>
      <c r="K1404" s="23">
        <v>1431.0</v>
      </c>
      <c r="L1404" s="33"/>
      <c r="M1404" s="32"/>
      <c r="N1404" s="23">
        <v>1575.0</v>
      </c>
      <c r="O1404" s="33"/>
      <c r="P1404" s="32"/>
      <c r="Q1404" s="23">
        <v>1705.0</v>
      </c>
      <c r="R1404" s="33"/>
    </row>
    <row r="1405">
      <c r="A1405" s="20" t="s">
        <v>1364</v>
      </c>
      <c r="B1405" s="20" t="s">
        <v>209</v>
      </c>
      <c r="C1405" s="21" t="s">
        <v>36</v>
      </c>
      <c r="D1405" s="32"/>
      <c r="E1405" s="23">
        <v>570.0</v>
      </c>
      <c r="F1405" s="33"/>
      <c r="G1405" s="32"/>
      <c r="H1405" s="23">
        <v>419.0</v>
      </c>
      <c r="I1405" s="33"/>
      <c r="J1405" s="32"/>
      <c r="K1405" s="23">
        <v>374.0</v>
      </c>
      <c r="L1405" s="33"/>
      <c r="M1405" s="32"/>
      <c r="N1405" s="23">
        <v>405.0</v>
      </c>
      <c r="O1405" s="33"/>
      <c r="P1405" s="32"/>
      <c r="Q1405" s="23">
        <v>663.0</v>
      </c>
      <c r="R1405" s="33"/>
    </row>
    <row r="1406">
      <c r="A1406" s="20" t="s">
        <v>1365</v>
      </c>
      <c r="B1406" s="20" t="s">
        <v>209</v>
      </c>
      <c r="C1406" s="21" t="s">
        <v>36</v>
      </c>
      <c r="D1406" s="32"/>
      <c r="E1406" s="23">
        <v>1373.0</v>
      </c>
      <c r="F1406" s="33"/>
      <c r="G1406" s="32"/>
      <c r="H1406" s="23">
        <v>1252.0</v>
      </c>
      <c r="I1406" s="33"/>
      <c r="J1406" s="32"/>
      <c r="K1406" s="23">
        <v>1084.0</v>
      </c>
      <c r="L1406" s="33"/>
      <c r="M1406" s="32"/>
      <c r="N1406" s="23">
        <v>1063.0</v>
      </c>
      <c r="O1406" s="33"/>
      <c r="P1406" s="32"/>
      <c r="Q1406" s="23">
        <v>1124.0</v>
      </c>
      <c r="R1406" s="33"/>
    </row>
    <row r="1407">
      <c r="A1407" s="20" t="s">
        <v>1366</v>
      </c>
      <c r="B1407" s="20" t="s">
        <v>209</v>
      </c>
      <c r="C1407" s="21" t="s">
        <v>36</v>
      </c>
      <c r="D1407" s="32"/>
      <c r="E1407" s="23">
        <v>2230.0</v>
      </c>
      <c r="F1407" s="33"/>
      <c r="G1407" s="32"/>
      <c r="H1407" s="23">
        <v>1606.0</v>
      </c>
      <c r="I1407" s="33"/>
      <c r="J1407" s="32"/>
      <c r="K1407" s="23">
        <v>1495.0</v>
      </c>
      <c r="L1407" s="33"/>
      <c r="M1407" s="32"/>
      <c r="N1407" s="23">
        <v>1584.0</v>
      </c>
      <c r="O1407" s="33"/>
      <c r="P1407" s="32"/>
      <c r="Q1407" s="23">
        <v>1656.0</v>
      </c>
      <c r="R1407" s="33"/>
    </row>
    <row r="1408">
      <c r="A1408" s="20" t="s">
        <v>1367</v>
      </c>
      <c r="B1408" s="20" t="s">
        <v>209</v>
      </c>
      <c r="C1408" s="21" t="s">
        <v>36</v>
      </c>
      <c r="D1408" s="32"/>
      <c r="E1408" s="23">
        <v>1334.0</v>
      </c>
      <c r="F1408" s="33"/>
      <c r="G1408" s="32"/>
      <c r="H1408" s="23">
        <v>1544.0</v>
      </c>
      <c r="I1408" s="33"/>
      <c r="J1408" s="32"/>
      <c r="K1408" s="23">
        <v>2149.0</v>
      </c>
      <c r="L1408" s="33"/>
      <c r="M1408" s="32"/>
      <c r="N1408" s="23">
        <v>2933.0</v>
      </c>
      <c r="O1408" s="33"/>
      <c r="P1408" s="32"/>
      <c r="Q1408" s="23">
        <v>5113.0</v>
      </c>
      <c r="R1408" s="33"/>
    </row>
    <row r="1409">
      <c r="A1409" s="20" t="s">
        <v>1368</v>
      </c>
      <c r="B1409" s="20" t="s">
        <v>209</v>
      </c>
      <c r="C1409" s="21" t="s">
        <v>36</v>
      </c>
      <c r="D1409" s="32"/>
      <c r="E1409" s="23">
        <v>1390.0</v>
      </c>
      <c r="F1409" s="33"/>
      <c r="G1409" s="32"/>
      <c r="H1409" s="23">
        <v>1091.0</v>
      </c>
      <c r="I1409" s="33"/>
      <c r="J1409" s="32"/>
      <c r="K1409" s="23">
        <v>956.0</v>
      </c>
      <c r="L1409" s="33"/>
      <c r="M1409" s="32"/>
      <c r="N1409" s="23">
        <v>1166.0</v>
      </c>
      <c r="O1409" s="33"/>
      <c r="P1409" s="32"/>
      <c r="Q1409" s="23">
        <v>1313.0</v>
      </c>
      <c r="R1409" s="33"/>
    </row>
  </sheetData>
  <hyperlinks>
    <hyperlink r:id="rId1" ref="A191"/>
    <hyperlink r:id="rId2" ref="A219"/>
    <hyperlink r:id="rId3" ref="A269"/>
    <hyperlink r:id="rId4" ref="A370"/>
    <hyperlink r:id="rId5" location=":~:text=Lake%20George%2C%20NY%2C%20formerly%20called,%E2%80%9CLake%20George%E2%80%9D%20in%201962." ref="A522"/>
    <hyperlink r:id="rId6" ref="A623"/>
    <hyperlink r:id="rId7" ref="A753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5.75"/>
    <col customWidth="1" min="3" max="17" width="10.0"/>
  </cols>
  <sheetData>
    <row r="1">
      <c r="A1" s="58" t="s">
        <v>1369</v>
      </c>
    </row>
    <row r="2">
      <c r="A2" s="59" t="s">
        <v>1370</v>
      </c>
      <c r="B2" s="60" t="s">
        <v>5</v>
      </c>
      <c r="C2" s="61" t="s">
        <v>1371</v>
      </c>
      <c r="D2" s="62" t="s">
        <v>7</v>
      </c>
      <c r="E2" s="63" t="s">
        <v>1372</v>
      </c>
      <c r="F2" s="61" t="s">
        <v>1373</v>
      </c>
      <c r="G2" s="62" t="s">
        <v>10</v>
      </c>
      <c r="H2" s="63" t="s">
        <v>1374</v>
      </c>
      <c r="I2" s="61" t="s">
        <v>1375</v>
      </c>
      <c r="J2" s="62" t="s">
        <v>13</v>
      </c>
      <c r="K2" s="63" t="s">
        <v>1376</v>
      </c>
      <c r="L2" s="61" t="s">
        <v>1377</v>
      </c>
      <c r="M2" s="62" t="s">
        <v>16</v>
      </c>
      <c r="N2" s="63" t="s">
        <v>1378</v>
      </c>
      <c r="O2" s="61" t="s">
        <v>1379</v>
      </c>
      <c r="P2" s="64" t="s">
        <v>19</v>
      </c>
      <c r="Q2" s="63" t="s">
        <v>1380</v>
      </c>
    </row>
    <row r="3">
      <c r="A3" s="65" t="s">
        <v>21</v>
      </c>
      <c r="B3" s="66"/>
      <c r="C3" s="67">
        <f>sum(C4:C2444)</f>
        <v>229953</v>
      </c>
      <c r="D3" s="68"/>
      <c r="E3" s="69"/>
      <c r="F3" s="67">
        <f>sum(F4:F2444)</f>
        <v>1715192</v>
      </c>
      <c r="G3" s="66"/>
      <c r="H3" s="66"/>
      <c r="I3" s="67">
        <f>sum(I4:I2444)</f>
        <v>3230412</v>
      </c>
      <c r="J3" s="66"/>
      <c r="K3" s="70"/>
      <c r="L3" s="67">
        <f>sum(L4:L2444)</f>
        <v>4131930</v>
      </c>
      <c r="M3" s="66"/>
      <c r="N3" s="66"/>
      <c r="O3" s="67">
        <f>sum(O4:O2444)</f>
        <v>4708489</v>
      </c>
      <c r="P3" s="66"/>
      <c r="Q3" s="66"/>
    </row>
    <row r="4">
      <c r="A4" s="71" t="s">
        <v>1381</v>
      </c>
      <c r="B4" s="72" t="s">
        <v>1382</v>
      </c>
      <c r="C4" s="73"/>
      <c r="D4" s="74">
        <v>13108.0</v>
      </c>
      <c r="E4" s="75"/>
      <c r="F4" s="73"/>
      <c r="G4" s="74">
        <v>20038.0</v>
      </c>
      <c r="H4" s="75"/>
      <c r="I4" s="73"/>
      <c r="J4" s="74">
        <v>18908.0</v>
      </c>
      <c r="K4" s="75"/>
      <c r="L4" s="73"/>
      <c r="M4" s="74">
        <v>16694.0</v>
      </c>
      <c r="N4" s="75"/>
      <c r="O4" s="76" t="s">
        <v>1383</v>
      </c>
      <c r="P4" s="74">
        <v>20977.0</v>
      </c>
      <c r="Q4" s="77" t="s">
        <v>1383</v>
      </c>
    </row>
    <row r="5">
      <c r="A5" s="71" t="s">
        <v>828</v>
      </c>
      <c r="B5" s="72" t="s">
        <v>1382</v>
      </c>
      <c r="C5" s="73"/>
      <c r="D5" s="74">
        <v>8603.0</v>
      </c>
      <c r="E5" s="75"/>
      <c r="F5" s="73"/>
      <c r="G5" s="74">
        <v>18178.0</v>
      </c>
      <c r="H5" s="75"/>
      <c r="I5" s="73"/>
      <c r="J5" s="74">
        <v>20730.0</v>
      </c>
      <c r="K5" s="75"/>
      <c r="L5" s="76" t="s">
        <v>1383</v>
      </c>
      <c r="M5" s="74">
        <v>28289.0</v>
      </c>
      <c r="N5" s="77" t="s">
        <v>1383</v>
      </c>
      <c r="O5" s="73"/>
      <c r="P5" s="74">
        <v>32324.0</v>
      </c>
      <c r="Q5" s="75"/>
    </row>
    <row r="6">
      <c r="A6" s="71" t="s">
        <v>1384</v>
      </c>
      <c r="B6" s="72" t="s">
        <v>1382</v>
      </c>
      <c r="C6" s="78">
        <v>105.0</v>
      </c>
      <c r="D6" s="74">
        <v>33979.0</v>
      </c>
      <c r="E6" s="79">
        <f>C6/D6</f>
        <v>0.003090143912</v>
      </c>
      <c r="F6" s="78">
        <v>209.0</v>
      </c>
      <c r="G6" s="74">
        <v>32728.0</v>
      </c>
      <c r="H6" s="79">
        <f>F6/G6</f>
        <v>0.006385969201</v>
      </c>
      <c r="I6" s="78">
        <v>110.0</v>
      </c>
      <c r="J6" s="74">
        <v>32067.0</v>
      </c>
      <c r="K6" s="79">
        <f>I6/J6</f>
        <v>0.003430317772</v>
      </c>
      <c r="L6" s="78">
        <v>29.0</v>
      </c>
      <c r="M6" s="74">
        <v>32425.0</v>
      </c>
      <c r="N6" s="79">
        <f>L6/M6</f>
        <v>0.0008943716268</v>
      </c>
      <c r="O6" s="78">
        <v>25.0</v>
      </c>
      <c r="P6" s="74">
        <v>32722.0</v>
      </c>
      <c r="Q6" s="79">
        <f t="shared" ref="Q6:Q8" si="1">O6/P6</f>
        <v>0.0007640119797</v>
      </c>
    </row>
    <row r="7">
      <c r="A7" s="71" t="s">
        <v>1385</v>
      </c>
      <c r="B7" s="72" t="s">
        <v>1382</v>
      </c>
      <c r="C7" s="73"/>
      <c r="D7" s="74">
        <v>9487.0</v>
      </c>
      <c r="E7" s="75"/>
      <c r="F7" s="73"/>
      <c r="G7" s="74">
        <v>22791.0</v>
      </c>
      <c r="H7" s="75"/>
      <c r="I7" s="73"/>
      <c r="J7" s="74">
        <v>23144.0</v>
      </c>
      <c r="K7" s="75"/>
      <c r="L7" s="73"/>
      <c r="M7" s="74">
        <v>20780.0</v>
      </c>
      <c r="N7" s="75"/>
      <c r="O7" s="78">
        <v>15.0</v>
      </c>
      <c r="P7" s="74">
        <v>20155.0</v>
      </c>
      <c r="Q7" s="79">
        <f t="shared" si="1"/>
        <v>0.0007442322004</v>
      </c>
    </row>
    <row r="8">
      <c r="A8" s="71" t="s">
        <v>1386</v>
      </c>
      <c r="B8" s="72" t="s">
        <v>1382</v>
      </c>
      <c r="C8" s="73"/>
      <c r="D8" s="74">
        <v>15369.0</v>
      </c>
      <c r="E8" s="75"/>
      <c r="F8" s="73"/>
      <c r="G8" s="74">
        <v>21456.0</v>
      </c>
      <c r="H8" s="75"/>
      <c r="I8" s="73"/>
      <c r="J8" s="74">
        <v>25538.0</v>
      </c>
      <c r="K8" s="80"/>
      <c r="L8" s="73"/>
      <c r="M8" s="74">
        <v>28020.0</v>
      </c>
      <c r="N8" s="75"/>
      <c r="O8" s="78">
        <v>11.0</v>
      </c>
      <c r="P8" s="74">
        <v>29490.0</v>
      </c>
      <c r="Q8" s="79">
        <f t="shared" si="1"/>
        <v>0.0003730077993</v>
      </c>
    </row>
    <row r="9">
      <c r="A9" s="71" t="s">
        <v>1387</v>
      </c>
      <c r="B9" s="72" t="s">
        <v>1382</v>
      </c>
      <c r="C9" s="78">
        <v>13.0</v>
      </c>
      <c r="D9" s="74">
        <v>29066.0</v>
      </c>
      <c r="E9" s="79">
        <f>C9/D9</f>
        <v>0.0004472579646</v>
      </c>
      <c r="F9" s="73"/>
      <c r="G9" s="74">
        <v>30196.0</v>
      </c>
      <c r="H9" s="75"/>
      <c r="I9" s="73"/>
      <c r="J9" s="74">
        <v>25333.0</v>
      </c>
      <c r="K9" s="75"/>
      <c r="L9" s="76" t="s">
        <v>1383</v>
      </c>
      <c r="M9" s="74">
        <v>20016.0</v>
      </c>
      <c r="N9" s="77" t="s">
        <v>1383</v>
      </c>
      <c r="O9" s="76" t="s">
        <v>1383</v>
      </c>
      <c r="P9" s="74">
        <v>19810.0</v>
      </c>
      <c r="Q9" s="77" t="s">
        <v>1383</v>
      </c>
    </row>
    <row r="10">
      <c r="A10" s="71" t="s">
        <v>1229</v>
      </c>
      <c r="B10" s="72" t="s">
        <v>1382</v>
      </c>
      <c r="C10" s="73"/>
      <c r="D10" s="74">
        <v>19649.0</v>
      </c>
      <c r="E10" s="75"/>
      <c r="F10" s="73"/>
      <c r="G10" s="74">
        <v>29030.0</v>
      </c>
      <c r="H10" s="75"/>
      <c r="I10" s="73"/>
      <c r="J10" s="74">
        <v>29531.0</v>
      </c>
      <c r="K10" s="75"/>
      <c r="L10" s="76" t="s">
        <v>1383</v>
      </c>
      <c r="M10" s="74">
        <v>30195.0</v>
      </c>
      <c r="N10" s="77" t="s">
        <v>1383</v>
      </c>
      <c r="O10" s="76" t="s">
        <v>1383</v>
      </c>
      <c r="P10" s="74">
        <v>32447.0</v>
      </c>
      <c r="Q10" s="77" t="s">
        <v>1383</v>
      </c>
    </row>
    <row r="11">
      <c r="A11" s="71" t="s">
        <v>1388</v>
      </c>
      <c r="B11" s="72" t="s">
        <v>1382</v>
      </c>
      <c r="C11" s="73"/>
      <c r="D11" s="74">
        <v>19591.0</v>
      </c>
      <c r="E11" s="75"/>
      <c r="F11" s="78">
        <v>400.0</v>
      </c>
      <c r="G11" s="74">
        <v>39115.0</v>
      </c>
      <c r="H11" s="79">
        <f>F11/G11</f>
        <v>0.01022625591</v>
      </c>
      <c r="I11" s="78">
        <v>220.0</v>
      </c>
      <c r="J11" s="74">
        <v>47822.0</v>
      </c>
      <c r="K11" s="79">
        <f>I11/J11</f>
        <v>0.004600393125</v>
      </c>
      <c r="L11" s="78">
        <v>125.0</v>
      </c>
      <c r="M11" s="74">
        <v>55611.0</v>
      </c>
      <c r="N11" s="79">
        <f>L11/M11</f>
        <v>0.002247756739</v>
      </c>
      <c r="O11" s="78">
        <v>90.0</v>
      </c>
      <c r="P11" s="74">
        <v>63319.0</v>
      </c>
      <c r="Q11" s="79">
        <f t="shared" ref="Q11:Q12" si="2">O11/P11</f>
        <v>0.001421374311</v>
      </c>
    </row>
    <row r="12">
      <c r="A12" s="71" t="s">
        <v>1389</v>
      </c>
      <c r="B12" s="72" t="s">
        <v>1382</v>
      </c>
      <c r="C12" s="73"/>
      <c r="D12" s="74">
        <v>23440.0</v>
      </c>
      <c r="E12" s="75"/>
      <c r="F12" s="73"/>
      <c r="G12" s="74">
        <v>36056.0</v>
      </c>
      <c r="H12" s="75"/>
      <c r="I12" s="73"/>
      <c r="J12" s="74">
        <v>41201.0</v>
      </c>
      <c r="K12" s="75"/>
      <c r="L12" s="73"/>
      <c r="M12" s="74">
        <v>39313.0</v>
      </c>
      <c r="N12" s="75"/>
      <c r="O12" s="78">
        <f>32+12</f>
        <v>44</v>
      </c>
      <c r="P12" s="74">
        <v>42146.0</v>
      </c>
      <c r="Q12" s="79">
        <f t="shared" si="2"/>
        <v>0.00104398994</v>
      </c>
    </row>
    <row r="13">
      <c r="A13" s="71" t="s">
        <v>1390</v>
      </c>
      <c r="B13" s="72" t="s">
        <v>1382</v>
      </c>
      <c r="C13" s="73"/>
      <c r="D13" s="74">
        <v>19108.0</v>
      </c>
      <c r="E13" s="75"/>
      <c r="F13" s="73"/>
      <c r="G13" s="74">
        <v>20226.0</v>
      </c>
      <c r="H13" s="75"/>
      <c r="I13" s="73"/>
      <c r="J13" s="74">
        <v>20862.0</v>
      </c>
      <c r="K13" s="75"/>
      <c r="L13" s="73"/>
      <c r="M13" s="74">
        <v>20219.0</v>
      </c>
      <c r="N13" s="75"/>
      <c r="O13" s="73"/>
      <c r="P13" s="74">
        <v>19928.0</v>
      </c>
      <c r="Q13" s="75"/>
    </row>
    <row r="14">
      <c r="A14" s="71" t="s">
        <v>1391</v>
      </c>
      <c r="B14" s="72" t="s">
        <v>1382</v>
      </c>
      <c r="C14" s="73"/>
      <c r="D14" s="74">
        <v>10793.0</v>
      </c>
      <c r="E14" s="80"/>
      <c r="F14" s="73"/>
      <c r="G14" s="74">
        <v>23187.0</v>
      </c>
      <c r="H14" s="75"/>
      <c r="I14" s="73"/>
      <c r="J14" s="74">
        <v>22770.0</v>
      </c>
      <c r="K14" s="75"/>
      <c r="L14" s="73"/>
      <c r="M14" s="74">
        <v>24579.0</v>
      </c>
      <c r="N14" s="75"/>
      <c r="O14" s="78">
        <v>13.0</v>
      </c>
      <c r="P14" s="74">
        <v>27955.0</v>
      </c>
      <c r="Q14" s="79">
        <f>O14/P14</f>
        <v>0.0004650330889</v>
      </c>
    </row>
    <row r="15">
      <c r="A15" s="71" t="s">
        <v>1392</v>
      </c>
      <c r="B15" s="72" t="s">
        <v>1382</v>
      </c>
      <c r="C15" s="73"/>
      <c r="D15" s="74">
        <v>15731.0</v>
      </c>
      <c r="E15" s="75"/>
      <c r="F15" s="73"/>
      <c r="G15" s="74">
        <v>18483.0</v>
      </c>
      <c r="H15" s="75"/>
      <c r="I15" s="73"/>
      <c r="J15" s="74">
        <v>20753.0</v>
      </c>
      <c r="K15" s="75"/>
      <c r="L15" s="73"/>
      <c r="M15" s="74">
        <v>20513.0</v>
      </c>
      <c r="N15" s="75"/>
      <c r="O15" s="73"/>
      <c r="P15" s="74">
        <v>20195.0</v>
      </c>
      <c r="Q15" s="75"/>
    </row>
    <row r="16">
      <c r="A16" s="71" t="s">
        <v>1393</v>
      </c>
      <c r="B16" s="72" t="s">
        <v>1382</v>
      </c>
      <c r="C16" s="73"/>
      <c r="D16" s="74">
        <v>17806.0</v>
      </c>
      <c r="E16" s="75"/>
      <c r="F16" s="73"/>
      <c r="G16" s="74">
        <v>30987.0</v>
      </c>
      <c r="H16" s="75"/>
      <c r="I16" s="73"/>
      <c r="J16" s="74">
        <v>26409.0</v>
      </c>
      <c r="K16" s="75"/>
      <c r="L16" s="76" t="s">
        <v>1383</v>
      </c>
      <c r="M16" s="74">
        <v>26016.0</v>
      </c>
      <c r="N16" s="77" t="s">
        <v>1383</v>
      </c>
      <c r="O16" s="73"/>
      <c r="P16" s="74">
        <v>27636.0</v>
      </c>
      <c r="Q16" s="75"/>
    </row>
    <row r="17">
      <c r="A17" s="71" t="s">
        <v>532</v>
      </c>
      <c r="B17" s="72" t="s">
        <v>1382</v>
      </c>
      <c r="C17" s="73"/>
      <c r="D17" s="74">
        <v>12938.0</v>
      </c>
      <c r="E17" s="75"/>
      <c r="F17" s="73"/>
      <c r="G17" s="74">
        <v>21006.0</v>
      </c>
      <c r="H17" s="75"/>
      <c r="I17" s="73"/>
      <c r="J17" s="74">
        <v>22645.0</v>
      </c>
      <c r="K17" s="75"/>
      <c r="L17" s="73"/>
      <c r="M17" s="74">
        <v>17768.0</v>
      </c>
      <c r="N17" s="75"/>
      <c r="O17" s="73"/>
      <c r="P17" s="74">
        <v>16907.0</v>
      </c>
      <c r="Q17" s="75"/>
    </row>
    <row r="18">
      <c r="A18" s="71" t="s">
        <v>1394</v>
      </c>
      <c r="B18" s="72" t="s">
        <v>1382</v>
      </c>
      <c r="C18" s="73"/>
      <c r="D18" s="74">
        <v>10976.0</v>
      </c>
      <c r="E18" s="80"/>
      <c r="F18" s="73"/>
      <c r="G18" s="74">
        <v>13385.0</v>
      </c>
      <c r="H18" s="75"/>
      <c r="I18" s="73"/>
      <c r="J18" s="74">
        <v>13360.0</v>
      </c>
      <c r="K18" s="75"/>
      <c r="L18" s="76" t="s">
        <v>1383</v>
      </c>
      <c r="M18" s="74">
        <v>12877.0</v>
      </c>
      <c r="N18" s="77" t="s">
        <v>1383</v>
      </c>
      <c r="O18" s="76" t="s">
        <v>1383</v>
      </c>
      <c r="P18" s="74">
        <v>13629.0</v>
      </c>
      <c r="Q18" s="77" t="s">
        <v>1383</v>
      </c>
    </row>
    <row r="19">
      <c r="A19" s="71" t="s">
        <v>1395</v>
      </c>
      <c r="B19" s="72" t="s">
        <v>1382</v>
      </c>
      <c r="C19" s="73"/>
      <c r="D19" s="74">
        <v>8119.0</v>
      </c>
      <c r="E19" s="75"/>
      <c r="F19" s="73"/>
      <c r="G19" s="74">
        <v>26119.0</v>
      </c>
      <c r="H19" s="75"/>
      <c r="I19" s="73"/>
      <c r="J19" s="74">
        <v>30070.0</v>
      </c>
      <c r="K19" s="75"/>
      <c r="L19" s="78">
        <v>11.0</v>
      </c>
      <c r="M19" s="74">
        <v>32556.0</v>
      </c>
      <c r="N19" s="79">
        <f t="shared" ref="N19:N20" si="3">L19/M19</f>
        <v>0.0003378793464</v>
      </c>
      <c r="O19" s="78">
        <v>11.0</v>
      </c>
      <c r="P19" s="74">
        <v>31987.0</v>
      </c>
      <c r="Q19" s="79">
        <f t="shared" ref="Q19:Q20" si="4">O19/P19</f>
        <v>0.0003438897052</v>
      </c>
    </row>
    <row r="20">
      <c r="A20" s="71" t="s">
        <v>1396</v>
      </c>
      <c r="B20" s="72" t="s">
        <v>1382</v>
      </c>
      <c r="C20" s="78">
        <v>13.0</v>
      </c>
      <c r="D20" s="74">
        <v>16153.0</v>
      </c>
      <c r="E20" s="79">
        <f t="shared" ref="E20:E21" si="5">C20/D20</f>
        <v>0.0008048040612</v>
      </c>
      <c r="F20" s="78">
        <v>34.0</v>
      </c>
      <c r="G20" s="74">
        <v>24802.0</v>
      </c>
      <c r="H20" s="79">
        <f>F20/G20</f>
        <v>0.001370857189</v>
      </c>
      <c r="I20" s="78">
        <v>50.0</v>
      </c>
      <c r="J20" s="74">
        <v>31997.0</v>
      </c>
      <c r="K20" s="79">
        <f>I20/J20</f>
        <v>0.001562646498</v>
      </c>
      <c r="L20" s="78">
        <v>85.0</v>
      </c>
      <c r="M20" s="74">
        <v>29860.0</v>
      </c>
      <c r="N20" s="79">
        <f t="shared" si="3"/>
        <v>0.002846617549</v>
      </c>
      <c r="O20" s="78">
        <v>125.0</v>
      </c>
      <c r="P20" s="74">
        <v>34093.0</v>
      </c>
      <c r="Q20" s="79">
        <f t="shared" si="4"/>
        <v>0.003666441792</v>
      </c>
    </row>
    <row r="21">
      <c r="A21" s="71" t="s">
        <v>1397</v>
      </c>
      <c r="B21" s="72" t="s">
        <v>1382</v>
      </c>
      <c r="C21" s="78">
        <v>19.0</v>
      </c>
      <c r="D21" s="74">
        <v>12605.0</v>
      </c>
      <c r="E21" s="79">
        <f t="shared" si="5"/>
        <v>0.001507338358</v>
      </c>
      <c r="F21" s="73"/>
      <c r="G21" s="74">
        <v>21433.0</v>
      </c>
      <c r="H21" s="75"/>
      <c r="I21" s="73"/>
      <c r="J21" s="74">
        <v>24593.0</v>
      </c>
      <c r="K21" s="75"/>
      <c r="L21" s="73"/>
      <c r="M21" s="74">
        <v>25429.0</v>
      </c>
      <c r="N21" s="75"/>
      <c r="O21" s="73"/>
      <c r="P21" s="74">
        <v>25489.0</v>
      </c>
      <c r="Q21" s="75"/>
    </row>
    <row r="22">
      <c r="A22" s="71" t="s">
        <v>1398</v>
      </c>
      <c r="B22" s="72" t="s">
        <v>1382</v>
      </c>
      <c r="C22" s="73"/>
      <c r="D22" s="74">
        <v>15113.0</v>
      </c>
      <c r="E22" s="75"/>
      <c r="F22" s="73"/>
      <c r="G22" s="74">
        <v>16634.0</v>
      </c>
      <c r="H22" s="75"/>
      <c r="I22" s="73"/>
      <c r="J22" s="74">
        <v>14839.0</v>
      </c>
      <c r="K22" s="75"/>
      <c r="L22" s="73"/>
      <c r="M22" s="74">
        <v>12460.0</v>
      </c>
      <c r="N22" s="75"/>
      <c r="O22" s="73"/>
      <c r="P22" s="74">
        <v>13460.0</v>
      </c>
      <c r="Q22" s="75"/>
    </row>
    <row r="23">
      <c r="A23" s="71" t="s">
        <v>1249</v>
      </c>
      <c r="B23" s="72" t="s">
        <v>1382</v>
      </c>
      <c r="C23" s="73"/>
      <c r="D23" s="74">
        <v>5639.0</v>
      </c>
      <c r="E23" s="75"/>
      <c r="F23" s="73"/>
      <c r="G23" s="74">
        <v>32124.0</v>
      </c>
      <c r="H23" s="75"/>
      <c r="I23" s="73"/>
      <c r="J23" s="74">
        <v>38103.0</v>
      </c>
      <c r="K23" s="75"/>
      <c r="L23" s="78">
        <v>14.0</v>
      </c>
      <c r="M23" s="74">
        <v>41356.0</v>
      </c>
      <c r="N23" s="79">
        <f>L23/M23</f>
        <v>0.0003385240352</v>
      </c>
      <c r="O23" s="78">
        <v>13.0</v>
      </c>
      <c r="P23" s="74">
        <v>42417.0</v>
      </c>
      <c r="Q23" s="79">
        <f>O23/P23</f>
        <v>0.0003064808921</v>
      </c>
    </row>
    <row r="24">
      <c r="A24" s="71" t="s">
        <v>1399</v>
      </c>
      <c r="B24" s="72" t="s">
        <v>1382</v>
      </c>
      <c r="C24" s="73"/>
      <c r="D24" s="74">
        <v>11726.0</v>
      </c>
      <c r="E24" s="75"/>
      <c r="F24" s="73"/>
      <c r="G24" s="74">
        <v>23313.0</v>
      </c>
      <c r="H24" s="75"/>
      <c r="I24" s="73"/>
      <c r="J24" s="74">
        <v>23017.0</v>
      </c>
      <c r="K24" s="75"/>
      <c r="L24" s="73"/>
      <c r="M24" s="74">
        <v>23656.0</v>
      </c>
      <c r="N24" s="75"/>
      <c r="O24" s="73"/>
      <c r="P24" s="74">
        <v>23631.0</v>
      </c>
      <c r="Q24" s="75"/>
    </row>
    <row r="25">
      <c r="A25" s="71" t="s">
        <v>1400</v>
      </c>
      <c r="B25" s="72" t="s">
        <v>1382</v>
      </c>
      <c r="C25" s="73"/>
      <c r="D25" s="74">
        <v>6355.0</v>
      </c>
      <c r="E25" s="75"/>
      <c r="F25" s="73"/>
      <c r="G25" s="74">
        <v>28321.0</v>
      </c>
      <c r="H25" s="75"/>
      <c r="I25" s="73"/>
      <c r="J25" s="74">
        <v>33034.0</v>
      </c>
      <c r="K25" s="75"/>
      <c r="L25" s="73"/>
      <c r="M25" s="74">
        <v>41051.0</v>
      </c>
      <c r="N25" s="75"/>
      <c r="O25" s="73"/>
      <c r="P25" s="74">
        <v>47343.0</v>
      </c>
      <c r="Q25" s="75"/>
    </row>
    <row r="26">
      <c r="A26" s="71" t="s">
        <v>1401</v>
      </c>
      <c r="B26" s="72" t="s">
        <v>1382</v>
      </c>
      <c r="C26" s="73"/>
      <c r="D26" s="74">
        <v>35780.0</v>
      </c>
      <c r="E26" s="75"/>
      <c r="F26" s="73"/>
      <c r="G26" s="74">
        <v>101195.0</v>
      </c>
      <c r="H26" s="75"/>
      <c r="I26" s="78">
        <v>40.0</v>
      </c>
      <c r="J26" s="74">
        <v>110907.0</v>
      </c>
      <c r="K26" s="79">
        <f t="shared" ref="K26:K27" si="6">I26/J26</f>
        <v>0.0003606625371</v>
      </c>
      <c r="L26" s="78">
        <v>47.0</v>
      </c>
      <c r="M26" s="74">
        <v>122034.0</v>
      </c>
      <c r="N26" s="79">
        <f t="shared" ref="N26:N27" si="7">L26/M26</f>
        <v>0.0003851385679</v>
      </c>
      <c r="O26" s="78">
        <v>49.0</v>
      </c>
      <c r="P26" s="74">
        <v>119434.0</v>
      </c>
      <c r="Q26" s="79">
        <f t="shared" ref="Q26:Q27" si="8">O26/P26</f>
        <v>0.0004102684328</v>
      </c>
    </row>
    <row r="27">
      <c r="A27" s="71" t="s">
        <v>1402</v>
      </c>
      <c r="B27" s="72" t="s">
        <v>1382</v>
      </c>
      <c r="C27" s="78">
        <v>200.0</v>
      </c>
      <c r="D27" s="74">
        <v>48433.0</v>
      </c>
      <c r="E27" s="79">
        <f>C27/D27</f>
        <v>0.004129415894</v>
      </c>
      <c r="F27" s="78">
        <v>380.0</v>
      </c>
      <c r="G27" s="74">
        <v>53401.0</v>
      </c>
      <c r="H27" s="79">
        <f>F27/G27</f>
        <v>0.007115971611</v>
      </c>
      <c r="I27" s="78">
        <v>340.0</v>
      </c>
      <c r="J27" s="74">
        <v>54697.0</v>
      </c>
      <c r="K27" s="79">
        <f t="shared" si="6"/>
        <v>0.006216063038</v>
      </c>
      <c r="L27" s="78">
        <v>281.0</v>
      </c>
      <c r="M27" s="74">
        <v>55094.0</v>
      </c>
      <c r="N27" s="79">
        <f t="shared" si="7"/>
        <v>0.005100373906</v>
      </c>
      <c r="O27" s="78">
        <v>325.0</v>
      </c>
      <c r="P27" s="74">
        <v>55245.0</v>
      </c>
      <c r="Q27" s="79">
        <f t="shared" si="8"/>
        <v>0.005882885329</v>
      </c>
    </row>
    <row r="28">
      <c r="A28" s="71" t="s">
        <v>603</v>
      </c>
      <c r="B28" s="72" t="s">
        <v>1382</v>
      </c>
      <c r="C28" s="73"/>
      <c r="D28" s="74">
        <v>12675.0</v>
      </c>
      <c r="E28" s="75"/>
      <c r="F28" s="73"/>
      <c r="G28" s="74">
        <v>28261.0</v>
      </c>
      <c r="H28" s="75"/>
      <c r="I28" s="73"/>
      <c r="J28" s="74">
        <v>34426.0</v>
      </c>
      <c r="K28" s="75"/>
      <c r="L28" s="73"/>
      <c r="M28" s="74">
        <v>40104.0</v>
      </c>
      <c r="N28" s="75"/>
      <c r="O28" s="76" t="s">
        <v>1383</v>
      </c>
      <c r="P28" s="74">
        <v>43075.0</v>
      </c>
      <c r="Q28" s="77" t="s">
        <v>1383</v>
      </c>
    </row>
    <row r="29">
      <c r="A29" s="71" t="s">
        <v>1403</v>
      </c>
      <c r="B29" s="72" t="s">
        <v>1382</v>
      </c>
      <c r="C29" s="73"/>
      <c r="D29" s="74">
        <v>17502.0</v>
      </c>
      <c r="E29" s="75"/>
      <c r="F29" s="73"/>
      <c r="G29" s="74">
        <v>28245.0</v>
      </c>
      <c r="H29" s="75"/>
      <c r="I29" s="73"/>
      <c r="J29" s="74">
        <v>28085.0</v>
      </c>
      <c r="K29" s="75"/>
      <c r="L29" s="76" t="s">
        <v>1383</v>
      </c>
      <c r="M29" s="74">
        <v>34280.0</v>
      </c>
      <c r="N29" s="77" t="s">
        <v>1383</v>
      </c>
      <c r="O29" s="73"/>
      <c r="P29" s="74">
        <v>34546.0</v>
      </c>
      <c r="Q29" s="75"/>
    </row>
    <row r="30">
      <c r="A30" s="71" t="s">
        <v>1404</v>
      </c>
      <c r="B30" s="72" t="s">
        <v>1382</v>
      </c>
      <c r="C30" s="73"/>
      <c r="D30" s="74">
        <v>5719.0</v>
      </c>
      <c r="E30" s="75"/>
      <c r="F30" s="73"/>
      <c r="G30" s="74">
        <v>18889.0</v>
      </c>
      <c r="H30" s="75"/>
      <c r="I30" s="78">
        <v>8.0</v>
      </c>
      <c r="J30" s="74">
        <v>22464.0</v>
      </c>
      <c r="K30" s="79">
        <f t="shared" ref="K30:K31" si="9">I30/J30</f>
        <v>0.0003561253561</v>
      </c>
      <c r="L30" s="76" t="s">
        <v>1383</v>
      </c>
      <c r="M30" s="74">
        <v>27963.0</v>
      </c>
      <c r="N30" s="77" t="s">
        <v>1383</v>
      </c>
      <c r="O30" s="78">
        <v>14.0</v>
      </c>
      <c r="P30" s="74">
        <v>30671.0</v>
      </c>
      <c r="Q30" s="79">
        <f t="shared" ref="Q30:Q31" si="10">O30/P30</f>
        <v>0.0004564572397</v>
      </c>
    </row>
    <row r="31">
      <c r="A31" s="71" t="s">
        <v>1405</v>
      </c>
      <c r="B31" s="72" t="s">
        <v>1382</v>
      </c>
      <c r="C31" s="73"/>
      <c r="D31" s="74">
        <v>15398.0</v>
      </c>
      <c r="E31" s="75"/>
      <c r="F31" s="73"/>
      <c r="G31" s="74">
        <v>39109.0</v>
      </c>
      <c r="H31" s="75"/>
      <c r="I31" s="78">
        <v>107.0</v>
      </c>
      <c r="J31" s="74">
        <v>47275.0</v>
      </c>
      <c r="K31" s="79">
        <f t="shared" si="9"/>
        <v>0.002263352723</v>
      </c>
      <c r="L31" s="78">
        <v>116.0</v>
      </c>
      <c r="M31" s="74">
        <v>63399.0</v>
      </c>
      <c r="N31" s="79">
        <f>L31/M31</f>
        <v>0.001829681856</v>
      </c>
      <c r="O31" s="78">
        <v>100.0</v>
      </c>
      <c r="P31" s="74">
        <v>72580.0</v>
      </c>
      <c r="Q31" s="79">
        <f t="shared" si="10"/>
        <v>0.001377790025</v>
      </c>
    </row>
    <row r="32">
      <c r="A32" s="71" t="s">
        <v>1143</v>
      </c>
      <c r="B32" s="72" t="s">
        <v>1382</v>
      </c>
      <c r="C32" s="73"/>
      <c r="D32" s="74">
        <v>10135.0</v>
      </c>
      <c r="E32" s="75"/>
      <c r="F32" s="73"/>
      <c r="G32" s="74">
        <v>16248.0</v>
      </c>
      <c r="H32" s="75"/>
      <c r="I32" s="73"/>
      <c r="J32" s="74">
        <v>18365.0</v>
      </c>
      <c r="K32" s="75"/>
      <c r="L32" s="73"/>
      <c r="M32" s="74">
        <v>18443.0</v>
      </c>
      <c r="N32" s="75"/>
      <c r="O32" s="76" t="s">
        <v>1383</v>
      </c>
      <c r="P32" s="74">
        <v>21651.0</v>
      </c>
      <c r="Q32" s="77" t="s">
        <v>1383</v>
      </c>
    </row>
    <row r="33">
      <c r="A33" s="71" t="s">
        <v>323</v>
      </c>
      <c r="B33" s="72" t="s">
        <v>1382</v>
      </c>
      <c r="C33" s="73"/>
      <c r="D33" s="74">
        <v>9155.0</v>
      </c>
      <c r="E33" s="75"/>
      <c r="F33" s="73"/>
      <c r="G33" s="74">
        <v>19369.0</v>
      </c>
      <c r="H33" s="75"/>
      <c r="I33" s="73"/>
      <c r="J33" s="74">
        <v>22011.0</v>
      </c>
      <c r="K33" s="75"/>
      <c r="L33" s="76" t="s">
        <v>1383</v>
      </c>
      <c r="M33" s="74">
        <v>25372.0</v>
      </c>
      <c r="N33" s="77" t="s">
        <v>1383</v>
      </c>
      <c r="O33" s="78">
        <v>17.0</v>
      </c>
      <c r="P33" s="74">
        <v>27552.0</v>
      </c>
      <c r="Q33" s="79">
        <f>O33/P33</f>
        <v>0.0006170150987</v>
      </c>
    </row>
    <row r="34">
      <c r="A34" s="71" t="s">
        <v>564</v>
      </c>
      <c r="B34" s="72" t="s">
        <v>1382</v>
      </c>
      <c r="C34" s="78">
        <v>18.0</v>
      </c>
      <c r="D34" s="74">
        <v>21931.0</v>
      </c>
      <c r="E34" s="79">
        <f t="shared" ref="E34:E35" si="11">C34/D34</f>
        <v>0.0008207560075</v>
      </c>
      <c r="F34" s="73"/>
      <c r="G34" s="74">
        <v>22717.0</v>
      </c>
      <c r="H34" s="75"/>
      <c r="I34" s="73"/>
      <c r="J34" s="74">
        <v>18133.0</v>
      </c>
      <c r="K34" s="75"/>
      <c r="L34" s="73"/>
      <c r="M34" s="74">
        <v>19745.0</v>
      </c>
      <c r="N34" s="75"/>
      <c r="O34" s="76" t="s">
        <v>1383</v>
      </c>
      <c r="P34" s="74">
        <v>19185.0</v>
      </c>
      <c r="Q34" s="77" t="s">
        <v>1383</v>
      </c>
    </row>
    <row r="35">
      <c r="A35" s="71" t="s">
        <v>1406</v>
      </c>
      <c r="B35" s="72" t="s">
        <v>1382</v>
      </c>
      <c r="C35" s="78">
        <v>30.0</v>
      </c>
      <c r="D35" s="74">
        <v>26553.0</v>
      </c>
      <c r="E35" s="79">
        <f t="shared" si="11"/>
        <v>0.00112981584</v>
      </c>
      <c r="F35" s="73"/>
      <c r="G35" s="74">
        <v>27883.0</v>
      </c>
      <c r="H35" s="75"/>
      <c r="I35" s="73"/>
      <c r="J35" s="74">
        <v>24289.0</v>
      </c>
      <c r="K35" s="75"/>
      <c r="L35" s="78">
        <v>12.0</v>
      </c>
      <c r="M35" s="74">
        <v>26265.0</v>
      </c>
      <c r="N35" s="79">
        <f>L35/M35</f>
        <v>0.0004568817818</v>
      </c>
      <c r="O35" s="76" t="s">
        <v>1383</v>
      </c>
      <c r="P35" s="74">
        <v>25533.0</v>
      </c>
      <c r="Q35" s="77" t="s">
        <v>1383</v>
      </c>
    </row>
    <row r="36">
      <c r="A36" s="71" t="s">
        <v>1227</v>
      </c>
      <c r="B36" s="72" t="s">
        <v>1382</v>
      </c>
      <c r="C36" s="73"/>
      <c r="D36" s="74">
        <v>25114.0</v>
      </c>
      <c r="E36" s="75"/>
      <c r="F36" s="73"/>
      <c r="G36" s="74">
        <v>32918.0</v>
      </c>
      <c r="H36" s="75"/>
      <c r="I36" s="73"/>
      <c r="J36" s="74">
        <v>35864.0</v>
      </c>
      <c r="K36" s="75"/>
      <c r="L36" s="73"/>
      <c r="M36" s="74">
        <v>36881.0</v>
      </c>
      <c r="N36" s="75"/>
      <c r="O36" s="73"/>
      <c r="P36" s="74">
        <v>41802.0</v>
      </c>
      <c r="Q36" s="75"/>
    </row>
    <row r="37">
      <c r="A37" s="71" t="s">
        <v>1132</v>
      </c>
      <c r="B37" s="72" t="s">
        <v>1382</v>
      </c>
      <c r="C37" s="78">
        <v>20.0</v>
      </c>
      <c r="D37" s="74">
        <v>23272.0</v>
      </c>
      <c r="E37" s="79">
        <f>C37/D37</f>
        <v>0.0008594018563</v>
      </c>
      <c r="F37" s="78">
        <v>1500.0</v>
      </c>
      <c r="G37" s="74">
        <v>226476.0</v>
      </c>
      <c r="H37" s="79">
        <f>F37/G37</f>
        <v>0.006623218354</v>
      </c>
      <c r="I37" s="78">
        <v>3625.0</v>
      </c>
      <c r="J37" s="74">
        <v>310054.0</v>
      </c>
      <c r="K37" s="79">
        <f>I37/J37</f>
        <v>0.0116915118</v>
      </c>
      <c r="L37" s="78">
        <v>4133.0</v>
      </c>
      <c r="M37" s="74">
        <v>431493.0</v>
      </c>
      <c r="N37" s="79">
        <f>L37/M37</f>
        <v>0.009578370912</v>
      </c>
      <c r="O37" s="78">
        <v>5417.0</v>
      </c>
      <c r="P37" s="74">
        <v>459930.0</v>
      </c>
      <c r="Q37" s="79">
        <f>O37/P37</f>
        <v>0.01177787924</v>
      </c>
    </row>
    <row r="38">
      <c r="A38" s="71" t="s">
        <v>1407</v>
      </c>
      <c r="B38" s="72" t="s">
        <v>1382</v>
      </c>
      <c r="C38" s="73"/>
      <c r="D38" s="74">
        <v>12142.0</v>
      </c>
      <c r="E38" s="75"/>
      <c r="F38" s="73"/>
      <c r="G38" s="74">
        <v>17487.0</v>
      </c>
      <c r="H38" s="75"/>
      <c r="I38" s="73"/>
      <c r="J38" s="74">
        <v>18149.0</v>
      </c>
      <c r="K38" s="75"/>
      <c r="L38" s="73"/>
      <c r="M38" s="74">
        <v>18001.0</v>
      </c>
      <c r="N38" s="75"/>
      <c r="O38" s="76" t="s">
        <v>1383</v>
      </c>
      <c r="P38" s="74">
        <v>19708.0</v>
      </c>
      <c r="Q38" s="77" t="s">
        <v>1383</v>
      </c>
    </row>
    <row r="39">
      <c r="A39" s="71" t="s">
        <v>1408</v>
      </c>
      <c r="B39" s="72" t="s">
        <v>1382</v>
      </c>
      <c r="C39" s="78">
        <v>10.0</v>
      </c>
      <c r="D39" s="74">
        <v>21035.0</v>
      </c>
      <c r="E39" s="79">
        <f>C39/D39</f>
        <v>0.0004753981459</v>
      </c>
      <c r="F39" s="78">
        <v>54.0</v>
      </c>
      <c r="G39" s="74">
        <v>30936.0</v>
      </c>
      <c r="H39" s="79">
        <f>F39/G39</f>
        <v>0.001745539178</v>
      </c>
      <c r="I39" s="78">
        <v>197.0</v>
      </c>
      <c r="J39" s="74">
        <v>39556.0</v>
      </c>
      <c r="K39" s="79">
        <f>I39/J39</f>
        <v>0.00498028112</v>
      </c>
      <c r="L39" s="78">
        <v>43.0</v>
      </c>
      <c r="M39" s="74">
        <v>41130.0</v>
      </c>
      <c r="N39" s="79">
        <f>L39/M39</f>
        <v>0.001045465597</v>
      </c>
      <c r="O39" s="78">
        <v>55.0</v>
      </c>
      <c r="P39" s="74">
        <v>46230.0</v>
      </c>
      <c r="Q39" s="79">
        <f>O39/P39</f>
        <v>0.001189703656</v>
      </c>
    </row>
    <row r="40">
      <c r="A40" s="71" t="s">
        <v>606</v>
      </c>
      <c r="B40" s="72" t="s">
        <v>1382</v>
      </c>
      <c r="C40" s="73"/>
      <c r="D40" s="74">
        <v>21392.0</v>
      </c>
      <c r="E40" s="75"/>
      <c r="F40" s="73"/>
      <c r="G40" s="74">
        <v>21984.0</v>
      </c>
      <c r="H40" s="75"/>
      <c r="I40" s="73"/>
      <c r="J40" s="74">
        <v>24307.0</v>
      </c>
      <c r="K40" s="75"/>
      <c r="L40" s="73"/>
      <c r="M40" s="74">
        <v>26942.0</v>
      </c>
      <c r="N40" s="75"/>
      <c r="O40" s="73"/>
      <c r="P40" s="74">
        <v>27880.0</v>
      </c>
      <c r="Q40" s="75"/>
    </row>
    <row r="41">
      <c r="A41" s="71" t="s">
        <v>1031</v>
      </c>
      <c r="B41" s="72" t="s">
        <v>1382</v>
      </c>
      <c r="C41" s="78">
        <f>32+19</f>
        <v>51</v>
      </c>
      <c r="D41" s="74">
        <v>27262.0</v>
      </c>
      <c r="E41" s="79">
        <f>C41/D41</f>
        <v>0.001870735823</v>
      </c>
      <c r="F41" s="73"/>
      <c r="G41" s="74">
        <v>32867.0</v>
      </c>
      <c r="H41" s="75"/>
      <c r="I41" s="73"/>
      <c r="J41" s="74">
        <v>32821.0</v>
      </c>
      <c r="K41" s="75"/>
      <c r="L41" s="73"/>
      <c r="M41" s="74">
        <v>36063.0</v>
      </c>
      <c r="N41" s="75"/>
      <c r="O41" s="78">
        <v>25.0</v>
      </c>
      <c r="P41" s="74">
        <v>36455.0</v>
      </c>
      <c r="Q41" s="79">
        <f t="shared" ref="Q41:Q42" si="12">O41/P41</f>
        <v>0.0006857769853</v>
      </c>
    </row>
    <row r="42">
      <c r="A42" s="71" t="s">
        <v>1409</v>
      </c>
      <c r="B42" s="72" t="s">
        <v>1382</v>
      </c>
      <c r="C42" s="73"/>
      <c r="D42" s="74">
        <v>21600.0</v>
      </c>
      <c r="E42" s="75"/>
      <c r="F42" s="73"/>
      <c r="G42" s="74">
        <v>26880.0</v>
      </c>
      <c r="H42" s="75"/>
      <c r="I42" s="73"/>
      <c r="J42" s="74">
        <v>31341.0</v>
      </c>
      <c r="K42" s="75"/>
      <c r="L42" s="78">
        <v>28.0</v>
      </c>
      <c r="M42" s="74">
        <v>36629.0</v>
      </c>
      <c r="N42" s="79">
        <f>L42/M42</f>
        <v>0.0007644216331</v>
      </c>
      <c r="O42" s="78">
        <v>39.0</v>
      </c>
      <c r="P42" s="74">
        <v>35642.0</v>
      </c>
      <c r="Q42" s="79">
        <f t="shared" si="12"/>
        <v>0.001094214691</v>
      </c>
    </row>
    <row r="43">
      <c r="A43" s="71" t="s">
        <v>1410</v>
      </c>
      <c r="B43" s="72" t="s">
        <v>1382</v>
      </c>
      <c r="C43" s="78">
        <v>21.0</v>
      </c>
      <c r="D43" s="74">
        <v>31176.0</v>
      </c>
      <c r="E43" s="79">
        <f t="shared" ref="E43:E45" si="13">C43/D43</f>
        <v>0.0006735950731</v>
      </c>
      <c r="F43" s="73"/>
      <c r="G43" s="74">
        <v>31894.0</v>
      </c>
      <c r="H43" s="75"/>
      <c r="I43" s="73"/>
      <c r="J43" s="74">
        <v>25406.0</v>
      </c>
      <c r="K43" s="75"/>
      <c r="L43" s="73"/>
      <c r="M43" s="74">
        <v>22878.0</v>
      </c>
      <c r="N43" s="75"/>
      <c r="O43" s="73"/>
      <c r="P43" s="74">
        <v>22661.0</v>
      </c>
      <c r="Q43" s="75"/>
    </row>
    <row r="44">
      <c r="A44" s="71" t="s">
        <v>1411</v>
      </c>
      <c r="B44" s="72" t="s">
        <v>1382</v>
      </c>
      <c r="C44" s="78">
        <v>8.0</v>
      </c>
      <c r="D44" s="74">
        <v>17371.0</v>
      </c>
      <c r="E44" s="79">
        <f t="shared" si="13"/>
        <v>0.0004605376777</v>
      </c>
      <c r="F44" s="73"/>
      <c r="G44" s="74">
        <v>26049.0</v>
      </c>
      <c r="H44" s="75"/>
      <c r="I44" s="73"/>
      <c r="J44" s="74">
        <v>23561.0</v>
      </c>
      <c r="K44" s="75"/>
      <c r="L44" s="78">
        <v>16.0</v>
      </c>
      <c r="M44" s="74">
        <v>27103.0</v>
      </c>
      <c r="N44" s="79">
        <f t="shared" ref="N44:N46" si="14">L44/M44</f>
        <v>0.0005903405527</v>
      </c>
      <c r="O44" s="78">
        <v>27.0</v>
      </c>
      <c r="P44" s="74">
        <v>27654.0</v>
      </c>
      <c r="Q44" s="79">
        <f t="shared" ref="Q44:Q46" si="15">O44/P44</f>
        <v>0.0009763506184</v>
      </c>
    </row>
    <row r="45">
      <c r="A45" s="71" t="s">
        <v>708</v>
      </c>
      <c r="B45" s="72" t="s">
        <v>1382</v>
      </c>
      <c r="C45" s="78">
        <v>72.0</v>
      </c>
      <c r="D45" s="74">
        <v>37625.0</v>
      </c>
      <c r="E45" s="79">
        <f t="shared" si="13"/>
        <v>0.001913621262</v>
      </c>
      <c r="F45" s="78">
        <v>125.0</v>
      </c>
      <c r="G45" s="74">
        <v>47041.0</v>
      </c>
      <c r="H45" s="79">
        <f t="shared" ref="H45:H46" si="16">F45/G45</f>
        <v>0.002657256436</v>
      </c>
      <c r="I45" s="78">
        <v>60.0</v>
      </c>
      <c r="J45" s="74">
        <v>51268.0</v>
      </c>
      <c r="K45" s="79">
        <f t="shared" ref="K45:K46" si="17">I45/J45</f>
        <v>0.001170320668</v>
      </c>
      <c r="L45" s="78">
        <v>68.0</v>
      </c>
      <c r="M45" s="74">
        <v>64623.0</v>
      </c>
      <c r="N45" s="79">
        <f t="shared" si="14"/>
        <v>0.001052256936</v>
      </c>
      <c r="O45" s="78">
        <v>100.0</v>
      </c>
      <c r="P45" s="74">
        <v>66317.0</v>
      </c>
      <c r="Q45" s="79">
        <f t="shared" si="15"/>
        <v>0.001507908983</v>
      </c>
    </row>
    <row r="46">
      <c r="A46" s="71" t="s">
        <v>1412</v>
      </c>
      <c r="B46" s="72" t="s">
        <v>1382</v>
      </c>
      <c r="C46" s="73"/>
      <c r="D46" s="74">
        <v>30890.0</v>
      </c>
      <c r="E46" s="75"/>
      <c r="F46" s="78">
        <v>123.0</v>
      </c>
      <c r="G46" s="74">
        <v>39923.0</v>
      </c>
      <c r="H46" s="79">
        <f t="shared" si="16"/>
        <v>0.003080930792</v>
      </c>
      <c r="I46" s="78">
        <v>107.0</v>
      </c>
      <c r="J46" s="74">
        <v>36035.0</v>
      </c>
      <c r="K46" s="79">
        <f t="shared" si="17"/>
        <v>0.002969335368</v>
      </c>
      <c r="L46" s="78">
        <v>150.0</v>
      </c>
      <c r="M46" s="74">
        <v>36426.0</v>
      </c>
      <c r="N46" s="79">
        <f t="shared" si="14"/>
        <v>0.004117937737</v>
      </c>
      <c r="O46" s="78">
        <v>90.0</v>
      </c>
      <c r="P46" s="74">
        <v>35736.0</v>
      </c>
      <c r="Q46" s="79">
        <f t="shared" si="15"/>
        <v>0.002518468771</v>
      </c>
    </row>
    <row r="47">
      <c r="A47" s="71" t="s">
        <v>1234</v>
      </c>
      <c r="B47" s="72" t="s">
        <v>1382</v>
      </c>
      <c r="C47" s="73"/>
      <c r="D47" s="74">
        <v>9364.0</v>
      </c>
      <c r="E47" s="80"/>
      <c r="F47" s="73"/>
      <c r="G47" s="74">
        <v>17495.0</v>
      </c>
      <c r="H47" s="75"/>
      <c r="I47" s="73"/>
      <c r="J47" s="74">
        <v>22008.0</v>
      </c>
      <c r="K47" s="75"/>
      <c r="L47" s="73"/>
      <c r="M47" s="74">
        <v>25967.0</v>
      </c>
      <c r="N47" s="75"/>
      <c r="O47" s="73"/>
      <c r="P47" s="74">
        <v>28776.0</v>
      </c>
      <c r="Q47" s="75"/>
    </row>
    <row r="48">
      <c r="A48" s="71" t="s">
        <v>1033</v>
      </c>
      <c r="B48" s="72" t="s">
        <v>1382</v>
      </c>
      <c r="C48" s="73"/>
      <c r="D48" s="74">
        <v>14585.0</v>
      </c>
      <c r="E48" s="75"/>
      <c r="F48" s="73"/>
      <c r="G48" s="74">
        <v>28553.0</v>
      </c>
      <c r="H48" s="75"/>
      <c r="I48" s="73"/>
      <c r="J48" s="74">
        <v>32669.0</v>
      </c>
      <c r="K48" s="75"/>
      <c r="L48" s="73"/>
      <c r="M48" s="74">
        <v>39802.0</v>
      </c>
      <c r="N48" s="75"/>
      <c r="O48" s="73"/>
      <c r="P48" s="74">
        <v>42395.0</v>
      </c>
      <c r="Q48" s="75"/>
    </row>
    <row r="49">
      <c r="A49" s="71" t="s">
        <v>1413</v>
      </c>
      <c r="B49" s="72" t="s">
        <v>1382</v>
      </c>
      <c r="C49" s="78">
        <v>555.0</v>
      </c>
      <c r="D49" s="74">
        <v>48653.0</v>
      </c>
      <c r="E49" s="79">
        <f>C49/D49</f>
        <v>0.01140731301</v>
      </c>
      <c r="F49" s="78">
        <v>1000.0</v>
      </c>
      <c r="G49" s="74">
        <v>80854.0</v>
      </c>
      <c r="H49" s="79">
        <f>F49/G49</f>
        <v>0.0123679719</v>
      </c>
      <c r="I49" s="78">
        <v>2200.0</v>
      </c>
      <c r="J49" s="74">
        <v>100117.0</v>
      </c>
      <c r="K49" s="79">
        <f>I49/J49</f>
        <v>0.02197429008</v>
      </c>
      <c r="L49" s="78">
        <v>950.0</v>
      </c>
      <c r="M49" s="74">
        <v>118363.0</v>
      </c>
      <c r="N49" s="79">
        <f>L49/M49</f>
        <v>0.008026156823</v>
      </c>
      <c r="O49" s="78">
        <v>1061.0</v>
      </c>
      <c r="P49" s="74">
        <v>141974.0</v>
      </c>
      <c r="Q49" s="79">
        <f>O49/P49</f>
        <v>0.007473199318</v>
      </c>
    </row>
    <row r="50">
      <c r="A50" s="71" t="s">
        <v>285</v>
      </c>
      <c r="B50" s="72" t="s">
        <v>1382</v>
      </c>
      <c r="C50" s="73"/>
      <c r="D50" s="74">
        <v>17091.0</v>
      </c>
      <c r="E50" s="75"/>
      <c r="F50" s="73"/>
      <c r="G50" s="74">
        <v>27155.0</v>
      </c>
      <c r="H50" s="75"/>
      <c r="I50" s="73"/>
      <c r="J50" s="74">
        <v>28884.0</v>
      </c>
      <c r="K50" s="75"/>
      <c r="L50" s="76" t="s">
        <v>1383</v>
      </c>
      <c r="M50" s="74">
        <v>30070.0</v>
      </c>
      <c r="N50" s="77" t="s">
        <v>1383</v>
      </c>
      <c r="O50" s="76" t="s">
        <v>1383</v>
      </c>
      <c r="P50" s="74">
        <v>29465.0</v>
      </c>
      <c r="Q50" s="77" t="s">
        <v>1383</v>
      </c>
    </row>
    <row r="51">
      <c r="A51" s="71" t="s">
        <v>277</v>
      </c>
      <c r="B51" s="72" t="s">
        <v>1382</v>
      </c>
      <c r="C51" s="78">
        <v>600.0</v>
      </c>
      <c r="D51" s="74">
        <v>52356.0</v>
      </c>
      <c r="E51" s="79">
        <f>C51/D51</f>
        <v>0.01146000458</v>
      </c>
      <c r="F51" s="78">
        <v>1500.0</v>
      </c>
      <c r="G51" s="81">
        <v>82178.0</v>
      </c>
      <c r="H51" s="79">
        <f>F51/G51</f>
        <v>0.01825306043</v>
      </c>
      <c r="I51" s="78">
        <v>1650.0</v>
      </c>
      <c r="J51" s="74">
        <v>80853.0</v>
      </c>
      <c r="K51" s="79">
        <f t="shared" ref="K51:K53" si="18">I51/J51</f>
        <v>0.02040740603</v>
      </c>
      <c r="L51" s="78">
        <v>3000.0</v>
      </c>
      <c r="M51" s="74">
        <v>98671.0</v>
      </c>
      <c r="N51" s="79">
        <f t="shared" ref="N51:N53" si="19">L51/M51</f>
        <v>0.03040407009</v>
      </c>
      <c r="O51" s="78">
        <v>2400.0</v>
      </c>
      <c r="P51" s="74">
        <v>114420.0</v>
      </c>
      <c r="Q51" s="79">
        <f t="shared" ref="Q51:Q53" si="20">O51/P51</f>
        <v>0.02097535396</v>
      </c>
    </row>
    <row r="52">
      <c r="A52" s="71" t="s">
        <v>1414</v>
      </c>
      <c r="B52" s="72" t="s">
        <v>1382</v>
      </c>
      <c r="C52" s="73"/>
      <c r="D52" s="74">
        <v>16428.0</v>
      </c>
      <c r="E52" s="75"/>
      <c r="F52" s="73"/>
      <c r="G52" s="74">
        <v>33781.0</v>
      </c>
      <c r="H52" s="80"/>
      <c r="I52" s="78">
        <v>170.0</v>
      </c>
      <c r="J52" s="74">
        <v>40196.0</v>
      </c>
      <c r="K52" s="79">
        <f t="shared" si="18"/>
        <v>0.004229276545</v>
      </c>
      <c r="L52" s="78">
        <v>64.0</v>
      </c>
      <c r="M52" s="74">
        <v>46176.0</v>
      </c>
      <c r="N52" s="79">
        <f t="shared" si="19"/>
        <v>0.001386001386</v>
      </c>
      <c r="O52" s="78">
        <v>50.0</v>
      </c>
      <c r="P52" s="74">
        <v>48148.0</v>
      </c>
      <c r="Q52" s="79">
        <f t="shared" si="20"/>
        <v>0.001038464734</v>
      </c>
    </row>
    <row r="53">
      <c r="A53" s="71" t="s">
        <v>670</v>
      </c>
      <c r="B53" s="72" t="s">
        <v>1382</v>
      </c>
      <c r="C53" s="78">
        <v>76.0</v>
      </c>
      <c r="D53" s="74">
        <v>30741.0</v>
      </c>
      <c r="E53" s="79">
        <f t="shared" ref="E53:E56" si="21">C53/D53</f>
        <v>0.002472268306</v>
      </c>
      <c r="F53" s="76" t="s">
        <v>1383</v>
      </c>
      <c r="G53" s="74">
        <v>31222.0</v>
      </c>
      <c r="H53" s="77" t="s">
        <v>1383</v>
      </c>
      <c r="I53" s="78">
        <v>22.0</v>
      </c>
      <c r="J53" s="74">
        <v>25373.0</v>
      </c>
      <c r="K53" s="79">
        <f t="shared" si="18"/>
        <v>0.0008670634139</v>
      </c>
      <c r="L53" s="78">
        <v>25.0</v>
      </c>
      <c r="M53" s="74">
        <v>26385.0</v>
      </c>
      <c r="N53" s="79">
        <f t="shared" si="19"/>
        <v>0.0009475080538</v>
      </c>
      <c r="O53" s="78">
        <v>25.0</v>
      </c>
      <c r="P53" s="74">
        <v>26610.0</v>
      </c>
      <c r="Q53" s="79">
        <f t="shared" si="20"/>
        <v>0.0009394964299</v>
      </c>
    </row>
    <row r="54">
      <c r="A54" s="71" t="s">
        <v>1415</v>
      </c>
      <c r="B54" s="72" t="s">
        <v>1382</v>
      </c>
      <c r="C54" s="78">
        <v>4.0</v>
      </c>
      <c r="D54" s="74">
        <v>21479.0</v>
      </c>
      <c r="E54" s="79">
        <f t="shared" si="21"/>
        <v>0.0001862284091</v>
      </c>
      <c r="F54" s="73"/>
      <c r="G54" s="74">
        <v>25055.0</v>
      </c>
      <c r="H54" s="75"/>
      <c r="I54" s="73"/>
      <c r="J54" s="74">
        <v>25353.0</v>
      </c>
      <c r="K54" s="75"/>
      <c r="L54" s="76" t="s">
        <v>1383</v>
      </c>
      <c r="M54" s="74">
        <v>24902.0</v>
      </c>
      <c r="N54" s="77" t="s">
        <v>1383</v>
      </c>
      <c r="O54" s="73"/>
      <c r="P54" s="74">
        <v>27671.0</v>
      </c>
      <c r="Q54" s="75"/>
    </row>
    <row r="55">
      <c r="A55" s="71" t="s">
        <v>1255</v>
      </c>
      <c r="B55" s="72" t="s">
        <v>1382</v>
      </c>
      <c r="C55" s="78">
        <v>79.0</v>
      </c>
      <c r="D55" s="74">
        <v>20640.0</v>
      </c>
      <c r="E55" s="79">
        <f t="shared" si="21"/>
        <v>0.00382751938</v>
      </c>
      <c r="F55" s="73"/>
      <c r="G55" s="74">
        <v>30815.0</v>
      </c>
      <c r="H55" s="75"/>
      <c r="I55" s="73"/>
      <c r="J55" s="74">
        <v>31631.0</v>
      </c>
      <c r="K55" s="75"/>
      <c r="L55" s="78">
        <v>29.0</v>
      </c>
      <c r="M55" s="74">
        <v>32240.0</v>
      </c>
      <c r="N55" s="79">
        <f>L55/M55</f>
        <v>0.0008995037221</v>
      </c>
      <c r="O55" s="78">
        <v>24.0</v>
      </c>
      <c r="P55" s="74">
        <v>32493.0</v>
      </c>
      <c r="Q55" s="79">
        <f>O55/P55</f>
        <v>0.000738620626</v>
      </c>
    </row>
    <row r="56">
      <c r="A56" s="71" t="s">
        <v>423</v>
      </c>
      <c r="B56" s="72" t="s">
        <v>1382</v>
      </c>
      <c r="C56" s="78">
        <v>4.0</v>
      </c>
      <c r="D56" s="74">
        <v>16575.0</v>
      </c>
      <c r="E56" s="79">
        <f t="shared" si="21"/>
        <v>0.0002413273002</v>
      </c>
      <c r="F56" s="73"/>
      <c r="G56" s="74">
        <v>24659.0</v>
      </c>
      <c r="H56" s="75"/>
      <c r="I56" s="73"/>
      <c r="J56" s="74">
        <v>27064.0</v>
      </c>
      <c r="K56" s="75"/>
      <c r="L56" s="76" t="s">
        <v>1383</v>
      </c>
      <c r="M56" s="74">
        <v>26861.0</v>
      </c>
      <c r="N56" s="77" t="s">
        <v>1383</v>
      </c>
      <c r="O56" s="73"/>
      <c r="P56" s="74">
        <v>25516.0</v>
      </c>
      <c r="Q56" s="75"/>
    </row>
    <row r="57">
      <c r="A57" s="71" t="s">
        <v>1164</v>
      </c>
      <c r="B57" s="72" t="s">
        <v>1382</v>
      </c>
      <c r="C57" s="73"/>
      <c r="D57" s="74">
        <v>24837.0</v>
      </c>
      <c r="E57" s="75"/>
      <c r="F57" s="73"/>
      <c r="G57" s="74">
        <v>25937.0</v>
      </c>
      <c r="H57" s="75"/>
      <c r="I57" s="73"/>
      <c r="J57" s="74">
        <v>27448.0</v>
      </c>
      <c r="K57" s="75"/>
      <c r="L57" s="78">
        <v>15.0</v>
      </c>
      <c r="M57" s="74">
        <v>27377.0</v>
      </c>
      <c r="N57" s="79">
        <f t="shared" ref="N57:N58" si="22">L57/M57</f>
        <v>0.0005479051759</v>
      </c>
      <c r="O57" s="78">
        <v>15.0</v>
      </c>
      <c r="P57" s="74">
        <v>35775.0</v>
      </c>
      <c r="Q57" s="79">
        <f t="shared" ref="Q57:Q59" si="23">O57/P57</f>
        <v>0.0004192872117</v>
      </c>
    </row>
    <row r="58">
      <c r="A58" s="71" t="s">
        <v>1073</v>
      </c>
      <c r="B58" s="72" t="s">
        <v>1382</v>
      </c>
      <c r="C58" s="73"/>
      <c r="D58" s="74">
        <v>17236.0</v>
      </c>
      <c r="E58" s="75"/>
      <c r="F58" s="73"/>
      <c r="G58" s="74">
        <v>26949.0</v>
      </c>
      <c r="H58" s="75"/>
      <c r="I58" s="73"/>
      <c r="J58" s="74">
        <v>27097.0</v>
      </c>
      <c r="K58" s="75"/>
      <c r="L58" s="78">
        <v>20.0</v>
      </c>
      <c r="M58" s="74">
        <v>27576.0</v>
      </c>
      <c r="N58" s="79">
        <f t="shared" si="22"/>
        <v>0.0007252683493</v>
      </c>
      <c r="O58" s="78">
        <v>39.0</v>
      </c>
      <c r="P58" s="74">
        <v>28962.0</v>
      </c>
      <c r="Q58" s="79">
        <f t="shared" si="23"/>
        <v>0.001346592086</v>
      </c>
    </row>
    <row r="59">
      <c r="A59" s="71" t="s">
        <v>1416</v>
      </c>
      <c r="B59" s="72" t="s">
        <v>1382</v>
      </c>
      <c r="C59" s="73"/>
      <c r="D59" s="74">
        <v>14462.0</v>
      </c>
      <c r="E59" s="75"/>
      <c r="F59" s="73"/>
      <c r="G59" s="74">
        <v>20715.0</v>
      </c>
      <c r="H59" s="75"/>
      <c r="I59" s="73"/>
      <c r="J59" s="74">
        <v>23383.0</v>
      </c>
      <c r="K59" s="75"/>
      <c r="L59" s="76" t="s">
        <v>1383</v>
      </c>
      <c r="M59" s="74">
        <v>24510.0</v>
      </c>
      <c r="N59" s="77" t="s">
        <v>1383</v>
      </c>
      <c r="O59" s="78">
        <v>17.0</v>
      </c>
      <c r="P59" s="74">
        <v>27336.0</v>
      </c>
      <c r="Q59" s="79">
        <f t="shared" si="23"/>
        <v>0.0006218905473</v>
      </c>
    </row>
    <row r="60">
      <c r="A60" s="71" t="s">
        <v>1417</v>
      </c>
      <c r="B60" s="72" t="s">
        <v>1382</v>
      </c>
      <c r="C60" s="78">
        <v>57.0</v>
      </c>
      <c r="D60" s="74">
        <v>28728.0</v>
      </c>
      <c r="E60" s="79">
        <f t="shared" ref="E60:E63" si="24">C60/D60</f>
        <v>0.001984126984</v>
      </c>
      <c r="F60" s="73"/>
      <c r="G60" s="74">
        <v>28699.0</v>
      </c>
      <c r="H60" s="75"/>
      <c r="I60" s="73"/>
      <c r="J60" s="74">
        <v>25569.0</v>
      </c>
      <c r="K60" s="75"/>
      <c r="L60" s="73"/>
      <c r="M60" s="74">
        <v>26929.0</v>
      </c>
      <c r="N60" s="75"/>
      <c r="O60" s="73"/>
      <c r="P60" s="74">
        <v>27321.0</v>
      </c>
      <c r="Q60" s="75"/>
    </row>
    <row r="61">
      <c r="A61" s="71" t="s">
        <v>1418</v>
      </c>
      <c r="B61" s="72" t="s">
        <v>1382</v>
      </c>
      <c r="C61" s="78">
        <v>16.0</v>
      </c>
      <c r="D61" s="74">
        <v>23360.0</v>
      </c>
      <c r="E61" s="79">
        <f t="shared" si="24"/>
        <v>0.0006849315068</v>
      </c>
      <c r="F61" s="73"/>
      <c r="G61" s="74">
        <v>37921.0</v>
      </c>
      <c r="H61" s="75"/>
      <c r="I61" s="73"/>
      <c r="J61" s="74">
        <v>41005.0</v>
      </c>
      <c r="K61" s="75"/>
      <c r="L61" s="78">
        <v>34.0</v>
      </c>
      <c r="M61" s="74">
        <v>45241.0</v>
      </c>
      <c r="N61" s="79">
        <f t="shared" ref="N61:N64" si="25">L61/M61</f>
        <v>0.0007515306912</v>
      </c>
      <c r="O61" s="78">
        <v>30.0</v>
      </c>
      <c r="P61" s="74">
        <v>51832.0</v>
      </c>
      <c r="Q61" s="79">
        <f t="shared" ref="Q61:Q64" si="26">O61/P61</f>
        <v>0.0005787930236</v>
      </c>
    </row>
    <row r="62">
      <c r="A62" s="71" t="s">
        <v>1419</v>
      </c>
      <c r="B62" s="72" t="s">
        <v>1382</v>
      </c>
      <c r="C62" s="78">
        <v>10.0</v>
      </c>
      <c r="D62" s="74">
        <v>23401.0</v>
      </c>
      <c r="E62" s="79">
        <f t="shared" si="24"/>
        <v>0.0004273321653</v>
      </c>
      <c r="F62" s="73"/>
      <c r="G62" s="74">
        <v>31034.0</v>
      </c>
      <c r="H62" s="75"/>
      <c r="I62" s="73"/>
      <c r="J62" s="74">
        <v>29744.0</v>
      </c>
      <c r="K62" s="75"/>
      <c r="L62" s="78">
        <v>20.0</v>
      </c>
      <c r="M62" s="74">
        <v>31188.0</v>
      </c>
      <c r="N62" s="79">
        <f t="shared" si="25"/>
        <v>0.0006412722842</v>
      </c>
      <c r="O62" s="78">
        <v>32.0</v>
      </c>
      <c r="P62" s="74">
        <v>35270.0</v>
      </c>
      <c r="Q62" s="79">
        <f t="shared" si="26"/>
        <v>0.0009072866459</v>
      </c>
    </row>
    <row r="63">
      <c r="A63" s="71" t="s">
        <v>1420</v>
      </c>
      <c r="B63" s="72" t="s">
        <v>1382</v>
      </c>
      <c r="C63" s="78">
        <v>22.0</v>
      </c>
      <c r="D63" s="74">
        <v>24957.0</v>
      </c>
      <c r="E63" s="79">
        <f t="shared" si="24"/>
        <v>0.0008815162079</v>
      </c>
      <c r="F63" s="78">
        <v>127.0</v>
      </c>
      <c r="G63" s="74">
        <v>47559.0</v>
      </c>
      <c r="H63" s="79">
        <f>F63/G63</f>
        <v>0.002670367333</v>
      </c>
      <c r="I63" s="78">
        <v>55.0</v>
      </c>
      <c r="J63" s="74">
        <v>53680.0</v>
      </c>
      <c r="K63" s="79">
        <f t="shared" ref="K63:K64" si="27">I63/J63</f>
        <v>0.001024590164</v>
      </c>
      <c r="L63" s="78">
        <v>208.0</v>
      </c>
      <c r="M63" s="74">
        <v>64153.0</v>
      </c>
      <c r="N63" s="79">
        <f t="shared" si="25"/>
        <v>0.003242248998</v>
      </c>
      <c r="O63" s="78">
        <v>300.0</v>
      </c>
      <c r="P63" s="74">
        <v>76036.0</v>
      </c>
      <c r="Q63" s="79">
        <f t="shared" si="26"/>
        <v>0.0039454995</v>
      </c>
    </row>
    <row r="64">
      <c r="A64" s="71" t="s">
        <v>1421</v>
      </c>
      <c r="B64" s="72" t="s">
        <v>1382</v>
      </c>
      <c r="C64" s="73"/>
      <c r="D64" s="74">
        <v>9479.0</v>
      </c>
      <c r="E64" s="75"/>
      <c r="F64" s="73"/>
      <c r="G64" s="74">
        <v>37013.0</v>
      </c>
      <c r="H64" s="75"/>
      <c r="I64" s="78">
        <v>29.0</v>
      </c>
      <c r="J64" s="74">
        <v>50593.0</v>
      </c>
      <c r="K64" s="79">
        <f t="shared" si="27"/>
        <v>0.0005732018263</v>
      </c>
      <c r="L64" s="78">
        <v>75.0</v>
      </c>
      <c r="M64" s="74">
        <v>59445.0</v>
      </c>
      <c r="N64" s="79">
        <f t="shared" si="25"/>
        <v>0.001261670452</v>
      </c>
      <c r="O64" s="78">
        <v>177.0</v>
      </c>
      <c r="P64" s="74">
        <v>64201.0</v>
      </c>
      <c r="Q64" s="79">
        <f t="shared" si="26"/>
        <v>0.002756966402</v>
      </c>
    </row>
    <row r="65">
      <c r="A65" s="71" t="s">
        <v>631</v>
      </c>
      <c r="B65" s="72" t="s">
        <v>1382</v>
      </c>
      <c r="C65" s="73"/>
      <c r="D65" s="74">
        <v>4538.0</v>
      </c>
      <c r="E65" s="75"/>
      <c r="F65" s="73"/>
      <c r="G65" s="74">
        <v>14454.0</v>
      </c>
      <c r="H65" s="75"/>
      <c r="I65" s="73"/>
      <c r="J65" s="74">
        <v>14279.0</v>
      </c>
      <c r="K65" s="75"/>
      <c r="L65" s="73"/>
      <c r="M65" s="74">
        <v>16365.0</v>
      </c>
      <c r="N65" s="75"/>
      <c r="O65" s="73"/>
      <c r="P65" s="74">
        <v>16188.0</v>
      </c>
      <c r="Q65" s="75"/>
    </row>
    <row r="66">
      <c r="A66" s="71" t="s">
        <v>1422</v>
      </c>
      <c r="B66" s="72" t="s">
        <v>1382</v>
      </c>
      <c r="C66" s="78">
        <v>27.0</v>
      </c>
      <c r="D66" s="74">
        <v>31828.0</v>
      </c>
      <c r="E66" s="79">
        <f>C66/D66</f>
        <v>0.0008483096644</v>
      </c>
      <c r="F66" s="73"/>
      <c r="G66" s="74">
        <v>33810.0</v>
      </c>
      <c r="H66" s="75"/>
      <c r="I66" s="73"/>
      <c r="J66" s="74">
        <v>31080.0</v>
      </c>
      <c r="K66" s="75"/>
      <c r="L66" s="73"/>
      <c r="M66" s="74">
        <v>24880.0</v>
      </c>
      <c r="N66" s="75"/>
      <c r="O66" s="73"/>
      <c r="P66" s="74">
        <v>26279.0</v>
      </c>
      <c r="Q66" s="75"/>
    </row>
    <row r="67">
      <c r="A67" s="71" t="s">
        <v>1423</v>
      </c>
      <c r="B67" s="72" t="s">
        <v>1382</v>
      </c>
      <c r="C67" s="73"/>
      <c r="D67" s="74">
        <v>4253.0</v>
      </c>
      <c r="E67" s="75"/>
      <c r="F67" s="73"/>
      <c r="G67" s="74">
        <v>12855.0</v>
      </c>
      <c r="H67" s="75"/>
      <c r="I67" s="73"/>
      <c r="J67" s="74">
        <v>14378.0</v>
      </c>
      <c r="K67" s="75"/>
      <c r="L67" s="73"/>
      <c r="M67" s="74">
        <v>15596.0</v>
      </c>
      <c r="N67" s="75"/>
      <c r="O67" s="76" t="s">
        <v>1383</v>
      </c>
      <c r="P67" s="74">
        <v>18746.0</v>
      </c>
      <c r="Q67" s="77" t="s">
        <v>1383</v>
      </c>
    </row>
    <row r="68">
      <c r="A68" s="71" t="s">
        <v>1424</v>
      </c>
      <c r="B68" s="72" t="s">
        <v>1425</v>
      </c>
      <c r="C68" s="78">
        <v>263.0</v>
      </c>
      <c r="D68" s="74">
        <v>48652.0</v>
      </c>
      <c r="E68" s="79">
        <f>C68/D68</f>
        <v>0.005405738716</v>
      </c>
      <c r="F68" s="78">
        <v>500.0</v>
      </c>
      <c r="G68" s="74">
        <v>99229.0</v>
      </c>
      <c r="H68" s="79">
        <f>F68/G68</f>
        <v>0.00503884953</v>
      </c>
      <c r="I68" s="78">
        <v>400.0</v>
      </c>
      <c r="J68" s="74">
        <v>120884.0</v>
      </c>
      <c r="K68" s="79">
        <f>I68/J68</f>
        <v>0.003308957348</v>
      </c>
      <c r="L68" s="78">
        <v>488.0</v>
      </c>
      <c r="M68" s="74">
        <v>128518.0</v>
      </c>
      <c r="N68" s="79">
        <f>L68/M68</f>
        <v>0.003797133475</v>
      </c>
      <c r="O68" s="78">
        <v>475.0</v>
      </c>
      <c r="P68" s="74">
        <v>136407.0</v>
      </c>
      <c r="Q68" s="79">
        <f>O68/P68</f>
        <v>0.003482225985</v>
      </c>
    </row>
    <row r="69">
      <c r="A69" s="71" t="s">
        <v>1426</v>
      </c>
      <c r="B69" s="72" t="s">
        <v>1425</v>
      </c>
      <c r="C69" s="73"/>
      <c r="D69" s="74">
        <v>10156.0</v>
      </c>
      <c r="E69" s="75"/>
      <c r="F69" s="73"/>
      <c r="G69" s="74">
        <v>25268.0</v>
      </c>
      <c r="H69" s="75"/>
      <c r="I69" s="73"/>
      <c r="J69" s="74">
        <v>23410.0</v>
      </c>
      <c r="K69" s="75"/>
      <c r="L69" s="76" t="s">
        <v>1383</v>
      </c>
      <c r="M69" s="74">
        <v>25151.0</v>
      </c>
      <c r="N69" s="77" t="s">
        <v>1383</v>
      </c>
      <c r="O69" s="73"/>
      <c r="P69" s="74">
        <v>26785.0</v>
      </c>
      <c r="Q69" s="75"/>
    </row>
    <row r="70">
      <c r="A70" s="71" t="s">
        <v>1427</v>
      </c>
      <c r="B70" s="72" t="s">
        <v>1425</v>
      </c>
      <c r="C70" s="73"/>
      <c r="D70" s="74">
        <v>6004.0</v>
      </c>
      <c r="E70" s="75"/>
      <c r="F70" s="73"/>
      <c r="G70" s="74">
        <v>10389.0</v>
      </c>
      <c r="H70" s="75"/>
      <c r="I70" s="73"/>
      <c r="J70" s="74">
        <v>10216.0</v>
      </c>
      <c r="K70" s="75"/>
      <c r="L70" s="73"/>
      <c r="M70" s="74">
        <v>9519.0</v>
      </c>
      <c r="N70" s="75"/>
      <c r="O70" s="73"/>
      <c r="P70" s="74">
        <v>10281.0</v>
      </c>
      <c r="Q70" s="75"/>
    </row>
    <row r="71">
      <c r="A71" s="71" t="s">
        <v>1258</v>
      </c>
      <c r="B71" s="72" t="s">
        <v>1425</v>
      </c>
      <c r="C71" s="73"/>
      <c r="D71" s="74">
        <v>20328.0</v>
      </c>
      <c r="E71" s="80"/>
      <c r="F71" s="73"/>
      <c r="G71" s="74">
        <v>33389.0</v>
      </c>
      <c r="H71" s="75"/>
      <c r="I71" s="73"/>
      <c r="J71" s="74">
        <v>36253.0</v>
      </c>
      <c r="K71" s="75"/>
      <c r="L71" s="73"/>
      <c r="M71" s="74">
        <v>35253.0</v>
      </c>
      <c r="N71" s="75"/>
      <c r="O71" s="73"/>
      <c r="P71" s="74">
        <v>36148.0</v>
      </c>
      <c r="Q71" s="75"/>
    </row>
    <row r="72">
      <c r="A72" s="71" t="s">
        <v>1428</v>
      </c>
      <c r="B72" s="72" t="s">
        <v>1425</v>
      </c>
      <c r="C72" s="73"/>
      <c r="D72" s="74">
        <v>12146.0</v>
      </c>
      <c r="E72" s="75"/>
      <c r="F72" s="73"/>
      <c r="G72" s="74">
        <v>14318.0</v>
      </c>
      <c r="H72" s="75"/>
      <c r="I72" s="73"/>
      <c r="J72" s="74">
        <v>16098.0</v>
      </c>
      <c r="K72" s="75"/>
      <c r="L72" s="73"/>
      <c r="M72" s="74">
        <v>14937.0</v>
      </c>
      <c r="N72" s="75"/>
      <c r="O72" s="73"/>
      <c r="P72" s="74">
        <v>15860.0</v>
      </c>
      <c r="Q72" s="75"/>
    </row>
    <row r="73">
      <c r="A73" s="71" t="s">
        <v>1429</v>
      </c>
      <c r="B73" s="72" t="s">
        <v>1425</v>
      </c>
      <c r="C73" s="73"/>
      <c r="D73" s="74">
        <v>6285.0</v>
      </c>
      <c r="E73" s="75"/>
      <c r="F73" s="73"/>
      <c r="G73" s="74">
        <v>14518.0</v>
      </c>
      <c r="H73" s="75"/>
      <c r="I73" s="73"/>
      <c r="J73" s="74">
        <v>15970.0</v>
      </c>
      <c r="K73" s="75"/>
      <c r="L73" s="73"/>
      <c r="M73" s="74">
        <v>17494.0</v>
      </c>
      <c r="N73" s="75"/>
      <c r="O73" s="73"/>
      <c r="P73" s="74">
        <v>18097.0</v>
      </c>
      <c r="Q73" s="75"/>
    </row>
    <row r="74">
      <c r="A74" s="71" t="s">
        <v>1388</v>
      </c>
      <c r="B74" s="72" t="s">
        <v>1425</v>
      </c>
      <c r="C74" s="73"/>
      <c r="D74" s="74">
        <v>5671.0</v>
      </c>
      <c r="E74" s="75"/>
      <c r="F74" s="73"/>
      <c r="G74" s="74">
        <v>9894.0</v>
      </c>
      <c r="H74" s="75"/>
      <c r="I74" s="73"/>
      <c r="J74" s="74">
        <v>11807.0</v>
      </c>
      <c r="K74" s="75"/>
      <c r="L74" s="73"/>
      <c r="M74" s="74">
        <v>9752.0</v>
      </c>
      <c r="N74" s="75"/>
      <c r="O74" s="73"/>
      <c r="P74" s="74">
        <v>9636.0</v>
      </c>
      <c r="Q74" s="75"/>
    </row>
    <row r="75">
      <c r="A75" s="71" t="s">
        <v>814</v>
      </c>
      <c r="B75" s="72" t="s">
        <v>1425</v>
      </c>
      <c r="C75" s="73"/>
      <c r="D75" s="74">
        <v>13337.0</v>
      </c>
      <c r="E75" s="75"/>
      <c r="F75" s="73"/>
      <c r="G75" s="74">
        <v>16829.0</v>
      </c>
      <c r="H75" s="75"/>
      <c r="I75" s="73"/>
      <c r="J75" s="74">
        <v>17786.0</v>
      </c>
      <c r="K75" s="75"/>
      <c r="L75" s="73"/>
      <c r="M75" s="74">
        <v>15820.0</v>
      </c>
      <c r="N75" s="75"/>
      <c r="O75" s="73"/>
      <c r="P75" s="74">
        <v>14737.0</v>
      </c>
      <c r="Q75" s="75"/>
    </row>
    <row r="76">
      <c r="A76" s="71" t="s">
        <v>1430</v>
      </c>
      <c r="B76" s="72" t="s">
        <v>1425</v>
      </c>
      <c r="C76" s="73"/>
      <c r="D76" s="74">
        <v>10117.0</v>
      </c>
      <c r="E76" s="75"/>
      <c r="F76" s="73"/>
      <c r="G76" s="74">
        <v>21987.0</v>
      </c>
      <c r="H76" s="75"/>
      <c r="I76" s="78">
        <v>60.0</v>
      </c>
      <c r="J76" s="74">
        <v>21749.0</v>
      </c>
      <c r="K76" s="79">
        <f>I76/J76</f>
        <v>0.002758747529</v>
      </c>
      <c r="L76" s="78">
        <v>74.0</v>
      </c>
      <c r="M76" s="74">
        <v>22646.0</v>
      </c>
      <c r="N76" s="79">
        <f>L76/M76</f>
        <v>0.003267685242</v>
      </c>
      <c r="O76" s="73"/>
      <c r="P76" s="74">
        <v>27452.0</v>
      </c>
      <c r="Q76" s="75"/>
    </row>
    <row r="77">
      <c r="A77" s="71" t="s">
        <v>1431</v>
      </c>
      <c r="B77" s="72" t="s">
        <v>1425</v>
      </c>
      <c r="C77" s="78">
        <v>9.0</v>
      </c>
      <c r="D77" s="74">
        <v>15771.0</v>
      </c>
      <c r="E77" s="79">
        <f t="shared" ref="E77:E79" si="28">C77/D77</f>
        <v>0.0005706676812</v>
      </c>
      <c r="F77" s="73"/>
      <c r="G77" s="74">
        <v>23686.0</v>
      </c>
      <c r="H77" s="75"/>
      <c r="I77" s="76" t="s">
        <v>1383</v>
      </c>
      <c r="J77" s="74">
        <v>25632.0</v>
      </c>
      <c r="K77" s="77" t="s">
        <v>1383</v>
      </c>
      <c r="L77" s="73"/>
      <c r="M77" s="74">
        <v>24932.0</v>
      </c>
      <c r="N77" s="75"/>
      <c r="O77" s="73"/>
      <c r="P77" s="74">
        <v>24402.0</v>
      </c>
      <c r="Q77" s="75"/>
    </row>
    <row r="78">
      <c r="A78" s="71" t="s">
        <v>532</v>
      </c>
      <c r="B78" s="72" t="s">
        <v>1425</v>
      </c>
      <c r="C78" s="78">
        <v>3.0</v>
      </c>
      <c r="D78" s="74">
        <v>7213.0</v>
      </c>
      <c r="E78" s="79">
        <f t="shared" si="28"/>
        <v>0.0004159157077</v>
      </c>
      <c r="F78" s="73"/>
      <c r="G78" s="74">
        <v>23690.0</v>
      </c>
      <c r="H78" s="75"/>
      <c r="I78" s="73"/>
      <c r="J78" s="74">
        <v>27276.0</v>
      </c>
      <c r="K78" s="75"/>
      <c r="L78" s="76" t="s">
        <v>1383</v>
      </c>
      <c r="M78" s="74">
        <v>27278.0</v>
      </c>
      <c r="N78" s="77" t="s">
        <v>1383</v>
      </c>
      <c r="O78" s="73"/>
      <c r="P78" s="74">
        <v>28386.0</v>
      </c>
      <c r="Q78" s="75"/>
    </row>
    <row r="79">
      <c r="A79" s="71" t="s">
        <v>1432</v>
      </c>
      <c r="B79" s="72" t="s">
        <v>1425</v>
      </c>
      <c r="C79" s="78">
        <v>23.0</v>
      </c>
      <c r="D79" s="74">
        <v>63320.0</v>
      </c>
      <c r="E79" s="79">
        <f t="shared" si="28"/>
        <v>0.0003632343651</v>
      </c>
      <c r="F79" s="73"/>
      <c r="G79" s="74">
        <v>111416.0</v>
      </c>
      <c r="H79" s="75"/>
      <c r="I79" s="73"/>
      <c r="J79" s="74">
        <v>121401.0</v>
      </c>
      <c r="K79" s="75"/>
      <c r="L79" s="78">
        <v>15.0</v>
      </c>
      <c r="M79" s="74">
        <v>122203.0</v>
      </c>
      <c r="N79" s="79">
        <f>L79/M79</f>
        <v>0.0001227465774</v>
      </c>
      <c r="O79" s="76" t="s">
        <v>1383</v>
      </c>
      <c r="P79" s="74">
        <v>122954.0</v>
      </c>
      <c r="Q79" s="77" t="s">
        <v>1383</v>
      </c>
    </row>
    <row r="80">
      <c r="A80" s="71" t="s">
        <v>1433</v>
      </c>
      <c r="B80" s="72" t="s">
        <v>1425</v>
      </c>
      <c r="C80" s="73"/>
      <c r="D80" s="74">
        <v>8370.0</v>
      </c>
      <c r="E80" s="75"/>
      <c r="F80" s="73"/>
      <c r="G80" s="74">
        <v>13481.0</v>
      </c>
      <c r="H80" s="75"/>
      <c r="I80" s="73"/>
      <c r="J80" s="74">
        <v>12260.0</v>
      </c>
      <c r="K80" s="75"/>
      <c r="L80" s="73"/>
      <c r="M80" s="74">
        <v>12744.0</v>
      </c>
      <c r="N80" s="75"/>
      <c r="O80" s="73"/>
      <c r="P80" s="74">
        <v>12570.0</v>
      </c>
      <c r="Q80" s="75"/>
    </row>
    <row r="81">
      <c r="A81" s="71" t="s">
        <v>1434</v>
      </c>
      <c r="B81" s="72" t="s">
        <v>1425</v>
      </c>
      <c r="C81" s="78">
        <v>11.0</v>
      </c>
      <c r="D81" s="74">
        <v>12755.0</v>
      </c>
      <c r="E81" s="79">
        <f>C81/D81</f>
        <v>0.0008624068993</v>
      </c>
      <c r="F81" s="73"/>
      <c r="G81" s="74">
        <v>22729.0</v>
      </c>
      <c r="H81" s="75"/>
      <c r="I81" s="73"/>
      <c r="J81" s="74">
        <v>22578.0</v>
      </c>
      <c r="K81" s="75"/>
      <c r="L81" s="78">
        <v>17.0</v>
      </c>
      <c r="M81" s="74">
        <v>21949.0</v>
      </c>
      <c r="N81" s="79">
        <f t="shared" ref="N81:N82" si="29">L81/M81</f>
        <v>0.0007745227573</v>
      </c>
      <c r="O81" s="76" t="s">
        <v>1383</v>
      </c>
      <c r="P81" s="74">
        <v>21536.0</v>
      </c>
      <c r="Q81" s="77" t="s">
        <v>1383</v>
      </c>
    </row>
    <row r="82">
      <c r="A82" s="71" t="s">
        <v>1435</v>
      </c>
      <c r="B82" s="72" t="s">
        <v>1425</v>
      </c>
      <c r="C82" s="73"/>
      <c r="D82" s="74">
        <v>7037.0</v>
      </c>
      <c r="E82" s="75"/>
      <c r="F82" s="78">
        <v>128.0</v>
      </c>
      <c r="G82" s="74">
        <v>27627.0</v>
      </c>
      <c r="H82" s="79">
        <f>F82/G82</f>
        <v>0.004633148731</v>
      </c>
      <c r="I82" s="78">
        <v>100.0</v>
      </c>
      <c r="J82" s="74">
        <v>37541.0</v>
      </c>
      <c r="K82" s="79">
        <f>I82/J82</f>
        <v>0.002663754295</v>
      </c>
      <c r="L82" s="78">
        <v>94.0</v>
      </c>
      <c r="M82" s="74">
        <v>44740.0</v>
      </c>
      <c r="N82" s="79">
        <f t="shared" si="29"/>
        <v>0.002101028163</v>
      </c>
      <c r="O82" s="78">
        <v>68.0</v>
      </c>
      <c r="P82" s="74">
        <v>47200.0</v>
      </c>
      <c r="Q82" s="79">
        <f>O82/P82</f>
        <v>0.001440677966</v>
      </c>
    </row>
    <row r="83">
      <c r="A83" s="71" t="s">
        <v>472</v>
      </c>
      <c r="B83" s="72" t="s">
        <v>1425</v>
      </c>
      <c r="C83" s="73"/>
      <c r="D83" s="74">
        <v>14740.0</v>
      </c>
      <c r="E83" s="75"/>
      <c r="F83" s="73"/>
      <c r="G83" s="74">
        <v>23942.0</v>
      </c>
      <c r="H83" s="75"/>
      <c r="I83" s="73"/>
      <c r="J83" s="74">
        <v>25739.0</v>
      </c>
      <c r="K83" s="75"/>
      <c r="L83" s="76" t="s">
        <v>1383</v>
      </c>
      <c r="M83" s="74">
        <v>22549.0</v>
      </c>
      <c r="N83" s="77" t="s">
        <v>1383</v>
      </c>
      <c r="O83" s="73"/>
      <c r="P83" s="74">
        <v>23920.0</v>
      </c>
      <c r="Q83" s="75"/>
    </row>
    <row r="84">
      <c r="A84" s="71" t="s">
        <v>1436</v>
      </c>
      <c r="B84" s="72" t="s">
        <v>1425</v>
      </c>
      <c r="C84" s="73"/>
      <c r="D84" s="74">
        <v>9415.0</v>
      </c>
      <c r="E84" s="75"/>
      <c r="F84" s="73"/>
      <c r="G84" s="74">
        <v>22447.0</v>
      </c>
      <c r="H84" s="75"/>
      <c r="I84" s="73"/>
      <c r="J84" s="74">
        <v>29309.0</v>
      </c>
      <c r="K84" s="75"/>
      <c r="L84" s="78">
        <v>25.0</v>
      </c>
      <c r="M84" s="74">
        <v>39717.0</v>
      </c>
      <c r="N84" s="79">
        <f t="shared" ref="N84:N85" si="30">L84/M84</f>
        <v>0.0006294533827</v>
      </c>
      <c r="O84" s="78">
        <v>19.0</v>
      </c>
      <c r="P84" s="74">
        <v>42473.0</v>
      </c>
      <c r="Q84" s="79">
        <f t="shared" ref="Q84:Q85" si="31">O84/P84</f>
        <v>0.0004473430179</v>
      </c>
    </row>
    <row r="85">
      <c r="A85" s="71" t="s">
        <v>1437</v>
      </c>
      <c r="B85" s="72" t="s">
        <v>1425</v>
      </c>
      <c r="C85" s="73"/>
      <c r="D85" s="74">
        <v>5050.0</v>
      </c>
      <c r="E85" s="75"/>
      <c r="F85" s="73"/>
      <c r="G85" s="74">
        <v>14042.0</v>
      </c>
      <c r="H85" s="75"/>
      <c r="I85" s="73"/>
      <c r="J85" s="74">
        <v>18579.0</v>
      </c>
      <c r="K85" s="75"/>
      <c r="L85" s="78">
        <v>88.0</v>
      </c>
      <c r="M85" s="74">
        <v>25723.0</v>
      </c>
      <c r="N85" s="79">
        <f t="shared" si="30"/>
        <v>0.003421062862</v>
      </c>
      <c r="O85" s="78">
        <f>43+37</f>
        <v>80</v>
      </c>
      <c r="P85" s="74">
        <v>26046.0</v>
      </c>
      <c r="Q85" s="79">
        <f t="shared" si="31"/>
        <v>0.003071488904</v>
      </c>
    </row>
    <row r="86">
      <c r="A86" s="71" t="s">
        <v>1402</v>
      </c>
      <c r="B86" s="72" t="s">
        <v>1425</v>
      </c>
      <c r="C86" s="73"/>
      <c r="D86" s="74">
        <v>6505.0</v>
      </c>
      <c r="E86" s="75"/>
      <c r="F86" s="73"/>
      <c r="G86" s="74">
        <v>12621.0</v>
      </c>
      <c r="H86" s="75"/>
      <c r="I86" s="73"/>
      <c r="J86" s="74">
        <v>14424.0</v>
      </c>
      <c r="K86" s="75"/>
      <c r="L86" s="73"/>
      <c r="M86" s="74">
        <v>14671.0</v>
      </c>
      <c r="N86" s="75"/>
      <c r="O86" s="73"/>
      <c r="P86" s="74">
        <v>14471.0</v>
      </c>
      <c r="Q86" s="75"/>
    </row>
    <row r="87">
      <c r="A87" s="71" t="s">
        <v>1438</v>
      </c>
      <c r="B87" s="72" t="s">
        <v>1425</v>
      </c>
      <c r="C87" s="73"/>
      <c r="D87" s="74">
        <v>12231.0</v>
      </c>
      <c r="E87" s="75"/>
      <c r="F87" s="73"/>
      <c r="G87" s="74">
        <v>21960.0</v>
      </c>
      <c r="H87" s="75"/>
      <c r="I87" s="73"/>
      <c r="J87" s="74">
        <v>21822.0</v>
      </c>
      <c r="K87" s="75"/>
      <c r="L87" s="73"/>
      <c r="M87" s="74">
        <v>19928.0</v>
      </c>
      <c r="N87" s="75"/>
      <c r="O87" s="73"/>
      <c r="P87" s="74">
        <v>19831.0</v>
      </c>
      <c r="Q87" s="75"/>
    </row>
    <row r="88">
      <c r="A88" s="71" t="s">
        <v>323</v>
      </c>
      <c r="B88" s="72" t="s">
        <v>1425</v>
      </c>
      <c r="C88" s="78">
        <v>30.0</v>
      </c>
      <c r="D88" s="74">
        <v>14951.0</v>
      </c>
      <c r="E88" s="79">
        <f>C88/D88</f>
        <v>0.002006554746</v>
      </c>
      <c r="F88" s="73"/>
      <c r="G88" s="74">
        <v>20638.0</v>
      </c>
      <c r="H88" s="75"/>
      <c r="I88" s="73"/>
      <c r="J88" s="74">
        <v>19364.0</v>
      </c>
      <c r="K88" s="75"/>
      <c r="L88" s="73"/>
      <c r="M88" s="74">
        <v>15762.0</v>
      </c>
      <c r="N88" s="75"/>
      <c r="O88" s="73"/>
      <c r="P88" s="74">
        <v>15683.0</v>
      </c>
      <c r="Q88" s="75"/>
    </row>
    <row r="89">
      <c r="A89" s="71" t="s">
        <v>1130</v>
      </c>
      <c r="B89" s="72" t="s">
        <v>1425</v>
      </c>
      <c r="C89" s="73"/>
      <c r="D89" s="74">
        <v>6720.0</v>
      </c>
      <c r="E89" s="75"/>
      <c r="F89" s="73"/>
      <c r="G89" s="74">
        <v>12193.0</v>
      </c>
      <c r="H89" s="75"/>
      <c r="I89" s="73"/>
      <c r="J89" s="74">
        <v>11182.0</v>
      </c>
      <c r="K89" s="75"/>
      <c r="L89" s="73"/>
      <c r="M89" s="74">
        <v>10834.0</v>
      </c>
      <c r="N89" s="75"/>
      <c r="O89" s="73"/>
      <c r="P89" s="74">
        <v>10253.0</v>
      </c>
      <c r="Q89" s="75"/>
    </row>
    <row r="90">
      <c r="A90" s="71" t="s">
        <v>1439</v>
      </c>
      <c r="B90" s="72" t="s">
        <v>1425</v>
      </c>
      <c r="C90" s="73"/>
      <c r="D90" s="74">
        <v>9023.0</v>
      </c>
      <c r="E90" s="75"/>
      <c r="F90" s="78">
        <v>300.0</v>
      </c>
      <c r="G90" s="74">
        <v>27271.0</v>
      </c>
      <c r="H90" s="79">
        <f>F90/G90</f>
        <v>0.01100069671</v>
      </c>
      <c r="I90" s="78">
        <v>309.0</v>
      </c>
      <c r="J90" s="74">
        <v>25785.0</v>
      </c>
      <c r="K90" s="79">
        <f>I90/J90</f>
        <v>0.01198371146</v>
      </c>
      <c r="L90" s="78">
        <v>250.0</v>
      </c>
      <c r="M90" s="74">
        <v>36031.0</v>
      </c>
      <c r="N90" s="79">
        <f>L90/M90</f>
        <v>0.006938469651</v>
      </c>
      <c r="O90" s="78">
        <v>325.0</v>
      </c>
      <c r="P90" s="74">
        <v>41664.0</v>
      </c>
      <c r="Q90" s="79">
        <f>O90/P90</f>
        <v>0.007800499232</v>
      </c>
    </row>
    <row r="91">
      <c r="A91" s="71" t="s">
        <v>1440</v>
      </c>
      <c r="B91" s="72" t="s">
        <v>1425</v>
      </c>
      <c r="C91" s="73"/>
      <c r="D91" s="74">
        <v>6185.0</v>
      </c>
      <c r="E91" s="75"/>
      <c r="F91" s="73"/>
      <c r="G91" s="74">
        <v>9425.0</v>
      </c>
      <c r="H91" s="75"/>
      <c r="I91" s="73"/>
      <c r="J91" s="74">
        <v>10710.0</v>
      </c>
      <c r="K91" s="75"/>
      <c r="L91" s="76" t="s">
        <v>1383</v>
      </c>
      <c r="M91" s="74">
        <v>9834.0</v>
      </c>
      <c r="N91" s="77" t="s">
        <v>1383</v>
      </c>
      <c r="O91" s="73"/>
      <c r="P91" s="74">
        <v>10477.0</v>
      </c>
      <c r="Q91" s="75"/>
    </row>
    <row r="92">
      <c r="A92" s="71" t="s">
        <v>564</v>
      </c>
      <c r="B92" s="72" t="s">
        <v>1425</v>
      </c>
      <c r="C92" s="73"/>
      <c r="D92" s="74">
        <v>7480.0</v>
      </c>
      <c r="E92" s="75"/>
      <c r="F92" s="73"/>
      <c r="G92" s="74">
        <v>23852.0</v>
      </c>
      <c r="H92" s="75"/>
      <c r="I92" s="78">
        <v>25.0</v>
      </c>
      <c r="J92" s="74">
        <v>26105.0</v>
      </c>
      <c r="K92" s="79">
        <f>I92/J92</f>
        <v>0.0009576709443</v>
      </c>
      <c r="L92" s="78">
        <v>21.0</v>
      </c>
      <c r="M92" s="74">
        <v>26127.0</v>
      </c>
      <c r="N92" s="79">
        <f>L92/M92</f>
        <v>0.0008037662189</v>
      </c>
      <c r="O92" s="78">
        <v>15.0</v>
      </c>
      <c r="P92" s="74">
        <v>30204.0</v>
      </c>
      <c r="Q92" s="79">
        <f>O92/P92</f>
        <v>0.0004966229638</v>
      </c>
    </row>
    <row r="93">
      <c r="A93" s="71" t="s">
        <v>1441</v>
      </c>
      <c r="B93" s="72" t="s">
        <v>1425</v>
      </c>
      <c r="C93" s="78">
        <v>11.0</v>
      </c>
      <c r="D93" s="74">
        <v>19015.0</v>
      </c>
      <c r="E93" s="79">
        <f>C93/D93</f>
        <v>0.0005784906653</v>
      </c>
      <c r="F93" s="73"/>
      <c r="G93" s="74">
        <v>28285.0</v>
      </c>
      <c r="H93" s="75"/>
      <c r="I93" s="73"/>
      <c r="J93" s="74">
        <v>31602.0</v>
      </c>
      <c r="K93" s="75"/>
      <c r="L93" s="73"/>
      <c r="M93" s="74">
        <v>30847.0</v>
      </c>
      <c r="N93" s="75"/>
      <c r="O93" s="76" t="s">
        <v>1383</v>
      </c>
      <c r="P93" s="74">
        <v>32770.0</v>
      </c>
      <c r="Q93" s="77" t="s">
        <v>1383</v>
      </c>
    </row>
    <row r="94">
      <c r="A94" s="71" t="s">
        <v>1442</v>
      </c>
      <c r="B94" s="72" t="s">
        <v>1425</v>
      </c>
      <c r="C94" s="73"/>
      <c r="D94" s="74">
        <v>7775.0</v>
      </c>
      <c r="E94" s="75"/>
      <c r="F94" s="73"/>
      <c r="G94" s="74">
        <v>15022.0</v>
      </c>
      <c r="H94" s="75"/>
      <c r="I94" s="73"/>
      <c r="J94" s="74">
        <v>17784.0</v>
      </c>
      <c r="K94" s="75"/>
      <c r="L94" s="73"/>
      <c r="M94" s="74">
        <v>18105.0</v>
      </c>
      <c r="N94" s="75"/>
      <c r="O94" s="73"/>
      <c r="P94" s="74">
        <v>18916.0</v>
      </c>
      <c r="Q94" s="75"/>
    </row>
    <row r="95">
      <c r="A95" s="71" t="s">
        <v>1179</v>
      </c>
      <c r="B95" s="72" t="s">
        <v>1425</v>
      </c>
      <c r="C95" s="73"/>
      <c r="D95" s="74">
        <v>9917.0</v>
      </c>
      <c r="E95" s="75"/>
      <c r="F95" s="73"/>
      <c r="G95" s="74">
        <v>16898.0</v>
      </c>
      <c r="H95" s="75"/>
      <c r="I95" s="73"/>
      <c r="J95" s="74">
        <v>18565.0</v>
      </c>
      <c r="K95" s="75"/>
      <c r="L95" s="73"/>
      <c r="M95" s="74">
        <v>17489.0</v>
      </c>
      <c r="N95" s="75"/>
      <c r="O95" s="73"/>
      <c r="P95" s="74">
        <v>16621.0</v>
      </c>
      <c r="Q95" s="75"/>
    </row>
    <row r="96">
      <c r="A96" s="71" t="s">
        <v>1443</v>
      </c>
      <c r="B96" s="72" t="s">
        <v>1425</v>
      </c>
      <c r="C96" s="73"/>
      <c r="D96" s="74">
        <v>10857.0</v>
      </c>
      <c r="E96" s="75"/>
      <c r="F96" s="73"/>
      <c r="G96" s="74">
        <v>14561.0</v>
      </c>
      <c r="H96" s="75"/>
      <c r="I96" s="73"/>
      <c r="J96" s="74">
        <v>13871.0</v>
      </c>
      <c r="K96" s="75"/>
      <c r="L96" s="73"/>
      <c r="M96" s="74">
        <v>12872.0</v>
      </c>
      <c r="N96" s="75"/>
      <c r="O96" s="73"/>
      <c r="P96" s="74">
        <v>12834.0</v>
      </c>
      <c r="Q96" s="75"/>
    </row>
    <row r="97">
      <c r="A97" s="71" t="s">
        <v>1227</v>
      </c>
      <c r="B97" s="72" t="s">
        <v>1425</v>
      </c>
      <c r="C97" s="78">
        <v>21.0</v>
      </c>
      <c r="D97" s="74">
        <v>10877.0</v>
      </c>
      <c r="E97" s="79">
        <f t="shared" ref="E97:E98" si="32">C97/D97</f>
        <v>0.001930679415</v>
      </c>
      <c r="F97" s="76" t="s">
        <v>1383</v>
      </c>
      <c r="G97" s="74">
        <v>23501.0</v>
      </c>
      <c r="H97" s="77" t="s">
        <v>1383</v>
      </c>
      <c r="I97" s="73"/>
      <c r="J97" s="74">
        <v>25446.0</v>
      </c>
      <c r="K97" s="75"/>
      <c r="L97" s="78">
        <v>24.0</v>
      </c>
      <c r="M97" s="74">
        <v>27943.0</v>
      </c>
      <c r="N97" s="79">
        <f>L97/M97</f>
        <v>0.0008588913145</v>
      </c>
      <c r="O97" s="78">
        <v>22.0</v>
      </c>
      <c r="P97" s="74">
        <v>26427.0</v>
      </c>
      <c r="Q97" s="79">
        <f>O97/P97</f>
        <v>0.0008324819314</v>
      </c>
    </row>
    <row r="98">
      <c r="A98" s="71" t="s">
        <v>1444</v>
      </c>
      <c r="B98" s="72" t="s">
        <v>1425</v>
      </c>
      <c r="C98" s="78">
        <v>14.0</v>
      </c>
      <c r="D98" s="74">
        <v>25887.0</v>
      </c>
      <c r="E98" s="79">
        <f t="shared" si="32"/>
        <v>0.0005408119906</v>
      </c>
      <c r="F98" s="73"/>
      <c r="G98" s="74">
        <v>44225.0</v>
      </c>
      <c r="H98" s="75"/>
      <c r="I98" s="73"/>
      <c r="J98" s="74">
        <v>48215.0</v>
      </c>
      <c r="K98" s="75"/>
      <c r="L98" s="73"/>
      <c r="M98" s="74">
        <v>45836.0</v>
      </c>
      <c r="N98" s="75"/>
      <c r="O98" s="73"/>
      <c r="P98" s="74">
        <v>44477.0</v>
      </c>
      <c r="Q98" s="75"/>
    </row>
    <row r="99">
      <c r="A99" s="71" t="s">
        <v>1445</v>
      </c>
      <c r="B99" s="72" t="s">
        <v>1425</v>
      </c>
      <c r="C99" s="73"/>
      <c r="D99" s="74">
        <v>19820.0</v>
      </c>
      <c r="E99" s="75"/>
      <c r="F99" s="73"/>
      <c r="G99" s="74">
        <v>37561.0</v>
      </c>
      <c r="H99" s="75"/>
      <c r="I99" s="73"/>
      <c r="J99" s="74">
        <v>43192.0</v>
      </c>
      <c r="K99" s="75"/>
      <c r="L99" s="73"/>
      <c r="M99" s="74">
        <v>44254.0</v>
      </c>
      <c r="N99" s="75"/>
      <c r="O99" s="73"/>
      <c r="P99" s="74">
        <v>46673.0</v>
      </c>
      <c r="Q99" s="75"/>
    </row>
    <row r="100">
      <c r="A100" s="71" t="s">
        <v>606</v>
      </c>
      <c r="B100" s="72" t="s">
        <v>1425</v>
      </c>
      <c r="C100" s="78">
        <v>6.0</v>
      </c>
      <c r="D100" s="74">
        <v>8782.0</v>
      </c>
      <c r="E100" s="79">
        <f t="shared" ref="E100:E101" si="33">C100/D100</f>
        <v>0.0006832156684</v>
      </c>
      <c r="F100" s="73"/>
      <c r="G100" s="74">
        <v>20001.0</v>
      </c>
      <c r="H100" s="75"/>
      <c r="I100" s="73"/>
      <c r="J100" s="74">
        <v>22098.0</v>
      </c>
      <c r="K100" s="75"/>
      <c r="L100" s="73"/>
      <c r="M100" s="74">
        <v>21663.0</v>
      </c>
      <c r="N100" s="75"/>
      <c r="O100" s="78">
        <v>17.0</v>
      </c>
      <c r="P100" s="74">
        <v>22651.0</v>
      </c>
      <c r="Q100" s="79">
        <f t="shared" ref="Q100:Q101" si="34">O100/P100</f>
        <v>0.0007505187409</v>
      </c>
    </row>
    <row r="101">
      <c r="A101" s="71" t="s">
        <v>1031</v>
      </c>
      <c r="B101" s="72" t="s">
        <v>1425</v>
      </c>
      <c r="C101" s="78">
        <v>15.0</v>
      </c>
      <c r="D101" s="74">
        <v>13288.0</v>
      </c>
      <c r="E101" s="79">
        <f t="shared" si="33"/>
        <v>0.001128838049</v>
      </c>
      <c r="F101" s="73"/>
      <c r="G101" s="74">
        <v>24252.0</v>
      </c>
      <c r="H101" s="75"/>
      <c r="I101" s="73"/>
      <c r="J101" s="74">
        <v>28852.0</v>
      </c>
      <c r="K101" s="75"/>
      <c r="L101" s="78">
        <v>41.0</v>
      </c>
      <c r="M101" s="74">
        <v>26637.0</v>
      </c>
      <c r="N101" s="79">
        <f>L101/M101</f>
        <v>0.001539212374</v>
      </c>
      <c r="O101" s="78">
        <v>20.0</v>
      </c>
      <c r="P101" s="74">
        <v>26810.0</v>
      </c>
      <c r="Q101" s="79">
        <f t="shared" si="34"/>
        <v>0.0007459903021</v>
      </c>
    </row>
    <row r="102">
      <c r="A102" s="71" t="s">
        <v>1446</v>
      </c>
      <c r="B102" s="72" t="s">
        <v>1425</v>
      </c>
      <c r="C102" s="73"/>
      <c r="D102" s="74">
        <v>6404.0</v>
      </c>
      <c r="E102" s="75"/>
      <c r="F102" s="73"/>
      <c r="G102" s="74">
        <v>13597.0</v>
      </c>
      <c r="H102" s="75"/>
      <c r="I102" s="73"/>
      <c r="J102" s="74">
        <v>16301.0</v>
      </c>
      <c r="K102" s="75"/>
      <c r="L102" s="73"/>
      <c r="M102" s="74">
        <v>15515.0</v>
      </c>
      <c r="N102" s="75"/>
      <c r="O102" s="76" t="s">
        <v>1383</v>
      </c>
      <c r="P102" s="74">
        <v>15932.0</v>
      </c>
      <c r="Q102" s="77" t="s">
        <v>1383</v>
      </c>
    </row>
    <row r="103">
      <c r="A103" s="71" t="s">
        <v>1447</v>
      </c>
      <c r="B103" s="72" t="s">
        <v>1425</v>
      </c>
      <c r="C103" s="78">
        <v>8.0</v>
      </c>
      <c r="D103" s="74">
        <v>12146.0</v>
      </c>
      <c r="E103" s="79">
        <f>C103/D103</f>
        <v>0.0006586530545</v>
      </c>
      <c r="F103" s="73"/>
      <c r="G103" s="74">
        <v>27983.0</v>
      </c>
      <c r="H103" s="75"/>
      <c r="I103" s="73"/>
      <c r="J103" s="74">
        <v>33400.0</v>
      </c>
      <c r="K103" s="75"/>
      <c r="L103" s="78">
        <v>31.0</v>
      </c>
      <c r="M103" s="74">
        <v>33759.0</v>
      </c>
      <c r="N103" s="79">
        <f>L103/M103</f>
        <v>0.0009182736455</v>
      </c>
      <c r="O103" s="78">
        <v>17.0</v>
      </c>
      <c r="P103" s="74">
        <v>29802.0</v>
      </c>
      <c r="Q103" s="79">
        <f>O103/P103</f>
        <v>0.0005704315147</v>
      </c>
    </row>
    <row r="104">
      <c r="A104" s="71" t="s">
        <v>708</v>
      </c>
      <c r="B104" s="72" t="s">
        <v>1425</v>
      </c>
      <c r="C104" s="73"/>
      <c r="D104" s="74">
        <v>11455.0</v>
      </c>
      <c r="E104" s="75"/>
      <c r="F104" s="73"/>
      <c r="G104" s="74">
        <v>16056.0</v>
      </c>
      <c r="H104" s="75"/>
      <c r="I104" s="73"/>
      <c r="J104" s="74">
        <v>14918.0</v>
      </c>
      <c r="K104" s="75"/>
      <c r="L104" s="73"/>
      <c r="M104" s="74">
        <v>13334.0</v>
      </c>
      <c r="N104" s="75"/>
      <c r="O104" s="73"/>
      <c r="P104" s="74">
        <v>14531.0</v>
      </c>
      <c r="Q104" s="75"/>
    </row>
    <row r="105">
      <c r="A105" s="71" t="s">
        <v>1234</v>
      </c>
      <c r="B105" s="72" t="s">
        <v>1425</v>
      </c>
      <c r="C105" s="73"/>
      <c r="D105" s="74">
        <v>7907.0</v>
      </c>
      <c r="E105" s="75"/>
      <c r="F105" s="73"/>
      <c r="G105" s="74">
        <v>10203.0</v>
      </c>
      <c r="H105" s="75"/>
      <c r="I105" s="73"/>
      <c r="J105" s="74">
        <v>10154.0</v>
      </c>
      <c r="K105" s="75"/>
      <c r="L105" s="73"/>
      <c r="M105" s="74">
        <v>8876.0</v>
      </c>
      <c r="N105" s="75"/>
      <c r="O105" s="73"/>
      <c r="P105" s="74">
        <v>9464.0</v>
      </c>
      <c r="Q105" s="75"/>
    </row>
    <row r="106">
      <c r="A106" s="71" t="s">
        <v>1448</v>
      </c>
      <c r="B106" s="72" t="s">
        <v>1425</v>
      </c>
      <c r="C106" s="78">
        <v>44.0</v>
      </c>
      <c r="D106" s="74">
        <v>9919.0</v>
      </c>
      <c r="E106" s="79">
        <f>C106/D106</f>
        <v>0.004435931041</v>
      </c>
      <c r="F106" s="76" t="s">
        <v>1383</v>
      </c>
      <c r="G106" s="74">
        <v>19555.0</v>
      </c>
      <c r="H106" s="77" t="s">
        <v>1383</v>
      </c>
      <c r="I106" s="78">
        <v>200.0</v>
      </c>
      <c r="J106" s="74">
        <v>24021.0</v>
      </c>
      <c r="K106" s="79">
        <f t="shared" ref="K106:K108" si="35">I106/J106</f>
        <v>0.008326048041</v>
      </c>
      <c r="L106" s="78">
        <v>200.0</v>
      </c>
      <c r="M106" s="74">
        <v>30586.0</v>
      </c>
      <c r="N106" s="79">
        <f t="shared" ref="N106:N108" si="36">L106/M106</f>
        <v>0.006538939384</v>
      </c>
      <c r="O106" s="78">
        <v>125.0</v>
      </c>
      <c r="P106" s="74">
        <v>31874.0</v>
      </c>
      <c r="Q106" s="79">
        <f t="shared" ref="Q106:Q108" si="37">O106/P106</f>
        <v>0.003921691661</v>
      </c>
    </row>
    <row r="107">
      <c r="A107" s="71" t="s">
        <v>1449</v>
      </c>
      <c r="B107" s="72" t="s">
        <v>1425</v>
      </c>
      <c r="C107" s="73"/>
      <c r="D107" s="74">
        <v>7332.0</v>
      </c>
      <c r="E107" s="75"/>
      <c r="F107" s="73"/>
      <c r="G107" s="74">
        <v>30468.0</v>
      </c>
      <c r="H107" s="75"/>
      <c r="I107" s="78">
        <v>67.0</v>
      </c>
      <c r="J107" s="74">
        <v>47320.0</v>
      </c>
      <c r="K107" s="79">
        <f t="shared" si="35"/>
        <v>0.001415891801</v>
      </c>
      <c r="L107" s="78">
        <v>119.0</v>
      </c>
      <c r="M107" s="74">
        <v>69289.0</v>
      </c>
      <c r="N107" s="79">
        <f t="shared" si="36"/>
        <v>0.001717444327</v>
      </c>
      <c r="O107" s="78">
        <v>180.0</v>
      </c>
      <c r="P107" s="74">
        <v>80217.0</v>
      </c>
      <c r="Q107" s="79">
        <f t="shared" si="37"/>
        <v>0.002243913385</v>
      </c>
    </row>
    <row r="108">
      <c r="A108" s="71" t="s">
        <v>1450</v>
      </c>
      <c r="B108" s="72" t="s">
        <v>1425</v>
      </c>
      <c r="C108" s="78">
        <v>180.0</v>
      </c>
      <c r="D108" s="74">
        <v>30836.0</v>
      </c>
      <c r="E108" s="79">
        <f>C108/D108</f>
        <v>0.005837332987</v>
      </c>
      <c r="F108" s="78">
        <v>200.0</v>
      </c>
      <c r="G108" s="74">
        <v>53442.0</v>
      </c>
      <c r="H108" s="79">
        <f>F108/G108</f>
        <v>0.003742374911</v>
      </c>
      <c r="I108" s="78">
        <v>250.0</v>
      </c>
      <c r="J108" s="74">
        <v>66131.0</v>
      </c>
      <c r="K108" s="79">
        <f t="shared" si="35"/>
        <v>0.003780375316</v>
      </c>
      <c r="L108" s="78">
        <v>466.0</v>
      </c>
      <c r="M108" s="74">
        <v>61334.0</v>
      </c>
      <c r="N108" s="79">
        <f t="shared" si="36"/>
        <v>0.007597743503</v>
      </c>
      <c r="O108" s="78">
        <v>278.0</v>
      </c>
      <c r="P108" s="74">
        <v>67103.0</v>
      </c>
      <c r="Q108" s="79">
        <f t="shared" si="37"/>
        <v>0.004142884819</v>
      </c>
    </row>
    <row r="109">
      <c r="A109" s="71" t="s">
        <v>277</v>
      </c>
      <c r="B109" s="72" t="s">
        <v>1425</v>
      </c>
      <c r="C109" s="73"/>
      <c r="D109" s="74">
        <v>5729.0</v>
      </c>
      <c r="E109" s="80"/>
      <c r="F109" s="73"/>
      <c r="G109" s="74">
        <v>12455.0</v>
      </c>
      <c r="H109" s="75"/>
      <c r="I109" s="73"/>
      <c r="J109" s="74">
        <v>11112.0</v>
      </c>
      <c r="K109" s="75"/>
      <c r="L109" s="73"/>
      <c r="M109" s="74">
        <v>10768.0</v>
      </c>
      <c r="N109" s="75"/>
      <c r="O109" s="73"/>
      <c r="P109" s="74">
        <v>8876.0</v>
      </c>
      <c r="Q109" s="75"/>
    </row>
    <row r="110">
      <c r="A110" s="71" t="s">
        <v>1451</v>
      </c>
      <c r="B110" s="72" t="s">
        <v>1425</v>
      </c>
      <c r="C110" s="73"/>
      <c r="D110" s="74">
        <v>12959.0</v>
      </c>
      <c r="E110" s="75"/>
      <c r="F110" s="73"/>
      <c r="G110" s="74">
        <v>19344.0</v>
      </c>
      <c r="H110" s="75"/>
      <c r="I110" s="73"/>
      <c r="J110" s="74">
        <v>21934.0</v>
      </c>
      <c r="K110" s="75"/>
      <c r="L110" s="76" t="s">
        <v>1383</v>
      </c>
      <c r="M110" s="74">
        <v>20407.0</v>
      </c>
      <c r="N110" s="77" t="s">
        <v>1383</v>
      </c>
      <c r="O110" s="73"/>
      <c r="P110" s="74">
        <v>19869.0</v>
      </c>
      <c r="Q110" s="75"/>
    </row>
    <row r="111">
      <c r="A111" s="71" t="s">
        <v>1452</v>
      </c>
      <c r="B111" s="72" t="s">
        <v>1425</v>
      </c>
      <c r="C111" s="73"/>
      <c r="D111" s="74">
        <v>6120.0</v>
      </c>
      <c r="E111" s="75"/>
      <c r="F111" s="73"/>
      <c r="G111" s="74">
        <v>10612.0</v>
      </c>
      <c r="H111" s="75"/>
      <c r="I111" s="73"/>
      <c r="J111" s="74">
        <v>11199.0</v>
      </c>
      <c r="K111" s="75"/>
      <c r="L111" s="73"/>
      <c r="M111" s="74">
        <v>10564.0</v>
      </c>
      <c r="N111" s="75"/>
      <c r="O111" s="73"/>
      <c r="P111" s="74">
        <v>10881.0</v>
      </c>
      <c r="Q111" s="75"/>
    </row>
    <row r="112">
      <c r="A112" s="71" t="s">
        <v>1453</v>
      </c>
      <c r="B112" s="72" t="s">
        <v>1425</v>
      </c>
      <c r="C112" s="78">
        <v>86.0</v>
      </c>
      <c r="D112" s="74">
        <v>11758.0</v>
      </c>
      <c r="E112" s="79">
        <f>C112/D112</f>
        <v>0.007314169076</v>
      </c>
      <c r="F112" s="78">
        <v>53.0</v>
      </c>
      <c r="G112" s="74">
        <v>21774.0</v>
      </c>
      <c r="H112" s="79">
        <f>F112/G112</f>
        <v>0.00243409571</v>
      </c>
      <c r="I112" s="73"/>
      <c r="J112" s="74">
        <v>20636.0</v>
      </c>
      <c r="K112" s="75"/>
      <c r="L112" s="78">
        <v>54.0</v>
      </c>
      <c r="M112" s="74">
        <v>29890.0</v>
      </c>
      <c r="N112" s="79">
        <f>L112/M112</f>
        <v>0.001806624289</v>
      </c>
      <c r="O112" s="78">
        <v>60.0</v>
      </c>
      <c r="P112" s="74">
        <v>31151.0</v>
      </c>
      <c r="Q112" s="79">
        <f>O112/P112</f>
        <v>0.001926101891</v>
      </c>
    </row>
    <row r="113">
      <c r="A113" s="71" t="s">
        <v>670</v>
      </c>
      <c r="B113" s="72" t="s">
        <v>1425</v>
      </c>
      <c r="C113" s="73"/>
      <c r="D113" s="74">
        <v>3872.0</v>
      </c>
      <c r="E113" s="75"/>
      <c r="F113" s="73"/>
      <c r="G113" s="74">
        <v>9402.0</v>
      </c>
      <c r="H113" s="75"/>
      <c r="I113" s="73"/>
      <c r="J113" s="74">
        <v>9905.0</v>
      </c>
      <c r="K113" s="75"/>
      <c r="L113" s="73"/>
      <c r="M113" s="74">
        <v>7695.0</v>
      </c>
      <c r="N113" s="75"/>
      <c r="O113" s="73"/>
      <c r="P113" s="74">
        <v>8392.0</v>
      </c>
      <c r="Q113" s="75"/>
    </row>
    <row r="114">
      <c r="A114" s="71" t="s">
        <v>1255</v>
      </c>
      <c r="B114" s="72" t="s">
        <v>1425</v>
      </c>
      <c r="C114" s="73"/>
      <c r="D114" s="74">
        <v>6345.0</v>
      </c>
      <c r="E114" s="75"/>
      <c r="F114" s="73"/>
      <c r="G114" s="74">
        <v>12565.0</v>
      </c>
      <c r="H114" s="75"/>
      <c r="I114" s="73"/>
      <c r="J114" s="74">
        <v>12397.0</v>
      </c>
      <c r="K114" s="75"/>
      <c r="L114" s="73"/>
      <c r="M114" s="74">
        <v>11792.0</v>
      </c>
      <c r="N114" s="75"/>
      <c r="O114" s="73"/>
      <c r="P114" s="74">
        <v>11786.0</v>
      </c>
      <c r="Q114" s="75"/>
    </row>
    <row r="115">
      <c r="A115" s="71" t="s">
        <v>1454</v>
      </c>
      <c r="B115" s="72" t="s">
        <v>1425</v>
      </c>
      <c r="C115" s="73"/>
      <c r="D115" s="74">
        <v>2192.0</v>
      </c>
      <c r="E115" s="75"/>
      <c r="F115" s="73"/>
      <c r="G115" s="74">
        <v>12791.0</v>
      </c>
      <c r="H115" s="75"/>
      <c r="I115" s="73"/>
      <c r="J115" s="74">
        <v>20848.0</v>
      </c>
      <c r="K115" s="75"/>
      <c r="L115" s="78">
        <v>11.0</v>
      </c>
      <c r="M115" s="74">
        <v>29695.0</v>
      </c>
      <c r="N115" s="79">
        <f>L115/M115</f>
        <v>0.0003704327328</v>
      </c>
      <c r="O115" s="78">
        <v>11.0</v>
      </c>
      <c r="P115" s="74">
        <v>37670.0</v>
      </c>
      <c r="Q115" s="79">
        <f>O115/P115</f>
        <v>0.0002920095567</v>
      </c>
    </row>
    <row r="116">
      <c r="A116" s="71" t="s">
        <v>1455</v>
      </c>
      <c r="B116" s="72" t="s">
        <v>1425</v>
      </c>
      <c r="C116" s="73"/>
      <c r="D116" s="74">
        <v>5857.0</v>
      </c>
      <c r="E116" s="75"/>
      <c r="F116" s="73"/>
      <c r="G116" s="74">
        <v>17216.0</v>
      </c>
      <c r="H116" s="75"/>
      <c r="I116" s="73"/>
      <c r="J116" s="74">
        <v>16412.0</v>
      </c>
      <c r="K116" s="75"/>
      <c r="L116" s="73"/>
      <c r="M116" s="74">
        <v>14857.0</v>
      </c>
      <c r="N116" s="75"/>
      <c r="O116" s="73"/>
      <c r="P116" s="74">
        <v>15832.0</v>
      </c>
      <c r="Q116" s="75"/>
    </row>
    <row r="117">
      <c r="A117" s="71" t="s">
        <v>1456</v>
      </c>
      <c r="B117" s="72" t="s">
        <v>1425</v>
      </c>
      <c r="C117" s="73"/>
      <c r="D117" s="74">
        <v>8435.0</v>
      </c>
      <c r="E117" s="75"/>
      <c r="F117" s="73"/>
      <c r="G117" s="74">
        <v>13853.0</v>
      </c>
      <c r="H117" s="75"/>
      <c r="I117" s="73"/>
      <c r="J117" s="74">
        <v>17447.0</v>
      </c>
      <c r="K117" s="75"/>
      <c r="L117" s="76" t="s">
        <v>1383</v>
      </c>
      <c r="M117" s="74">
        <v>15187.0</v>
      </c>
      <c r="N117" s="77" t="s">
        <v>1383</v>
      </c>
      <c r="O117" s="73"/>
      <c r="P117" s="74">
        <v>15304.0</v>
      </c>
      <c r="Q117" s="75"/>
    </row>
    <row r="118">
      <c r="A118" s="71" t="s">
        <v>1457</v>
      </c>
      <c r="B118" s="72" t="s">
        <v>1425</v>
      </c>
      <c r="C118" s="78">
        <v>655.0</v>
      </c>
      <c r="D118" s="74">
        <v>41569.0</v>
      </c>
      <c r="E118" s="79">
        <f>C118/D118</f>
        <v>0.01575693425</v>
      </c>
      <c r="F118" s="78">
        <v>1300.0</v>
      </c>
      <c r="G118" s="74">
        <v>103408.0</v>
      </c>
      <c r="H118" s="79">
        <f>F118/G118</f>
        <v>0.01257156119</v>
      </c>
      <c r="I118" s="78">
        <v>1500.0</v>
      </c>
      <c r="J118" s="74">
        <v>126245.0</v>
      </c>
      <c r="K118" s="79">
        <f>I118/J118</f>
        <v>0.01188165868</v>
      </c>
      <c r="L118" s="78">
        <v>3500.0</v>
      </c>
      <c r="M118" s="74">
        <v>153387.0</v>
      </c>
      <c r="N118" s="79">
        <f>L118/M118</f>
        <v>0.02281810062</v>
      </c>
      <c r="O118" s="78">
        <v>2565.0</v>
      </c>
      <c r="P118" s="74">
        <v>175248.0</v>
      </c>
      <c r="Q118" s="79">
        <f>O118/P118</f>
        <v>0.01463640099</v>
      </c>
    </row>
    <row r="119">
      <c r="A119" s="71" t="s">
        <v>423</v>
      </c>
      <c r="B119" s="72" t="s">
        <v>1425</v>
      </c>
      <c r="C119" s="73"/>
      <c r="D119" s="74">
        <v>11724.0</v>
      </c>
      <c r="E119" s="75"/>
      <c r="F119" s="73"/>
      <c r="G119" s="74">
        <v>18987.0</v>
      </c>
      <c r="H119" s="75"/>
      <c r="I119" s="73"/>
      <c r="J119" s="74">
        <v>17713.0</v>
      </c>
      <c r="K119" s="75"/>
      <c r="L119" s="73"/>
      <c r="M119" s="74">
        <v>16871.0</v>
      </c>
      <c r="N119" s="75"/>
      <c r="O119" s="73"/>
      <c r="P119" s="74">
        <v>18319.0</v>
      </c>
      <c r="Q119" s="75"/>
    </row>
    <row r="120">
      <c r="A120" s="71" t="s">
        <v>1458</v>
      </c>
      <c r="B120" s="72" t="s">
        <v>1425</v>
      </c>
      <c r="C120" s="78">
        <v>67.0</v>
      </c>
      <c r="D120" s="74">
        <v>43619.0</v>
      </c>
      <c r="E120" s="79">
        <f>C120/D120</f>
        <v>0.001536027878</v>
      </c>
      <c r="F120" s="78">
        <v>220.0</v>
      </c>
      <c r="G120" s="74">
        <v>92930.0</v>
      </c>
      <c r="H120" s="79">
        <f>F120/G120</f>
        <v>0.002367373292</v>
      </c>
      <c r="I120" s="78">
        <v>300.0</v>
      </c>
      <c r="J120" s="74">
        <v>95837.0</v>
      </c>
      <c r="K120" s="79">
        <f>I120/J120</f>
        <v>0.003130315014</v>
      </c>
      <c r="L120" s="78">
        <v>420.0</v>
      </c>
      <c r="M120" s="74">
        <v>90339.0</v>
      </c>
      <c r="N120" s="79">
        <f>L120/M120</f>
        <v>0.00464915485</v>
      </c>
      <c r="O120" s="78">
        <v>350.0</v>
      </c>
      <c r="P120" s="74">
        <v>102076.0</v>
      </c>
      <c r="Q120" s="79">
        <f>O120/P120</f>
        <v>0.003428817744</v>
      </c>
    </row>
    <row r="121">
      <c r="A121" s="71" t="s">
        <v>1459</v>
      </c>
      <c r="B121" s="72" t="s">
        <v>1425</v>
      </c>
      <c r="C121" s="73"/>
      <c r="D121" s="74">
        <v>7278.0</v>
      </c>
      <c r="E121" s="75"/>
      <c r="F121" s="73"/>
      <c r="G121" s="74">
        <v>14825.0</v>
      </c>
      <c r="H121" s="75"/>
      <c r="I121" s="73"/>
      <c r="J121" s="74">
        <v>14590.0</v>
      </c>
      <c r="K121" s="75"/>
      <c r="L121" s="73"/>
      <c r="M121" s="74">
        <v>11056.0</v>
      </c>
      <c r="N121" s="75"/>
      <c r="O121" s="73"/>
      <c r="P121" s="74">
        <v>11942.0</v>
      </c>
      <c r="Q121" s="75"/>
    </row>
    <row r="122">
      <c r="A122" s="71" t="s">
        <v>1460</v>
      </c>
      <c r="B122" s="72" t="s">
        <v>1425</v>
      </c>
      <c r="C122" s="73"/>
      <c r="D122" s="74">
        <v>6192.0</v>
      </c>
      <c r="E122" s="75"/>
      <c r="F122" s="73"/>
      <c r="G122" s="74">
        <v>16616.0</v>
      </c>
      <c r="H122" s="75"/>
      <c r="I122" s="73"/>
      <c r="J122" s="74">
        <v>18301.0</v>
      </c>
      <c r="K122" s="75"/>
      <c r="L122" s="73"/>
      <c r="M122" s="74">
        <v>16364.0</v>
      </c>
      <c r="N122" s="75"/>
      <c r="O122" s="73"/>
      <c r="P122" s="74">
        <v>15248.0</v>
      </c>
      <c r="Q122" s="75"/>
    </row>
    <row r="123">
      <c r="A123" s="71" t="s">
        <v>1461</v>
      </c>
      <c r="B123" s="72" t="s">
        <v>1425</v>
      </c>
      <c r="C123" s="73"/>
      <c r="D123" s="74">
        <v>9047.0</v>
      </c>
      <c r="E123" s="75"/>
      <c r="F123" s="73"/>
      <c r="G123" s="74">
        <v>11688.0</v>
      </c>
      <c r="H123" s="75"/>
      <c r="I123" s="73"/>
      <c r="J123" s="74">
        <v>11132.0</v>
      </c>
      <c r="K123" s="75"/>
      <c r="L123" s="73"/>
      <c r="M123" s="74">
        <v>10715.0</v>
      </c>
      <c r="N123" s="75"/>
      <c r="O123" s="73"/>
      <c r="P123" s="74">
        <v>11497.0</v>
      </c>
      <c r="Q123" s="75"/>
    </row>
    <row r="124">
      <c r="A124" s="71" t="s">
        <v>1462</v>
      </c>
      <c r="B124" s="72" t="s">
        <v>1425</v>
      </c>
      <c r="C124" s="73"/>
      <c r="D124" s="74">
        <v>8389.0</v>
      </c>
      <c r="E124" s="75"/>
      <c r="F124" s="73"/>
      <c r="G124" s="74">
        <v>22548.0</v>
      </c>
      <c r="H124" s="75"/>
      <c r="I124" s="73"/>
      <c r="J124" s="74">
        <v>28385.0</v>
      </c>
      <c r="K124" s="75"/>
      <c r="L124" s="78">
        <v>53.0</v>
      </c>
      <c r="M124" s="74">
        <v>33394.0</v>
      </c>
      <c r="N124" s="79">
        <f t="shared" ref="N124:N125" si="38">L124/M124</f>
        <v>0.001587111457</v>
      </c>
      <c r="O124" s="78">
        <v>62.0</v>
      </c>
      <c r="P124" s="74">
        <v>36043.0</v>
      </c>
      <c r="Q124" s="79">
        <f t="shared" ref="Q124:Q125" si="39">O124/P124</f>
        <v>0.001720167578</v>
      </c>
    </row>
    <row r="125">
      <c r="A125" s="71" t="s">
        <v>247</v>
      </c>
      <c r="B125" s="72" t="s">
        <v>1425</v>
      </c>
      <c r="C125" s="73"/>
      <c r="D125" s="74">
        <v>13419.0</v>
      </c>
      <c r="E125" s="75"/>
      <c r="F125" s="73"/>
      <c r="G125" s="74">
        <v>30723.0</v>
      </c>
      <c r="H125" s="75"/>
      <c r="I125" s="73"/>
      <c r="J125" s="74">
        <v>29691.0</v>
      </c>
      <c r="K125" s="75"/>
      <c r="L125" s="78">
        <v>144.0</v>
      </c>
      <c r="M125" s="74">
        <v>55800.0</v>
      </c>
      <c r="N125" s="79">
        <f t="shared" si="38"/>
        <v>0.002580645161</v>
      </c>
      <c r="O125" s="78">
        <v>65.0</v>
      </c>
      <c r="P125" s="74">
        <v>50461.0</v>
      </c>
      <c r="Q125" s="79">
        <f t="shared" si="39"/>
        <v>0.001288123501</v>
      </c>
    </row>
    <row r="126">
      <c r="A126" s="71" t="s">
        <v>631</v>
      </c>
      <c r="B126" s="72" t="s">
        <v>1425</v>
      </c>
      <c r="C126" s="78">
        <v>8.0</v>
      </c>
      <c r="D126" s="74">
        <v>23844.0</v>
      </c>
      <c r="E126" s="79">
        <f t="shared" ref="E126:E127" si="40">C126/D126</f>
        <v>0.0003355141755</v>
      </c>
      <c r="F126" s="73"/>
      <c r="G126" s="74">
        <v>33889.0</v>
      </c>
      <c r="H126" s="75"/>
      <c r="I126" s="73"/>
      <c r="J126" s="74">
        <v>35468.0</v>
      </c>
      <c r="K126" s="75"/>
      <c r="L126" s="76" t="s">
        <v>1383</v>
      </c>
      <c r="M126" s="74">
        <v>39255.0</v>
      </c>
      <c r="N126" s="77" t="s">
        <v>1383</v>
      </c>
      <c r="O126" s="76" t="s">
        <v>1383</v>
      </c>
      <c r="P126" s="74">
        <v>41114.0</v>
      </c>
      <c r="Q126" s="77" t="s">
        <v>1383</v>
      </c>
    </row>
    <row r="127">
      <c r="A127" s="71" t="s">
        <v>1463</v>
      </c>
      <c r="B127" s="72" t="s">
        <v>1425</v>
      </c>
      <c r="C127" s="78">
        <v>9.0</v>
      </c>
      <c r="D127" s="74">
        <v>8646.0</v>
      </c>
      <c r="E127" s="79">
        <f t="shared" si="40"/>
        <v>0.001040943789</v>
      </c>
      <c r="F127" s="73"/>
      <c r="G127" s="74">
        <v>20049.0</v>
      </c>
      <c r="H127" s="75"/>
      <c r="I127" s="78">
        <v>32.0</v>
      </c>
      <c r="J127" s="74">
        <v>21547.0</v>
      </c>
      <c r="K127" s="79">
        <f>I127/J127</f>
        <v>0.00148512554</v>
      </c>
      <c r="L127" s="78">
        <v>19.0</v>
      </c>
      <c r="M127" s="74">
        <v>22682.0</v>
      </c>
      <c r="N127" s="79">
        <f>L127/M127</f>
        <v>0.0008376686359</v>
      </c>
      <c r="O127" s="76" t="s">
        <v>1383</v>
      </c>
      <c r="P127" s="74">
        <v>22133.0</v>
      </c>
      <c r="Q127" s="77" t="s">
        <v>1383</v>
      </c>
    </row>
    <row r="128">
      <c r="A128" s="71" t="s">
        <v>1464</v>
      </c>
      <c r="B128" s="72" t="s">
        <v>1425</v>
      </c>
      <c r="C128" s="73"/>
      <c r="D128" s="74">
        <v>13852.0</v>
      </c>
      <c r="E128" s="75"/>
      <c r="F128" s="73"/>
      <c r="G128" s="74">
        <v>26323.0</v>
      </c>
      <c r="H128" s="75"/>
      <c r="I128" s="73"/>
      <c r="J128" s="74">
        <v>25655.0</v>
      </c>
      <c r="K128" s="75"/>
      <c r="L128" s="76" t="s">
        <v>1383</v>
      </c>
      <c r="M128" s="74">
        <v>21313.0</v>
      </c>
      <c r="N128" s="77" t="s">
        <v>1383</v>
      </c>
      <c r="O128" s="76" t="s">
        <v>1383</v>
      </c>
      <c r="P128" s="74">
        <v>20970.0</v>
      </c>
      <c r="Q128" s="77" t="s">
        <v>1383</v>
      </c>
    </row>
    <row r="129">
      <c r="A129" s="71" t="s">
        <v>1465</v>
      </c>
      <c r="B129" s="72" t="s">
        <v>1466</v>
      </c>
      <c r="C129" s="78">
        <f>6+36</f>
        <v>42</v>
      </c>
      <c r="D129" s="74">
        <f>5689+3044+5013+1190</f>
        <v>14936</v>
      </c>
      <c r="E129" s="79">
        <f>C129/D129</f>
        <v>0.002811997858</v>
      </c>
      <c r="F129" s="78">
        <v>90.0</v>
      </c>
      <c r="G129" s="74">
        <f>34488+9045+16348+15996+8130+3773</f>
        <v>87780</v>
      </c>
      <c r="H129" s="79">
        <f t="shared" ref="H129:H130" si="41">F129/G129</f>
        <v>0.001025290499</v>
      </c>
      <c r="I129" s="78">
        <v>150.0</v>
      </c>
      <c r="J129" s="74">
        <f>89576+16130+25678+24016+9982+5259</f>
        <v>170641</v>
      </c>
      <c r="K129" s="79">
        <f t="shared" ref="K129:K130" si="42">I129/J129</f>
        <v>0.0008790384491</v>
      </c>
      <c r="L129" s="78">
        <v>503.0</v>
      </c>
      <c r="M129" s="74">
        <f>150970+22081+31016+28470+14064+5572</f>
        <v>252173</v>
      </c>
      <c r="N129" s="79">
        <f t="shared" ref="N129:N131" si="43">L129/M129</f>
        <v>0.001994662394</v>
      </c>
      <c r="O129" s="78">
        <v>1053.0</v>
      </c>
      <c r="P129" s="74">
        <f>186193+28841+23867+26511+18770+8591</f>
        <v>292773</v>
      </c>
      <c r="Q129" s="79">
        <f t="shared" ref="Q129:Q132" si="44">O129/P129</f>
        <v>0.003596643133</v>
      </c>
    </row>
    <row r="130">
      <c r="A130" s="71" t="s">
        <v>1467</v>
      </c>
      <c r="B130" s="72" t="s">
        <v>1466</v>
      </c>
      <c r="C130" s="73"/>
      <c r="D130" s="74">
        <f>5283+17006</f>
        <v>22289</v>
      </c>
      <c r="E130" s="75"/>
      <c r="F130" s="78">
        <v>75.0</v>
      </c>
      <c r="G130" s="74">
        <f>22818+34591+23999+9196+11471+6766</f>
        <v>108841</v>
      </c>
      <c r="H130" s="79">
        <f t="shared" si="41"/>
        <v>0.0006890785641</v>
      </c>
      <c r="I130" s="78">
        <v>143.0</v>
      </c>
      <c r="J130" s="74">
        <f>34680+12689+46465+10148+15362+13196+16077</f>
        <v>148617</v>
      </c>
      <c r="K130" s="79">
        <f t="shared" si="42"/>
        <v>0.0009622048622</v>
      </c>
      <c r="L130" s="78">
        <v>508.0</v>
      </c>
      <c r="M130" s="74">
        <f>55676+9684+40998+10373+9886+17765+21202</f>
        <v>165584</v>
      </c>
      <c r="N130" s="79">
        <f t="shared" si="43"/>
        <v>0.003067929269</v>
      </c>
      <c r="O130" s="78">
        <v>621.0</v>
      </c>
      <c r="P130" s="74">
        <f>72838+9482+34627+12113+8698+24095+25309</f>
        <v>187162</v>
      </c>
      <c r="Q130" s="79">
        <f t="shared" si="44"/>
        <v>0.003317981214</v>
      </c>
    </row>
    <row r="131">
      <c r="A131" s="71" t="s">
        <v>1468</v>
      </c>
      <c r="B131" s="72" t="s">
        <v>1466</v>
      </c>
      <c r="C131" s="78">
        <v>6.0</v>
      </c>
      <c r="D131" s="74">
        <v>3215.0</v>
      </c>
      <c r="E131" s="79">
        <f t="shared" ref="E131:E132" si="45">C131/D131</f>
        <v>0.001866251944</v>
      </c>
      <c r="F131" s="73"/>
      <c r="G131" s="74">
        <f>7733</f>
        <v>7733</v>
      </c>
      <c r="H131" s="75"/>
      <c r="I131" s="73"/>
      <c r="J131" s="74">
        <f>14904</f>
        <v>14904</v>
      </c>
      <c r="K131" s="75"/>
      <c r="L131" s="78">
        <v>18.0</v>
      </c>
      <c r="M131" s="74">
        <f>17816</f>
        <v>17816</v>
      </c>
      <c r="N131" s="79">
        <f t="shared" si="43"/>
        <v>0.001010327795</v>
      </c>
      <c r="O131" s="78">
        <v>16.0</v>
      </c>
      <c r="P131" s="74">
        <f>19326</f>
        <v>19326</v>
      </c>
      <c r="Q131" s="79">
        <f t="shared" si="44"/>
        <v>0.000827900238</v>
      </c>
    </row>
    <row r="132">
      <c r="A132" s="71" t="s">
        <v>1469</v>
      </c>
      <c r="B132" s="72" t="s">
        <v>1470</v>
      </c>
      <c r="C132" s="78">
        <v>308.0</v>
      </c>
      <c r="D132" s="74">
        <v>62976.0</v>
      </c>
      <c r="E132" s="79">
        <f t="shared" si="45"/>
        <v>0.004890752033</v>
      </c>
      <c r="F132" s="78">
        <v>2000.0</v>
      </c>
      <c r="G132" s="74">
        <v>246131.0</v>
      </c>
      <c r="H132" s="79">
        <f>F132/G132</f>
        <v>0.008125754172</v>
      </c>
      <c r="I132" s="78">
        <v>5500.0</v>
      </c>
      <c r="J132" s="74">
        <v>513011.0</v>
      </c>
      <c r="K132" s="79">
        <f>I132/J132</f>
        <v>0.01072101768</v>
      </c>
      <c r="L132" s="78">
        <v>6956.0</v>
      </c>
      <c r="M132" s="74">
        <v>474883.0</v>
      </c>
      <c r="N132" s="79">
        <v>0.0078</v>
      </c>
      <c r="O132" s="78">
        <v>8569.0</v>
      </c>
      <c r="P132" s="74">
        <v>344177.0</v>
      </c>
      <c r="Q132" s="79">
        <f t="shared" si="44"/>
        <v>0.02489707331</v>
      </c>
    </row>
    <row r="133">
      <c r="A133" s="71" t="s">
        <v>1471</v>
      </c>
      <c r="B133" s="72" t="s">
        <v>1470</v>
      </c>
      <c r="C133" s="73"/>
      <c r="D133" s="74">
        <v>539.0</v>
      </c>
      <c r="E133" s="75"/>
      <c r="F133" s="73"/>
      <c r="G133" s="74">
        <v>309.0</v>
      </c>
      <c r="H133" s="75"/>
      <c r="I133" s="73"/>
      <c r="J133" s="74">
        <v>323.0</v>
      </c>
      <c r="K133" s="75"/>
      <c r="L133" s="73"/>
      <c r="M133" s="74">
        <v>241.0</v>
      </c>
      <c r="N133" s="75"/>
      <c r="O133" s="73"/>
      <c r="P133" s="74">
        <v>243.0</v>
      </c>
      <c r="Q133" s="75"/>
    </row>
    <row r="134">
      <c r="A134" s="71" t="s">
        <v>1472</v>
      </c>
      <c r="B134" s="72" t="s">
        <v>1470</v>
      </c>
      <c r="C134" s="78">
        <f>7+89</f>
        <v>96</v>
      </c>
      <c r="D134" s="74">
        <v>11384.0</v>
      </c>
      <c r="E134" s="79">
        <f t="shared" ref="E134:E135" si="46">C134/D134</f>
        <v>0.008432888264</v>
      </c>
      <c r="F134" s="73"/>
      <c r="G134" s="74">
        <v>9086.0</v>
      </c>
      <c r="H134" s="75"/>
      <c r="I134" s="73"/>
      <c r="J134" s="74">
        <v>8973.0</v>
      </c>
      <c r="K134" s="75"/>
      <c r="L134" s="73"/>
      <c r="M134" s="74">
        <v>8494.0</v>
      </c>
      <c r="N134" s="75"/>
      <c r="O134" s="73"/>
      <c r="P134" s="74">
        <v>7793.0</v>
      </c>
      <c r="Q134" s="75"/>
    </row>
    <row r="135">
      <c r="A135" s="71" t="s">
        <v>1473</v>
      </c>
      <c r="B135" s="72" t="s">
        <v>1470</v>
      </c>
      <c r="C135" s="78">
        <f>13+5</f>
        <v>18</v>
      </c>
      <c r="D135" s="74">
        <v>18721.0</v>
      </c>
      <c r="E135" s="79">
        <f t="shared" si="46"/>
        <v>0.0009614871</v>
      </c>
      <c r="F135" s="73"/>
      <c r="G135" s="74">
        <v>27301.0</v>
      </c>
      <c r="H135" s="75"/>
      <c r="I135" s="73"/>
      <c r="J135" s="74">
        <v>42840.0</v>
      </c>
      <c r="K135" s="75"/>
      <c r="L135" s="78">
        <v>131.0</v>
      </c>
      <c r="M135" s="74">
        <v>34093.0</v>
      </c>
      <c r="N135" s="79">
        <f>L135/M135</f>
        <v>0.003842430998</v>
      </c>
      <c r="O135" s="76">
        <v>65.0</v>
      </c>
      <c r="P135" s="74">
        <v>30030.0</v>
      </c>
      <c r="Q135" s="79">
        <f>O135/P135</f>
        <v>0.002164502165</v>
      </c>
    </row>
    <row r="136">
      <c r="A136" s="71" t="s">
        <v>1474</v>
      </c>
      <c r="B136" s="72" t="s">
        <v>1470</v>
      </c>
      <c r="C136" s="73"/>
      <c r="D136" s="74">
        <v>9094.0</v>
      </c>
      <c r="E136" s="75"/>
      <c r="F136" s="73"/>
      <c r="G136" s="74">
        <v>9171.0</v>
      </c>
      <c r="H136" s="75"/>
      <c r="I136" s="73"/>
      <c r="J136" s="74">
        <v>8221.0</v>
      </c>
      <c r="K136" s="80"/>
      <c r="L136" s="73"/>
      <c r="M136" s="74">
        <v>6008.0</v>
      </c>
      <c r="N136" s="75"/>
      <c r="O136" s="73"/>
      <c r="P136" s="74">
        <v>6183.0</v>
      </c>
      <c r="Q136" s="75"/>
    </row>
    <row r="137">
      <c r="A137" s="71" t="s">
        <v>1475</v>
      </c>
      <c r="B137" s="72" t="s">
        <v>1470</v>
      </c>
      <c r="C137" s="73"/>
      <c r="D137" s="74">
        <v>13118.0</v>
      </c>
      <c r="E137" s="75"/>
      <c r="F137" s="73"/>
      <c r="G137" s="74">
        <f>7732+7172</f>
        <v>14904</v>
      </c>
      <c r="H137" s="75"/>
      <c r="I137" s="73"/>
      <c r="J137" s="74">
        <f>9788+11853</f>
        <v>21641</v>
      </c>
      <c r="K137" s="75"/>
      <c r="L137" s="76" t="s">
        <v>1383</v>
      </c>
      <c r="M137" s="74">
        <f>10258+10935</f>
        <v>21193</v>
      </c>
      <c r="N137" s="77" t="s">
        <v>1383</v>
      </c>
      <c r="O137" s="76" t="s">
        <v>1383</v>
      </c>
      <c r="P137" s="74">
        <f>9290+12195</f>
        <v>21485</v>
      </c>
      <c r="Q137" s="77" t="s">
        <v>1383</v>
      </c>
    </row>
    <row r="138">
      <c r="A138" s="71" t="s">
        <v>1476</v>
      </c>
      <c r="B138" s="72" t="s">
        <v>1470</v>
      </c>
      <c r="C138" s="78">
        <v>6.0</v>
      </c>
      <c r="D138" s="74">
        <v>12525.0</v>
      </c>
      <c r="E138" s="79">
        <f t="shared" ref="E138:E141" si="47">C138/D138</f>
        <v>0.0004790419162</v>
      </c>
      <c r="F138" s="73"/>
      <c r="G138" s="74">
        <v>31674.0</v>
      </c>
      <c r="H138" s="75"/>
      <c r="I138" s="73"/>
      <c r="J138" s="74">
        <v>100450.0</v>
      </c>
      <c r="K138" s="75"/>
      <c r="L138" s="78">
        <f>21+41</f>
        <v>62</v>
      </c>
      <c r="M138" s="74">
        <v>76608.0</v>
      </c>
      <c r="N138" s="79">
        <f>L138/M138</f>
        <v>0.0008093149541</v>
      </c>
      <c r="O138" s="78">
        <v>141.0</v>
      </c>
      <c r="P138" s="74">
        <v>53889.0</v>
      </c>
      <c r="Q138" s="79">
        <f>O138/P138</f>
        <v>0.002616489451</v>
      </c>
    </row>
    <row r="139">
      <c r="A139" s="71" t="s">
        <v>1477</v>
      </c>
      <c r="B139" s="72" t="s">
        <v>1470</v>
      </c>
      <c r="C139" s="78">
        <v>5.0</v>
      </c>
      <c r="D139" s="74">
        <v>2584.0</v>
      </c>
      <c r="E139" s="79">
        <f t="shared" si="47"/>
        <v>0.00193498452</v>
      </c>
      <c r="F139" s="73"/>
      <c r="G139" s="74">
        <v>2417.0</v>
      </c>
      <c r="H139" s="75"/>
      <c r="I139" s="73"/>
      <c r="J139" s="74">
        <v>4745.0</v>
      </c>
      <c r="K139" s="75"/>
      <c r="L139" s="73"/>
      <c r="M139" s="74">
        <v>4739.0</v>
      </c>
      <c r="N139" s="75"/>
      <c r="O139" s="73"/>
      <c r="P139" s="74">
        <v>2759.0</v>
      </c>
      <c r="Q139" s="75"/>
    </row>
    <row r="140">
      <c r="A140" s="71" t="s">
        <v>1478</v>
      </c>
      <c r="B140" s="72" t="s">
        <v>1470</v>
      </c>
      <c r="C140" s="78">
        <v>72.0</v>
      </c>
      <c r="D140" s="74">
        <v>10683.0</v>
      </c>
      <c r="E140" s="79">
        <f t="shared" si="47"/>
        <v>0.006739679865</v>
      </c>
      <c r="F140" s="73"/>
      <c r="G140" s="74">
        <v>7492.0</v>
      </c>
      <c r="H140" s="75"/>
      <c r="I140" s="73"/>
      <c r="J140" s="74">
        <v>13229.0</v>
      </c>
      <c r="K140" s="75"/>
      <c r="L140" s="78">
        <v>13.0</v>
      </c>
      <c r="M140" s="74">
        <v>8325.0</v>
      </c>
      <c r="N140" s="79">
        <f t="shared" ref="N140:N142" si="48">L140/M140</f>
        <v>0.001561561562</v>
      </c>
      <c r="O140" s="76" t="s">
        <v>1383</v>
      </c>
      <c r="P140" s="74">
        <v>6426.0</v>
      </c>
      <c r="Q140" s="77" t="s">
        <v>1383</v>
      </c>
    </row>
    <row r="141">
      <c r="A141" s="71" t="s">
        <v>1479</v>
      </c>
      <c r="B141" s="72" t="s">
        <v>1470</v>
      </c>
      <c r="C141" s="78">
        <v>5.0</v>
      </c>
      <c r="D141" s="74">
        <v>9478.0</v>
      </c>
      <c r="E141" s="79">
        <f t="shared" si="47"/>
        <v>0.0005275374552</v>
      </c>
      <c r="F141" s="73"/>
      <c r="G141" s="74">
        <f>75657+3368</f>
        <v>79025</v>
      </c>
      <c r="H141" s="75"/>
      <c r="I141" s="78">
        <v>400.0</v>
      </c>
      <c r="J141" s="74">
        <f>178565+12203</f>
        <v>190768</v>
      </c>
      <c r="K141" s="79">
        <f>I141/J141</f>
        <v>0.002096787721</v>
      </c>
      <c r="L141" s="78">
        <v>722.0</v>
      </c>
      <c r="M141" s="74">
        <f>144379+17164</f>
        <v>161543</v>
      </c>
      <c r="N141" s="79">
        <f t="shared" si="48"/>
        <v>0.004469398241</v>
      </c>
      <c r="O141" s="78">
        <v>947.0</v>
      </c>
      <c r="P141" s="74">
        <f>128779+23314</f>
        <v>152093</v>
      </c>
      <c r="Q141" s="79">
        <f t="shared" ref="Q141:Q142" si="49">O141/P141</f>
        <v>0.006226453551</v>
      </c>
    </row>
    <row r="142">
      <c r="A142" s="71" t="s">
        <v>1480</v>
      </c>
      <c r="B142" s="72" t="s">
        <v>1470</v>
      </c>
      <c r="C142" s="73"/>
      <c r="D142" s="74">
        <v>15512.0</v>
      </c>
      <c r="E142" s="80"/>
      <c r="F142" s="73"/>
      <c r="G142" s="74">
        <v>33857.0</v>
      </c>
      <c r="H142" s="75"/>
      <c r="I142" s="73"/>
      <c r="J142" s="74">
        <v>37413.0</v>
      </c>
      <c r="K142" s="75"/>
      <c r="L142" s="78">
        <f>18+31</f>
        <v>49</v>
      </c>
      <c r="M142" s="74">
        <v>43233.0</v>
      </c>
      <c r="N142" s="79">
        <f t="shared" si="48"/>
        <v>0.001133393473</v>
      </c>
      <c r="O142" s="78">
        <f>25+23</f>
        <v>48</v>
      </c>
      <c r="P142" s="74">
        <v>45812.0</v>
      </c>
      <c r="Q142" s="79">
        <f t="shared" si="49"/>
        <v>0.001047760412</v>
      </c>
    </row>
    <row r="143">
      <c r="A143" s="71" t="s">
        <v>1481</v>
      </c>
      <c r="B143" s="72" t="s">
        <v>1470</v>
      </c>
      <c r="C143" s="78">
        <v>45.0</v>
      </c>
      <c r="D143" s="74">
        <v>2928.0</v>
      </c>
      <c r="E143" s="79">
        <f t="shared" ref="E143:E145" si="50">C143/D143</f>
        <v>0.01536885246</v>
      </c>
      <c r="F143" s="73"/>
      <c r="G143" s="74">
        <v>6974.0</v>
      </c>
      <c r="H143" s="75"/>
      <c r="I143" s="73"/>
      <c r="J143" s="74">
        <v>7031.0</v>
      </c>
      <c r="K143" s="75"/>
      <c r="L143" s="73"/>
      <c r="M143" s="74">
        <v>6555.0</v>
      </c>
      <c r="N143" s="75"/>
      <c r="O143" s="76" t="s">
        <v>1383</v>
      </c>
      <c r="P143" s="74">
        <v>7625.0</v>
      </c>
      <c r="Q143" s="77" t="s">
        <v>1383</v>
      </c>
    </row>
    <row r="144">
      <c r="A144" s="71" t="s">
        <v>1482</v>
      </c>
      <c r="B144" s="72" t="s">
        <v>1470</v>
      </c>
      <c r="C144" s="78">
        <v>19.0</v>
      </c>
      <c r="D144" s="74">
        <v>5601.0</v>
      </c>
      <c r="E144" s="79">
        <f t="shared" si="50"/>
        <v>0.003392251384</v>
      </c>
      <c r="F144" s="73"/>
      <c r="G144" s="74">
        <v>37715.0</v>
      </c>
      <c r="H144" s="75"/>
      <c r="I144" s="78">
        <v>125.0</v>
      </c>
      <c r="J144" s="74">
        <v>54843.0</v>
      </c>
      <c r="K144" s="79">
        <f>I144/J144</f>
        <v>0.002279233448</v>
      </c>
      <c r="L144" s="78">
        <f>240+104</f>
        <v>344</v>
      </c>
      <c r="M144" s="74">
        <v>82570.0</v>
      </c>
      <c r="N144" s="79">
        <f>L144/M144</f>
        <v>0.004166162044</v>
      </c>
      <c r="O144" s="78">
        <f>425+22</f>
        <v>447</v>
      </c>
      <c r="P144" s="74">
        <v>135124.0</v>
      </c>
      <c r="Q144" s="79">
        <f>O144/P144</f>
        <v>0.003308072585</v>
      </c>
    </row>
    <row r="145">
      <c r="A145" s="71" t="s">
        <v>1483</v>
      </c>
      <c r="B145" s="72" t="s">
        <v>1470</v>
      </c>
      <c r="C145" s="78">
        <v>9.0</v>
      </c>
      <c r="D145" s="74">
        <v>6596.0</v>
      </c>
      <c r="E145" s="79">
        <f t="shared" si="50"/>
        <v>0.001364463311</v>
      </c>
      <c r="F145" s="73"/>
      <c r="G145" s="74">
        <v>5526.0</v>
      </c>
      <c r="H145" s="75"/>
      <c r="I145" s="73"/>
      <c r="J145" s="74">
        <v>5402.0</v>
      </c>
      <c r="K145" s="75"/>
      <c r="L145" s="73"/>
      <c r="M145" s="74">
        <v>7166.0</v>
      </c>
      <c r="N145" s="75"/>
      <c r="O145" s="73"/>
      <c r="P145" s="74">
        <v>8069.0</v>
      </c>
      <c r="Q145" s="75"/>
    </row>
    <row r="146">
      <c r="A146" s="71" t="s">
        <v>1484</v>
      </c>
      <c r="B146" s="72" t="s">
        <v>1470</v>
      </c>
      <c r="C146" s="73"/>
      <c r="D146" s="74">
        <v>3340.0</v>
      </c>
      <c r="E146" s="80"/>
      <c r="F146" s="73"/>
      <c r="G146" s="74">
        <v>4302.0</v>
      </c>
      <c r="H146" s="75"/>
      <c r="I146" s="73"/>
      <c r="J146" s="74">
        <v>8507.0</v>
      </c>
      <c r="K146" s="75"/>
      <c r="L146" s="73"/>
      <c r="M146" s="74">
        <v>12589.0</v>
      </c>
      <c r="N146" s="75"/>
      <c r="O146" s="73"/>
      <c r="P146" s="74">
        <v>14479.0</v>
      </c>
      <c r="Q146" s="75"/>
    </row>
    <row r="147">
      <c r="A147" s="71" t="s">
        <v>1485</v>
      </c>
      <c r="B147" s="72" t="s">
        <v>1470</v>
      </c>
      <c r="C147" s="78">
        <v>31.0</v>
      </c>
      <c r="D147" s="74">
        <f>33381-8143</f>
        <v>25238</v>
      </c>
      <c r="E147" s="79">
        <f t="shared" ref="E147:E148" si="51">C147/D147</f>
        <v>0.001228306522</v>
      </c>
      <c r="F147" s="78">
        <v>7000.0</v>
      </c>
      <c r="G147" s="74">
        <v>504131.0</v>
      </c>
      <c r="H147" s="79">
        <f>F147/G147</f>
        <v>0.01388527982</v>
      </c>
      <c r="I147" s="78">
        <v>18653.0</v>
      </c>
      <c r="J147" s="74">
        <v>936455.0</v>
      </c>
      <c r="K147" s="79">
        <f>I147/J147</f>
        <v>0.01991873608</v>
      </c>
      <c r="L147" s="78">
        <v>74323.0</v>
      </c>
      <c r="M147" s="74">
        <v>2208492.0</v>
      </c>
      <c r="N147" s="79">
        <f t="shared" ref="N147:N148" si="52">L147/M147</f>
        <v>0.03365328016</v>
      </c>
      <c r="O147" s="78">
        <v>93826.0</v>
      </c>
      <c r="P147" s="74">
        <v>2785643.0</v>
      </c>
      <c r="Q147" s="79">
        <f t="shared" ref="Q147:Q148" si="53">O147/P147</f>
        <v>0.03368199012</v>
      </c>
    </row>
    <row r="148">
      <c r="A148" s="71" t="s">
        <v>1486</v>
      </c>
      <c r="B148" s="72" t="s">
        <v>1470</v>
      </c>
      <c r="C148" s="78">
        <v>33.0</v>
      </c>
      <c r="D148" s="74">
        <v>11324.0</v>
      </c>
      <c r="E148" s="79">
        <f t="shared" si="51"/>
        <v>0.002914164606</v>
      </c>
      <c r="F148" s="73"/>
      <c r="G148" s="74">
        <v>25114.0</v>
      </c>
      <c r="H148" s="75"/>
      <c r="I148" s="73"/>
      <c r="J148" s="74">
        <v>27342.0</v>
      </c>
      <c r="K148" s="75"/>
      <c r="L148" s="78">
        <v>200.0</v>
      </c>
      <c r="M148" s="74">
        <v>41648.0</v>
      </c>
      <c r="N148" s="79">
        <f t="shared" si="52"/>
        <v>0.004802151364</v>
      </c>
      <c r="O148" s="78">
        <v>382.0</v>
      </c>
      <c r="P148" s="74">
        <v>52907.0</v>
      </c>
      <c r="Q148" s="79">
        <f t="shared" si="53"/>
        <v>0.007220216606</v>
      </c>
    </row>
    <row r="149">
      <c r="A149" s="71" t="s">
        <v>1487</v>
      </c>
      <c r="B149" s="72" t="s">
        <v>1470</v>
      </c>
      <c r="C149" s="73"/>
      <c r="D149" s="74">
        <v>4339.0</v>
      </c>
      <c r="E149" s="75"/>
      <c r="F149" s="73"/>
      <c r="G149" s="74">
        <v>3956.0</v>
      </c>
      <c r="H149" s="75"/>
      <c r="I149" s="73"/>
      <c r="J149" s="74">
        <v>2775.0</v>
      </c>
      <c r="K149" s="75"/>
      <c r="L149" s="73"/>
      <c r="M149" s="74">
        <v>3233.0</v>
      </c>
      <c r="N149" s="75"/>
      <c r="O149" s="73"/>
      <c r="P149" s="74">
        <v>5605.0</v>
      </c>
      <c r="Q149" s="75"/>
    </row>
    <row r="150">
      <c r="A150" s="71" t="s">
        <v>1488</v>
      </c>
      <c r="B150" s="72" t="s">
        <v>1470</v>
      </c>
      <c r="C150" s="73"/>
      <c r="D150" s="74">
        <v>12800.0</v>
      </c>
      <c r="E150" s="75"/>
      <c r="F150" s="73"/>
      <c r="G150" s="74">
        <v>23929.0</v>
      </c>
      <c r="H150" s="75"/>
      <c r="I150" s="73"/>
      <c r="J150" s="74">
        <v>24116.0</v>
      </c>
      <c r="K150" s="75"/>
      <c r="L150" s="78">
        <f>14+12</f>
        <v>26</v>
      </c>
      <c r="M150" s="74">
        <v>23505.0</v>
      </c>
      <c r="N150" s="79">
        <f t="shared" ref="N150:N151" si="54">L150/M150</f>
        <v>0.001106147628</v>
      </c>
      <c r="O150" s="78">
        <v>40.0</v>
      </c>
      <c r="P150" s="74">
        <v>27864.0</v>
      </c>
      <c r="Q150" s="79">
        <f t="shared" ref="Q150:Q151" si="55">O150/P150</f>
        <v>0.001435544071</v>
      </c>
    </row>
    <row r="151">
      <c r="A151" s="71" t="s">
        <v>1489</v>
      </c>
      <c r="B151" s="72" t="s">
        <v>1470</v>
      </c>
      <c r="C151" s="78">
        <v>10.0</v>
      </c>
      <c r="D151" s="74">
        <v>5656.0</v>
      </c>
      <c r="E151" s="79">
        <f>C151/D151</f>
        <v>0.001768033946</v>
      </c>
      <c r="F151" s="73"/>
      <c r="G151" s="74">
        <v>15148.0</v>
      </c>
      <c r="H151" s="75"/>
      <c r="I151" s="73"/>
      <c r="J151" s="74">
        <v>24579.0</v>
      </c>
      <c r="K151" s="75"/>
      <c r="L151" s="78">
        <v>50.0</v>
      </c>
      <c r="M151" s="74">
        <v>36748.0</v>
      </c>
      <c r="N151" s="79">
        <f t="shared" si="54"/>
        <v>0.001360618265</v>
      </c>
      <c r="O151" s="78">
        <f>11+59</f>
        <v>70</v>
      </c>
      <c r="P151" s="74">
        <v>46988.0</v>
      </c>
      <c r="Q151" s="79">
        <f t="shared" si="55"/>
        <v>0.001489742062</v>
      </c>
    </row>
    <row r="152">
      <c r="A152" s="71" t="s">
        <v>1490</v>
      </c>
      <c r="B152" s="72" t="s">
        <v>1470</v>
      </c>
      <c r="C152" s="73"/>
      <c r="D152" s="74">
        <v>4399.0</v>
      </c>
      <c r="E152" s="75"/>
      <c r="F152" s="73"/>
      <c r="G152" s="74">
        <v>6191.0</v>
      </c>
      <c r="H152" s="75"/>
      <c r="I152" s="73"/>
      <c r="J152" s="74">
        <v>5425.0</v>
      </c>
      <c r="K152" s="75"/>
      <c r="L152" s="73"/>
      <c r="M152" s="74">
        <v>8038.0</v>
      </c>
      <c r="N152" s="75"/>
      <c r="O152" s="76" t="s">
        <v>1383</v>
      </c>
      <c r="P152" s="74">
        <v>8713.0</v>
      </c>
      <c r="Q152" s="77" t="s">
        <v>1383</v>
      </c>
    </row>
    <row r="153">
      <c r="A153" s="71" t="s">
        <v>1491</v>
      </c>
      <c r="B153" s="72" t="s">
        <v>1470</v>
      </c>
      <c r="C153" s="73"/>
      <c r="D153" s="74">
        <v>7499.0</v>
      </c>
      <c r="E153" s="75"/>
      <c r="F153" s="73"/>
      <c r="G153" s="74">
        <v>2042.0</v>
      </c>
      <c r="H153" s="75"/>
      <c r="I153" s="73"/>
      <c r="J153" s="74">
        <v>960.0</v>
      </c>
      <c r="K153" s="75"/>
      <c r="L153" s="73"/>
      <c r="M153" s="74">
        <v>1360.0</v>
      </c>
      <c r="N153" s="75"/>
      <c r="O153" s="76" t="s">
        <v>1383</v>
      </c>
      <c r="P153" s="74">
        <v>2299.0</v>
      </c>
      <c r="Q153" s="77" t="s">
        <v>1383</v>
      </c>
    </row>
    <row r="154">
      <c r="A154" s="71" t="s">
        <v>1492</v>
      </c>
      <c r="B154" s="72" t="s">
        <v>1470</v>
      </c>
      <c r="C154" s="78">
        <v>55.0</v>
      </c>
      <c r="D154" s="74">
        <v>11302.0</v>
      </c>
      <c r="E154" s="79">
        <f t="shared" ref="E154:E176" si="56">C154/D154</f>
        <v>0.004866395328</v>
      </c>
      <c r="F154" s="73"/>
      <c r="G154" s="74">
        <v>24146.0</v>
      </c>
      <c r="H154" s="75"/>
      <c r="I154" s="73"/>
      <c r="J154" s="74">
        <v>27980.0</v>
      </c>
      <c r="K154" s="75"/>
      <c r="L154" s="78">
        <v>55.0</v>
      </c>
      <c r="M154" s="74">
        <v>53705.0</v>
      </c>
      <c r="N154" s="79">
        <f t="shared" ref="N154:N155" si="57">L154/M154</f>
        <v>0.001024113211</v>
      </c>
      <c r="O154" s="78">
        <f>55+15</f>
        <v>70</v>
      </c>
      <c r="P154" s="74">
        <v>73032.0</v>
      </c>
      <c r="Q154" s="79">
        <f t="shared" ref="Q154:Q155" si="58">O154/P154</f>
        <v>0.0009584839522</v>
      </c>
    </row>
    <row r="155">
      <c r="A155" s="71" t="s">
        <v>1493</v>
      </c>
      <c r="B155" s="72" t="s">
        <v>1470</v>
      </c>
      <c r="C155" s="78">
        <v>70.0</v>
      </c>
      <c r="D155" s="74">
        <v>13235.0</v>
      </c>
      <c r="E155" s="79">
        <f t="shared" si="56"/>
        <v>0.005289006422</v>
      </c>
      <c r="F155" s="73"/>
      <c r="G155" s="74">
        <v>19800.0</v>
      </c>
      <c r="H155" s="75"/>
      <c r="I155" s="73"/>
      <c r="J155" s="74">
        <v>20678.0</v>
      </c>
      <c r="K155" s="75"/>
      <c r="L155" s="78">
        <v>38.0</v>
      </c>
      <c r="M155" s="74">
        <v>22897.0</v>
      </c>
      <c r="N155" s="79">
        <f t="shared" si="57"/>
        <v>0.001659606062</v>
      </c>
      <c r="O155" s="78">
        <v>45.0</v>
      </c>
      <c r="P155" s="74">
        <v>28503.0</v>
      </c>
      <c r="Q155" s="79">
        <f t="shared" si="58"/>
        <v>0.001578781181</v>
      </c>
    </row>
    <row r="156">
      <c r="A156" s="71" t="s">
        <v>1451</v>
      </c>
      <c r="B156" s="72" t="s">
        <v>1470</v>
      </c>
      <c r="C156" s="78">
        <v>116.0</v>
      </c>
      <c r="D156" s="74">
        <v>20823.0</v>
      </c>
      <c r="E156" s="79">
        <f t="shared" si="56"/>
        <v>0.005570763098</v>
      </c>
      <c r="F156" s="76" t="s">
        <v>1383</v>
      </c>
      <c r="G156" s="74">
        <v>14955.0</v>
      </c>
      <c r="H156" s="77" t="s">
        <v>1383</v>
      </c>
      <c r="I156" s="73"/>
      <c r="J156" s="74">
        <v>10850.0</v>
      </c>
      <c r="K156" s="75"/>
      <c r="L156" s="73"/>
      <c r="M156" s="74">
        <v>10596.0</v>
      </c>
      <c r="N156" s="75"/>
      <c r="O156" s="73"/>
      <c r="P156" s="74">
        <v>19283.0</v>
      </c>
      <c r="Q156" s="75"/>
    </row>
    <row r="157">
      <c r="A157" s="71" t="s">
        <v>138</v>
      </c>
      <c r="B157" s="72" t="s">
        <v>1470</v>
      </c>
      <c r="C157" s="78">
        <v>59.0</v>
      </c>
      <c r="D157" s="74">
        <f>902+3024+143+833+3241</f>
        <v>8143</v>
      </c>
      <c r="E157" s="79">
        <f t="shared" si="56"/>
        <v>0.007245486921</v>
      </c>
      <c r="F157" s="73"/>
      <c r="G157" s="74">
        <v>34436.0</v>
      </c>
      <c r="H157" s="75"/>
      <c r="I157" s="78">
        <v>87.0</v>
      </c>
      <c r="J157" s="74">
        <v>61375.0</v>
      </c>
      <c r="K157" s="79">
        <f>I157/J157</f>
        <v>0.001417515275</v>
      </c>
      <c r="L157" s="78">
        <v>354.0</v>
      </c>
      <c r="M157" s="74">
        <v>118674.0</v>
      </c>
      <c r="N157" s="79">
        <f>L157/M157</f>
        <v>0.002982961727</v>
      </c>
      <c r="O157" s="78">
        <v>371.0</v>
      </c>
      <c r="P157" s="74">
        <v>130760.0</v>
      </c>
      <c r="Q157" s="79">
        <f>O157/P157</f>
        <v>0.002837259101</v>
      </c>
    </row>
    <row r="158">
      <c r="A158" s="71" t="s">
        <v>1494</v>
      </c>
      <c r="B158" s="72" t="s">
        <v>1470</v>
      </c>
      <c r="C158" s="78">
        <v>15.0</v>
      </c>
      <c r="D158" s="74">
        <v>14232.0</v>
      </c>
      <c r="E158" s="79">
        <f t="shared" si="56"/>
        <v>0.001053962901</v>
      </c>
      <c r="F158" s="73"/>
      <c r="G158" s="74">
        <v>18237.0</v>
      </c>
      <c r="H158" s="75"/>
      <c r="I158" s="73"/>
      <c r="J158" s="74">
        <v>18584.0</v>
      </c>
      <c r="K158" s="75"/>
      <c r="L158" s="73"/>
      <c r="M158" s="74">
        <v>24468.0</v>
      </c>
      <c r="N158" s="75"/>
      <c r="O158" s="73"/>
      <c r="P158" s="74">
        <v>28108.0</v>
      </c>
      <c r="Q158" s="75"/>
    </row>
    <row r="159">
      <c r="A159" s="71" t="s">
        <v>1495</v>
      </c>
      <c r="B159" s="72" t="s">
        <v>1470</v>
      </c>
      <c r="C159" s="78">
        <f>6+24</f>
        <v>30</v>
      </c>
      <c r="D159" s="74">
        <v>6180.0</v>
      </c>
      <c r="E159" s="79">
        <f t="shared" si="56"/>
        <v>0.004854368932</v>
      </c>
      <c r="F159" s="73"/>
      <c r="G159" s="74">
        <v>5259.0</v>
      </c>
      <c r="H159" s="75"/>
      <c r="I159" s="73"/>
      <c r="J159" s="74">
        <v>5681.0</v>
      </c>
      <c r="K159" s="75"/>
      <c r="L159" s="73"/>
      <c r="M159" s="74">
        <v>7913.0</v>
      </c>
      <c r="N159" s="75"/>
      <c r="O159" s="76" t="s">
        <v>1383</v>
      </c>
      <c r="P159" s="74">
        <v>11548.0</v>
      </c>
      <c r="Q159" s="77" t="s">
        <v>1383</v>
      </c>
    </row>
    <row r="160">
      <c r="A160" s="71" t="s">
        <v>1496</v>
      </c>
      <c r="B160" s="72" t="s">
        <v>1470</v>
      </c>
      <c r="C160" s="78">
        <v>19.0</v>
      </c>
      <c r="D160" s="74">
        <v>34390.0</v>
      </c>
      <c r="E160" s="79">
        <f t="shared" si="56"/>
        <v>0.0005524861878</v>
      </c>
      <c r="F160" s="78">
        <v>500.0</v>
      </c>
      <c r="G160" s="74">
        <v>67806.0</v>
      </c>
      <c r="H160" s="79">
        <f>F160/G160</f>
        <v>0.007373978704</v>
      </c>
      <c r="I160" s="78">
        <v>900.0</v>
      </c>
      <c r="J160" s="74">
        <v>91029.0</v>
      </c>
      <c r="K160" s="79">
        <f>I160/J160</f>
        <v>0.009886959101</v>
      </c>
      <c r="L160" s="78">
        <v>1100.0</v>
      </c>
      <c r="M160" s="74">
        <v>141099.0</v>
      </c>
      <c r="N160" s="79">
        <f t="shared" ref="N160:N171" si="59">L160/M160</f>
        <v>0.007795944691</v>
      </c>
      <c r="O160" s="78">
        <v>1225.0</v>
      </c>
      <c r="P160" s="74">
        <v>170333.0</v>
      </c>
      <c r="Q160" s="79">
        <f t="shared" ref="Q160:Q170" si="60">O160/P160</f>
        <v>0.007191794896</v>
      </c>
    </row>
    <row r="161">
      <c r="A161" s="71" t="s">
        <v>1497</v>
      </c>
      <c r="B161" s="72" t="s">
        <v>1470</v>
      </c>
      <c r="C161" s="78">
        <v>24.0</v>
      </c>
      <c r="D161" s="74">
        <v>5584.0</v>
      </c>
      <c r="E161" s="79">
        <f t="shared" si="56"/>
        <v>0.004297994269</v>
      </c>
      <c r="F161" s="73"/>
      <c r="G161" s="74">
        <v>8041.0</v>
      </c>
      <c r="H161" s="75"/>
      <c r="I161" s="73"/>
      <c r="J161" s="74">
        <v>8995.0</v>
      </c>
      <c r="K161" s="75"/>
      <c r="L161" s="78">
        <v>16.0</v>
      </c>
      <c r="M161" s="74">
        <v>11311.0</v>
      </c>
      <c r="N161" s="79">
        <f t="shared" si="59"/>
        <v>0.001414552206</v>
      </c>
      <c r="O161" s="78">
        <v>11.0</v>
      </c>
      <c r="P161" s="74">
        <v>11392.0</v>
      </c>
      <c r="Q161" s="79">
        <f t="shared" si="60"/>
        <v>0.0009655898876</v>
      </c>
    </row>
    <row r="162">
      <c r="A162" s="71" t="s">
        <v>1498</v>
      </c>
      <c r="B162" s="72" t="s">
        <v>1470</v>
      </c>
      <c r="C162" s="78">
        <v>133.0</v>
      </c>
      <c r="D162" s="74">
        <v>7786.0</v>
      </c>
      <c r="E162" s="79">
        <f t="shared" si="56"/>
        <v>0.01708194195</v>
      </c>
      <c r="F162" s="78">
        <v>150.0</v>
      </c>
      <c r="G162" s="74">
        <v>56706.0</v>
      </c>
      <c r="H162" s="79">
        <f t="shared" ref="H162:H164" si="61">F162/G162</f>
        <v>0.002645222728</v>
      </c>
      <c r="I162" s="78">
        <v>320.0</v>
      </c>
      <c r="J162" s="74">
        <v>73401.0</v>
      </c>
      <c r="K162" s="79">
        <f t="shared" ref="K162:K164" si="62">I162/J162</f>
        <v>0.004359613629</v>
      </c>
      <c r="L162" s="78">
        <v>70.0</v>
      </c>
      <c r="M162" s="74">
        <v>133900.0</v>
      </c>
      <c r="N162" s="79">
        <f t="shared" si="59"/>
        <v>0.0005227781927</v>
      </c>
      <c r="O162" s="78">
        <v>822.0</v>
      </c>
      <c r="P162" s="74">
        <v>161108.0</v>
      </c>
      <c r="Q162" s="79">
        <f t="shared" si="60"/>
        <v>0.00510216749</v>
      </c>
    </row>
    <row r="163">
      <c r="A163" s="71" t="s">
        <v>1499</v>
      </c>
      <c r="B163" s="72" t="s">
        <v>1470</v>
      </c>
      <c r="C163" s="78">
        <v>16000.0</v>
      </c>
      <c r="D163" s="74">
        <v>233959.0</v>
      </c>
      <c r="E163" s="79">
        <f t="shared" si="56"/>
        <v>0.0683880509</v>
      </c>
      <c r="F163" s="78">
        <v>30000.0</v>
      </c>
      <c r="G163" s="74">
        <v>416912.0</v>
      </c>
      <c r="H163" s="79">
        <f t="shared" si="61"/>
        <v>0.07195763135</v>
      </c>
      <c r="I163" s="78">
        <v>30000.0</v>
      </c>
      <c r="J163" s="74">
        <v>506676.0</v>
      </c>
      <c r="K163" s="79">
        <f t="shared" si="62"/>
        <v>0.05920943562</v>
      </c>
      <c r="L163" s="78">
        <v>35000.0</v>
      </c>
      <c r="M163" s="74">
        <v>634394.0</v>
      </c>
      <c r="N163" s="79">
        <f t="shared" si="59"/>
        <v>0.05517076139</v>
      </c>
      <c r="O163" s="78">
        <v>40900.0</v>
      </c>
      <c r="P163" s="74">
        <v>634536.0</v>
      </c>
      <c r="Q163" s="79">
        <f t="shared" si="60"/>
        <v>0.06445654778</v>
      </c>
    </row>
    <row r="164">
      <c r="A164" s="71" t="s">
        <v>1500</v>
      </c>
      <c r="B164" s="72" t="s">
        <v>1470</v>
      </c>
      <c r="C164" s="78">
        <v>200.0</v>
      </c>
      <c r="D164" s="74">
        <v>24349.0</v>
      </c>
      <c r="E164" s="79">
        <f t="shared" si="56"/>
        <v>0.008213889687</v>
      </c>
      <c r="F164" s="78">
        <v>560.0</v>
      </c>
      <c r="G164" s="74">
        <v>50731.0</v>
      </c>
      <c r="H164" s="79">
        <f t="shared" si="61"/>
        <v>0.01103861544</v>
      </c>
      <c r="I164" s="78">
        <v>1000.0</v>
      </c>
      <c r="J164" s="74">
        <v>79905.0</v>
      </c>
      <c r="K164" s="79">
        <f t="shared" si="62"/>
        <v>0.0125148614</v>
      </c>
      <c r="L164" s="78">
        <v>1193.0</v>
      </c>
      <c r="M164" s="74">
        <v>102940.0</v>
      </c>
      <c r="N164" s="79">
        <f t="shared" si="59"/>
        <v>0.01158927531</v>
      </c>
      <c r="O164" s="78">
        <v>1278.0</v>
      </c>
      <c r="P164" s="74">
        <v>134207.0</v>
      </c>
      <c r="Q164" s="79">
        <f t="shared" si="60"/>
        <v>0.009522603143</v>
      </c>
    </row>
    <row r="165">
      <c r="A165" s="71" t="s">
        <v>1501</v>
      </c>
      <c r="B165" s="72" t="s">
        <v>1470</v>
      </c>
      <c r="C165" s="78">
        <v>76.0</v>
      </c>
      <c r="D165" s="74">
        <v>9142.0</v>
      </c>
      <c r="E165" s="79">
        <f t="shared" si="56"/>
        <v>0.00831327937</v>
      </c>
      <c r="F165" s="73"/>
      <c r="G165" s="74">
        <v>19383.0</v>
      </c>
      <c r="H165" s="80"/>
      <c r="I165" s="73"/>
      <c r="J165" s="74">
        <v>21893.0</v>
      </c>
      <c r="K165" s="75"/>
      <c r="L165" s="78">
        <v>11.0</v>
      </c>
      <c r="M165" s="74">
        <v>29613.0</v>
      </c>
      <c r="N165" s="79">
        <f t="shared" si="59"/>
        <v>0.0003714584811</v>
      </c>
      <c r="O165" s="78">
        <v>15.0</v>
      </c>
      <c r="P165" s="74">
        <v>33246.0</v>
      </c>
      <c r="Q165" s="79">
        <f t="shared" si="60"/>
        <v>0.0004511820971</v>
      </c>
    </row>
    <row r="166">
      <c r="A166" s="71" t="s">
        <v>1502</v>
      </c>
      <c r="B166" s="72" t="s">
        <v>1470</v>
      </c>
      <c r="C166" s="78">
        <v>6.0</v>
      </c>
      <c r="D166" s="74">
        <v>8669.0</v>
      </c>
      <c r="E166" s="79">
        <f t="shared" si="56"/>
        <v>0.0006921213519</v>
      </c>
      <c r="F166" s="73"/>
      <c r="G166" s="74">
        <v>26535.0</v>
      </c>
      <c r="H166" s="75"/>
      <c r="I166" s="73"/>
      <c r="J166" s="74">
        <v>36781.0</v>
      </c>
      <c r="K166" s="75"/>
      <c r="L166" s="78">
        <v>518.0</v>
      </c>
      <c r="M166" s="74">
        <v>77405.0</v>
      </c>
      <c r="N166" s="79">
        <f t="shared" si="59"/>
        <v>0.006692074155</v>
      </c>
      <c r="O166" s="78">
        <v>925.0</v>
      </c>
      <c r="P166" s="74">
        <v>111782.0</v>
      </c>
      <c r="Q166" s="79">
        <f t="shared" si="60"/>
        <v>0.008275035337</v>
      </c>
    </row>
    <row r="167">
      <c r="A167" s="71" t="s">
        <v>1503</v>
      </c>
      <c r="B167" s="72" t="s">
        <v>1470</v>
      </c>
      <c r="C167" s="78">
        <v>7.0</v>
      </c>
      <c r="D167" s="74">
        <v>8618.0</v>
      </c>
      <c r="E167" s="79">
        <f t="shared" si="56"/>
        <v>0.0008122534231</v>
      </c>
      <c r="F167" s="78">
        <v>200.0</v>
      </c>
      <c r="G167" s="74">
        <f>61665+34696+13591</f>
        <v>109952</v>
      </c>
      <c r="H167" s="79">
        <f>F167/G167</f>
        <v>0.001818975553</v>
      </c>
      <c r="I167" s="78">
        <v>612.0</v>
      </c>
      <c r="J167" s="74">
        <f>112248+50297+43453</f>
        <v>205998</v>
      </c>
      <c r="K167" s="79">
        <f>I167/J167</f>
        <v>0.00297090263</v>
      </c>
      <c r="L167" s="78">
        <v>2092.0</v>
      </c>
      <c r="M167" s="74">
        <f>209659+81024+60903</f>
        <v>351586</v>
      </c>
      <c r="N167" s="79">
        <f t="shared" si="59"/>
        <v>0.005950180041</v>
      </c>
      <c r="O167" s="78">
        <v>3227.0</v>
      </c>
      <c r="P167" s="74">
        <f>289348+105524+59740</f>
        <v>454612</v>
      </c>
      <c r="Q167" s="79">
        <f t="shared" si="60"/>
        <v>0.0070983608</v>
      </c>
    </row>
    <row r="168">
      <c r="A168" s="71" t="s">
        <v>1504</v>
      </c>
      <c r="B168" s="72" t="s">
        <v>1470</v>
      </c>
      <c r="C168" s="78">
        <v>34.0</v>
      </c>
      <c r="D168" s="74">
        <v>9513.0</v>
      </c>
      <c r="E168" s="79">
        <f t="shared" si="56"/>
        <v>0.003574056554</v>
      </c>
      <c r="F168" s="73"/>
      <c r="G168" s="74">
        <v>27738.0</v>
      </c>
      <c r="H168" s="75"/>
      <c r="I168" s="73"/>
      <c r="J168" s="74">
        <v>41097.0</v>
      </c>
      <c r="K168" s="75"/>
      <c r="L168" s="78">
        <v>167.0</v>
      </c>
      <c r="M168" s="74">
        <v>65167.0</v>
      </c>
      <c r="N168" s="79">
        <f t="shared" si="59"/>
        <v>0.002562646738</v>
      </c>
      <c r="O168" s="78">
        <v>290.0</v>
      </c>
      <c r="P168" s="74">
        <v>70555.0</v>
      </c>
      <c r="Q168" s="79">
        <f t="shared" si="60"/>
        <v>0.004110268585</v>
      </c>
    </row>
    <row r="169">
      <c r="A169" s="71" t="s">
        <v>1505</v>
      </c>
      <c r="B169" s="72" t="s">
        <v>1470</v>
      </c>
      <c r="C169" s="78">
        <v>291.0</v>
      </c>
      <c r="D169" s="74">
        <v>35039.0</v>
      </c>
      <c r="E169" s="79">
        <f t="shared" si="56"/>
        <v>0.008305031536</v>
      </c>
      <c r="F169" s="78">
        <v>100.0</v>
      </c>
      <c r="G169" s="74">
        <v>83539.0</v>
      </c>
      <c r="H169" s="79">
        <f>F169/G169</f>
        <v>0.001197045691</v>
      </c>
      <c r="I169" s="78">
        <v>200.0</v>
      </c>
      <c r="J169" s="74">
        <v>100676.0</v>
      </c>
      <c r="K169" s="79">
        <f t="shared" ref="K169:K170" si="63">I169/J169</f>
        <v>0.001986570782</v>
      </c>
      <c r="L169" s="78">
        <v>375.0</v>
      </c>
      <c r="M169" s="74">
        <v>145118.0</v>
      </c>
      <c r="N169" s="79">
        <f t="shared" si="59"/>
        <v>0.002584103971</v>
      </c>
      <c r="O169" s="78">
        <v>740.0</v>
      </c>
      <c r="P169" s="74">
        <v>174949.0</v>
      </c>
      <c r="Q169" s="79">
        <f t="shared" si="60"/>
        <v>0.004229804114</v>
      </c>
    </row>
    <row r="170">
      <c r="A170" s="71" t="s">
        <v>1506</v>
      </c>
      <c r="B170" s="72" t="s">
        <v>1470</v>
      </c>
      <c r="C170" s="78">
        <v>100.0</v>
      </c>
      <c r="D170" s="74">
        <v>12802.0</v>
      </c>
      <c r="E170" s="79">
        <f t="shared" si="56"/>
        <v>0.007811279488</v>
      </c>
      <c r="F170" s="73"/>
      <c r="G170" s="74">
        <v>26140.0</v>
      </c>
      <c r="H170" s="75"/>
      <c r="I170" s="78">
        <v>64.0</v>
      </c>
      <c r="J170" s="74">
        <v>26269.0</v>
      </c>
      <c r="K170" s="79">
        <f t="shared" si="63"/>
        <v>0.002436331798</v>
      </c>
      <c r="L170" s="78">
        <v>90.0</v>
      </c>
      <c r="M170" s="74">
        <v>37433.0</v>
      </c>
      <c r="N170" s="79">
        <f t="shared" si="59"/>
        <v>0.002404295675</v>
      </c>
      <c r="O170" s="78">
        <v>180.0</v>
      </c>
      <c r="P170" s="74">
        <v>45057.0</v>
      </c>
      <c r="Q170" s="79">
        <f t="shared" si="60"/>
        <v>0.003994939743</v>
      </c>
    </row>
    <row r="171">
      <c r="A171" s="71" t="s">
        <v>1507</v>
      </c>
      <c r="B171" s="72" t="s">
        <v>1470</v>
      </c>
      <c r="C171" s="78">
        <f>8+13</f>
        <v>21</v>
      </c>
      <c r="D171" s="74">
        <v>9402.0</v>
      </c>
      <c r="E171" s="79">
        <f t="shared" si="56"/>
        <v>0.002233567326</v>
      </c>
      <c r="F171" s="73"/>
      <c r="G171" s="74">
        <v>18920.0</v>
      </c>
      <c r="H171" s="75"/>
      <c r="I171" s="73"/>
      <c r="J171" s="74">
        <v>13361.0</v>
      </c>
      <c r="K171" s="75"/>
      <c r="L171" s="78">
        <v>15.0</v>
      </c>
      <c r="M171" s="74">
        <v>13927.0</v>
      </c>
      <c r="N171" s="79">
        <f t="shared" si="59"/>
        <v>0.00107704459</v>
      </c>
      <c r="O171" s="76" t="s">
        <v>1383</v>
      </c>
      <c r="P171" s="74">
        <v>28800.0</v>
      </c>
      <c r="Q171" s="77" t="s">
        <v>1383</v>
      </c>
    </row>
    <row r="172">
      <c r="A172" s="71" t="s">
        <v>1508</v>
      </c>
      <c r="B172" s="72" t="s">
        <v>1470</v>
      </c>
      <c r="C172" s="78">
        <v>12.0</v>
      </c>
      <c r="D172" s="74">
        <v>6623.0</v>
      </c>
      <c r="E172" s="79">
        <f t="shared" si="56"/>
        <v>0.001811867734</v>
      </c>
      <c r="F172" s="73"/>
      <c r="G172" s="74">
        <v>4098.0</v>
      </c>
      <c r="H172" s="75"/>
      <c r="I172" s="73"/>
      <c r="J172" s="74">
        <v>1783.0</v>
      </c>
      <c r="K172" s="75"/>
      <c r="L172" s="73"/>
      <c r="M172" s="74">
        <v>2422.0</v>
      </c>
      <c r="N172" s="75"/>
      <c r="O172" s="73"/>
      <c r="P172" s="74">
        <v>3025.0</v>
      </c>
      <c r="Q172" s="75"/>
    </row>
    <row r="173">
      <c r="A173" s="71" t="s">
        <v>1509</v>
      </c>
      <c r="B173" s="72" t="s">
        <v>1470</v>
      </c>
      <c r="C173" s="78">
        <v>14.0</v>
      </c>
      <c r="D173" s="74">
        <v>8610.0</v>
      </c>
      <c r="E173" s="79">
        <f t="shared" si="56"/>
        <v>0.00162601626</v>
      </c>
      <c r="F173" s="73"/>
      <c r="G173" s="74">
        <v>18801.0</v>
      </c>
      <c r="H173" s="75"/>
      <c r="I173" s="73"/>
      <c r="J173" s="74">
        <v>18545.0</v>
      </c>
      <c r="K173" s="75"/>
      <c r="L173" s="76" t="s">
        <v>1383</v>
      </c>
      <c r="M173" s="74">
        <v>25480.0</v>
      </c>
      <c r="N173" s="77" t="s">
        <v>1383</v>
      </c>
      <c r="O173" s="73"/>
      <c r="P173" s="74">
        <v>28598.0</v>
      </c>
      <c r="Q173" s="75"/>
    </row>
    <row r="174">
      <c r="A174" s="71" t="s">
        <v>1510</v>
      </c>
      <c r="B174" s="72" t="s">
        <v>1470</v>
      </c>
      <c r="C174" s="78">
        <v>92.0</v>
      </c>
      <c r="D174" s="74">
        <v>18475.0</v>
      </c>
      <c r="E174" s="79">
        <f t="shared" si="56"/>
        <v>0.0049797023</v>
      </c>
      <c r="F174" s="73"/>
      <c r="G174" s="74">
        <v>27559.0</v>
      </c>
      <c r="H174" s="75"/>
      <c r="I174" s="73"/>
      <c r="J174" s="74">
        <v>40602.0</v>
      </c>
      <c r="K174" s="75"/>
      <c r="L174" s="78">
        <v>94.0</v>
      </c>
      <c r="M174" s="74">
        <v>40834.0</v>
      </c>
      <c r="N174" s="79">
        <f t="shared" ref="N174:N176" si="64">L174/M174</f>
        <v>0.002302003233</v>
      </c>
      <c r="O174" s="78">
        <f>135+14</f>
        <v>149</v>
      </c>
      <c r="P174" s="74">
        <v>49118.0</v>
      </c>
      <c r="Q174" s="79">
        <f t="shared" ref="Q174:Q176" si="65">O174/P174</f>
        <v>0.003033511136</v>
      </c>
    </row>
    <row r="175">
      <c r="A175" s="71" t="s">
        <v>1511</v>
      </c>
      <c r="B175" s="72" t="s">
        <v>1470</v>
      </c>
      <c r="C175" s="78">
        <v>198.0</v>
      </c>
      <c r="D175" s="74">
        <v>25926.0</v>
      </c>
      <c r="E175" s="79">
        <f t="shared" si="56"/>
        <v>0.007637121037</v>
      </c>
      <c r="F175" s="73"/>
      <c r="G175" s="74">
        <v>48394.0</v>
      </c>
      <c r="H175" s="75"/>
      <c r="I175" s="78">
        <v>26.0</v>
      </c>
      <c r="J175" s="74">
        <v>52090.0</v>
      </c>
      <c r="K175" s="79">
        <f>I175/J175</f>
        <v>0.0004991361106</v>
      </c>
      <c r="L175" s="78">
        <v>611.0</v>
      </c>
      <c r="M175" s="74">
        <v>62222.0</v>
      </c>
      <c r="N175" s="79">
        <f t="shared" si="64"/>
        <v>0.009819677927</v>
      </c>
      <c r="O175" s="78">
        <v>510.0</v>
      </c>
      <c r="P175" s="74">
        <v>69052.0</v>
      </c>
      <c r="Q175" s="79">
        <f t="shared" si="65"/>
        <v>0.007385738284</v>
      </c>
    </row>
    <row r="176">
      <c r="A176" s="71" t="s">
        <v>1512</v>
      </c>
      <c r="B176" s="72" t="s">
        <v>1470</v>
      </c>
      <c r="C176" s="78">
        <v>44.0</v>
      </c>
      <c r="D176" s="74">
        <v>8751.0</v>
      </c>
      <c r="E176" s="79">
        <f t="shared" si="56"/>
        <v>0.0050279968</v>
      </c>
      <c r="F176" s="73"/>
      <c r="G176" s="74">
        <v>22522.0</v>
      </c>
      <c r="H176" s="75"/>
      <c r="I176" s="73"/>
      <c r="J176" s="74">
        <v>43557.0</v>
      </c>
      <c r="K176" s="80"/>
      <c r="L176" s="78">
        <v>365.0</v>
      </c>
      <c r="M176" s="74">
        <v>56641.0</v>
      </c>
      <c r="N176" s="79">
        <f t="shared" si="64"/>
        <v>0.006444095267</v>
      </c>
      <c r="O176" s="78">
        <v>360.0</v>
      </c>
      <c r="P176" s="74">
        <v>74866.0</v>
      </c>
      <c r="Q176" s="79">
        <f t="shared" si="65"/>
        <v>0.00480859135</v>
      </c>
    </row>
    <row r="177">
      <c r="A177" s="71" t="s">
        <v>1513</v>
      </c>
      <c r="B177" s="72" t="s">
        <v>1470</v>
      </c>
      <c r="C177" s="73"/>
      <c r="D177" s="74">
        <v>5159.0</v>
      </c>
      <c r="E177" s="75"/>
      <c r="F177" s="73"/>
      <c r="G177" s="74">
        <v>6328.0</v>
      </c>
      <c r="H177" s="75"/>
      <c r="I177" s="73"/>
      <c r="J177" s="74">
        <v>10115.0</v>
      </c>
      <c r="K177" s="75"/>
      <c r="L177" s="76" t="s">
        <v>1383</v>
      </c>
      <c r="M177" s="74">
        <v>14618.0</v>
      </c>
      <c r="N177" s="77" t="s">
        <v>1383</v>
      </c>
      <c r="O177" s="76" t="s">
        <v>1383</v>
      </c>
      <c r="P177" s="74">
        <v>18680.0</v>
      </c>
      <c r="Q177" s="77" t="s">
        <v>1383</v>
      </c>
    </row>
    <row r="178">
      <c r="A178" s="71" t="s">
        <v>1514</v>
      </c>
      <c r="B178" s="72" t="s">
        <v>1470</v>
      </c>
      <c r="C178" s="73"/>
      <c r="D178" s="74">
        <v>9301.0</v>
      </c>
      <c r="E178" s="80"/>
      <c r="F178" s="73"/>
      <c r="G178" s="74">
        <v>11401.0</v>
      </c>
      <c r="H178" s="75"/>
      <c r="I178" s="73"/>
      <c r="J178" s="74">
        <v>12883.0</v>
      </c>
      <c r="K178" s="75"/>
      <c r="L178" s="76" t="s">
        <v>1383</v>
      </c>
      <c r="M178" s="74">
        <v>13866.0</v>
      </c>
      <c r="N178" s="77" t="s">
        <v>1383</v>
      </c>
      <c r="O178" s="73"/>
      <c r="P178" s="74">
        <v>14316.0</v>
      </c>
      <c r="Q178" s="75"/>
    </row>
    <row r="179">
      <c r="A179" s="71" t="s">
        <v>1515</v>
      </c>
      <c r="B179" s="72" t="s">
        <v>1470</v>
      </c>
      <c r="C179" s="73"/>
      <c r="D179" s="74">
        <v>4999.0</v>
      </c>
      <c r="E179" s="75"/>
      <c r="F179" s="73"/>
      <c r="G179" s="74">
        <v>3301.0</v>
      </c>
      <c r="H179" s="75"/>
      <c r="I179" s="73"/>
      <c r="J179" s="74">
        <v>2551.0</v>
      </c>
      <c r="K179" s="75"/>
      <c r="L179" s="73"/>
      <c r="M179" s="74">
        <v>2809.0</v>
      </c>
      <c r="N179" s="75"/>
      <c r="O179" s="73"/>
      <c r="P179" s="74">
        <v>3970.0</v>
      </c>
      <c r="Q179" s="75"/>
    </row>
    <row r="180">
      <c r="A180" s="71" t="s">
        <v>1516</v>
      </c>
      <c r="B180" s="72" t="s">
        <v>1470</v>
      </c>
      <c r="C180" s="78">
        <f>47+9</f>
        <v>56</v>
      </c>
      <c r="D180" s="74">
        <v>11281.0</v>
      </c>
      <c r="E180" s="79">
        <f t="shared" ref="E180:E182" si="66">C180/D180</f>
        <v>0.004964098927</v>
      </c>
      <c r="F180" s="73"/>
      <c r="G180" s="74">
        <f>35440+16230</f>
        <v>51670</v>
      </c>
      <c r="H180" s="75"/>
      <c r="I180" s="78">
        <v>2.0</v>
      </c>
      <c r="J180" s="74">
        <f>59031+22031</f>
        <v>81062</v>
      </c>
      <c r="K180" s="79">
        <f t="shared" ref="K180:K181" si="67">I180/J180</f>
        <v>0.00002467247292</v>
      </c>
      <c r="L180" s="78">
        <v>68.0</v>
      </c>
      <c r="M180" s="74">
        <f>77442+25385</f>
        <v>102827</v>
      </c>
      <c r="N180" s="79">
        <f>L180/M180</f>
        <v>0.0006613049102</v>
      </c>
      <c r="O180" s="78">
        <v>125.0</v>
      </c>
      <c r="P180" s="74">
        <f>107152+35168</f>
        <v>142320</v>
      </c>
      <c r="Q180" s="79">
        <f t="shared" ref="Q180:Q187" si="68">O180/P180</f>
        <v>0.0008783024171</v>
      </c>
    </row>
    <row r="181">
      <c r="A181" s="71" t="s">
        <v>1517</v>
      </c>
      <c r="B181" s="72" t="s">
        <v>1470</v>
      </c>
      <c r="C181" s="78">
        <v>9.0</v>
      </c>
      <c r="D181" s="74">
        <v>7848.0</v>
      </c>
      <c r="E181" s="79">
        <f t="shared" si="66"/>
        <v>0.001146788991</v>
      </c>
      <c r="F181" s="76" t="s">
        <v>1383</v>
      </c>
      <c r="G181" s="74">
        <v>9979.0</v>
      </c>
      <c r="H181" s="77" t="s">
        <v>1383</v>
      </c>
      <c r="I181" s="78">
        <v>10.0</v>
      </c>
      <c r="J181" s="74">
        <v>7768.0</v>
      </c>
      <c r="K181" s="79">
        <f t="shared" si="67"/>
        <v>0.001287332647</v>
      </c>
      <c r="L181" s="73"/>
      <c r="M181" s="74">
        <v>9271.0</v>
      </c>
      <c r="N181" s="75"/>
      <c r="O181" s="78">
        <v>49.0</v>
      </c>
      <c r="P181" s="74">
        <v>10887.0</v>
      </c>
      <c r="Q181" s="79">
        <f t="shared" si="68"/>
        <v>0.004500780748</v>
      </c>
    </row>
    <row r="182">
      <c r="A182" s="71" t="s">
        <v>1518</v>
      </c>
      <c r="B182" s="72" t="s">
        <v>1470</v>
      </c>
      <c r="C182" s="78">
        <v>50.0</v>
      </c>
      <c r="D182" s="74">
        <v>5073.0</v>
      </c>
      <c r="E182" s="79">
        <f t="shared" si="66"/>
        <v>0.009856100926</v>
      </c>
      <c r="F182" s="73"/>
      <c r="G182" s="74">
        <v>18347.0</v>
      </c>
      <c r="H182" s="75"/>
      <c r="I182" s="73"/>
      <c r="J182" s="74">
        <v>28724.0</v>
      </c>
      <c r="K182" s="75"/>
      <c r="L182" s="78">
        <v>138.0</v>
      </c>
      <c r="M182" s="74">
        <v>54976.0</v>
      </c>
      <c r="N182" s="79">
        <f>L182/M182</f>
        <v>0.002510186263</v>
      </c>
      <c r="O182" s="78">
        <v>144.0</v>
      </c>
      <c r="P182" s="74">
        <v>69685.0</v>
      </c>
      <c r="Q182" s="79">
        <f t="shared" si="68"/>
        <v>0.002066441845</v>
      </c>
    </row>
    <row r="183">
      <c r="A183" s="71" t="s">
        <v>1519</v>
      </c>
      <c r="B183" s="72" t="s">
        <v>1470</v>
      </c>
      <c r="C183" s="73"/>
      <c r="D183" s="74">
        <v>11772.0</v>
      </c>
      <c r="E183" s="75"/>
      <c r="F183" s="73"/>
      <c r="G183" s="74">
        <v>13926.0</v>
      </c>
      <c r="H183" s="80"/>
      <c r="I183" s="73"/>
      <c r="J183" s="74">
        <v>17105.0</v>
      </c>
      <c r="K183" s="75"/>
      <c r="L183" s="76" t="s">
        <v>1383</v>
      </c>
      <c r="M183" s="74">
        <v>23644.0</v>
      </c>
      <c r="N183" s="77" t="s">
        <v>1383</v>
      </c>
      <c r="O183" s="78">
        <v>15.0</v>
      </c>
      <c r="P183" s="74">
        <v>27243.0</v>
      </c>
      <c r="Q183" s="79">
        <f t="shared" si="68"/>
        <v>0.0005506001542</v>
      </c>
    </row>
    <row r="184">
      <c r="A184" s="71" t="s">
        <v>1520</v>
      </c>
      <c r="B184" s="72" t="s">
        <v>1470</v>
      </c>
      <c r="C184" s="78">
        <v>82.0</v>
      </c>
      <c r="D184" s="74">
        <v>11284.0</v>
      </c>
      <c r="E184" s="79">
        <f t="shared" ref="E184:E185" si="69">C184/D184</f>
        <v>0.007266926622</v>
      </c>
      <c r="F184" s="78">
        <v>50.0</v>
      </c>
      <c r="G184" s="74">
        <v>10042.0</v>
      </c>
      <c r="H184" s="79">
        <f>F184/G184</f>
        <v>0.004979087831</v>
      </c>
      <c r="I184" s="78">
        <v>55.0</v>
      </c>
      <c r="J184" s="74">
        <v>10375.0</v>
      </c>
      <c r="K184" s="79">
        <f>I184/J184</f>
        <v>0.005301204819</v>
      </c>
      <c r="L184" s="78">
        <v>59.0</v>
      </c>
      <c r="M184" s="74">
        <v>11331.0</v>
      </c>
      <c r="N184" s="79">
        <f>L184/M184</f>
        <v>0.005206954373</v>
      </c>
      <c r="O184" s="78">
        <v>30.0</v>
      </c>
      <c r="P184" s="74">
        <v>17034.0</v>
      </c>
      <c r="Q184" s="79">
        <f t="shared" si="68"/>
        <v>0.001761183515</v>
      </c>
    </row>
    <row r="185">
      <c r="A185" s="71" t="s">
        <v>1521</v>
      </c>
      <c r="B185" s="72" t="s">
        <v>1522</v>
      </c>
      <c r="C185" s="78">
        <v>4.0</v>
      </c>
      <c r="D185" s="74">
        <v>8484.0</v>
      </c>
      <c r="E185" s="79">
        <f t="shared" si="69"/>
        <v>0.000471475719</v>
      </c>
      <c r="F185" s="73"/>
      <c r="G185" s="74">
        <v>20085.0</v>
      </c>
      <c r="H185" s="75"/>
      <c r="I185" s="73"/>
      <c r="J185" s="74">
        <v>22186.0</v>
      </c>
      <c r="K185" s="75"/>
      <c r="L185" s="76" t="s">
        <v>1383</v>
      </c>
      <c r="M185" s="74">
        <v>27388.0</v>
      </c>
      <c r="N185" s="77" t="s">
        <v>1383</v>
      </c>
      <c r="O185" s="78">
        <v>25.0</v>
      </c>
      <c r="P185" s="74">
        <v>33471.0</v>
      </c>
      <c r="Q185" s="79">
        <f t="shared" si="68"/>
        <v>0.0007469152401</v>
      </c>
    </row>
    <row r="186">
      <c r="A186" s="71" t="s">
        <v>1523</v>
      </c>
      <c r="B186" s="72" t="s">
        <v>1522</v>
      </c>
      <c r="C186" s="73"/>
      <c r="D186" s="74">
        <v>3362.0</v>
      </c>
      <c r="E186" s="75"/>
      <c r="F186" s="73"/>
      <c r="G186" s="74">
        <v>60081.0</v>
      </c>
      <c r="H186" s="75"/>
      <c r="I186" s="73"/>
      <c r="J186" s="74">
        <v>84225.0</v>
      </c>
      <c r="K186" s="75"/>
      <c r="L186" s="78">
        <v>115.0</v>
      </c>
      <c r="M186" s="74">
        <v>85884.0</v>
      </c>
      <c r="N186" s="79">
        <f t="shared" ref="N186:N188" si="70">L186/M186</f>
        <v>0.001339015416</v>
      </c>
      <c r="O186" s="78">
        <v>84.0</v>
      </c>
      <c r="P186" s="74">
        <v>75537.0</v>
      </c>
      <c r="Q186" s="79">
        <f t="shared" si="68"/>
        <v>0.001112037809</v>
      </c>
    </row>
    <row r="187">
      <c r="A187" s="71" t="s">
        <v>1524</v>
      </c>
      <c r="B187" s="72" t="s">
        <v>1522</v>
      </c>
      <c r="C187" s="78">
        <v>37.0</v>
      </c>
      <c r="D187" s="74">
        <v>9723.0</v>
      </c>
      <c r="E187" s="79">
        <f>C187/D187</f>
        <v>0.003805409853</v>
      </c>
      <c r="F187" s="76" t="s">
        <v>1383</v>
      </c>
      <c r="G187" s="74">
        <v>30330.0</v>
      </c>
      <c r="H187" s="77" t="s">
        <v>1383</v>
      </c>
      <c r="I187" s="78">
        <v>100.0</v>
      </c>
      <c r="J187" s="74">
        <v>31861.0</v>
      </c>
      <c r="K187" s="79">
        <f>I187/J187</f>
        <v>0.003138633439</v>
      </c>
      <c r="L187" s="78">
        <v>92.0</v>
      </c>
      <c r="M187" s="74">
        <v>32456.0</v>
      </c>
      <c r="N187" s="79">
        <f t="shared" si="70"/>
        <v>0.002834606852</v>
      </c>
      <c r="O187" s="78">
        <v>73.0</v>
      </c>
      <c r="P187" s="74">
        <v>37438.0</v>
      </c>
      <c r="Q187" s="79">
        <f t="shared" si="68"/>
        <v>0.001949890486</v>
      </c>
    </row>
    <row r="188">
      <c r="A188" s="71" t="s">
        <v>1525</v>
      </c>
      <c r="B188" s="72" t="s">
        <v>1522</v>
      </c>
      <c r="C188" s="73"/>
      <c r="D188" s="74">
        <v>6512.0</v>
      </c>
      <c r="E188" s="75"/>
      <c r="F188" s="73"/>
      <c r="G188" s="74">
        <v>7622.0</v>
      </c>
      <c r="H188" s="75"/>
      <c r="I188" s="73"/>
      <c r="J188" s="74">
        <v>7753.0</v>
      </c>
      <c r="K188" s="75"/>
      <c r="L188" s="78">
        <v>21.0</v>
      </c>
      <c r="M188" s="74">
        <v>8126.0</v>
      </c>
      <c r="N188" s="79">
        <f t="shared" si="70"/>
        <v>0.002584297317</v>
      </c>
      <c r="O188" s="76" t="s">
        <v>1383</v>
      </c>
      <c r="P188" s="74">
        <v>8109.0</v>
      </c>
      <c r="Q188" s="77" t="s">
        <v>1383</v>
      </c>
    </row>
    <row r="189">
      <c r="A189" s="71" t="s">
        <v>1526</v>
      </c>
      <c r="B189" s="72" t="s">
        <v>1522</v>
      </c>
      <c r="C189" s="73"/>
      <c r="D189" s="74">
        <v>7823.0</v>
      </c>
      <c r="E189" s="75"/>
      <c r="F189" s="73"/>
      <c r="G189" s="74">
        <v>5001.0</v>
      </c>
      <c r="H189" s="75"/>
      <c r="I189" s="73"/>
      <c r="J189" s="74">
        <v>2891.0</v>
      </c>
      <c r="K189" s="75"/>
      <c r="L189" s="73"/>
      <c r="M189" s="74">
        <v>2155.0</v>
      </c>
      <c r="N189" s="75"/>
      <c r="O189" s="73"/>
      <c r="P189" s="74">
        <v>3784.0</v>
      </c>
      <c r="Q189" s="75"/>
    </row>
    <row r="190">
      <c r="A190" s="71" t="s">
        <v>1527</v>
      </c>
      <c r="B190" s="72" t="s">
        <v>1522</v>
      </c>
      <c r="C190" s="73"/>
      <c r="D190" s="74">
        <v>8080.0</v>
      </c>
      <c r="E190" s="75"/>
      <c r="F190" s="73"/>
      <c r="G190" s="74">
        <v>1947.0</v>
      </c>
      <c r="H190" s="75"/>
      <c r="I190" s="73"/>
      <c r="J190" s="74">
        <v>2172.0</v>
      </c>
      <c r="K190" s="75"/>
      <c r="L190" s="73"/>
      <c r="M190" s="74">
        <v>2124.0</v>
      </c>
      <c r="N190" s="75"/>
      <c r="O190" s="73"/>
      <c r="P190" s="74">
        <v>2270.0</v>
      </c>
      <c r="Q190" s="75"/>
    </row>
    <row r="191">
      <c r="A191" s="71" t="s">
        <v>1528</v>
      </c>
      <c r="B191" s="72" t="s">
        <v>1522</v>
      </c>
      <c r="C191" s="78">
        <v>30.0</v>
      </c>
      <c r="D191" s="74">
        <v>18091.0</v>
      </c>
      <c r="E191" s="79">
        <f t="shared" ref="E191:E192" si="71">C191/D191</f>
        <v>0.001658283124</v>
      </c>
      <c r="F191" s="73"/>
      <c r="G191" s="74">
        <v>77006.0</v>
      </c>
      <c r="H191" s="75"/>
      <c r="I191" s="73"/>
      <c r="J191" s="74">
        <v>76114.0</v>
      </c>
      <c r="K191" s="75"/>
      <c r="L191" s="78">
        <v>36.0</v>
      </c>
      <c r="M191" s="74">
        <v>77508.0</v>
      </c>
      <c r="N191" s="79">
        <f t="shared" ref="N191:N192" si="72">L191/M191</f>
        <v>0.0004644681839</v>
      </c>
      <c r="O191" s="78">
        <v>57.0</v>
      </c>
      <c r="P191" s="74">
        <v>96585.0</v>
      </c>
      <c r="Q191" s="79">
        <f t="shared" ref="Q191:Q192" si="73">O191/P191</f>
        <v>0.0005901537506</v>
      </c>
    </row>
    <row r="192">
      <c r="A192" s="71" t="s">
        <v>1529</v>
      </c>
      <c r="B192" s="72" t="s">
        <v>1522</v>
      </c>
      <c r="C192" s="78">
        <v>263.0</v>
      </c>
      <c r="D192" s="74">
        <v>44290.0</v>
      </c>
      <c r="E192" s="79">
        <f t="shared" si="71"/>
        <v>0.005938135019</v>
      </c>
      <c r="F192" s="78">
        <v>5000.0</v>
      </c>
      <c r="G192" s="74">
        <v>311580.0</v>
      </c>
      <c r="H192" s="79">
        <f>F192/G192</f>
        <v>0.01604724308</v>
      </c>
      <c r="I192" s="78">
        <v>11000.0</v>
      </c>
      <c r="J192" s="74">
        <v>407108.0</v>
      </c>
      <c r="K192" s="79">
        <f>I192/J192</f>
        <v>0.02701985714</v>
      </c>
      <c r="L192" s="78">
        <v>17279.0</v>
      </c>
      <c r="M192" s="74">
        <v>448661.0</v>
      </c>
      <c r="N192" s="79">
        <f t="shared" si="72"/>
        <v>0.03851237348</v>
      </c>
      <c r="O192" s="78">
        <v>18702.0</v>
      </c>
      <c r="P192" s="74">
        <v>507054.0</v>
      </c>
      <c r="Q192" s="79">
        <f t="shared" si="73"/>
        <v>0.03688364553</v>
      </c>
    </row>
    <row r="193">
      <c r="A193" s="71" t="s">
        <v>1530</v>
      </c>
      <c r="B193" s="72" t="s">
        <v>1522</v>
      </c>
      <c r="C193" s="73"/>
      <c r="D193" s="74">
        <v>2486.0</v>
      </c>
      <c r="E193" s="75"/>
      <c r="F193" s="73"/>
      <c r="G193" s="74">
        <v>3192.0</v>
      </c>
      <c r="H193" s="75"/>
      <c r="I193" s="73"/>
      <c r="J193" s="74">
        <v>3517.0</v>
      </c>
      <c r="K193" s="75"/>
      <c r="L193" s="73"/>
      <c r="M193" s="74">
        <v>3498.0</v>
      </c>
      <c r="N193" s="75"/>
      <c r="O193" s="73"/>
      <c r="P193" s="74">
        <v>3496.0</v>
      </c>
      <c r="Q193" s="75"/>
    </row>
    <row r="194">
      <c r="A194" s="71" t="s">
        <v>1531</v>
      </c>
      <c r="B194" s="72" t="s">
        <v>1522</v>
      </c>
      <c r="C194" s="73"/>
      <c r="D194" s="74">
        <v>7949.0</v>
      </c>
      <c r="E194" s="75"/>
      <c r="F194" s="76" t="s">
        <v>1383</v>
      </c>
      <c r="G194" s="74">
        <v>57672.0</v>
      </c>
      <c r="H194" s="77" t="s">
        <v>1383</v>
      </c>
      <c r="I194" s="78">
        <v>770.0</v>
      </c>
      <c r="J194" s="74">
        <v>50723.0</v>
      </c>
      <c r="K194" s="79">
        <f>I194/J194</f>
        <v>0.01518049011</v>
      </c>
      <c r="L194" s="78">
        <v>525.0</v>
      </c>
      <c r="M194" s="74">
        <v>53711.0</v>
      </c>
      <c r="N194" s="79">
        <f>L194/M194</f>
        <v>0.009774534081</v>
      </c>
      <c r="O194" s="78">
        <v>550.0</v>
      </c>
      <c r="P194" s="74">
        <v>60488.0</v>
      </c>
      <c r="Q194" s="79">
        <f>O194/P194</f>
        <v>0.009092712604</v>
      </c>
    </row>
    <row r="195">
      <c r="A195" s="71" t="s">
        <v>1175</v>
      </c>
      <c r="B195" s="72" t="s">
        <v>1522</v>
      </c>
      <c r="C195" s="73"/>
      <c r="D195" s="74">
        <v>4735.0</v>
      </c>
      <c r="E195" s="75"/>
      <c r="F195" s="73"/>
      <c r="G195" s="74">
        <v>18181.0</v>
      </c>
      <c r="H195" s="75"/>
      <c r="I195" s="73"/>
      <c r="J195" s="74">
        <v>17883.0</v>
      </c>
      <c r="K195" s="75"/>
      <c r="L195" s="76" t="s">
        <v>1383</v>
      </c>
      <c r="M195" s="74">
        <v>18896.0</v>
      </c>
      <c r="N195" s="77" t="s">
        <v>1383</v>
      </c>
      <c r="O195" s="76" t="s">
        <v>1383</v>
      </c>
      <c r="P195" s="74">
        <v>19742.0</v>
      </c>
      <c r="Q195" s="77" t="s">
        <v>1383</v>
      </c>
    </row>
    <row r="196">
      <c r="A196" s="71" t="s">
        <v>1532</v>
      </c>
      <c r="B196" s="72" t="s">
        <v>1522</v>
      </c>
      <c r="C196" s="78">
        <v>78.0</v>
      </c>
      <c r="D196" s="74">
        <v>6489.0</v>
      </c>
      <c r="E196" s="79">
        <f>C196/D196</f>
        <v>0.01202034212</v>
      </c>
      <c r="F196" s="73"/>
      <c r="G196" s="74">
        <v>4131.0</v>
      </c>
      <c r="H196" s="75"/>
      <c r="I196" s="73"/>
      <c r="J196" s="74">
        <v>1364.0</v>
      </c>
      <c r="K196" s="75"/>
      <c r="L196" s="76" t="s">
        <v>1383</v>
      </c>
      <c r="M196" s="74">
        <v>1212.0</v>
      </c>
      <c r="N196" s="77" t="s">
        <v>1383</v>
      </c>
      <c r="O196" s="76" t="s">
        <v>1383</v>
      </c>
      <c r="P196" s="74">
        <v>1625.0</v>
      </c>
      <c r="Q196" s="77" t="s">
        <v>1383</v>
      </c>
    </row>
    <row r="197">
      <c r="A197" s="71" t="s">
        <v>1533</v>
      </c>
      <c r="B197" s="72" t="s">
        <v>1522</v>
      </c>
      <c r="C197" s="73"/>
      <c r="D197" s="74">
        <v>417.0</v>
      </c>
      <c r="E197" s="75"/>
      <c r="F197" s="73"/>
      <c r="G197" s="74">
        <v>2875.0</v>
      </c>
      <c r="H197" s="75"/>
      <c r="I197" s="73"/>
      <c r="J197" s="74">
        <v>3999.0</v>
      </c>
      <c r="K197" s="75"/>
      <c r="L197" s="73"/>
      <c r="M197" s="74">
        <v>3494.0</v>
      </c>
      <c r="N197" s="75"/>
      <c r="O197" s="73"/>
      <c r="P197" s="74">
        <v>5385.0</v>
      </c>
      <c r="Q197" s="75"/>
    </row>
    <row r="198">
      <c r="A198" s="71" t="s">
        <v>1534</v>
      </c>
      <c r="B198" s="72" t="s">
        <v>1522</v>
      </c>
      <c r="C198" s="73"/>
      <c r="D198" s="74">
        <v>4124.0</v>
      </c>
      <c r="E198" s="75"/>
      <c r="F198" s="73"/>
      <c r="G198" s="74">
        <v>13320.0</v>
      </c>
      <c r="H198" s="75"/>
      <c r="I198" s="73"/>
      <c r="J198" s="74">
        <v>16879.0</v>
      </c>
      <c r="K198" s="75"/>
      <c r="L198" s="78">
        <v>22.0</v>
      </c>
      <c r="M198" s="74">
        <v>17062.0</v>
      </c>
      <c r="N198" s="79">
        <f t="shared" ref="N198:N203" si="74">L198/M198</f>
        <v>0.001289415074</v>
      </c>
      <c r="O198" s="78">
        <v>13.0</v>
      </c>
      <c r="P198" s="74">
        <v>16088.0</v>
      </c>
      <c r="Q198" s="79">
        <f t="shared" ref="Q198:Q199" si="75">O198/P198</f>
        <v>0.0008080556937</v>
      </c>
    </row>
    <row r="199">
      <c r="A199" s="71" t="s">
        <v>1132</v>
      </c>
      <c r="B199" s="72" t="s">
        <v>1522</v>
      </c>
      <c r="C199" s="73"/>
      <c r="D199" s="74">
        <v>6804.0</v>
      </c>
      <c r="E199" s="75"/>
      <c r="F199" s="73"/>
      <c r="G199" s="74">
        <v>14231.0</v>
      </c>
      <c r="H199" s="75"/>
      <c r="I199" s="73"/>
      <c r="J199" s="74">
        <v>14400.0</v>
      </c>
      <c r="K199" s="75"/>
      <c r="L199" s="78">
        <v>20.0</v>
      </c>
      <c r="M199" s="74">
        <v>21810.0</v>
      </c>
      <c r="N199" s="79">
        <f t="shared" si="74"/>
        <v>0.0009170105456</v>
      </c>
      <c r="O199" s="78">
        <v>370.0</v>
      </c>
      <c r="P199" s="74">
        <v>30725.0</v>
      </c>
      <c r="Q199" s="79">
        <f t="shared" si="75"/>
        <v>0.01204231082</v>
      </c>
    </row>
    <row r="200">
      <c r="A200" s="71" t="s">
        <v>1483</v>
      </c>
      <c r="B200" s="72" t="s">
        <v>1522</v>
      </c>
      <c r="C200" s="73"/>
      <c r="D200" s="74">
        <v>23563.0</v>
      </c>
      <c r="E200" s="75"/>
      <c r="F200" s="76" t="s">
        <v>1383</v>
      </c>
      <c r="G200" s="74">
        <v>10600.0</v>
      </c>
      <c r="H200" s="77" t="s">
        <v>1383</v>
      </c>
      <c r="I200" s="78">
        <v>79.0</v>
      </c>
      <c r="J200" s="74">
        <v>6630.0</v>
      </c>
      <c r="K200" s="79">
        <f>I200/J200</f>
        <v>0.01191553544</v>
      </c>
      <c r="L200" s="78">
        <v>40.0</v>
      </c>
      <c r="M200" s="74">
        <v>4899.0</v>
      </c>
      <c r="N200" s="79">
        <f t="shared" si="74"/>
        <v>0.008164931619</v>
      </c>
      <c r="O200" s="76" t="s">
        <v>1383</v>
      </c>
      <c r="P200" s="74">
        <v>6883.0</v>
      </c>
      <c r="Q200" s="77" t="s">
        <v>1383</v>
      </c>
    </row>
    <row r="201">
      <c r="A201" s="71" t="s">
        <v>1535</v>
      </c>
      <c r="B201" s="72" t="s">
        <v>1522</v>
      </c>
      <c r="C201" s="78">
        <v>1.0</v>
      </c>
      <c r="D201" s="74">
        <v>1110.0</v>
      </c>
      <c r="E201" s="79">
        <f>C201/D201</f>
        <v>0.0009009009009</v>
      </c>
      <c r="F201" s="73"/>
      <c r="G201" s="74">
        <v>15841.0</v>
      </c>
      <c r="H201" s="75"/>
      <c r="I201" s="73"/>
      <c r="J201" s="74">
        <v>17478.0</v>
      </c>
      <c r="K201" s="75"/>
      <c r="L201" s="78">
        <v>24.0</v>
      </c>
      <c r="M201" s="74">
        <v>20773.0</v>
      </c>
      <c r="N201" s="79">
        <f t="shared" si="74"/>
        <v>0.001155345882</v>
      </c>
      <c r="O201" s="78">
        <v>30.0</v>
      </c>
      <c r="P201" s="74">
        <v>25957.0</v>
      </c>
      <c r="Q201" s="79">
        <f t="shared" ref="Q201:Q203" si="76">O201/P201</f>
        <v>0.001155757599</v>
      </c>
    </row>
    <row r="202">
      <c r="A202" s="71" t="s">
        <v>1536</v>
      </c>
      <c r="B202" s="72" t="s">
        <v>1522</v>
      </c>
      <c r="C202" s="73"/>
      <c r="D202" s="74">
        <v>4892.0</v>
      </c>
      <c r="E202" s="75"/>
      <c r="F202" s="73"/>
      <c r="G202" s="74">
        <v>25270.0</v>
      </c>
      <c r="H202" s="75"/>
      <c r="I202" s="73"/>
      <c r="J202" s="74">
        <v>27872.0</v>
      </c>
      <c r="K202" s="75"/>
      <c r="L202" s="78">
        <v>93.0</v>
      </c>
      <c r="M202" s="74">
        <v>33137.0</v>
      </c>
      <c r="N202" s="79">
        <f t="shared" si="74"/>
        <v>0.002806530464</v>
      </c>
      <c r="O202" s="78">
        <v>93.0</v>
      </c>
      <c r="P202" s="74">
        <v>35539.0</v>
      </c>
      <c r="Q202" s="79">
        <f t="shared" si="76"/>
        <v>0.002616843468</v>
      </c>
    </row>
    <row r="203">
      <c r="A203" s="71" t="s">
        <v>1537</v>
      </c>
      <c r="B203" s="72" t="s">
        <v>1522</v>
      </c>
      <c r="C203" s="78">
        <v>5.0</v>
      </c>
      <c r="D203" s="74">
        <v>8903.0</v>
      </c>
      <c r="E203" s="79">
        <f>C203/D203</f>
        <v>0.0005616084466</v>
      </c>
      <c r="F203" s="78">
        <v>125.0</v>
      </c>
      <c r="G203" s="74">
        <v>36159.0</v>
      </c>
      <c r="H203" s="79">
        <f>F203/G203</f>
        <v>0.003456954009</v>
      </c>
      <c r="I203" s="78">
        <v>250.0</v>
      </c>
      <c r="J203" s="74">
        <v>47696.0</v>
      </c>
      <c r="K203" s="79">
        <f>I203/J203</f>
        <v>0.005241529688</v>
      </c>
      <c r="L203" s="78">
        <v>110.0</v>
      </c>
      <c r="M203" s="74">
        <v>46578.0</v>
      </c>
      <c r="N203" s="79">
        <f t="shared" si="74"/>
        <v>0.002361629954</v>
      </c>
      <c r="O203" s="78">
        <v>70.0</v>
      </c>
      <c r="P203" s="74">
        <v>38576.0</v>
      </c>
      <c r="Q203" s="79">
        <f t="shared" si="76"/>
        <v>0.001814599751</v>
      </c>
    </row>
    <row r="204">
      <c r="A204" s="71" t="s">
        <v>1538</v>
      </c>
      <c r="B204" s="72" t="s">
        <v>1522</v>
      </c>
      <c r="C204" s="73"/>
      <c r="D204" s="74">
        <v>140.0</v>
      </c>
      <c r="E204" s="75"/>
      <c r="F204" s="73"/>
      <c r="G204" s="74">
        <v>7561.0</v>
      </c>
      <c r="H204" s="75"/>
      <c r="I204" s="73"/>
      <c r="J204" s="74">
        <v>14077.0</v>
      </c>
      <c r="K204" s="75"/>
      <c r="L204" s="73"/>
      <c r="M204" s="74">
        <v>14213.0</v>
      </c>
      <c r="N204" s="75"/>
      <c r="O204" s="73"/>
      <c r="P204" s="74">
        <v>15611.0</v>
      </c>
      <c r="Q204" s="75"/>
    </row>
    <row r="205">
      <c r="A205" s="71" t="s">
        <v>1539</v>
      </c>
      <c r="B205" s="72" t="s">
        <v>1522</v>
      </c>
      <c r="C205" s="73"/>
      <c r="D205" s="74">
        <v>3970.0</v>
      </c>
      <c r="E205" s="75"/>
      <c r="F205" s="73"/>
      <c r="G205" s="74">
        <v>2492.0</v>
      </c>
      <c r="H205" s="75"/>
      <c r="I205" s="73"/>
      <c r="J205" s="74">
        <v>1977.0</v>
      </c>
      <c r="K205" s="75"/>
      <c r="L205" s="73"/>
      <c r="M205" s="74">
        <v>2052.0</v>
      </c>
      <c r="N205" s="75"/>
      <c r="O205" s="73"/>
      <c r="P205" s="74">
        <v>3272.0</v>
      </c>
      <c r="Q205" s="75"/>
    </row>
    <row r="206">
      <c r="A206" s="71" t="s">
        <v>1540</v>
      </c>
      <c r="B206" s="72" t="s">
        <v>1522</v>
      </c>
      <c r="C206" s="73"/>
      <c r="D206" s="74">
        <v>7617.0</v>
      </c>
      <c r="E206" s="75"/>
      <c r="F206" s="78">
        <v>400.0</v>
      </c>
      <c r="G206" s="74">
        <v>52223.0</v>
      </c>
      <c r="H206" s="79">
        <f>F206/G206</f>
        <v>0.007659460391</v>
      </c>
      <c r="I206" s="78">
        <v>1000.0</v>
      </c>
      <c r="J206" s="74">
        <v>57638.0</v>
      </c>
      <c r="K206" s="79">
        <f>I206/J206</f>
        <v>0.01734966515</v>
      </c>
      <c r="L206" s="78">
        <v>1700.0</v>
      </c>
      <c r="M206" s="74">
        <v>66038.0</v>
      </c>
      <c r="N206" s="79">
        <f>L206/M206</f>
        <v>0.02574275417</v>
      </c>
      <c r="O206" s="78">
        <v>650.0</v>
      </c>
      <c r="P206" s="74">
        <v>68870.0</v>
      </c>
      <c r="Q206" s="79">
        <f>O206/P206</f>
        <v>0.009438071729</v>
      </c>
    </row>
    <row r="207">
      <c r="A207" s="71" t="s">
        <v>1541</v>
      </c>
      <c r="B207" s="72" t="s">
        <v>1522</v>
      </c>
      <c r="C207" s="78">
        <v>4.0</v>
      </c>
      <c r="D207" s="74">
        <v>1973.0</v>
      </c>
      <c r="E207" s="79">
        <f>C207/D207</f>
        <v>0.002027369488</v>
      </c>
      <c r="F207" s="73"/>
      <c r="G207" s="74">
        <v>4160.0</v>
      </c>
      <c r="H207" s="75"/>
      <c r="I207" s="73"/>
      <c r="J207" s="74">
        <v>4638.0</v>
      </c>
      <c r="K207" s="75"/>
      <c r="L207" s="76" t="s">
        <v>1383</v>
      </c>
      <c r="M207" s="74">
        <v>6250.0</v>
      </c>
      <c r="N207" s="77" t="s">
        <v>1383</v>
      </c>
      <c r="O207" s="73"/>
      <c r="P207" s="74">
        <v>6173.0</v>
      </c>
      <c r="Q207" s="75"/>
    </row>
    <row r="208">
      <c r="A208" s="71" t="s">
        <v>1542</v>
      </c>
      <c r="B208" s="72" t="s">
        <v>1522</v>
      </c>
      <c r="C208" s="73"/>
      <c r="D208" s="74">
        <v>5459.0</v>
      </c>
      <c r="E208" s="75"/>
      <c r="F208" s="73"/>
      <c r="G208" s="74">
        <v>17464.0</v>
      </c>
      <c r="H208" s="75"/>
      <c r="I208" s="73"/>
      <c r="J208" s="74">
        <v>17548.0</v>
      </c>
      <c r="K208" s="80"/>
      <c r="L208" s="76" t="s">
        <v>1383</v>
      </c>
      <c r="M208" s="74">
        <v>17866.0</v>
      </c>
      <c r="N208" s="77" t="s">
        <v>1383</v>
      </c>
      <c r="O208" s="76" t="s">
        <v>1383</v>
      </c>
      <c r="P208" s="74">
        <v>20618.0</v>
      </c>
      <c r="Q208" s="77" t="s">
        <v>1383</v>
      </c>
    </row>
    <row r="209">
      <c r="A209" s="82" t="s">
        <v>542</v>
      </c>
      <c r="B209" s="83" t="s">
        <v>42</v>
      </c>
      <c r="C209" s="76">
        <v>49.0</v>
      </c>
      <c r="D209" s="81">
        <v>112582.0</v>
      </c>
      <c r="E209" s="84">
        <f t="shared" ref="E209:E214" si="77">C209/D209</f>
        <v>0.0004352383152</v>
      </c>
      <c r="F209" s="76">
        <v>4800.0</v>
      </c>
      <c r="G209" s="81">
        <v>245322.0</v>
      </c>
      <c r="H209" s="84">
        <f t="shared" ref="H209:H210" si="78">F209/G209</f>
        <v>0.01956612126</v>
      </c>
      <c r="I209" s="76">
        <v>15350.0</v>
      </c>
      <c r="J209" s="81">
        <v>320936.0</v>
      </c>
      <c r="K209" s="84">
        <f t="shared" ref="K209:K210" si="79">I209/J209</f>
        <v>0.04782885061</v>
      </c>
      <c r="L209" s="85">
        <v>21526.0</v>
      </c>
      <c r="M209" s="81">
        <v>386702.0</v>
      </c>
      <c r="N209" s="84">
        <f t="shared" ref="N209:N221" si="80">L209/M209</f>
        <v>0.05566560297</v>
      </c>
      <c r="O209" s="76">
        <v>21832.0</v>
      </c>
      <c r="P209" s="81">
        <v>418384.0</v>
      </c>
      <c r="Q209" s="84">
        <f t="shared" ref="Q209:Q221" si="81">O209/P209</f>
        <v>0.05218172779</v>
      </c>
    </row>
    <row r="210">
      <c r="A210" s="82" t="s">
        <v>47</v>
      </c>
      <c r="B210" s="83" t="s">
        <v>42</v>
      </c>
      <c r="C210" s="76">
        <v>40.0</v>
      </c>
      <c r="D210" s="81">
        <v>125382.0</v>
      </c>
      <c r="E210" s="84">
        <f t="shared" si="77"/>
        <v>0.0003190250594</v>
      </c>
      <c r="F210" s="76">
        <v>5500.0</v>
      </c>
      <c r="G210" s="81">
        <v>250182.0</v>
      </c>
      <c r="H210" s="84">
        <f t="shared" si="78"/>
        <v>0.02198399565</v>
      </c>
      <c r="I210" s="76">
        <v>18500.0</v>
      </c>
      <c r="J210" s="81">
        <v>336027.0</v>
      </c>
      <c r="K210" s="84">
        <f t="shared" si="79"/>
        <v>0.05505509974</v>
      </c>
      <c r="L210" s="85">
        <v>30972.0</v>
      </c>
      <c r="M210" s="81">
        <v>421097.0</v>
      </c>
      <c r="N210" s="84">
        <f t="shared" si="80"/>
        <v>0.07355074959</v>
      </c>
      <c r="O210" s="76">
        <v>28317.0</v>
      </c>
      <c r="P210" s="81">
        <v>450189.0</v>
      </c>
      <c r="Q210" s="84">
        <f t="shared" si="81"/>
        <v>0.06290024856</v>
      </c>
    </row>
    <row r="211">
      <c r="A211" s="82" t="s">
        <v>547</v>
      </c>
      <c r="B211" s="83" t="s">
        <v>42</v>
      </c>
      <c r="C211" s="76">
        <v>13.0</v>
      </c>
      <c r="D211" s="81">
        <v>52044.0</v>
      </c>
      <c r="E211" s="84">
        <f t="shared" si="77"/>
        <v>0.0002497886404</v>
      </c>
      <c r="F211" s="76" t="s">
        <v>1383</v>
      </c>
      <c r="G211" s="81">
        <v>70280.0</v>
      </c>
      <c r="H211" s="77" t="s">
        <v>1383</v>
      </c>
      <c r="I211" s="73"/>
      <c r="J211" s="81">
        <v>76262.0</v>
      </c>
      <c r="K211" s="86"/>
      <c r="L211" s="85">
        <v>328.0</v>
      </c>
      <c r="M211" s="81">
        <v>82566.0</v>
      </c>
      <c r="N211" s="84">
        <f t="shared" si="80"/>
        <v>0.003972579512</v>
      </c>
      <c r="O211" s="76">
        <v>595.0</v>
      </c>
      <c r="P211" s="81">
        <v>87041.0</v>
      </c>
      <c r="Q211" s="84">
        <f t="shared" si="81"/>
        <v>0.006835858963</v>
      </c>
    </row>
    <row r="212">
      <c r="A212" s="82" t="s">
        <v>1261</v>
      </c>
      <c r="B212" s="83" t="s">
        <v>42</v>
      </c>
      <c r="C212" s="76">
        <v>55.0</v>
      </c>
      <c r="D212" s="81">
        <v>37715.0</v>
      </c>
      <c r="E212" s="84">
        <f t="shared" si="77"/>
        <v>0.001458305714</v>
      </c>
      <c r="F212" s="73"/>
      <c r="G212" s="81">
        <v>45637.0</v>
      </c>
      <c r="H212" s="86"/>
      <c r="I212" s="76">
        <v>9.0</v>
      </c>
      <c r="J212" s="81">
        <v>47550.0</v>
      </c>
      <c r="K212" s="84">
        <f t="shared" ref="K212:K217" si="82">I212/J212</f>
        <v>0.0001892744479</v>
      </c>
      <c r="L212" s="85">
        <v>1084.0</v>
      </c>
      <c r="M212" s="81">
        <v>51388.0</v>
      </c>
      <c r="N212" s="84">
        <f t="shared" si="80"/>
        <v>0.02109441893</v>
      </c>
      <c r="O212" s="76">
        <v>776.0</v>
      </c>
      <c r="P212" s="81">
        <v>55999.0</v>
      </c>
      <c r="Q212" s="84">
        <f t="shared" si="81"/>
        <v>0.01385739031</v>
      </c>
    </row>
    <row r="213">
      <c r="A213" s="82" t="s">
        <v>40</v>
      </c>
      <c r="B213" s="83" t="s">
        <v>42</v>
      </c>
      <c r="C213" s="76">
        <v>1089.0</v>
      </c>
      <c r="D213" s="81">
        <v>156523.0</v>
      </c>
      <c r="E213" s="84">
        <f t="shared" si="77"/>
        <v>0.006957443954</v>
      </c>
      <c r="F213" s="76">
        <v>9680.0</v>
      </c>
      <c r="G213" s="81">
        <v>337282.0</v>
      </c>
      <c r="H213" s="84">
        <f t="shared" ref="H213:H214" si="83">F213/G213</f>
        <v>0.02870001957</v>
      </c>
      <c r="I213" s="76">
        <v>25660.0</v>
      </c>
      <c r="J213" s="81">
        <v>415214.0</v>
      </c>
      <c r="K213" s="84">
        <f t="shared" si="82"/>
        <v>0.06179945763</v>
      </c>
      <c r="L213" s="85">
        <v>30460.0</v>
      </c>
      <c r="M213" s="81">
        <v>463449.0</v>
      </c>
      <c r="N213" s="84">
        <f t="shared" si="80"/>
        <v>0.06572459969</v>
      </c>
      <c r="O213" s="76">
        <v>34555.0</v>
      </c>
      <c r="P213" s="81">
        <v>484316.0</v>
      </c>
      <c r="Q213" s="84">
        <f t="shared" si="81"/>
        <v>0.07134804549</v>
      </c>
    </row>
    <row r="214">
      <c r="A214" s="82" t="s">
        <v>111</v>
      </c>
      <c r="B214" s="83" t="s">
        <v>42</v>
      </c>
      <c r="C214" s="76">
        <v>151.0</v>
      </c>
      <c r="D214" s="81">
        <v>74338.0</v>
      </c>
      <c r="E214" s="84">
        <f t="shared" si="77"/>
        <v>0.002031262611</v>
      </c>
      <c r="F214" s="76">
        <v>850.0</v>
      </c>
      <c r="G214" s="81">
        <v>91253.0</v>
      </c>
      <c r="H214" s="84">
        <f t="shared" si="83"/>
        <v>0.009314762254</v>
      </c>
      <c r="I214" s="76">
        <v>2980.0</v>
      </c>
      <c r="J214" s="81">
        <v>104611.0</v>
      </c>
      <c r="K214" s="84">
        <f t="shared" si="82"/>
        <v>0.02848648804</v>
      </c>
      <c r="L214" s="85">
        <v>3370.0</v>
      </c>
      <c r="M214" s="81">
        <v>118966.0</v>
      </c>
      <c r="N214" s="84">
        <f t="shared" si="80"/>
        <v>0.02832742128</v>
      </c>
      <c r="O214" s="76">
        <v>5161.0</v>
      </c>
      <c r="P214" s="81">
        <v>125224.0</v>
      </c>
      <c r="Q214" s="84">
        <f t="shared" si="81"/>
        <v>0.04121414425</v>
      </c>
    </row>
    <row r="215">
      <c r="A215" s="82" t="s">
        <v>456</v>
      </c>
      <c r="B215" s="83" t="s">
        <v>42</v>
      </c>
      <c r="C215" s="73"/>
      <c r="D215" s="81">
        <v>24112.0</v>
      </c>
      <c r="E215" s="84"/>
      <c r="F215" s="73"/>
      <c r="G215" s="81">
        <v>26459.0</v>
      </c>
      <c r="H215" s="86"/>
      <c r="I215" s="76">
        <v>225.0</v>
      </c>
      <c r="J215" s="81">
        <v>27216.0</v>
      </c>
      <c r="K215" s="84">
        <f t="shared" si="82"/>
        <v>0.008267195767</v>
      </c>
      <c r="L215" s="85">
        <v>673.0</v>
      </c>
      <c r="M215" s="81">
        <v>28659.0</v>
      </c>
      <c r="N215" s="84">
        <f t="shared" si="80"/>
        <v>0.02348302453</v>
      </c>
      <c r="O215" s="76">
        <v>538.0</v>
      </c>
      <c r="P215" s="81">
        <v>31866.0</v>
      </c>
      <c r="Q215" s="84">
        <f t="shared" si="81"/>
        <v>0.01688319839</v>
      </c>
    </row>
    <row r="216">
      <c r="A216" s="82" t="s">
        <v>204</v>
      </c>
      <c r="B216" s="83" t="s">
        <v>42</v>
      </c>
      <c r="C216" s="73"/>
      <c r="D216" s="81">
        <v>43856.0</v>
      </c>
      <c r="E216" s="84"/>
      <c r="F216" s="76" t="s">
        <v>1383</v>
      </c>
      <c r="G216" s="81">
        <v>48361.0</v>
      </c>
      <c r="H216" s="77" t="s">
        <v>1383</v>
      </c>
      <c r="I216" s="76">
        <v>340.0</v>
      </c>
      <c r="J216" s="81">
        <v>52815.0</v>
      </c>
      <c r="K216" s="84">
        <f t="shared" si="82"/>
        <v>0.006437565086</v>
      </c>
      <c r="L216" s="85">
        <v>473.0</v>
      </c>
      <c r="M216" s="81">
        <v>54086.0</v>
      </c>
      <c r="N216" s="84">
        <f t="shared" si="80"/>
        <v>0.008745331509</v>
      </c>
      <c r="O216" s="76">
        <v>563.0</v>
      </c>
      <c r="P216" s="81">
        <v>56223.0</v>
      </c>
      <c r="Q216" s="84">
        <f t="shared" si="81"/>
        <v>0.01001369546</v>
      </c>
    </row>
    <row r="217">
      <c r="A217" s="71" t="s">
        <v>631</v>
      </c>
      <c r="B217" s="72" t="s">
        <v>1543</v>
      </c>
      <c r="C217" s="78">
        <v>1508.0</v>
      </c>
      <c r="D217" s="74">
        <v>177624.0</v>
      </c>
      <c r="E217" s="79">
        <f t="shared" ref="E217:E220" si="84">C217/D217</f>
        <v>0.008489843715</v>
      </c>
      <c r="F217" s="78">
        <v>5000.0</v>
      </c>
      <c r="G217" s="74">
        <v>331069.0</v>
      </c>
      <c r="H217" s="79">
        <f>F217/G217</f>
        <v>0.01510259191</v>
      </c>
      <c r="I217" s="78">
        <v>10000.0</v>
      </c>
      <c r="J217" s="74">
        <v>437571.0</v>
      </c>
      <c r="K217" s="79">
        <f t="shared" si="82"/>
        <v>0.02285343407</v>
      </c>
      <c r="L217" s="78">
        <v>16000.0</v>
      </c>
      <c r="M217" s="74">
        <v>486869.0</v>
      </c>
      <c r="N217" s="79">
        <f t="shared" si="80"/>
        <v>0.0328630494</v>
      </c>
      <c r="O217" s="78">
        <v>18350.0</v>
      </c>
      <c r="P217" s="74">
        <v>663091.0</v>
      </c>
      <c r="Q217" s="79">
        <f t="shared" si="81"/>
        <v>0.02767342642</v>
      </c>
    </row>
    <row r="218">
      <c r="A218" s="71" t="s">
        <v>692</v>
      </c>
      <c r="B218" s="72" t="s">
        <v>1544</v>
      </c>
      <c r="C218" s="78">
        <v>23.0</v>
      </c>
      <c r="D218" s="74">
        <v>32874.0</v>
      </c>
      <c r="E218" s="79">
        <f t="shared" si="84"/>
        <v>0.0006996410537</v>
      </c>
      <c r="F218" s="73"/>
      <c r="G218" s="74">
        <v>32721.0</v>
      </c>
      <c r="H218" s="75"/>
      <c r="I218" s="73"/>
      <c r="J218" s="74">
        <v>31023.0</v>
      </c>
      <c r="K218" s="75"/>
      <c r="L218" s="78">
        <v>12.0</v>
      </c>
      <c r="M218" s="74">
        <v>31841.0</v>
      </c>
      <c r="N218" s="79">
        <f t="shared" si="80"/>
        <v>0.0003768725857</v>
      </c>
      <c r="O218" s="78">
        <v>104.0</v>
      </c>
      <c r="P218" s="74">
        <v>34441.0</v>
      </c>
      <c r="Q218" s="79">
        <f t="shared" si="81"/>
        <v>0.003019656804</v>
      </c>
    </row>
    <row r="219">
      <c r="A219" s="71" t="s">
        <v>212</v>
      </c>
      <c r="B219" s="72" t="s">
        <v>1544</v>
      </c>
      <c r="C219" s="78">
        <v>89.0</v>
      </c>
      <c r="D219" s="74">
        <v>77716.0</v>
      </c>
      <c r="E219" s="79">
        <f t="shared" si="84"/>
        <v>0.001145195327</v>
      </c>
      <c r="F219" s="78">
        <v>1500.0</v>
      </c>
      <c r="G219" s="74">
        <v>123188.0</v>
      </c>
      <c r="H219" s="79">
        <f>F219/G219</f>
        <v>0.0121765107</v>
      </c>
      <c r="I219" s="78">
        <v>3534.0</v>
      </c>
      <c r="J219" s="74">
        <v>148239.0</v>
      </c>
      <c r="K219" s="79">
        <f>I219/J219</f>
        <v>0.02383988019</v>
      </c>
      <c r="L219" s="78">
        <v>5086.0</v>
      </c>
      <c r="M219" s="74">
        <v>161032.0</v>
      </c>
      <c r="N219" s="79">
        <f t="shared" si="80"/>
        <v>0.03158378459</v>
      </c>
      <c r="O219" s="78">
        <v>6307.0</v>
      </c>
      <c r="P219" s="74">
        <v>179562.0</v>
      </c>
      <c r="Q219" s="79">
        <f t="shared" si="81"/>
        <v>0.03512435816</v>
      </c>
    </row>
    <row r="220">
      <c r="A220" s="71" t="s">
        <v>1545</v>
      </c>
      <c r="B220" s="72" t="s">
        <v>1544</v>
      </c>
      <c r="C220" s="78">
        <v>20.0</v>
      </c>
      <c r="D220" s="74">
        <v>36018.0</v>
      </c>
      <c r="E220" s="79">
        <f t="shared" si="84"/>
        <v>0.0005552779166</v>
      </c>
      <c r="F220" s="73"/>
      <c r="G220" s="74">
        <v>46413.0</v>
      </c>
      <c r="H220" s="75"/>
      <c r="I220" s="73"/>
      <c r="J220" s="74">
        <v>43741.0</v>
      </c>
      <c r="K220" s="75"/>
      <c r="L220" s="78">
        <v>130.0</v>
      </c>
      <c r="M220" s="74">
        <v>45507.0</v>
      </c>
      <c r="N220" s="79">
        <f t="shared" si="80"/>
        <v>0.002856703364</v>
      </c>
      <c r="O220" s="78">
        <v>73.0</v>
      </c>
      <c r="P220" s="74">
        <v>52502.0</v>
      </c>
      <c r="Q220" s="79">
        <f t="shared" si="81"/>
        <v>0.001390423222</v>
      </c>
    </row>
    <row r="221">
      <c r="A221" s="71" t="s">
        <v>1546</v>
      </c>
      <c r="B221" s="72" t="s">
        <v>1547</v>
      </c>
      <c r="C221" s="73"/>
      <c r="D221" s="74">
        <v>18712.0</v>
      </c>
      <c r="E221" s="75"/>
      <c r="F221" s="73"/>
      <c r="G221" s="74">
        <v>140072.0</v>
      </c>
      <c r="H221" s="75"/>
      <c r="I221" s="73"/>
      <c r="J221" s="74">
        <v>138031.0</v>
      </c>
      <c r="K221" s="75"/>
      <c r="L221" s="78">
        <v>57.0</v>
      </c>
      <c r="M221" s="74">
        <v>168080.0</v>
      </c>
      <c r="N221" s="79">
        <f t="shared" si="80"/>
        <v>0.0003391242266</v>
      </c>
      <c r="O221" s="78">
        <v>105.0</v>
      </c>
      <c r="P221" s="74">
        <v>157132.0</v>
      </c>
      <c r="Q221" s="79">
        <f t="shared" si="81"/>
        <v>0.0006682279867</v>
      </c>
    </row>
    <row r="222">
      <c r="A222" s="71" t="s">
        <v>1548</v>
      </c>
      <c r="B222" s="72" t="s">
        <v>1547</v>
      </c>
      <c r="C222" s="73"/>
      <c r="D222" s="74">
        <v>132.0</v>
      </c>
      <c r="E222" s="75"/>
      <c r="F222" s="73"/>
      <c r="G222" s="74">
        <v>12852.0</v>
      </c>
      <c r="H222" s="75"/>
      <c r="I222" s="73"/>
      <c r="J222" s="74">
        <v>15299.0</v>
      </c>
      <c r="K222" s="75"/>
      <c r="L222" s="73"/>
      <c r="M222" s="74">
        <v>14886.0</v>
      </c>
      <c r="N222" s="75"/>
      <c r="O222" s="73"/>
      <c r="P222" s="74">
        <v>11992.0</v>
      </c>
      <c r="Q222" s="75"/>
    </row>
    <row r="223">
      <c r="A223" s="71" t="s">
        <v>1549</v>
      </c>
      <c r="B223" s="72" t="s">
        <v>1547</v>
      </c>
      <c r="C223" s="73"/>
      <c r="D223" s="74">
        <v>1200.0</v>
      </c>
      <c r="E223" s="75"/>
      <c r="F223" s="73"/>
      <c r="G223" s="74">
        <v>15776.0</v>
      </c>
      <c r="H223" s="75"/>
      <c r="I223" s="73"/>
      <c r="J223" s="74">
        <v>19273.0</v>
      </c>
      <c r="K223" s="75"/>
      <c r="L223" s="78">
        <v>17.0</v>
      </c>
      <c r="M223" s="74">
        <v>22917.0</v>
      </c>
      <c r="N223" s="79">
        <f>L223/M223</f>
        <v>0.0007418073919</v>
      </c>
      <c r="O223" s="78">
        <v>17.0</v>
      </c>
      <c r="P223" s="74">
        <v>19648.0</v>
      </c>
      <c r="Q223" s="79">
        <f>O223/P223</f>
        <v>0.000865228013</v>
      </c>
    </row>
    <row r="224">
      <c r="A224" s="71" t="s">
        <v>1550</v>
      </c>
      <c r="B224" s="72" t="s">
        <v>1547</v>
      </c>
      <c r="C224" s="73"/>
      <c r="D224" s="74">
        <v>5468.0</v>
      </c>
      <c r="E224" s="75"/>
      <c r="F224" s="73"/>
      <c r="G224" s="74">
        <v>11061.0</v>
      </c>
      <c r="H224" s="75"/>
      <c r="I224" s="73"/>
      <c r="J224" s="74">
        <v>11940.0</v>
      </c>
      <c r="K224" s="75"/>
      <c r="L224" s="76" t="s">
        <v>1383</v>
      </c>
      <c r="M224" s="74">
        <v>11737.0</v>
      </c>
      <c r="N224" s="77" t="s">
        <v>1383</v>
      </c>
      <c r="O224" s="76" t="s">
        <v>1383</v>
      </c>
      <c r="P224" s="74">
        <v>10241.0</v>
      </c>
      <c r="Q224" s="77" t="s">
        <v>1383</v>
      </c>
    </row>
    <row r="225">
      <c r="A225" s="71" t="s">
        <v>1551</v>
      </c>
      <c r="B225" s="72" t="s">
        <v>1547</v>
      </c>
      <c r="C225" s="73"/>
      <c r="D225" s="74">
        <v>4965.0</v>
      </c>
      <c r="E225" s="75"/>
      <c r="F225" s="73"/>
      <c r="G225" s="74">
        <v>14178.0</v>
      </c>
      <c r="H225" s="75"/>
      <c r="I225" s="73"/>
      <c r="J225" s="74">
        <v>16119.0</v>
      </c>
      <c r="K225" s="75"/>
      <c r="L225" s="73"/>
      <c r="M225" s="74">
        <v>16847.0</v>
      </c>
      <c r="N225" s="75"/>
      <c r="O225" s="73"/>
      <c r="P225" s="74">
        <v>16560.0</v>
      </c>
      <c r="Q225" s="75"/>
    </row>
    <row r="226">
      <c r="A226" s="71" t="s">
        <v>1552</v>
      </c>
      <c r="B226" s="72" t="s">
        <v>1547</v>
      </c>
      <c r="C226" s="73"/>
      <c r="D226" s="74">
        <v>3674.0</v>
      </c>
      <c r="E226" s="75"/>
      <c r="F226" s="73"/>
      <c r="G226" s="74">
        <v>121720.0</v>
      </c>
      <c r="H226" s="75"/>
      <c r="I226" s="78">
        <v>150.0</v>
      </c>
      <c r="J226" s="74">
        <v>133466.0</v>
      </c>
      <c r="K226" s="79">
        <f>I226/J226</f>
        <v>0.001123881738</v>
      </c>
      <c r="L226" s="78">
        <v>147.0</v>
      </c>
      <c r="M226" s="74">
        <v>138700.0</v>
      </c>
      <c r="N226" s="79">
        <f>L226/M226</f>
        <v>0.001059841384</v>
      </c>
      <c r="O226" s="78">
        <v>191.0</v>
      </c>
      <c r="P226" s="74">
        <v>125771.0</v>
      </c>
      <c r="Q226" s="79">
        <f>O226/P226</f>
        <v>0.001518633071</v>
      </c>
    </row>
    <row r="227">
      <c r="A227" s="71" t="s">
        <v>1553</v>
      </c>
      <c r="B227" s="72" t="s">
        <v>1547</v>
      </c>
      <c r="C227" s="73"/>
      <c r="D227" s="74">
        <v>238.0</v>
      </c>
      <c r="E227" s="75"/>
      <c r="F227" s="73"/>
      <c r="G227" s="74">
        <v>6451.0</v>
      </c>
      <c r="H227" s="75"/>
      <c r="I227" s="73"/>
      <c r="J227" s="74">
        <v>7141.0</v>
      </c>
      <c r="K227" s="75"/>
      <c r="L227" s="73"/>
      <c r="M227" s="74">
        <v>7416.0</v>
      </c>
      <c r="N227" s="75"/>
      <c r="O227" s="73"/>
      <c r="P227" s="74">
        <v>6195.0</v>
      </c>
      <c r="Q227" s="75"/>
    </row>
    <row r="228">
      <c r="A228" s="71" t="s">
        <v>1554</v>
      </c>
      <c r="B228" s="72" t="s">
        <v>1547</v>
      </c>
      <c r="C228" s="73"/>
      <c r="D228" s="74">
        <v>8998.0</v>
      </c>
      <c r="E228" s="75"/>
      <c r="F228" s="78">
        <v>250.0</v>
      </c>
      <c r="G228" s="74">
        <v>33935.0</v>
      </c>
      <c r="H228" s="79">
        <f>F228/G228</f>
        <v>0.007367025195</v>
      </c>
      <c r="I228" s="78">
        <v>600.0</v>
      </c>
      <c r="J228" s="74">
        <v>41477.0</v>
      </c>
      <c r="K228" s="79">
        <f>I228/J228</f>
        <v>0.01446584854</v>
      </c>
      <c r="L228" s="73"/>
      <c r="M228" s="74">
        <v>48735.0</v>
      </c>
      <c r="N228" s="75"/>
      <c r="O228" s="78">
        <v>473.0</v>
      </c>
      <c r="P228" s="74">
        <v>52849.0</v>
      </c>
      <c r="Q228" s="79">
        <f>O228/P228</f>
        <v>0.008950027437</v>
      </c>
    </row>
    <row r="229">
      <c r="A229" s="71" t="s">
        <v>1555</v>
      </c>
      <c r="B229" s="72" t="s">
        <v>1547</v>
      </c>
      <c r="C229" s="73"/>
      <c r="D229" s="74">
        <v>407.0</v>
      </c>
      <c r="E229" s="75"/>
      <c r="F229" s="73"/>
      <c r="G229" s="74">
        <v>14899.0</v>
      </c>
      <c r="H229" s="75"/>
      <c r="I229" s="73"/>
      <c r="J229" s="74">
        <v>16256.0</v>
      </c>
      <c r="K229" s="75"/>
      <c r="L229" s="76" t="s">
        <v>1383</v>
      </c>
      <c r="M229" s="74">
        <v>16703.0</v>
      </c>
      <c r="N229" s="77" t="s">
        <v>1383</v>
      </c>
      <c r="O229" s="76" t="s">
        <v>1383</v>
      </c>
      <c r="P229" s="74">
        <v>13449.0</v>
      </c>
      <c r="Q229" s="77" t="s">
        <v>1383</v>
      </c>
    </row>
    <row r="230">
      <c r="A230" s="71" t="s">
        <v>532</v>
      </c>
      <c r="B230" s="72" t="s">
        <v>1547</v>
      </c>
      <c r="C230" s="73"/>
      <c r="D230" s="74">
        <v>5001.0</v>
      </c>
      <c r="E230" s="75"/>
      <c r="F230" s="73"/>
      <c r="G230" s="74">
        <v>8711.0</v>
      </c>
      <c r="H230" s="75"/>
      <c r="I230" s="73"/>
      <c r="J230" s="74">
        <v>9654.0</v>
      </c>
      <c r="K230" s="75"/>
      <c r="L230" s="78">
        <v>40.0</v>
      </c>
      <c r="M230" s="74">
        <v>10088.0</v>
      </c>
      <c r="N230" s="79">
        <f>L230/M230</f>
        <v>0.003965107058</v>
      </c>
      <c r="O230" s="78">
        <v>16.0</v>
      </c>
      <c r="P230" s="74">
        <v>9592.0</v>
      </c>
      <c r="Q230" s="79">
        <f t="shared" ref="Q230:Q232" si="85">O230/P230</f>
        <v>0.001668056714</v>
      </c>
    </row>
    <row r="231">
      <c r="A231" s="71" t="s">
        <v>1556</v>
      </c>
      <c r="B231" s="72" t="s">
        <v>1547</v>
      </c>
      <c r="C231" s="73"/>
      <c r="D231" s="74">
        <v>2156.0</v>
      </c>
      <c r="E231" s="75"/>
      <c r="F231" s="73"/>
      <c r="G231" s="74">
        <v>14092.0</v>
      </c>
      <c r="H231" s="75"/>
      <c r="I231" s="73"/>
      <c r="J231" s="74">
        <v>16549.0</v>
      </c>
      <c r="K231" s="75"/>
      <c r="L231" s="76" t="s">
        <v>1383</v>
      </c>
      <c r="M231" s="74">
        <v>17457.0</v>
      </c>
      <c r="N231" s="77" t="s">
        <v>1383</v>
      </c>
      <c r="O231" s="78">
        <v>57.0</v>
      </c>
      <c r="P231" s="74">
        <v>17014.0</v>
      </c>
      <c r="Q231" s="79">
        <f t="shared" si="85"/>
        <v>0.003350182203</v>
      </c>
    </row>
    <row r="232">
      <c r="A232" s="71" t="s">
        <v>1557</v>
      </c>
      <c r="B232" s="72" t="s">
        <v>1547</v>
      </c>
      <c r="C232" s="73"/>
      <c r="D232" s="74">
        <v>2557.0</v>
      </c>
      <c r="E232" s="75"/>
      <c r="F232" s="73"/>
      <c r="G232" s="74">
        <v>17862.0</v>
      </c>
      <c r="H232" s="75"/>
      <c r="I232" s="73"/>
      <c r="J232" s="74">
        <v>20341.0</v>
      </c>
      <c r="K232" s="75"/>
      <c r="L232" s="78">
        <v>49.0</v>
      </c>
      <c r="M232" s="74">
        <v>22952.0</v>
      </c>
      <c r="N232" s="79">
        <f>L232/M232</f>
        <v>0.002134890206</v>
      </c>
      <c r="O232" s="78">
        <v>57.0</v>
      </c>
      <c r="P232" s="74">
        <v>20736.0</v>
      </c>
      <c r="Q232" s="79">
        <f t="shared" si="85"/>
        <v>0.002748842593</v>
      </c>
    </row>
    <row r="233">
      <c r="A233" s="71" t="s">
        <v>1558</v>
      </c>
      <c r="B233" s="72" t="s">
        <v>1547</v>
      </c>
      <c r="C233" s="73"/>
      <c r="D233" s="74">
        <v>2302.0</v>
      </c>
      <c r="E233" s="75"/>
      <c r="F233" s="73"/>
      <c r="G233" s="74">
        <v>7768.0</v>
      </c>
      <c r="H233" s="75"/>
      <c r="I233" s="73"/>
      <c r="J233" s="74">
        <v>8759.0</v>
      </c>
      <c r="K233" s="75"/>
      <c r="L233" s="73"/>
      <c r="M233" s="74">
        <v>8732.0</v>
      </c>
      <c r="N233" s="75"/>
      <c r="O233" s="73"/>
      <c r="P233" s="74">
        <v>8450.0</v>
      </c>
      <c r="Q233" s="75"/>
    </row>
    <row r="234">
      <c r="A234" s="71" t="s">
        <v>1530</v>
      </c>
      <c r="B234" s="72" t="s">
        <v>1547</v>
      </c>
      <c r="C234" s="73"/>
      <c r="D234" s="74">
        <v>6.0</v>
      </c>
      <c r="E234" s="75"/>
      <c r="F234" s="73"/>
      <c r="G234" s="74">
        <v>6400.0</v>
      </c>
      <c r="H234" s="75"/>
      <c r="I234" s="73"/>
      <c r="J234" s="74">
        <v>6993.0</v>
      </c>
      <c r="K234" s="75"/>
      <c r="L234" s="73"/>
      <c r="M234" s="74">
        <v>7236.0</v>
      </c>
      <c r="N234" s="75"/>
      <c r="O234" s="76" t="s">
        <v>1383</v>
      </c>
      <c r="P234" s="74">
        <v>6348.0</v>
      </c>
      <c r="Q234" s="77" t="s">
        <v>1383</v>
      </c>
    </row>
    <row r="235">
      <c r="A235" s="71" t="s">
        <v>1005</v>
      </c>
      <c r="B235" s="72" t="s">
        <v>1547</v>
      </c>
      <c r="C235" s="73"/>
      <c r="D235" s="74">
        <v>693.0</v>
      </c>
      <c r="E235" s="75"/>
      <c r="F235" s="73"/>
      <c r="G235" s="74">
        <v>7475.0</v>
      </c>
      <c r="H235" s="75"/>
      <c r="I235" s="73"/>
      <c r="J235" s="74">
        <v>8054.0</v>
      </c>
      <c r="K235" s="75"/>
      <c r="L235" s="73"/>
      <c r="M235" s="74">
        <v>8299.0</v>
      </c>
      <c r="N235" s="75"/>
      <c r="O235" s="73"/>
      <c r="P235" s="74">
        <v>7562.0</v>
      </c>
      <c r="Q235" s="75"/>
    </row>
    <row r="236">
      <c r="A236" s="71" t="s">
        <v>1559</v>
      </c>
      <c r="B236" s="72" t="s">
        <v>1547</v>
      </c>
      <c r="C236" s="73"/>
      <c r="D236" s="74">
        <v>153.0</v>
      </c>
      <c r="E236" s="75"/>
      <c r="F236" s="73"/>
      <c r="G236" s="74">
        <v>11173.0</v>
      </c>
      <c r="H236" s="75"/>
      <c r="I236" s="73"/>
      <c r="J236" s="74">
        <v>12093.0</v>
      </c>
      <c r="K236" s="75"/>
      <c r="L236" s="73"/>
      <c r="M236" s="74">
        <v>13175.0</v>
      </c>
      <c r="N236" s="75"/>
      <c r="O236" s="73"/>
      <c r="P236" s="74">
        <v>10279.0</v>
      </c>
      <c r="Q236" s="75"/>
    </row>
    <row r="237">
      <c r="A237" s="71" t="s">
        <v>1560</v>
      </c>
      <c r="B237" s="72" t="s">
        <v>1547</v>
      </c>
      <c r="C237" s="73"/>
      <c r="D237" s="74">
        <v>268.0</v>
      </c>
      <c r="E237" s="75"/>
      <c r="F237" s="73"/>
      <c r="G237" s="74">
        <v>6271.0</v>
      </c>
      <c r="H237" s="75"/>
      <c r="I237" s="73"/>
      <c r="J237" s="74">
        <v>5711.0</v>
      </c>
      <c r="K237" s="75"/>
      <c r="L237" s="76" t="s">
        <v>1383</v>
      </c>
      <c r="M237" s="74">
        <v>7009.0</v>
      </c>
      <c r="N237" s="77" t="s">
        <v>1383</v>
      </c>
      <c r="O237" s="78">
        <v>12.0</v>
      </c>
      <c r="P237" s="74">
        <v>6624.0</v>
      </c>
      <c r="Q237" s="79">
        <f>O237/P237</f>
        <v>0.001811594203</v>
      </c>
    </row>
    <row r="238">
      <c r="A238" s="71" t="s">
        <v>1561</v>
      </c>
      <c r="B238" s="72" t="s">
        <v>1547</v>
      </c>
      <c r="C238" s="73"/>
      <c r="D238" s="74">
        <v>5573.0</v>
      </c>
      <c r="E238" s="75"/>
      <c r="F238" s="73"/>
      <c r="G238" s="74">
        <v>12319.0</v>
      </c>
      <c r="H238" s="75"/>
      <c r="I238" s="73"/>
      <c r="J238" s="74">
        <v>13475.0</v>
      </c>
      <c r="K238" s="75"/>
      <c r="L238" s="78">
        <v>11.0</v>
      </c>
      <c r="M238" s="74">
        <v>13904.0</v>
      </c>
      <c r="N238" s="79">
        <f>L238/M238</f>
        <v>0.0007911392405</v>
      </c>
      <c r="O238" s="76" t="s">
        <v>1383</v>
      </c>
      <c r="P238" s="74">
        <v>12668.0</v>
      </c>
      <c r="Q238" s="77" t="s">
        <v>1383</v>
      </c>
    </row>
    <row r="239">
      <c r="A239" s="71" t="s">
        <v>440</v>
      </c>
      <c r="B239" s="72" t="s">
        <v>1547</v>
      </c>
      <c r="C239" s="73"/>
      <c r="D239" s="74">
        <v>1102.0</v>
      </c>
      <c r="E239" s="75"/>
      <c r="F239" s="73"/>
      <c r="G239" s="74">
        <v>12560.0</v>
      </c>
      <c r="H239" s="75"/>
      <c r="I239" s="73"/>
      <c r="J239" s="74">
        <v>12802.0</v>
      </c>
      <c r="K239" s="75"/>
      <c r="L239" s="73"/>
      <c r="M239" s="74">
        <v>12805.0</v>
      </c>
      <c r="N239" s="75"/>
      <c r="O239" s="73"/>
      <c r="P239" s="74">
        <v>10831.0</v>
      </c>
      <c r="Q239" s="75"/>
    </row>
    <row r="240">
      <c r="A240" s="71" t="s">
        <v>1483</v>
      </c>
      <c r="B240" s="72" t="s">
        <v>1547</v>
      </c>
      <c r="C240" s="73"/>
      <c r="D240" s="74">
        <v>2657.0</v>
      </c>
      <c r="E240" s="75"/>
      <c r="F240" s="73"/>
      <c r="G240" s="74">
        <v>10711.0</v>
      </c>
      <c r="H240" s="75"/>
      <c r="I240" s="73"/>
      <c r="J240" s="74">
        <v>12257.0</v>
      </c>
      <c r="K240" s="75"/>
      <c r="L240" s="78">
        <v>24.0</v>
      </c>
      <c r="M240" s="74">
        <v>12379.0</v>
      </c>
      <c r="N240" s="79">
        <f>L240/M240</f>
        <v>0.001938767267</v>
      </c>
      <c r="O240" s="76" t="s">
        <v>1383</v>
      </c>
      <c r="P240" s="74">
        <v>12412.0</v>
      </c>
      <c r="Q240" s="77" t="s">
        <v>1383</v>
      </c>
    </row>
    <row r="241">
      <c r="A241" s="71" t="s">
        <v>1562</v>
      </c>
      <c r="B241" s="72" t="s">
        <v>1547</v>
      </c>
      <c r="C241" s="73"/>
      <c r="D241" s="74">
        <f>20+537+0+0</f>
        <v>557</v>
      </c>
      <c r="E241" s="75"/>
      <c r="F241" s="73"/>
      <c r="G241" s="74">
        <f>10724+10345+9839+9202</f>
        <v>40110</v>
      </c>
      <c r="H241" s="75"/>
      <c r="I241" s="73"/>
      <c r="J241" s="74">
        <f>11564+11618+10499+9655</f>
        <v>43336</v>
      </c>
      <c r="K241" s="75"/>
      <c r="L241" s="76" t="s">
        <v>1383</v>
      </c>
      <c r="M241" s="74">
        <f>9298+10877+10983+11517</f>
        <v>42675</v>
      </c>
      <c r="N241" s="77" t="s">
        <v>1383</v>
      </c>
      <c r="O241" s="76" t="s">
        <v>1383</v>
      </c>
      <c r="P241" s="74">
        <f>8693+9696+10298+10061</f>
        <v>38748</v>
      </c>
      <c r="Q241" s="77" t="s">
        <v>1383</v>
      </c>
    </row>
    <row r="242">
      <c r="A242" s="71" t="s">
        <v>1563</v>
      </c>
      <c r="B242" s="72" t="s">
        <v>1547</v>
      </c>
      <c r="C242" s="73"/>
      <c r="D242" s="74">
        <v>5896.0</v>
      </c>
      <c r="E242" s="75"/>
      <c r="F242" s="73"/>
      <c r="G242" s="74">
        <v>12712.0</v>
      </c>
      <c r="H242" s="75"/>
      <c r="I242" s="73"/>
      <c r="J242" s="74">
        <v>13893.0</v>
      </c>
      <c r="K242" s="75"/>
      <c r="L242" s="76" t="s">
        <v>1383</v>
      </c>
      <c r="M242" s="74">
        <v>13918.0</v>
      </c>
      <c r="N242" s="77" t="s">
        <v>1383</v>
      </c>
      <c r="O242" s="76" t="s">
        <v>1383</v>
      </c>
      <c r="P242" s="74">
        <v>13171.0</v>
      </c>
      <c r="Q242" s="77" t="s">
        <v>1383</v>
      </c>
    </row>
    <row r="243">
      <c r="A243" s="71" t="s">
        <v>1564</v>
      </c>
      <c r="B243" s="72" t="s">
        <v>1547</v>
      </c>
      <c r="C243" s="73"/>
      <c r="D243" s="74">
        <v>0.0</v>
      </c>
      <c r="E243" s="75"/>
      <c r="F243" s="73"/>
      <c r="G243" s="74">
        <f>7251+6168</f>
        <v>13419</v>
      </c>
      <c r="H243" s="75"/>
      <c r="I243" s="78">
        <v>14.0</v>
      </c>
      <c r="J243" s="74">
        <f>9010+7723</f>
        <v>16733</v>
      </c>
      <c r="K243" s="79">
        <f>I243/J243</f>
        <v>0.0008366700532</v>
      </c>
      <c r="L243" s="78">
        <v>29.0</v>
      </c>
      <c r="M243" s="74">
        <f>8089+9621</f>
        <v>17710</v>
      </c>
      <c r="N243" s="79">
        <f>L243/M243</f>
        <v>0.001637492942</v>
      </c>
      <c r="O243" s="78">
        <v>44.0</v>
      </c>
      <c r="P243" s="74">
        <f>8984+7561</f>
        <v>16545</v>
      </c>
      <c r="Q243" s="79">
        <f>O243/P243</f>
        <v>0.00265941372</v>
      </c>
    </row>
    <row r="244">
      <c r="A244" s="71" t="s">
        <v>1565</v>
      </c>
      <c r="B244" s="72" t="s">
        <v>1547</v>
      </c>
      <c r="C244" s="73"/>
      <c r="D244" s="74">
        <v>1283.0</v>
      </c>
      <c r="E244" s="75"/>
      <c r="F244" s="73"/>
      <c r="G244" s="74">
        <v>9589.0</v>
      </c>
      <c r="H244" s="75"/>
      <c r="I244" s="73"/>
      <c r="J244" s="74">
        <v>9990.0</v>
      </c>
      <c r="K244" s="75"/>
      <c r="L244" s="73"/>
      <c r="M244" s="74">
        <v>10316.0</v>
      </c>
      <c r="N244" s="75"/>
      <c r="O244" s="73"/>
      <c r="P244" s="74">
        <v>9793.0</v>
      </c>
      <c r="Q244" s="75"/>
    </row>
    <row r="245">
      <c r="A245" s="71" t="s">
        <v>1566</v>
      </c>
      <c r="B245" s="72" t="s">
        <v>1547</v>
      </c>
      <c r="C245" s="73"/>
      <c r="D245" s="74">
        <v>363.0</v>
      </c>
      <c r="E245" s="75"/>
      <c r="F245" s="73"/>
      <c r="G245" s="74">
        <v>14268.0</v>
      </c>
      <c r="H245" s="75"/>
      <c r="I245" s="73"/>
      <c r="J245" s="74">
        <v>16437.0</v>
      </c>
      <c r="K245" s="75"/>
      <c r="L245" s="73"/>
      <c r="M245" s="74">
        <v>15702.0</v>
      </c>
      <c r="N245" s="75"/>
      <c r="O245" s="73"/>
      <c r="P245" s="74">
        <v>12590.0</v>
      </c>
      <c r="Q245" s="75"/>
    </row>
    <row r="246">
      <c r="A246" s="71" t="s">
        <v>1567</v>
      </c>
      <c r="B246" s="72" t="s">
        <v>1547</v>
      </c>
      <c r="C246" s="73"/>
      <c r="D246" s="74">
        <v>8251.0</v>
      </c>
      <c r="E246" s="75"/>
      <c r="F246" s="73"/>
      <c r="G246" s="74">
        <v>29631.0</v>
      </c>
      <c r="H246" s="75"/>
      <c r="I246" s="73"/>
      <c r="J246" s="74">
        <v>42490.0</v>
      </c>
      <c r="K246" s="75"/>
      <c r="L246" s="78">
        <v>210.0</v>
      </c>
      <c r="M246" s="74">
        <v>50872.0</v>
      </c>
      <c r="N246" s="79">
        <f>L246/M246</f>
        <v>0.004128007548</v>
      </c>
      <c r="O246" s="78">
        <v>425.0</v>
      </c>
      <c r="P246" s="74">
        <v>57697.0</v>
      </c>
      <c r="Q246" s="79">
        <f t="shared" ref="Q246:Q249" si="86">O246/P246</f>
        <v>0.00736606756</v>
      </c>
    </row>
    <row r="247">
      <c r="A247" s="71" t="s">
        <v>1568</v>
      </c>
      <c r="B247" s="72" t="s">
        <v>1547</v>
      </c>
      <c r="C247" s="73"/>
      <c r="D247" s="74">
        <v>3915.0</v>
      </c>
      <c r="E247" s="75"/>
      <c r="F247" s="73"/>
      <c r="G247" s="74">
        <v>8695.0</v>
      </c>
      <c r="H247" s="75"/>
      <c r="I247" s="73"/>
      <c r="J247" s="74">
        <v>9742.0</v>
      </c>
      <c r="K247" s="75"/>
      <c r="L247" s="73"/>
      <c r="M247" s="74">
        <v>9603.0</v>
      </c>
      <c r="N247" s="75"/>
      <c r="O247" s="78">
        <v>17.0</v>
      </c>
      <c r="P247" s="74">
        <v>9341.0</v>
      </c>
      <c r="Q247" s="79">
        <f t="shared" si="86"/>
        <v>0.001819933626</v>
      </c>
    </row>
    <row r="248">
      <c r="A248" s="71" t="s">
        <v>1569</v>
      </c>
      <c r="B248" s="72" t="s">
        <v>1547</v>
      </c>
      <c r="C248" s="73"/>
      <c r="D248" s="74">
        <v>72736.0</v>
      </c>
      <c r="E248" s="75"/>
      <c r="F248" s="78">
        <v>320.0</v>
      </c>
      <c r="G248" s="74">
        <v>431495.0</v>
      </c>
      <c r="H248" s="79">
        <f>F248/G248</f>
        <v>0.0007416076664</v>
      </c>
      <c r="I248" s="78">
        <v>22.0</v>
      </c>
      <c r="J248" s="74">
        <v>472247.0</v>
      </c>
      <c r="K248" s="79">
        <f>I248/J248</f>
        <v>0.00004658579091</v>
      </c>
      <c r="L248" s="78">
        <v>797.0</v>
      </c>
      <c r="M248" s="74">
        <v>495428.0</v>
      </c>
      <c r="N248" s="79">
        <f>L248/M248</f>
        <v>0.001608710045</v>
      </c>
      <c r="O248" s="78">
        <v>1092.0</v>
      </c>
      <c r="P248" s="74">
        <v>466738.0</v>
      </c>
      <c r="Q248" s="79">
        <f t="shared" si="86"/>
        <v>0.002339642369</v>
      </c>
    </row>
    <row r="249">
      <c r="A249" s="71" t="s">
        <v>460</v>
      </c>
      <c r="B249" s="72" t="s">
        <v>1547</v>
      </c>
      <c r="C249" s="73"/>
      <c r="D249" s="74">
        <v>3597.0</v>
      </c>
      <c r="E249" s="75"/>
      <c r="F249" s="73"/>
      <c r="G249" s="74">
        <v>19659.0</v>
      </c>
      <c r="H249" s="75"/>
      <c r="I249" s="73"/>
      <c r="J249" s="74">
        <v>20887.0</v>
      </c>
      <c r="K249" s="75"/>
      <c r="L249" s="76" t="s">
        <v>1383</v>
      </c>
      <c r="M249" s="74">
        <v>21008.0</v>
      </c>
      <c r="N249" s="77" t="s">
        <v>1383</v>
      </c>
      <c r="O249" s="78">
        <v>11.0</v>
      </c>
      <c r="P249" s="74">
        <v>20519.0</v>
      </c>
      <c r="Q249" s="79">
        <f t="shared" si="86"/>
        <v>0.0005360885033</v>
      </c>
    </row>
    <row r="250">
      <c r="A250" s="71" t="s">
        <v>1570</v>
      </c>
      <c r="B250" s="72" t="s">
        <v>1547</v>
      </c>
      <c r="C250" s="73"/>
      <c r="D250" s="74">
        <v>477.0</v>
      </c>
      <c r="E250" s="75"/>
      <c r="F250" s="73"/>
      <c r="G250" s="74">
        <v>15981.0</v>
      </c>
      <c r="H250" s="75"/>
      <c r="I250" s="73"/>
      <c r="J250" s="74">
        <v>15768.0</v>
      </c>
      <c r="K250" s="75"/>
      <c r="L250" s="76" t="s">
        <v>1383</v>
      </c>
      <c r="M250" s="74">
        <v>15304.0</v>
      </c>
      <c r="N250" s="77" t="s">
        <v>1383</v>
      </c>
      <c r="O250" s="73"/>
      <c r="P250" s="74">
        <v>12527.0</v>
      </c>
      <c r="Q250" s="75"/>
    </row>
    <row r="251">
      <c r="A251" s="71" t="s">
        <v>1571</v>
      </c>
      <c r="B251" s="72" t="s">
        <v>1547</v>
      </c>
      <c r="C251" s="73"/>
      <c r="D251" s="74">
        <v>1007.0</v>
      </c>
      <c r="E251" s="75"/>
      <c r="F251" s="73"/>
      <c r="G251" s="74">
        <v>18189.0</v>
      </c>
      <c r="H251" s="75"/>
      <c r="I251" s="73"/>
      <c r="J251" s="74">
        <v>24575.0</v>
      </c>
      <c r="K251" s="75"/>
      <c r="L251" s="78">
        <v>28.0</v>
      </c>
      <c r="M251" s="74">
        <v>26100.0</v>
      </c>
      <c r="N251" s="79">
        <f>L251/M251</f>
        <v>0.001072796935</v>
      </c>
      <c r="O251" s="78">
        <v>33.0</v>
      </c>
      <c r="P251" s="74">
        <v>23495.0</v>
      </c>
      <c r="Q251" s="79">
        <f>O251/P251</f>
        <v>0.00140455416</v>
      </c>
    </row>
    <row r="252">
      <c r="A252" s="71" t="s">
        <v>1572</v>
      </c>
      <c r="B252" s="72" t="s">
        <v>1547</v>
      </c>
      <c r="C252" s="73"/>
      <c r="D252" s="74">
        <v>296.0</v>
      </c>
      <c r="E252" s="75"/>
      <c r="F252" s="73"/>
      <c r="G252" s="74">
        <v>2462.0</v>
      </c>
      <c r="H252" s="75"/>
      <c r="I252" s="73"/>
      <c r="J252" s="74">
        <v>2831.0</v>
      </c>
      <c r="K252" s="75"/>
      <c r="L252" s="73"/>
      <c r="M252" s="74">
        <v>3852.0</v>
      </c>
      <c r="N252" s="75"/>
      <c r="O252" s="73"/>
      <c r="P252" s="74">
        <v>2668.0</v>
      </c>
      <c r="Q252" s="75"/>
    </row>
    <row r="253">
      <c r="A253" s="71" t="s">
        <v>1573</v>
      </c>
      <c r="B253" s="72" t="s">
        <v>1547</v>
      </c>
      <c r="C253" s="73"/>
      <c r="D253" s="74">
        <v>5320.0</v>
      </c>
      <c r="E253" s="75"/>
      <c r="F253" s="73"/>
      <c r="G253" s="74">
        <v>13840.0</v>
      </c>
      <c r="H253" s="75"/>
      <c r="I253" s="73"/>
      <c r="J253" s="74">
        <v>14871.0</v>
      </c>
      <c r="K253" s="75"/>
      <c r="L253" s="78">
        <v>18.0</v>
      </c>
      <c r="M253" s="74">
        <v>14891.0</v>
      </c>
      <c r="N253" s="79">
        <f>L253/M253</f>
        <v>0.001208783829</v>
      </c>
      <c r="O253" s="78">
        <v>18.0</v>
      </c>
      <c r="P253" s="74">
        <v>13270.0</v>
      </c>
      <c r="Q253" s="79">
        <f t="shared" ref="Q253:Q257" si="87">O253/P253</f>
        <v>0.001356443105</v>
      </c>
    </row>
    <row r="254">
      <c r="A254" s="71" t="s">
        <v>247</v>
      </c>
      <c r="B254" s="72" t="s">
        <v>1547</v>
      </c>
      <c r="C254" s="73"/>
      <c r="D254" s="74">
        <v>6813.0</v>
      </c>
      <c r="E254" s="75"/>
      <c r="F254" s="73"/>
      <c r="G254" s="74">
        <v>10676.0</v>
      </c>
      <c r="H254" s="75"/>
      <c r="I254" s="73"/>
      <c r="J254" s="74">
        <v>11099.0</v>
      </c>
      <c r="K254" s="75"/>
      <c r="L254" s="73"/>
      <c r="M254" s="74">
        <v>11480.0</v>
      </c>
      <c r="N254" s="75"/>
      <c r="O254" s="78">
        <v>13.0</v>
      </c>
      <c r="P254" s="74">
        <v>11675.0</v>
      </c>
      <c r="Q254" s="79">
        <f t="shared" si="87"/>
        <v>0.001113490364</v>
      </c>
    </row>
    <row r="255">
      <c r="A255" s="71" t="s">
        <v>1574</v>
      </c>
      <c r="B255" s="72" t="s">
        <v>1547</v>
      </c>
      <c r="C255" s="73"/>
      <c r="D255" s="74">
        <v>14.0</v>
      </c>
      <c r="E255" s="75"/>
      <c r="F255" s="73"/>
      <c r="G255" s="74">
        <f>6015+14234</f>
        <v>20249</v>
      </c>
      <c r="H255" s="75"/>
      <c r="I255" s="73"/>
      <c r="J255" s="74">
        <f>9637+17980</f>
        <v>27617</v>
      </c>
      <c r="K255" s="75"/>
      <c r="L255" s="78">
        <v>49.0</v>
      </c>
      <c r="M255" s="74">
        <f>19553+9636</f>
        <v>29189</v>
      </c>
      <c r="N255" s="79">
        <f t="shared" ref="N255:N257" si="88">L255/M255</f>
        <v>0.001678714584</v>
      </c>
      <c r="O255" s="78">
        <v>46.0</v>
      </c>
      <c r="P255" s="74">
        <f>7086+16315</f>
        <v>23401</v>
      </c>
      <c r="Q255" s="79">
        <f t="shared" si="87"/>
        <v>0.00196572796</v>
      </c>
    </row>
    <row r="256">
      <c r="A256" s="71" t="s">
        <v>1575</v>
      </c>
      <c r="B256" s="72" t="s">
        <v>1547</v>
      </c>
      <c r="C256" s="78">
        <v>19.0</v>
      </c>
      <c r="D256" s="74">
        <v>8390.0</v>
      </c>
      <c r="E256" s="79">
        <f t="shared" ref="E256:E257" si="89">C256/D256</f>
        <v>0.002264600715</v>
      </c>
      <c r="F256" s="73"/>
      <c r="G256" s="74">
        <v>13135.0</v>
      </c>
      <c r="H256" s="75"/>
      <c r="I256" s="73"/>
      <c r="J256" s="74">
        <v>15233.0</v>
      </c>
      <c r="K256" s="75"/>
      <c r="L256" s="78">
        <v>27.0</v>
      </c>
      <c r="M256" s="74">
        <v>16589.0</v>
      </c>
      <c r="N256" s="79">
        <f t="shared" si="88"/>
        <v>0.001627584544</v>
      </c>
      <c r="O256" s="78">
        <v>40.0</v>
      </c>
      <c r="P256" s="74">
        <v>16725.0</v>
      </c>
      <c r="Q256" s="79">
        <f t="shared" si="87"/>
        <v>0.002391629297</v>
      </c>
    </row>
    <row r="257">
      <c r="A257" s="71" t="s">
        <v>1576</v>
      </c>
      <c r="B257" s="72" t="s">
        <v>1577</v>
      </c>
      <c r="C257" s="78">
        <v>112.0</v>
      </c>
      <c r="D257" s="74">
        <v>32163.0</v>
      </c>
      <c r="E257" s="79">
        <f t="shared" si="89"/>
        <v>0.003482262227</v>
      </c>
      <c r="F257" s="76" t="s">
        <v>1383</v>
      </c>
      <c r="G257" s="74">
        <v>66084.0</v>
      </c>
      <c r="H257" s="77" t="s">
        <v>1383</v>
      </c>
      <c r="I257" s="73"/>
      <c r="J257" s="74">
        <v>58482.0</v>
      </c>
      <c r="K257" s="75"/>
      <c r="L257" s="78">
        <v>100.0</v>
      </c>
      <c r="M257" s="74">
        <v>69973.0</v>
      </c>
      <c r="N257" s="79">
        <f t="shared" si="88"/>
        <v>0.001429122662</v>
      </c>
      <c r="O257" s="78">
        <v>114.0</v>
      </c>
      <c r="P257" s="74">
        <v>75527.0</v>
      </c>
      <c r="Q257" s="79">
        <f t="shared" si="87"/>
        <v>0.001509393992</v>
      </c>
    </row>
    <row r="258">
      <c r="A258" s="71" t="s">
        <v>1578</v>
      </c>
      <c r="B258" s="72" t="s">
        <v>1577</v>
      </c>
      <c r="C258" s="73"/>
      <c r="D258" s="74">
        <v>2303.0</v>
      </c>
      <c r="E258" s="75"/>
      <c r="F258" s="73"/>
      <c r="G258" s="74">
        <v>4805.0</v>
      </c>
      <c r="H258" s="75"/>
      <c r="I258" s="73"/>
      <c r="J258" s="74">
        <v>5622.0</v>
      </c>
      <c r="K258" s="75"/>
      <c r="L258" s="73"/>
      <c r="M258" s="74">
        <v>6273.0</v>
      </c>
      <c r="N258" s="75"/>
      <c r="O258" s="73"/>
      <c r="P258" s="74">
        <v>6510.0</v>
      </c>
      <c r="Q258" s="75"/>
    </row>
    <row r="259">
      <c r="A259" s="71" t="s">
        <v>1579</v>
      </c>
      <c r="B259" s="72" t="s">
        <v>1577</v>
      </c>
      <c r="C259" s="73"/>
      <c r="D259" s="74">
        <v>5669.0</v>
      </c>
      <c r="E259" s="75"/>
      <c r="F259" s="73"/>
      <c r="G259" s="74">
        <v>23868.0</v>
      </c>
      <c r="H259" s="75"/>
      <c r="I259" s="73"/>
      <c r="J259" s="74">
        <v>32010.0</v>
      </c>
      <c r="K259" s="75"/>
      <c r="L259" s="78">
        <v>11.0</v>
      </c>
      <c r="M259" s="74">
        <v>34751.0</v>
      </c>
      <c r="N259" s="79">
        <f>L259/M259</f>
        <v>0.0003165376536</v>
      </c>
      <c r="O259" s="78">
        <v>12.0</v>
      </c>
      <c r="P259" s="74">
        <v>48157.0</v>
      </c>
      <c r="Q259" s="79">
        <f>O259/P259</f>
        <v>0.0002491849575</v>
      </c>
    </row>
    <row r="260">
      <c r="A260" s="71" t="s">
        <v>532</v>
      </c>
      <c r="B260" s="72" t="s">
        <v>1577</v>
      </c>
      <c r="C260" s="73"/>
      <c r="D260" s="74">
        <v>2838.0</v>
      </c>
      <c r="E260" s="75"/>
      <c r="F260" s="73"/>
      <c r="G260" s="74">
        <v>6116.0</v>
      </c>
      <c r="H260" s="75"/>
      <c r="I260" s="73"/>
      <c r="J260" s="74">
        <v>5621.0</v>
      </c>
      <c r="K260" s="75"/>
      <c r="L260" s="73"/>
      <c r="M260" s="74">
        <v>6589.0</v>
      </c>
      <c r="N260" s="75"/>
      <c r="O260" s="73"/>
      <c r="P260" s="74">
        <v>6468.0</v>
      </c>
      <c r="Q260" s="75"/>
    </row>
    <row r="261">
      <c r="A261" s="71" t="s">
        <v>1580</v>
      </c>
      <c r="B261" s="72" t="s">
        <v>1577</v>
      </c>
      <c r="C261" s="78">
        <v>130.0</v>
      </c>
      <c r="D261" s="74">
        <v>19431.0</v>
      </c>
      <c r="E261" s="79">
        <f t="shared" ref="E261:E262" si="90">C261/D261</f>
        <v>0.006690340178</v>
      </c>
      <c r="F261" s="78">
        <v>1000.0</v>
      </c>
      <c r="G261" s="74">
        <v>75163.0</v>
      </c>
      <c r="H261" s="79">
        <f t="shared" ref="H261:H262" si="91">F261/G261</f>
        <v>0.0133044184</v>
      </c>
      <c r="I261" s="78">
        <v>2000.0</v>
      </c>
      <c r="J261" s="74">
        <v>113540.0</v>
      </c>
      <c r="K261" s="79">
        <f t="shared" ref="K261:K262" si="92">I261/J261</f>
        <v>0.01761493747</v>
      </c>
      <c r="L261" s="78">
        <v>4030.0</v>
      </c>
      <c r="M261" s="74">
        <v>155503.0</v>
      </c>
      <c r="N261" s="79">
        <f t="shared" ref="N261:N262" si="93">L261/M261</f>
        <v>0.02591589873</v>
      </c>
      <c r="O261" s="78">
        <v>5095.0</v>
      </c>
      <c r="P261" s="74">
        <v>210143.0</v>
      </c>
      <c r="Q261" s="79">
        <f t="shared" ref="Q261:Q262" si="94">O261/P261</f>
        <v>0.0242453948</v>
      </c>
    </row>
    <row r="262">
      <c r="A262" s="71" t="s">
        <v>1404</v>
      </c>
      <c r="B262" s="72" t="s">
        <v>1577</v>
      </c>
      <c r="C262" s="78">
        <v>60.0</v>
      </c>
      <c r="D262" s="74">
        <v>12156.0</v>
      </c>
      <c r="E262" s="79">
        <f t="shared" si="90"/>
        <v>0.004935834156</v>
      </c>
      <c r="F262" s="78">
        <v>500.0</v>
      </c>
      <c r="G262" s="74">
        <v>38029.0</v>
      </c>
      <c r="H262" s="79">
        <f t="shared" si="91"/>
        <v>0.01314786084</v>
      </c>
      <c r="I262" s="78">
        <v>1000.0</v>
      </c>
      <c r="J262" s="74">
        <v>49386.0</v>
      </c>
      <c r="K262" s="79">
        <f t="shared" si="92"/>
        <v>0.02024865346</v>
      </c>
      <c r="L262" s="78">
        <v>1200.0</v>
      </c>
      <c r="M262" s="74">
        <v>53594.0</v>
      </c>
      <c r="N262" s="79">
        <f t="shared" si="93"/>
        <v>0.02239056611</v>
      </c>
      <c r="O262" s="78">
        <v>730.0</v>
      </c>
      <c r="P262" s="74">
        <v>74667.0</v>
      </c>
      <c r="Q262" s="79">
        <f t="shared" si="94"/>
        <v>0.009776742068</v>
      </c>
    </row>
    <row r="263">
      <c r="A263" s="71" t="s">
        <v>323</v>
      </c>
      <c r="B263" s="72" t="s">
        <v>1577</v>
      </c>
      <c r="C263" s="73"/>
      <c r="D263" s="74">
        <v>1791.0</v>
      </c>
      <c r="E263" s="75"/>
      <c r="F263" s="73"/>
      <c r="G263" s="74">
        <v>5201.0</v>
      </c>
      <c r="H263" s="75"/>
      <c r="I263" s="73"/>
      <c r="J263" s="74">
        <v>5318.0</v>
      </c>
      <c r="K263" s="75"/>
      <c r="L263" s="73"/>
      <c r="M263" s="74">
        <v>6283.0</v>
      </c>
      <c r="N263" s="75"/>
      <c r="O263" s="73"/>
      <c r="P263" s="74">
        <v>5991.0</v>
      </c>
      <c r="Q263" s="75"/>
    </row>
    <row r="264">
      <c r="A264" s="71" t="s">
        <v>1581</v>
      </c>
      <c r="B264" s="72" t="s">
        <v>1577</v>
      </c>
      <c r="C264" s="78">
        <v>75.0</v>
      </c>
      <c r="D264" s="74">
        <v>12169.0</v>
      </c>
      <c r="E264" s="79">
        <f>C264/D264</f>
        <v>0.006163201578</v>
      </c>
      <c r="F264" s="73"/>
      <c r="G264" s="74">
        <v>22198.0</v>
      </c>
      <c r="H264" s="75"/>
      <c r="I264" s="73"/>
      <c r="J264" s="74">
        <v>23539.0</v>
      </c>
      <c r="K264" s="75"/>
      <c r="L264" s="78">
        <v>41.0</v>
      </c>
      <c r="M264" s="74">
        <v>29890.0</v>
      </c>
      <c r="N264" s="79">
        <f>L264/M264</f>
        <v>0.001371696219</v>
      </c>
      <c r="O264" s="78">
        <v>45.0</v>
      </c>
      <c r="P264" s="74">
        <v>31450.0</v>
      </c>
      <c r="Q264" s="79">
        <f>O264/P264</f>
        <v>0.001430842607</v>
      </c>
    </row>
    <row r="265">
      <c r="A265" s="71" t="s">
        <v>674</v>
      </c>
      <c r="B265" s="72" t="s">
        <v>1577</v>
      </c>
      <c r="C265" s="73"/>
      <c r="D265" s="74">
        <v>6790.0</v>
      </c>
      <c r="E265" s="75"/>
      <c r="F265" s="73"/>
      <c r="G265" s="74">
        <v>11825.0</v>
      </c>
      <c r="H265" s="75"/>
      <c r="I265" s="73"/>
      <c r="J265" s="74">
        <v>9873.0</v>
      </c>
      <c r="K265" s="75"/>
      <c r="L265" s="73"/>
      <c r="M265" s="74">
        <v>9454.0</v>
      </c>
      <c r="N265" s="75"/>
      <c r="O265" s="76" t="s">
        <v>1383</v>
      </c>
      <c r="P265" s="74">
        <v>9778.0</v>
      </c>
      <c r="Q265" s="77" t="s">
        <v>1383</v>
      </c>
    </row>
    <row r="266">
      <c r="A266" s="71" t="s">
        <v>1582</v>
      </c>
      <c r="B266" s="72" t="s">
        <v>1577</v>
      </c>
      <c r="C266" s="78">
        <v>30.0</v>
      </c>
      <c r="D266" s="74">
        <v>5814.0</v>
      </c>
      <c r="E266" s="79">
        <f>C266/D266</f>
        <v>0.00515995872</v>
      </c>
      <c r="F266" s="78">
        <v>275.0</v>
      </c>
      <c r="G266" s="74">
        <v>78374.0</v>
      </c>
      <c r="H266" s="79">
        <f>F266/G266</f>
        <v>0.003508816699</v>
      </c>
      <c r="I266" s="78">
        <v>1000.0</v>
      </c>
      <c r="J266" s="74">
        <v>116522.0</v>
      </c>
      <c r="K266" s="79">
        <f>I266/J266</f>
        <v>0.008582070339</v>
      </c>
      <c r="L266" s="78">
        <v>2112.0</v>
      </c>
      <c r="M266" s="74">
        <v>215668.0</v>
      </c>
      <c r="N266" s="79">
        <f>L266/M266</f>
        <v>0.00979282972</v>
      </c>
      <c r="O266" s="78">
        <v>2263.0</v>
      </c>
      <c r="P266" s="74">
        <v>272000.0</v>
      </c>
      <c r="Q266" s="79">
        <f>O266/P266</f>
        <v>0.008319852941</v>
      </c>
    </row>
    <row r="267">
      <c r="A267" s="71" t="s">
        <v>1583</v>
      </c>
      <c r="B267" s="72" t="s">
        <v>1577</v>
      </c>
      <c r="C267" s="73"/>
      <c r="D267" s="74">
        <v>2170.0</v>
      </c>
      <c r="E267" s="75"/>
      <c r="F267" s="73"/>
      <c r="G267" s="74">
        <v>11557.0</v>
      </c>
      <c r="H267" s="75"/>
      <c r="I267" s="73"/>
      <c r="J267" s="74">
        <v>12850.0</v>
      </c>
      <c r="K267" s="75"/>
      <c r="L267" s="73"/>
      <c r="M267" s="74">
        <v>12924.0</v>
      </c>
      <c r="N267" s="75"/>
      <c r="O267" s="73"/>
      <c r="P267" s="74">
        <v>15447.0</v>
      </c>
      <c r="Q267" s="75"/>
    </row>
    <row r="268">
      <c r="A268" s="71" t="s">
        <v>1227</v>
      </c>
      <c r="B268" s="72" t="s">
        <v>1577</v>
      </c>
      <c r="C268" s="78">
        <v>30.0</v>
      </c>
      <c r="D268" s="74">
        <v>14372.0</v>
      </c>
      <c r="E268" s="79">
        <f t="shared" ref="E268:E269" si="95">C268/D268</f>
        <v>0.002087392151</v>
      </c>
      <c r="F268" s="73"/>
      <c r="G268" s="74">
        <v>29821.0</v>
      </c>
      <c r="H268" s="75"/>
      <c r="I268" s="73"/>
      <c r="J268" s="74">
        <v>31224.0</v>
      </c>
      <c r="K268" s="75"/>
      <c r="L268" s="73"/>
      <c r="M268" s="74">
        <v>31969.0</v>
      </c>
      <c r="N268" s="75"/>
      <c r="O268" s="78">
        <v>23.0</v>
      </c>
      <c r="P268" s="74">
        <v>34428.0</v>
      </c>
      <c r="Q268" s="79">
        <f>O268/P268</f>
        <v>0.0006680608807</v>
      </c>
    </row>
    <row r="269">
      <c r="A269" s="71" t="s">
        <v>1132</v>
      </c>
      <c r="B269" s="72" t="s">
        <v>1577</v>
      </c>
      <c r="C269" s="78">
        <v>75.0</v>
      </c>
      <c r="D269" s="74">
        <v>16065.0</v>
      </c>
      <c r="E269" s="79">
        <f t="shared" si="95"/>
        <v>0.00466853408</v>
      </c>
      <c r="F269" s="73"/>
      <c r="G269" s="74">
        <v>17210.0</v>
      </c>
      <c r="H269" s="75"/>
      <c r="I269" s="73"/>
      <c r="J269" s="74">
        <v>14502.0</v>
      </c>
      <c r="K269" s="75"/>
      <c r="L269" s="76" t="s">
        <v>1383</v>
      </c>
      <c r="M269" s="74">
        <v>13408.0</v>
      </c>
      <c r="N269" s="77" t="s">
        <v>1383</v>
      </c>
      <c r="O269" s="76" t="s">
        <v>1383</v>
      </c>
      <c r="P269" s="74">
        <v>12032.0</v>
      </c>
      <c r="Q269" s="77" t="s">
        <v>1383</v>
      </c>
    </row>
    <row r="270">
      <c r="A270" s="71" t="s">
        <v>1584</v>
      </c>
      <c r="B270" s="72" t="s">
        <v>1577</v>
      </c>
      <c r="C270" s="73"/>
      <c r="D270" s="74">
        <v>2441.0</v>
      </c>
      <c r="E270" s="75"/>
      <c r="F270" s="73"/>
      <c r="G270" s="74">
        <v>6710.0</v>
      </c>
      <c r="H270" s="75"/>
      <c r="I270" s="73"/>
      <c r="J270" s="74">
        <v>6242.0</v>
      </c>
      <c r="K270" s="75"/>
      <c r="L270" s="76" t="s">
        <v>1383</v>
      </c>
      <c r="M270" s="74">
        <v>10780.0</v>
      </c>
      <c r="N270" s="77" t="s">
        <v>1383</v>
      </c>
      <c r="O270" s="76" t="s">
        <v>1383</v>
      </c>
      <c r="P270" s="74">
        <v>11423.0</v>
      </c>
      <c r="Q270" s="77" t="s">
        <v>1383</v>
      </c>
    </row>
    <row r="271">
      <c r="A271" s="71" t="s">
        <v>782</v>
      </c>
      <c r="B271" s="72" t="s">
        <v>1577</v>
      </c>
      <c r="C271" s="78">
        <v>80.0</v>
      </c>
      <c r="D271" s="74">
        <v>19662.0</v>
      </c>
      <c r="E271" s="79">
        <f>C271/D271</f>
        <v>0.004068762079</v>
      </c>
      <c r="F271" s="73"/>
      <c r="G271" s="74">
        <v>19427.0</v>
      </c>
      <c r="H271" s="75"/>
      <c r="I271" s="73"/>
      <c r="J271" s="74">
        <v>18059.0</v>
      </c>
      <c r="K271" s="75"/>
      <c r="L271" s="78">
        <v>59.0</v>
      </c>
      <c r="M271" s="74">
        <v>23476.0</v>
      </c>
      <c r="N271" s="79">
        <f>L271/M271</f>
        <v>0.002513204975</v>
      </c>
      <c r="O271" s="78">
        <v>98.0</v>
      </c>
      <c r="P271" s="74">
        <v>31646.0</v>
      </c>
      <c r="Q271" s="79">
        <f>O271/P271</f>
        <v>0.003096757884</v>
      </c>
    </row>
    <row r="272">
      <c r="A272" s="71" t="s">
        <v>1585</v>
      </c>
      <c r="B272" s="72" t="s">
        <v>1577</v>
      </c>
      <c r="C272" s="73"/>
      <c r="D272" s="74">
        <v>5767.0</v>
      </c>
      <c r="E272" s="75"/>
      <c r="F272" s="73"/>
      <c r="G272" s="74">
        <v>10361.0</v>
      </c>
      <c r="H272" s="75"/>
      <c r="I272" s="73"/>
      <c r="J272" s="74">
        <v>9921.0</v>
      </c>
      <c r="K272" s="75"/>
      <c r="L272" s="73"/>
      <c r="M272" s="74">
        <v>12456.0</v>
      </c>
      <c r="N272" s="75"/>
      <c r="O272" s="73"/>
      <c r="P272" s="74">
        <v>12550.0</v>
      </c>
      <c r="Q272" s="75"/>
    </row>
    <row r="273">
      <c r="A273" s="71" t="s">
        <v>131</v>
      </c>
      <c r="B273" s="72" t="s">
        <v>1577</v>
      </c>
      <c r="C273" s="73"/>
      <c r="D273" s="74">
        <v>1362.0</v>
      </c>
      <c r="E273" s="75"/>
      <c r="F273" s="73"/>
      <c r="G273" s="74">
        <v>4700.0</v>
      </c>
      <c r="H273" s="75"/>
      <c r="I273" s="73"/>
      <c r="J273" s="74">
        <v>5006.0</v>
      </c>
      <c r="K273" s="75"/>
      <c r="L273" s="73"/>
      <c r="M273" s="74">
        <v>4067.0</v>
      </c>
      <c r="N273" s="75"/>
      <c r="O273" s="73"/>
      <c r="P273" s="74">
        <v>3752.0</v>
      </c>
      <c r="Q273" s="75"/>
    </row>
    <row r="274">
      <c r="A274" s="71" t="s">
        <v>708</v>
      </c>
      <c r="B274" s="72" t="s">
        <v>1577</v>
      </c>
      <c r="C274" s="78">
        <v>10.0</v>
      </c>
      <c r="D274" s="74">
        <v>14798.0</v>
      </c>
      <c r="E274" s="79">
        <f>C274/D274</f>
        <v>0.0006757669955</v>
      </c>
      <c r="F274" s="73"/>
      <c r="G274" s="74">
        <v>16919.0</v>
      </c>
      <c r="H274" s="75"/>
      <c r="I274" s="73"/>
      <c r="J274" s="74">
        <v>16516.0</v>
      </c>
      <c r="K274" s="75"/>
      <c r="L274" s="73"/>
      <c r="M274" s="74">
        <v>15614.0</v>
      </c>
      <c r="N274" s="75"/>
      <c r="O274" s="76" t="s">
        <v>1383</v>
      </c>
      <c r="P274" s="74">
        <v>16190.0</v>
      </c>
      <c r="Q274" s="77" t="s">
        <v>1383</v>
      </c>
    </row>
    <row r="275">
      <c r="A275" s="71" t="s">
        <v>1234</v>
      </c>
      <c r="B275" s="72" t="s">
        <v>1577</v>
      </c>
      <c r="C275" s="73"/>
      <c r="D275" s="74">
        <v>13046.0</v>
      </c>
      <c r="E275" s="75"/>
      <c r="F275" s="76" t="s">
        <v>1383</v>
      </c>
      <c r="G275" s="74">
        <v>26941.0</v>
      </c>
      <c r="H275" s="77" t="s">
        <v>1383</v>
      </c>
      <c r="I275" s="78">
        <v>62.0</v>
      </c>
      <c r="J275" s="74">
        <v>23968.0</v>
      </c>
      <c r="K275" s="79">
        <f t="shared" ref="K275:K278" si="96">I275/J275</f>
        <v>0.002586782377</v>
      </c>
      <c r="L275" s="78">
        <v>60.0</v>
      </c>
      <c r="M275" s="74">
        <v>29578.0</v>
      </c>
      <c r="N275" s="79">
        <f t="shared" ref="N275:N280" si="97">L275/M275</f>
        <v>0.002028534722</v>
      </c>
      <c r="O275" s="78">
        <v>41.0</v>
      </c>
      <c r="P275" s="74">
        <v>31243.0</v>
      </c>
      <c r="Q275" s="79">
        <f t="shared" ref="Q275:Q279" si="98">O275/P275</f>
        <v>0.001312293954</v>
      </c>
    </row>
    <row r="276">
      <c r="A276" s="71" t="s">
        <v>1586</v>
      </c>
      <c r="B276" s="72" t="s">
        <v>1577</v>
      </c>
      <c r="C276" s="73"/>
      <c r="D276" s="74">
        <v>257.0</v>
      </c>
      <c r="E276" s="75"/>
      <c r="F276" s="73"/>
      <c r="G276" s="74">
        <v>17510.0</v>
      </c>
      <c r="H276" s="75"/>
      <c r="I276" s="78">
        <v>175.0</v>
      </c>
      <c r="J276" s="74">
        <v>66542.0</v>
      </c>
      <c r="K276" s="79">
        <f t="shared" si="96"/>
        <v>0.002629917947</v>
      </c>
      <c r="L276" s="78">
        <v>3362.0</v>
      </c>
      <c r="M276" s="74">
        <v>219941.0</v>
      </c>
      <c r="N276" s="79">
        <f t="shared" si="97"/>
        <v>0.01528591759</v>
      </c>
      <c r="O276" s="78">
        <v>9641.0</v>
      </c>
      <c r="P276" s="74">
        <v>393817.0</v>
      </c>
      <c r="Q276" s="79">
        <f t="shared" si="98"/>
        <v>0.02448091372</v>
      </c>
    </row>
    <row r="277">
      <c r="A277" s="71" t="s">
        <v>1587</v>
      </c>
      <c r="B277" s="72" t="s">
        <v>1577</v>
      </c>
      <c r="C277" s="78">
        <v>50.0</v>
      </c>
      <c r="D277" s="74">
        <v>10940.0</v>
      </c>
      <c r="E277" s="79">
        <f t="shared" ref="E277:E279" si="99">C277/D277</f>
        <v>0.004570383912</v>
      </c>
      <c r="F277" s="76" t="s">
        <v>1383</v>
      </c>
      <c r="G277" s="74">
        <v>27857.0</v>
      </c>
      <c r="H277" s="77" t="s">
        <v>1383</v>
      </c>
      <c r="I277" s="78">
        <v>200.0</v>
      </c>
      <c r="J277" s="74">
        <v>29090.0</v>
      </c>
      <c r="K277" s="79">
        <f t="shared" si="96"/>
        <v>0.00687521485</v>
      </c>
      <c r="L277" s="78">
        <v>80.0</v>
      </c>
      <c r="M277" s="74">
        <v>34989.0</v>
      </c>
      <c r="N277" s="79">
        <f t="shared" si="97"/>
        <v>0.002286432879</v>
      </c>
      <c r="O277" s="78">
        <v>60.0</v>
      </c>
      <c r="P277" s="74">
        <v>41905.0</v>
      </c>
      <c r="Q277" s="79">
        <f t="shared" si="98"/>
        <v>0.001431810047</v>
      </c>
    </row>
    <row r="278">
      <c r="A278" s="71" t="s">
        <v>263</v>
      </c>
      <c r="B278" s="72" t="s">
        <v>1577</v>
      </c>
      <c r="C278" s="78">
        <v>15.0</v>
      </c>
      <c r="D278" s="74">
        <v>6635.0</v>
      </c>
      <c r="E278" s="79">
        <f t="shared" si="99"/>
        <v>0.002260738508</v>
      </c>
      <c r="F278" s="73"/>
      <c r="G278" s="74">
        <v>10525.0</v>
      </c>
      <c r="H278" s="75"/>
      <c r="I278" s="78">
        <v>17.0</v>
      </c>
      <c r="J278" s="74">
        <v>11340.0</v>
      </c>
      <c r="K278" s="79">
        <f t="shared" si="96"/>
        <v>0.001499118166</v>
      </c>
      <c r="L278" s="78">
        <v>27.0</v>
      </c>
      <c r="M278" s="74">
        <v>9375.0</v>
      </c>
      <c r="N278" s="79">
        <f t="shared" si="97"/>
        <v>0.00288</v>
      </c>
      <c r="O278" s="78">
        <v>23.0</v>
      </c>
      <c r="P278" s="74">
        <v>10826.0</v>
      </c>
      <c r="Q278" s="79">
        <f t="shared" si="98"/>
        <v>0.002124515056</v>
      </c>
    </row>
    <row r="279">
      <c r="A279" s="71" t="s">
        <v>1588</v>
      </c>
      <c r="B279" s="72" t="s">
        <v>1577</v>
      </c>
      <c r="C279" s="78">
        <v>95.0</v>
      </c>
      <c r="D279" s="74">
        <v>15963.0</v>
      </c>
      <c r="E279" s="79">
        <f t="shared" si="99"/>
        <v>0.005951262294</v>
      </c>
      <c r="F279" s="73"/>
      <c r="G279" s="74">
        <v>73759.0</v>
      </c>
      <c r="H279" s="75"/>
      <c r="I279" s="73"/>
      <c r="J279" s="74">
        <v>115850.0</v>
      </c>
      <c r="K279" s="75"/>
      <c r="L279" s="78">
        <v>440.0</v>
      </c>
      <c r="M279" s="74">
        <v>216460.0</v>
      </c>
      <c r="N279" s="79">
        <f t="shared" si="97"/>
        <v>0.002032708122</v>
      </c>
      <c r="O279" s="78">
        <v>821.0</v>
      </c>
      <c r="P279" s="74">
        <v>267248.0</v>
      </c>
      <c r="Q279" s="79">
        <f t="shared" si="98"/>
        <v>0.003072052925</v>
      </c>
    </row>
    <row r="280">
      <c r="A280" s="71" t="s">
        <v>1589</v>
      </c>
      <c r="B280" s="72" t="s">
        <v>1577</v>
      </c>
      <c r="C280" s="73"/>
      <c r="D280" s="74">
        <v>4248.0</v>
      </c>
      <c r="E280" s="75"/>
      <c r="F280" s="73"/>
      <c r="G280" s="74">
        <v>19230.0</v>
      </c>
      <c r="H280" s="75"/>
      <c r="I280" s="73"/>
      <c r="J280" s="74">
        <v>18570.0</v>
      </c>
      <c r="K280" s="75"/>
      <c r="L280" s="78">
        <v>14.0</v>
      </c>
      <c r="M280" s="74">
        <v>21038.0</v>
      </c>
      <c r="N280" s="79">
        <f t="shared" si="97"/>
        <v>0.0006654624964</v>
      </c>
      <c r="O280" s="76" t="s">
        <v>1383</v>
      </c>
      <c r="P280" s="74">
        <v>25468.0</v>
      </c>
      <c r="Q280" s="77" t="s">
        <v>1383</v>
      </c>
    </row>
    <row r="281">
      <c r="A281" s="71" t="s">
        <v>315</v>
      </c>
      <c r="B281" s="72" t="s">
        <v>1577</v>
      </c>
      <c r="C281" s="73"/>
      <c r="D281" s="74">
        <v>6261.0</v>
      </c>
      <c r="E281" s="75"/>
      <c r="F281" s="73"/>
      <c r="G281" s="74">
        <v>13096.0</v>
      </c>
      <c r="H281" s="75"/>
      <c r="I281" s="73"/>
      <c r="J281" s="74">
        <v>14568.0</v>
      </c>
      <c r="K281" s="75"/>
      <c r="L281" s="73"/>
      <c r="M281" s="74">
        <v>18096.0</v>
      </c>
      <c r="N281" s="75"/>
      <c r="O281" s="78">
        <v>30.0</v>
      </c>
      <c r="P281" s="74">
        <v>18698.0</v>
      </c>
      <c r="Q281" s="79">
        <f t="shared" ref="Q281:Q285" si="100">O281/P281</f>
        <v>0.001604449674</v>
      </c>
    </row>
    <row r="282">
      <c r="A282" s="71" t="s">
        <v>1590</v>
      </c>
      <c r="B282" s="72" t="s">
        <v>1577</v>
      </c>
      <c r="C282" s="73"/>
      <c r="D282" s="74">
        <v>3544.0</v>
      </c>
      <c r="E282" s="75"/>
      <c r="F282" s="73"/>
      <c r="G282" s="74">
        <v>23750.0</v>
      </c>
      <c r="H282" s="75"/>
      <c r="I282" s="73"/>
      <c r="J282" s="74">
        <v>44146.0</v>
      </c>
      <c r="K282" s="75"/>
      <c r="L282" s="78">
        <v>79.0</v>
      </c>
      <c r="M282" s="74">
        <v>69002.0</v>
      </c>
      <c r="N282" s="79">
        <f t="shared" ref="N282:N285" si="101">L282/M282</f>
        <v>0.001144894351</v>
      </c>
      <c r="O282" s="78">
        <v>123.0</v>
      </c>
      <c r="P282" s="74">
        <v>75808.0</v>
      </c>
      <c r="Q282" s="79">
        <f t="shared" si="100"/>
        <v>0.001622520051</v>
      </c>
    </row>
    <row r="283">
      <c r="A283" s="71" t="s">
        <v>1591</v>
      </c>
      <c r="B283" s="72" t="s">
        <v>1577</v>
      </c>
      <c r="C283" s="78">
        <v>6.0</v>
      </c>
      <c r="D283" s="74">
        <v>7161.0</v>
      </c>
      <c r="E283" s="79">
        <f>C283/D283</f>
        <v>0.0008378718056</v>
      </c>
      <c r="F283" s="73"/>
      <c r="G283" s="74">
        <v>18603.0</v>
      </c>
      <c r="H283" s="75"/>
      <c r="I283" s="73"/>
      <c r="J283" s="74">
        <v>19879.0</v>
      </c>
      <c r="K283" s="75"/>
      <c r="L283" s="78">
        <v>27.0</v>
      </c>
      <c r="M283" s="74">
        <v>15731.0</v>
      </c>
      <c r="N283" s="79">
        <f t="shared" si="101"/>
        <v>0.001716356239</v>
      </c>
      <c r="O283" s="78">
        <v>29.0</v>
      </c>
      <c r="P283" s="74">
        <v>17073.0</v>
      </c>
      <c r="Q283" s="79">
        <f t="shared" si="100"/>
        <v>0.001698588414</v>
      </c>
    </row>
    <row r="284">
      <c r="A284" s="71" t="s">
        <v>881</v>
      </c>
      <c r="B284" s="72" t="s">
        <v>1577</v>
      </c>
      <c r="C284" s="73"/>
      <c r="D284" s="74">
        <v>2279.0</v>
      </c>
      <c r="E284" s="75"/>
      <c r="F284" s="73"/>
      <c r="G284" s="74">
        <v>7103.0</v>
      </c>
      <c r="H284" s="75"/>
      <c r="I284" s="73"/>
      <c r="J284" s="74">
        <v>11219.0</v>
      </c>
      <c r="K284" s="75"/>
      <c r="L284" s="78">
        <v>14.0</v>
      </c>
      <c r="M284" s="74">
        <v>13136.0</v>
      </c>
      <c r="N284" s="79">
        <f t="shared" si="101"/>
        <v>0.001065773447</v>
      </c>
      <c r="O284" s="78">
        <v>14.0</v>
      </c>
      <c r="P284" s="74">
        <v>11565.0</v>
      </c>
      <c r="Q284" s="79">
        <f t="shared" si="100"/>
        <v>0.00121054907</v>
      </c>
    </row>
    <row r="285">
      <c r="A285" s="71" t="s">
        <v>1592</v>
      </c>
      <c r="B285" s="72" t="s">
        <v>1577</v>
      </c>
      <c r="C285" s="73"/>
      <c r="D285" s="74">
        <v>7829.0</v>
      </c>
      <c r="E285" s="75"/>
      <c r="F285" s="73"/>
      <c r="G285" s="74">
        <v>29718.0</v>
      </c>
      <c r="H285" s="75"/>
      <c r="I285" s="73"/>
      <c r="J285" s="74">
        <v>38877.0</v>
      </c>
      <c r="K285" s="80"/>
      <c r="L285" s="78">
        <v>562.0</v>
      </c>
      <c r="M285" s="74">
        <v>63899.0</v>
      </c>
      <c r="N285" s="79">
        <f t="shared" si="101"/>
        <v>0.008795129814</v>
      </c>
      <c r="O285" s="78">
        <v>630.0</v>
      </c>
      <c r="P285" s="74">
        <v>76730.0</v>
      </c>
      <c r="Q285" s="79">
        <f t="shared" si="100"/>
        <v>0.008210608628</v>
      </c>
    </row>
    <row r="286">
      <c r="A286" s="71" t="s">
        <v>1593</v>
      </c>
      <c r="B286" s="72" t="s">
        <v>1577</v>
      </c>
      <c r="C286" s="73"/>
      <c r="D286" s="74">
        <v>2723.0</v>
      </c>
      <c r="E286" s="75"/>
      <c r="F286" s="73"/>
      <c r="G286" s="74">
        <v>4802.0</v>
      </c>
      <c r="H286" s="75"/>
      <c r="I286" s="73"/>
      <c r="J286" s="74">
        <v>5129.0</v>
      </c>
      <c r="K286" s="75"/>
      <c r="L286" s="73"/>
      <c r="M286" s="74">
        <v>5468.0</v>
      </c>
      <c r="N286" s="75"/>
      <c r="O286" s="73"/>
      <c r="P286" s="74">
        <v>5463.0</v>
      </c>
      <c r="Q286" s="75"/>
    </row>
    <row r="287">
      <c r="A287" s="71" t="s">
        <v>1594</v>
      </c>
      <c r="B287" s="72" t="s">
        <v>1577</v>
      </c>
      <c r="C287" s="78">
        <v>4.0</v>
      </c>
      <c r="D287" s="74">
        <v>10846.0</v>
      </c>
      <c r="E287" s="79">
        <f t="shared" ref="E287:E288" si="102">C287/D287</f>
        <v>0.0003687995574</v>
      </c>
      <c r="F287" s="73"/>
      <c r="G287" s="74">
        <v>31357.0</v>
      </c>
      <c r="H287" s="75"/>
      <c r="I287" s="73"/>
      <c r="J287" s="74">
        <v>35149.0</v>
      </c>
      <c r="K287" s="75"/>
      <c r="L287" s="73"/>
      <c r="M287" s="74">
        <v>38556.0</v>
      </c>
      <c r="N287" s="75"/>
      <c r="O287" s="76" t="s">
        <v>1383</v>
      </c>
      <c r="P287" s="74">
        <v>43231.0</v>
      </c>
      <c r="Q287" s="77" t="s">
        <v>1383</v>
      </c>
    </row>
    <row r="288">
      <c r="A288" s="71" t="s">
        <v>1595</v>
      </c>
      <c r="B288" s="72" t="s">
        <v>1596</v>
      </c>
      <c r="C288" s="78">
        <v>2.0</v>
      </c>
      <c r="D288" s="74">
        <v>10346.0</v>
      </c>
      <c r="E288" s="79">
        <f t="shared" si="102"/>
        <v>0.0001933114247</v>
      </c>
      <c r="F288" s="73"/>
      <c r="G288" s="74">
        <v>40321.0</v>
      </c>
      <c r="H288" s="75"/>
      <c r="I288" s="78">
        <v>8.0</v>
      </c>
      <c r="J288" s="74">
        <v>50685.0</v>
      </c>
      <c r="K288" s="79">
        <f>I288/J288</f>
        <v>0.0001578376245</v>
      </c>
      <c r="L288" s="78">
        <v>26.0</v>
      </c>
      <c r="M288" s="74">
        <v>55120.0</v>
      </c>
      <c r="N288" s="79">
        <f>L288/M288</f>
        <v>0.0004716981132</v>
      </c>
      <c r="O288" s="78">
        <v>57.0</v>
      </c>
      <c r="P288" s="74">
        <v>60068.0</v>
      </c>
      <c r="Q288" s="79">
        <f>O288/P288</f>
        <v>0.0009489245522</v>
      </c>
    </row>
    <row r="289">
      <c r="A289" s="71" t="s">
        <v>1578</v>
      </c>
      <c r="B289" s="72" t="s">
        <v>1596</v>
      </c>
      <c r="C289" s="73"/>
      <c r="D289" s="74">
        <v>7307.0</v>
      </c>
      <c r="E289" s="75"/>
      <c r="F289" s="73"/>
      <c r="G289" s="74">
        <v>7973.0</v>
      </c>
      <c r="H289" s="75"/>
      <c r="I289" s="73"/>
      <c r="J289" s="74">
        <v>8298.0</v>
      </c>
      <c r="K289" s="75"/>
      <c r="L289" s="73"/>
      <c r="M289" s="74">
        <v>7818.0</v>
      </c>
      <c r="N289" s="75"/>
      <c r="O289" s="76" t="s">
        <v>1383</v>
      </c>
      <c r="P289" s="74">
        <v>7344.0</v>
      </c>
      <c r="Q289" s="77" t="s">
        <v>1383</v>
      </c>
    </row>
    <row r="290">
      <c r="A290" s="71" t="s">
        <v>828</v>
      </c>
      <c r="B290" s="72" t="s">
        <v>1596</v>
      </c>
      <c r="C290" s="73"/>
      <c r="D290" s="74">
        <v>13806.0</v>
      </c>
      <c r="E290" s="75"/>
      <c r="F290" s="73"/>
      <c r="G290" s="74">
        <v>18354.0</v>
      </c>
      <c r="H290" s="75"/>
      <c r="I290" s="73"/>
      <c r="J290" s="74">
        <v>19791.0</v>
      </c>
      <c r="K290" s="75"/>
      <c r="L290" s="78">
        <v>25.0</v>
      </c>
      <c r="M290" s="74">
        <v>22878.0</v>
      </c>
      <c r="N290" s="79">
        <f>L290/M290</f>
        <v>0.001092752863</v>
      </c>
      <c r="O290" s="78">
        <v>21.0</v>
      </c>
      <c r="P290" s="74">
        <v>24190.0</v>
      </c>
      <c r="Q290" s="79">
        <f>O290/P290</f>
        <v>0.0008681273253</v>
      </c>
    </row>
    <row r="291">
      <c r="A291" s="71" t="s">
        <v>1597</v>
      </c>
      <c r="B291" s="72" t="s">
        <v>1596</v>
      </c>
      <c r="C291" s="73"/>
      <c r="D291" s="74">
        <v>7337.0</v>
      </c>
      <c r="E291" s="75"/>
      <c r="F291" s="73"/>
      <c r="G291" s="74">
        <v>11244.0</v>
      </c>
      <c r="H291" s="75"/>
      <c r="I291" s="73"/>
      <c r="J291" s="74">
        <v>11814.0</v>
      </c>
      <c r="K291" s="75"/>
      <c r="L291" s="73"/>
      <c r="M291" s="74">
        <v>9703.0</v>
      </c>
      <c r="N291" s="75"/>
      <c r="O291" s="73"/>
      <c r="P291" s="74">
        <v>8733.0</v>
      </c>
      <c r="Q291" s="75"/>
    </row>
    <row r="292">
      <c r="A292" s="71" t="s">
        <v>1598</v>
      </c>
      <c r="B292" s="72" t="s">
        <v>1596</v>
      </c>
      <c r="C292" s="73"/>
      <c r="D292" s="74">
        <v>18690.0</v>
      </c>
      <c r="E292" s="75"/>
      <c r="F292" s="73"/>
      <c r="G292" s="74">
        <v>25388.0</v>
      </c>
      <c r="H292" s="75"/>
      <c r="I292" s="73"/>
      <c r="J292" s="74">
        <v>24527.0</v>
      </c>
      <c r="K292" s="80"/>
      <c r="L292" s="73"/>
      <c r="M292" s="74">
        <v>25364.0</v>
      </c>
      <c r="N292" s="75"/>
      <c r="O292" s="73"/>
      <c r="P292" s="74">
        <v>25283.0</v>
      </c>
      <c r="Q292" s="75"/>
    </row>
    <row r="293">
      <c r="A293" s="71" t="s">
        <v>1599</v>
      </c>
      <c r="B293" s="72" t="s">
        <v>1596</v>
      </c>
      <c r="C293" s="73"/>
      <c r="D293" s="74">
        <v>45923.0</v>
      </c>
      <c r="E293" s="75"/>
      <c r="F293" s="73"/>
      <c r="G293" s="74">
        <v>169128.0</v>
      </c>
      <c r="H293" s="75"/>
      <c r="I293" s="73"/>
      <c r="J293" s="74">
        <v>194296.0</v>
      </c>
      <c r="K293" s="75"/>
      <c r="L293" s="78">
        <v>201.0</v>
      </c>
      <c r="M293" s="74">
        <v>190567.0</v>
      </c>
      <c r="N293" s="79">
        <f t="shared" ref="N293:N296" si="103">L293/M293</f>
        <v>0.001054747149</v>
      </c>
      <c r="O293" s="78">
        <v>216.0</v>
      </c>
      <c r="P293" s="74">
        <v>196677.0</v>
      </c>
      <c r="Q293" s="79">
        <f t="shared" ref="Q293:Q296" si="104">O293/P293</f>
        <v>0.00109824738</v>
      </c>
    </row>
    <row r="294">
      <c r="A294" s="71" t="s">
        <v>1385</v>
      </c>
      <c r="B294" s="72" t="s">
        <v>1596</v>
      </c>
      <c r="C294" s="78">
        <v>350.0</v>
      </c>
      <c r="D294" s="74">
        <v>27147.0</v>
      </c>
      <c r="E294" s="79">
        <f t="shared" ref="E294:E295" si="105">C294/D294</f>
        <v>0.012892769</v>
      </c>
      <c r="F294" s="78">
        <v>600.0</v>
      </c>
      <c r="G294" s="74">
        <v>56646.0</v>
      </c>
      <c r="H294" s="79">
        <f>F294/G294</f>
        <v>0.01059209829</v>
      </c>
      <c r="I294" s="78">
        <v>550.0</v>
      </c>
      <c r="J294" s="74">
        <v>71304.0</v>
      </c>
      <c r="K294" s="79">
        <f>I294/J294</f>
        <v>0.007713452261</v>
      </c>
      <c r="L294" s="78">
        <v>650.0</v>
      </c>
      <c r="M294" s="74">
        <v>77042.0</v>
      </c>
      <c r="N294" s="79">
        <f t="shared" si="103"/>
        <v>0.008436956465</v>
      </c>
      <c r="O294" s="78">
        <v>850.0</v>
      </c>
      <c r="P294" s="74">
        <v>83783.0</v>
      </c>
      <c r="Q294" s="79">
        <f t="shared" si="104"/>
        <v>0.0101452562</v>
      </c>
    </row>
    <row r="295">
      <c r="A295" s="71" t="s">
        <v>1600</v>
      </c>
      <c r="B295" s="72" t="s">
        <v>1596</v>
      </c>
      <c r="C295" s="78">
        <v>27.0</v>
      </c>
      <c r="D295" s="74">
        <v>14058.0</v>
      </c>
      <c r="E295" s="79">
        <f t="shared" si="105"/>
        <v>0.001920614597</v>
      </c>
      <c r="F295" s="73"/>
      <c r="G295" s="74">
        <v>22835.0</v>
      </c>
      <c r="H295" s="75"/>
      <c r="I295" s="73"/>
      <c r="J295" s="74">
        <v>22119.0</v>
      </c>
      <c r="K295" s="75"/>
      <c r="L295" s="78">
        <v>31.0</v>
      </c>
      <c r="M295" s="74">
        <v>18138.0</v>
      </c>
      <c r="N295" s="79">
        <f t="shared" si="103"/>
        <v>0.001709118977</v>
      </c>
      <c r="O295" s="78">
        <v>32.0</v>
      </c>
      <c r="P295" s="74">
        <v>19484.0</v>
      </c>
      <c r="Q295" s="79">
        <f t="shared" si="104"/>
        <v>0.001642373229</v>
      </c>
    </row>
    <row r="296">
      <c r="A296" s="71" t="s">
        <v>1601</v>
      </c>
      <c r="B296" s="72" t="s">
        <v>1596</v>
      </c>
      <c r="C296" s="73"/>
      <c r="D296" s="74">
        <v>11727.0</v>
      </c>
      <c r="E296" s="75"/>
      <c r="F296" s="73"/>
      <c r="G296" s="74">
        <v>23832.0</v>
      </c>
      <c r="H296" s="75"/>
      <c r="I296" s="73"/>
      <c r="J296" s="74">
        <v>24538.0</v>
      </c>
      <c r="K296" s="75"/>
      <c r="L296" s="78">
        <v>16.0</v>
      </c>
      <c r="M296" s="74">
        <v>21330.0</v>
      </c>
      <c r="N296" s="79">
        <f t="shared" si="103"/>
        <v>0.0007501172058</v>
      </c>
      <c r="O296" s="78">
        <v>16.0</v>
      </c>
      <c r="P296" s="74">
        <v>20497.0</v>
      </c>
      <c r="Q296" s="79">
        <f t="shared" si="104"/>
        <v>0.0007806020393</v>
      </c>
    </row>
    <row r="297">
      <c r="A297" s="71" t="s">
        <v>1602</v>
      </c>
      <c r="B297" s="72" t="s">
        <v>1596</v>
      </c>
      <c r="C297" s="73"/>
      <c r="D297" s="74">
        <v>4929.0</v>
      </c>
      <c r="E297" s="75"/>
      <c r="F297" s="73"/>
      <c r="G297" s="74">
        <v>6702.0</v>
      </c>
      <c r="H297" s="75"/>
      <c r="I297" s="73"/>
      <c r="J297" s="74">
        <v>6343.0</v>
      </c>
      <c r="K297" s="75"/>
      <c r="L297" s="73"/>
      <c r="M297" s="74">
        <v>5952.0</v>
      </c>
      <c r="N297" s="75"/>
      <c r="O297" s="73"/>
      <c r="P297" s="74">
        <v>6288.0</v>
      </c>
      <c r="Q297" s="75"/>
    </row>
    <row r="298">
      <c r="A298" s="71" t="s">
        <v>1603</v>
      </c>
      <c r="B298" s="72" t="s">
        <v>1596</v>
      </c>
      <c r="C298" s="73"/>
      <c r="D298" s="74">
        <v>70095.0</v>
      </c>
      <c r="E298" s="80"/>
      <c r="F298" s="73"/>
      <c r="G298" s="74">
        <v>160007.0</v>
      </c>
      <c r="H298" s="75"/>
      <c r="I298" s="73"/>
      <c r="J298" s="74">
        <v>191580.0</v>
      </c>
      <c r="K298" s="75"/>
      <c r="L298" s="78">
        <v>78.0</v>
      </c>
      <c r="M298" s="74">
        <v>188571.0</v>
      </c>
      <c r="N298" s="79">
        <f>L298/M298</f>
        <v>0.0004136373037</v>
      </c>
      <c r="O298" s="78">
        <v>108.0</v>
      </c>
      <c r="P298" s="74">
        <v>183777.0</v>
      </c>
      <c r="Q298" s="79">
        <f>O298/P298</f>
        <v>0.0005876687507</v>
      </c>
    </row>
    <row r="299">
      <c r="A299" s="71" t="s">
        <v>1604</v>
      </c>
      <c r="B299" s="72" t="s">
        <v>1596</v>
      </c>
      <c r="C299" s="73"/>
      <c r="D299" s="74">
        <v>8311.0</v>
      </c>
      <c r="E299" s="75"/>
      <c r="F299" s="73"/>
      <c r="G299" s="74">
        <v>13624.0</v>
      </c>
      <c r="H299" s="75"/>
      <c r="I299" s="73"/>
      <c r="J299" s="74">
        <v>12327.0</v>
      </c>
      <c r="K299" s="75"/>
      <c r="L299" s="73"/>
      <c r="M299" s="74">
        <v>9345.0</v>
      </c>
      <c r="N299" s="75"/>
      <c r="O299" s="76" t="s">
        <v>1383</v>
      </c>
      <c r="P299" s="74">
        <v>9182.0</v>
      </c>
      <c r="Q299" s="77" t="s">
        <v>1383</v>
      </c>
    </row>
    <row r="300">
      <c r="A300" s="71" t="s">
        <v>1388</v>
      </c>
      <c r="B300" s="72" t="s">
        <v>1596</v>
      </c>
      <c r="C300" s="73"/>
      <c r="D300" s="74">
        <v>7024.0</v>
      </c>
      <c r="E300" s="75"/>
      <c r="F300" s="73"/>
      <c r="G300" s="74">
        <v>11334.0</v>
      </c>
      <c r="H300" s="75"/>
      <c r="I300" s="73"/>
      <c r="J300" s="74">
        <v>10225.0</v>
      </c>
      <c r="K300" s="75"/>
      <c r="L300" s="76" t="s">
        <v>1383</v>
      </c>
      <c r="M300" s="74">
        <v>10576.0</v>
      </c>
      <c r="N300" s="77" t="s">
        <v>1383</v>
      </c>
      <c r="O300" s="76" t="s">
        <v>1383</v>
      </c>
      <c r="P300" s="74">
        <v>10438.0</v>
      </c>
      <c r="Q300" s="77" t="s">
        <v>1383</v>
      </c>
    </row>
    <row r="301">
      <c r="A301" s="71" t="s">
        <v>1025</v>
      </c>
      <c r="B301" s="72" t="s">
        <v>1596</v>
      </c>
      <c r="C301" s="73"/>
      <c r="D301" s="74">
        <v>6183.0</v>
      </c>
      <c r="E301" s="75"/>
      <c r="F301" s="73"/>
      <c r="G301" s="74">
        <v>7690.0</v>
      </c>
      <c r="H301" s="75"/>
      <c r="I301" s="73"/>
      <c r="J301" s="74">
        <v>6969.0</v>
      </c>
      <c r="K301" s="75"/>
      <c r="L301" s="73"/>
      <c r="M301" s="74">
        <v>6338.0</v>
      </c>
      <c r="N301" s="75"/>
      <c r="O301" s="73"/>
      <c r="P301" s="74">
        <v>5910.0</v>
      </c>
      <c r="Q301" s="75"/>
    </row>
    <row r="302">
      <c r="A302" s="71" t="s">
        <v>814</v>
      </c>
      <c r="B302" s="72" t="s">
        <v>1596</v>
      </c>
      <c r="C302" s="73"/>
      <c r="D302" s="74">
        <v>16901.0</v>
      </c>
      <c r="E302" s="75"/>
      <c r="F302" s="73"/>
      <c r="G302" s="74">
        <v>30855.0</v>
      </c>
      <c r="H302" s="75"/>
      <c r="I302" s="73"/>
      <c r="J302" s="74">
        <v>34752.0</v>
      </c>
      <c r="K302" s="75"/>
      <c r="L302" s="78">
        <v>23.0</v>
      </c>
      <c r="M302" s="74">
        <v>34272.0</v>
      </c>
      <c r="N302" s="79">
        <f>L302/M302</f>
        <v>0.000671101774</v>
      </c>
      <c r="O302" s="78">
        <v>28.0</v>
      </c>
      <c r="P302" s="74">
        <v>34156.0</v>
      </c>
      <c r="Q302" s="79">
        <f>O302/P302</f>
        <v>0.0008197681227</v>
      </c>
    </row>
    <row r="303">
      <c r="A303" s="71" t="s">
        <v>1605</v>
      </c>
      <c r="B303" s="72" t="s">
        <v>1596</v>
      </c>
      <c r="C303" s="73"/>
      <c r="D303" s="74">
        <v>4739.0</v>
      </c>
      <c r="E303" s="75"/>
      <c r="F303" s="73"/>
      <c r="G303" s="74">
        <v>7184.0</v>
      </c>
      <c r="H303" s="75"/>
      <c r="I303" s="73"/>
      <c r="J303" s="74">
        <v>6677.0</v>
      </c>
      <c r="K303" s="75"/>
      <c r="L303" s="73"/>
      <c r="M303" s="74">
        <v>9421.0</v>
      </c>
      <c r="N303" s="75"/>
      <c r="O303" s="73"/>
      <c r="P303" s="74">
        <v>12199.0</v>
      </c>
      <c r="Q303" s="75"/>
    </row>
    <row r="304">
      <c r="A304" s="71" t="s">
        <v>1113</v>
      </c>
      <c r="B304" s="72" t="s">
        <v>1596</v>
      </c>
      <c r="C304" s="73"/>
      <c r="D304" s="74">
        <v>2154.0</v>
      </c>
      <c r="E304" s="75"/>
      <c r="F304" s="73"/>
      <c r="G304" s="74">
        <v>4722.0</v>
      </c>
      <c r="H304" s="75"/>
      <c r="I304" s="73"/>
      <c r="J304" s="74">
        <v>4536.0</v>
      </c>
      <c r="K304" s="75"/>
      <c r="L304" s="73"/>
      <c r="M304" s="74">
        <v>4381.0</v>
      </c>
      <c r="N304" s="75"/>
      <c r="O304" s="73"/>
      <c r="P304" s="74">
        <v>5256.0</v>
      </c>
      <c r="Q304" s="75"/>
    </row>
    <row r="305">
      <c r="A305" s="71" t="s">
        <v>565</v>
      </c>
      <c r="B305" s="72" t="s">
        <v>1596</v>
      </c>
      <c r="C305" s="78">
        <v>603.0</v>
      </c>
      <c r="D305" s="74">
        <v>45023.0</v>
      </c>
      <c r="E305" s="79">
        <f>C305/D305</f>
        <v>0.01339315461</v>
      </c>
      <c r="F305" s="78">
        <v>3500.0</v>
      </c>
      <c r="G305" s="74">
        <v>79690.0</v>
      </c>
      <c r="H305" s="79">
        <f>F305/G305</f>
        <v>0.04392019074</v>
      </c>
      <c r="I305" s="78">
        <v>5000.0</v>
      </c>
      <c r="J305" s="74">
        <v>100032.0</v>
      </c>
      <c r="K305" s="79">
        <f>I305/J305</f>
        <v>0.04998400512</v>
      </c>
      <c r="L305" s="78">
        <v>3800.0</v>
      </c>
      <c r="M305" s="74">
        <v>105431.0</v>
      </c>
      <c r="N305" s="79">
        <f>L305/M305</f>
        <v>0.03604253019</v>
      </c>
      <c r="O305" s="78">
        <v>3900.0</v>
      </c>
      <c r="P305" s="74">
        <v>117970.0</v>
      </c>
      <c r="Q305" s="79">
        <f>O305/P305</f>
        <v>0.03305925235</v>
      </c>
    </row>
    <row r="306">
      <c r="A306" s="71" t="s">
        <v>1606</v>
      </c>
      <c r="B306" s="72" t="s">
        <v>1596</v>
      </c>
      <c r="C306" s="73"/>
      <c r="D306" s="74">
        <v>5670.0</v>
      </c>
      <c r="E306" s="75"/>
      <c r="F306" s="73"/>
      <c r="G306" s="74">
        <v>5586.0</v>
      </c>
      <c r="H306" s="75"/>
      <c r="I306" s="73"/>
      <c r="J306" s="74">
        <v>5266.0</v>
      </c>
      <c r="K306" s="75"/>
      <c r="L306" s="73"/>
      <c r="M306" s="74">
        <v>8894.0</v>
      </c>
      <c r="N306" s="75"/>
      <c r="O306" s="73"/>
      <c r="P306" s="74">
        <v>15138.0</v>
      </c>
      <c r="Q306" s="75"/>
    </row>
    <row r="307">
      <c r="A307" s="71" t="s">
        <v>1607</v>
      </c>
      <c r="B307" s="72" t="s">
        <v>1596</v>
      </c>
      <c r="C307" s="73"/>
      <c r="D307" s="74">
        <v>10021.0</v>
      </c>
      <c r="E307" s="75"/>
      <c r="F307" s="73"/>
      <c r="G307" s="74">
        <v>13608.0</v>
      </c>
      <c r="H307" s="75"/>
      <c r="I307" s="73"/>
      <c r="J307" s="74">
        <v>14312.0</v>
      </c>
      <c r="K307" s="75"/>
      <c r="L307" s="73"/>
      <c r="M307" s="74">
        <v>15407.0</v>
      </c>
      <c r="N307" s="75"/>
      <c r="O307" s="73"/>
      <c r="P307" s="74">
        <v>18532.0</v>
      </c>
      <c r="Q307" s="75"/>
    </row>
    <row r="308">
      <c r="A308" s="71" t="s">
        <v>1390</v>
      </c>
      <c r="B308" s="72" t="s">
        <v>1596</v>
      </c>
      <c r="C308" s="73"/>
      <c r="D308" s="74">
        <v>14325.0</v>
      </c>
      <c r="E308" s="75"/>
      <c r="F308" s="73"/>
      <c r="G308" s="74">
        <v>16661.0</v>
      </c>
      <c r="H308" s="75"/>
      <c r="I308" s="73"/>
      <c r="J308" s="74">
        <v>18569.0</v>
      </c>
      <c r="K308" s="75"/>
      <c r="L308" s="73"/>
      <c r="M308" s="74">
        <v>20003.0</v>
      </c>
      <c r="N308" s="75"/>
      <c r="O308" s="73"/>
      <c r="P308" s="74">
        <v>20126.0</v>
      </c>
      <c r="Q308" s="75"/>
    </row>
    <row r="309">
      <c r="A309" s="71" t="s">
        <v>1393</v>
      </c>
      <c r="B309" s="72" t="s">
        <v>1596</v>
      </c>
      <c r="C309" s="73"/>
      <c r="D309" s="74">
        <v>11702.0</v>
      </c>
      <c r="E309" s="75"/>
      <c r="F309" s="78">
        <v>158.0</v>
      </c>
      <c r="G309" s="74">
        <v>23273.0</v>
      </c>
      <c r="H309" s="79">
        <f>F309/G309</f>
        <v>0.006788982942</v>
      </c>
      <c r="I309" s="78">
        <v>340.0</v>
      </c>
      <c r="J309" s="74">
        <v>26111.0</v>
      </c>
      <c r="K309" s="79">
        <f>I309/J309</f>
        <v>0.01302133201</v>
      </c>
      <c r="L309" s="78">
        <v>185.0</v>
      </c>
      <c r="M309" s="74">
        <v>25613.0</v>
      </c>
      <c r="N309" s="79">
        <f>L309/M309</f>
        <v>0.007222894624</v>
      </c>
      <c r="O309" s="78">
        <v>90.0</v>
      </c>
      <c r="P309" s="74">
        <v>28398.0</v>
      </c>
      <c r="Q309" s="79">
        <f>O309/P309</f>
        <v>0.00316923727</v>
      </c>
    </row>
    <row r="310">
      <c r="A310" s="71" t="s">
        <v>532</v>
      </c>
      <c r="B310" s="72" t="s">
        <v>1596</v>
      </c>
      <c r="C310" s="73"/>
      <c r="D310" s="74">
        <v>6650.0</v>
      </c>
      <c r="E310" s="75"/>
      <c r="F310" s="73"/>
      <c r="G310" s="74">
        <v>8960.0</v>
      </c>
      <c r="H310" s="75"/>
      <c r="I310" s="73"/>
      <c r="J310" s="74">
        <v>7557.0</v>
      </c>
      <c r="K310" s="75"/>
      <c r="L310" s="73"/>
      <c r="M310" s="74">
        <v>6943.0</v>
      </c>
      <c r="N310" s="75"/>
      <c r="O310" s="73"/>
      <c r="P310" s="74">
        <v>7064.0</v>
      </c>
      <c r="Q310" s="75"/>
    </row>
    <row r="311">
      <c r="A311" s="71" t="s">
        <v>585</v>
      </c>
      <c r="B311" s="72" t="s">
        <v>1596</v>
      </c>
      <c r="C311" s="73"/>
      <c r="D311" s="74">
        <v>8027.0</v>
      </c>
      <c r="E311" s="75"/>
      <c r="F311" s="73"/>
      <c r="G311" s="74">
        <v>10453.0</v>
      </c>
      <c r="H311" s="75"/>
      <c r="I311" s="73"/>
      <c r="J311" s="74">
        <v>11159.0</v>
      </c>
      <c r="K311" s="75"/>
      <c r="L311" s="73"/>
      <c r="M311" s="74">
        <v>10260.0</v>
      </c>
      <c r="N311" s="75"/>
      <c r="O311" s="73"/>
      <c r="P311" s="74">
        <v>11655.0</v>
      </c>
      <c r="Q311" s="75"/>
    </row>
    <row r="312">
      <c r="A312" s="71" t="s">
        <v>1608</v>
      </c>
      <c r="B312" s="72" t="s">
        <v>1596</v>
      </c>
      <c r="C312" s="73"/>
      <c r="D312" s="74">
        <v>20748.0</v>
      </c>
      <c r="E312" s="75"/>
      <c r="F312" s="73"/>
      <c r="G312" s="74">
        <v>28397.0</v>
      </c>
      <c r="H312" s="75"/>
      <c r="I312" s="78">
        <v>1.0</v>
      </c>
      <c r="J312" s="74">
        <v>30437.0</v>
      </c>
      <c r="K312" s="79">
        <f>I312/J312</f>
        <v>0.00003285474915</v>
      </c>
      <c r="L312" s="76" t="s">
        <v>1383</v>
      </c>
      <c r="M312" s="74">
        <v>35408.0</v>
      </c>
      <c r="N312" s="77" t="s">
        <v>1383</v>
      </c>
      <c r="O312" s="78">
        <v>20.0</v>
      </c>
      <c r="P312" s="74">
        <v>38272.0</v>
      </c>
      <c r="Q312" s="79">
        <f t="shared" ref="Q312:Q313" si="106">O312/P312</f>
        <v>0.0005225752508</v>
      </c>
    </row>
    <row r="313">
      <c r="A313" s="71" t="s">
        <v>1609</v>
      </c>
      <c r="B313" s="72" t="s">
        <v>1596</v>
      </c>
      <c r="C313" s="73"/>
      <c r="D313" s="74">
        <v>2527.0</v>
      </c>
      <c r="E313" s="75"/>
      <c r="F313" s="73"/>
      <c r="G313" s="74">
        <v>19789.0</v>
      </c>
      <c r="H313" s="75"/>
      <c r="I313" s="73"/>
      <c r="J313" s="74">
        <v>29332.0</v>
      </c>
      <c r="K313" s="75"/>
      <c r="L313" s="78">
        <v>25.0</v>
      </c>
      <c r="M313" s="74">
        <v>30622.0</v>
      </c>
      <c r="N313" s="79">
        <f>L313/M313</f>
        <v>0.0008164065051</v>
      </c>
      <c r="O313" s="78">
        <v>30.0</v>
      </c>
      <c r="P313" s="74">
        <v>33012.0</v>
      </c>
      <c r="Q313" s="79">
        <f t="shared" si="106"/>
        <v>0.0009087604507</v>
      </c>
    </row>
    <row r="314">
      <c r="A314" s="71" t="s">
        <v>341</v>
      </c>
      <c r="B314" s="72" t="s">
        <v>1596</v>
      </c>
      <c r="C314" s="73"/>
      <c r="D314" s="74">
        <v>10405.0</v>
      </c>
      <c r="E314" s="75"/>
      <c r="F314" s="73"/>
      <c r="G314" s="74">
        <v>12328.0</v>
      </c>
      <c r="H314" s="75"/>
      <c r="I314" s="73"/>
      <c r="J314" s="74">
        <v>11718.0</v>
      </c>
      <c r="K314" s="75"/>
      <c r="L314" s="73"/>
      <c r="M314" s="74">
        <v>8793.0</v>
      </c>
      <c r="N314" s="75"/>
      <c r="O314" s="76" t="s">
        <v>1383</v>
      </c>
      <c r="P314" s="74">
        <v>9433.0</v>
      </c>
      <c r="Q314" s="77" t="s">
        <v>1383</v>
      </c>
    </row>
    <row r="315">
      <c r="A315" s="71" t="s">
        <v>1610</v>
      </c>
      <c r="B315" s="72" t="s">
        <v>1596</v>
      </c>
      <c r="C315" s="73"/>
      <c r="D315" s="74">
        <v>21109.0</v>
      </c>
      <c r="E315" s="75"/>
      <c r="F315" s="73"/>
      <c r="G315" s="74">
        <v>28800.0</v>
      </c>
      <c r="H315" s="75"/>
      <c r="I315" s="73"/>
      <c r="J315" s="74">
        <v>29047.0</v>
      </c>
      <c r="K315" s="75"/>
      <c r="L315" s="73"/>
      <c r="M315" s="74">
        <v>25127.0</v>
      </c>
      <c r="N315" s="75"/>
      <c r="O315" s="76" t="s">
        <v>1383</v>
      </c>
      <c r="P315" s="74">
        <v>26972.0</v>
      </c>
      <c r="Q315" s="77" t="s">
        <v>1383</v>
      </c>
    </row>
    <row r="316">
      <c r="A316" s="71" t="s">
        <v>472</v>
      </c>
      <c r="B316" s="72" t="s">
        <v>1596</v>
      </c>
      <c r="C316" s="73"/>
      <c r="D316" s="74">
        <v>8656.0</v>
      </c>
      <c r="E316" s="75"/>
      <c r="F316" s="73"/>
      <c r="G316" s="74">
        <v>8310.0</v>
      </c>
      <c r="H316" s="75"/>
      <c r="I316" s="73"/>
      <c r="J316" s="74">
        <v>8893.0</v>
      </c>
      <c r="K316" s="75"/>
      <c r="L316" s="73"/>
      <c r="M316" s="74">
        <v>7020.0</v>
      </c>
      <c r="N316" s="75"/>
      <c r="O316" s="73"/>
      <c r="P316" s="74">
        <v>7128.0</v>
      </c>
      <c r="Q316" s="75"/>
    </row>
    <row r="317">
      <c r="A317" s="71" t="s">
        <v>1611</v>
      </c>
      <c r="B317" s="72" t="s">
        <v>1596</v>
      </c>
      <c r="C317" s="73"/>
      <c r="D317" s="74">
        <v>4702.0</v>
      </c>
      <c r="E317" s="75"/>
      <c r="F317" s="73"/>
      <c r="G317" s="74">
        <v>4139.0</v>
      </c>
      <c r="H317" s="75"/>
      <c r="I317" s="73"/>
      <c r="J317" s="74">
        <v>3918.0</v>
      </c>
      <c r="K317" s="75"/>
      <c r="L317" s="73"/>
      <c r="M317" s="74">
        <v>4146.0</v>
      </c>
      <c r="N317" s="75"/>
      <c r="O317" s="73"/>
      <c r="P317" s="74">
        <v>5894.0</v>
      </c>
      <c r="Q317" s="75"/>
    </row>
    <row r="318">
      <c r="A318" s="71" t="s">
        <v>1612</v>
      </c>
      <c r="B318" s="72" t="s">
        <v>1596</v>
      </c>
      <c r="C318" s="73"/>
      <c r="D318" s="74">
        <v>5837.0</v>
      </c>
      <c r="E318" s="75"/>
      <c r="F318" s="73"/>
      <c r="G318" s="74">
        <v>4686.0</v>
      </c>
      <c r="H318" s="75"/>
      <c r="I318" s="73"/>
      <c r="J318" s="74">
        <v>4204.0</v>
      </c>
      <c r="K318" s="75"/>
      <c r="L318" s="73"/>
      <c r="M318" s="74">
        <v>3502.0</v>
      </c>
      <c r="N318" s="75"/>
      <c r="O318" s="73"/>
      <c r="P318" s="74">
        <v>4479.0</v>
      </c>
      <c r="Q318" s="75"/>
    </row>
    <row r="319">
      <c r="A319" s="71" t="s">
        <v>603</v>
      </c>
      <c r="B319" s="72" t="s">
        <v>1596</v>
      </c>
      <c r="C319" s="73"/>
      <c r="D319" s="74">
        <v>14497.0</v>
      </c>
      <c r="E319" s="75"/>
      <c r="F319" s="73"/>
      <c r="G319" s="74">
        <v>27881.0</v>
      </c>
      <c r="H319" s="75"/>
      <c r="I319" s="73"/>
      <c r="J319" s="74">
        <v>44051.0</v>
      </c>
      <c r="K319" s="75"/>
      <c r="L319" s="78">
        <v>25.0</v>
      </c>
      <c r="M319" s="74">
        <v>70278.0</v>
      </c>
      <c r="N319" s="79">
        <f>L319/M319</f>
        <v>0.0003557301005</v>
      </c>
      <c r="O319" s="78">
        <v>25.0</v>
      </c>
      <c r="P319" s="74">
        <v>86942.0</v>
      </c>
      <c r="Q319" s="79">
        <f t="shared" ref="Q319:Q321" si="107">O319/P319</f>
        <v>0.0002875480205</v>
      </c>
    </row>
    <row r="320">
      <c r="A320" s="71" t="s">
        <v>1613</v>
      </c>
      <c r="B320" s="72" t="s">
        <v>1596</v>
      </c>
      <c r="C320" s="78">
        <v>19.0</v>
      </c>
      <c r="D320" s="74">
        <v>5358.0</v>
      </c>
      <c r="E320" s="79">
        <f t="shared" ref="E320:E321" si="108">C320/D320</f>
        <v>0.003546099291</v>
      </c>
      <c r="F320" s="73"/>
      <c r="G320" s="74">
        <v>20127.0</v>
      </c>
      <c r="H320" s="75"/>
      <c r="I320" s="73"/>
      <c r="J320" s="74">
        <v>22540.0</v>
      </c>
      <c r="K320" s="75"/>
      <c r="L320" s="73"/>
      <c r="M320" s="74">
        <v>21599.0</v>
      </c>
      <c r="N320" s="75"/>
      <c r="O320" s="78">
        <v>16.0</v>
      </c>
      <c r="P320" s="74">
        <v>21022.0</v>
      </c>
      <c r="Q320" s="79">
        <f t="shared" si="107"/>
        <v>0.0007611074113</v>
      </c>
    </row>
    <row r="321">
      <c r="A321" s="71" t="s">
        <v>1614</v>
      </c>
      <c r="B321" s="72" t="s">
        <v>1596</v>
      </c>
      <c r="C321" s="78">
        <v>100.0</v>
      </c>
      <c r="D321" s="74">
        <v>12622.0</v>
      </c>
      <c r="E321" s="79">
        <f t="shared" si="108"/>
        <v>0.007922674695</v>
      </c>
      <c r="F321" s="78">
        <v>275.0</v>
      </c>
      <c r="G321" s="74">
        <v>16035.0</v>
      </c>
      <c r="H321" s="79">
        <f>F321/G321</f>
        <v>0.01714998441</v>
      </c>
      <c r="I321" s="78">
        <v>265.0</v>
      </c>
      <c r="J321" s="74">
        <v>20063.0</v>
      </c>
      <c r="K321" s="79">
        <f>I321/J321</f>
        <v>0.01320839356</v>
      </c>
      <c r="L321" s="78">
        <v>275.0</v>
      </c>
      <c r="M321" s="74">
        <v>22306.0</v>
      </c>
      <c r="N321" s="79">
        <f>L321/M321</f>
        <v>0.01232852147</v>
      </c>
      <c r="O321" s="78">
        <v>290.0</v>
      </c>
      <c r="P321" s="74">
        <v>28565.0</v>
      </c>
      <c r="Q321" s="79">
        <f t="shared" si="107"/>
        <v>0.01015228426</v>
      </c>
    </row>
    <row r="322">
      <c r="A322" s="71" t="s">
        <v>1530</v>
      </c>
      <c r="B322" s="72" t="s">
        <v>1596</v>
      </c>
      <c r="C322" s="73"/>
      <c r="D322" s="74">
        <v>6934.0</v>
      </c>
      <c r="E322" s="75"/>
      <c r="F322" s="73"/>
      <c r="G322" s="74">
        <v>8953.0</v>
      </c>
      <c r="H322" s="75"/>
      <c r="I322" s="73"/>
      <c r="J322" s="74">
        <v>10477.0</v>
      </c>
      <c r="K322" s="75"/>
      <c r="L322" s="73"/>
      <c r="M322" s="74">
        <v>9461.0</v>
      </c>
      <c r="N322" s="75"/>
      <c r="O322" s="73"/>
      <c r="P322" s="74">
        <v>10053.0</v>
      </c>
      <c r="Q322" s="75"/>
    </row>
    <row r="323">
      <c r="A323" s="71" t="s">
        <v>1615</v>
      </c>
      <c r="B323" s="72" t="s">
        <v>1596</v>
      </c>
      <c r="C323" s="73"/>
      <c r="D323" s="74">
        <v>7611.0</v>
      </c>
      <c r="E323" s="75"/>
      <c r="F323" s="73"/>
      <c r="G323" s="74">
        <v>18122.0</v>
      </c>
      <c r="H323" s="75"/>
      <c r="I323" s="73"/>
      <c r="J323" s="74">
        <v>18983.0</v>
      </c>
      <c r="K323" s="75"/>
      <c r="L323" s="73"/>
      <c r="M323" s="74">
        <v>18273.0</v>
      </c>
      <c r="N323" s="75"/>
      <c r="O323" s="73"/>
      <c r="P323" s="74">
        <v>18679.0</v>
      </c>
      <c r="Q323" s="75"/>
    </row>
    <row r="324">
      <c r="A324" s="71" t="s">
        <v>1616</v>
      </c>
      <c r="B324" s="72" t="s">
        <v>1596</v>
      </c>
      <c r="C324" s="73"/>
      <c r="D324" s="74">
        <v>2553.0</v>
      </c>
      <c r="E324" s="75"/>
      <c r="F324" s="73"/>
      <c r="G324" s="74">
        <v>3309.0</v>
      </c>
      <c r="H324" s="75"/>
      <c r="I324" s="73"/>
      <c r="J324" s="74">
        <v>3313.0</v>
      </c>
      <c r="K324" s="75"/>
      <c r="L324" s="73"/>
      <c r="M324" s="74">
        <v>2744.0</v>
      </c>
      <c r="N324" s="75"/>
      <c r="O324" s="73"/>
      <c r="P324" s="74">
        <v>2964.0</v>
      </c>
      <c r="Q324" s="75"/>
    </row>
    <row r="325">
      <c r="A325" s="71" t="s">
        <v>1617</v>
      </c>
      <c r="B325" s="72" t="s">
        <v>1596</v>
      </c>
      <c r="C325" s="73"/>
      <c r="D325" s="74">
        <v>5979.0</v>
      </c>
      <c r="E325" s="75"/>
      <c r="F325" s="73"/>
      <c r="G325" s="74">
        <v>9971.0</v>
      </c>
      <c r="H325" s="75"/>
      <c r="I325" s="73"/>
      <c r="J325" s="74">
        <v>9985.0</v>
      </c>
      <c r="K325" s="75"/>
      <c r="L325" s="73"/>
      <c r="M325" s="74">
        <v>10164.0</v>
      </c>
      <c r="N325" s="75"/>
      <c r="O325" s="73"/>
      <c r="P325" s="74">
        <v>9646.0</v>
      </c>
      <c r="Q325" s="75"/>
    </row>
    <row r="326">
      <c r="A326" s="71" t="s">
        <v>1618</v>
      </c>
      <c r="B326" s="72" t="s">
        <v>1596</v>
      </c>
      <c r="C326" s="73"/>
      <c r="D326" s="74">
        <v>12957.0</v>
      </c>
      <c r="E326" s="75"/>
      <c r="F326" s="73"/>
      <c r="G326" s="74">
        <v>24125.0</v>
      </c>
      <c r="H326" s="75"/>
      <c r="I326" s="73"/>
      <c r="J326" s="74">
        <v>23905.0</v>
      </c>
      <c r="K326" s="75"/>
      <c r="L326" s="78">
        <v>21.0</v>
      </c>
      <c r="M326" s="74">
        <v>18485.0</v>
      </c>
      <c r="N326" s="79">
        <f>L326/M326</f>
        <v>0.001136056262</v>
      </c>
      <c r="O326" s="78">
        <v>20.0</v>
      </c>
      <c r="P326" s="74">
        <v>19618.0</v>
      </c>
      <c r="Q326" s="79">
        <f>O326/P326</f>
        <v>0.001019471914</v>
      </c>
    </row>
    <row r="327">
      <c r="A327" s="71" t="s">
        <v>1619</v>
      </c>
      <c r="B327" s="72" t="s">
        <v>1596</v>
      </c>
      <c r="C327" s="73"/>
      <c r="D327" s="74">
        <v>7245.0</v>
      </c>
      <c r="E327" s="75"/>
      <c r="F327" s="73"/>
      <c r="G327" s="74">
        <v>12574.0</v>
      </c>
      <c r="H327" s="75"/>
      <c r="I327" s="73"/>
      <c r="J327" s="74">
        <v>12103.0</v>
      </c>
      <c r="K327" s="75"/>
      <c r="L327" s="73"/>
      <c r="M327" s="74">
        <v>12969.0</v>
      </c>
      <c r="N327" s="75"/>
      <c r="O327" s="73"/>
      <c r="P327" s="74">
        <v>14752.0</v>
      </c>
      <c r="Q327" s="75"/>
    </row>
    <row r="328">
      <c r="A328" s="71" t="s">
        <v>1143</v>
      </c>
      <c r="B328" s="72" t="s">
        <v>1596</v>
      </c>
      <c r="C328" s="73"/>
      <c r="D328" s="74">
        <v>8605.0</v>
      </c>
      <c r="E328" s="75"/>
      <c r="F328" s="73"/>
      <c r="G328" s="74">
        <v>10966.0</v>
      </c>
      <c r="H328" s="75"/>
      <c r="I328" s="73"/>
      <c r="J328" s="74">
        <v>11396.0</v>
      </c>
      <c r="K328" s="75"/>
      <c r="L328" s="76" t="s">
        <v>1383</v>
      </c>
      <c r="M328" s="74">
        <v>8665.0</v>
      </c>
      <c r="N328" s="77" t="s">
        <v>1383</v>
      </c>
      <c r="O328" s="76" t="s">
        <v>1383</v>
      </c>
      <c r="P328" s="74">
        <v>8170.0</v>
      </c>
      <c r="Q328" s="77" t="s">
        <v>1383</v>
      </c>
    </row>
    <row r="329">
      <c r="A329" s="71" t="s">
        <v>1028</v>
      </c>
      <c r="B329" s="72" t="s">
        <v>1596</v>
      </c>
      <c r="C329" s="78">
        <v>46.0</v>
      </c>
      <c r="D329" s="74">
        <v>24418.0</v>
      </c>
      <c r="E329" s="79">
        <f>C329/D329</f>
        <v>0.001883856172</v>
      </c>
      <c r="F329" s="78">
        <v>104.0</v>
      </c>
      <c r="G329" s="74">
        <v>36736.0</v>
      </c>
      <c r="H329" s="79">
        <f>F329/G329</f>
        <v>0.002831010453</v>
      </c>
      <c r="I329" s="78">
        <v>250.0</v>
      </c>
      <c r="J329" s="74">
        <v>39841.0</v>
      </c>
      <c r="K329" s="79">
        <f>I329/J329</f>
        <v>0.006274942898</v>
      </c>
      <c r="L329" s="78">
        <v>225.0</v>
      </c>
      <c r="M329" s="74">
        <v>48667.0</v>
      </c>
      <c r="N329" s="79">
        <f>L329/M329</f>
        <v>0.004623256005</v>
      </c>
      <c r="O329" s="78">
        <v>200.0</v>
      </c>
      <c r="P329" s="74">
        <v>56141.0</v>
      </c>
      <c r="Q329" s="79">
        <f>O329/P329</f>
        <v>0.003562458809</v>
      </c>
    </row>
    <row r="330">
      <c r="A330" s="71" t="s">
        <v>1620</v>
      </c>
      <c r="B330" s="72" t="s">
        <v>1596</v>
      </c>
      <c r="C330" s="73"/>
      <c r="D330" s="74">
        <v>10559.0</v>
      </c>
      <c r="E330" s="75"/>
      <c r="F330" s="73"/>
      <c r="G330" s="74">
        <v>11940.0</v>
      </c>
      <c r="H330" s="75"/>
      <c r="I330" s="73"/>
      <c r="J330" s="74">
        <v>11755.0</v>
      </c>
      <c r="K330" s="75"/>
      <c r="L330" s="73"/>
      <c r="M330" s="74">
        <v>10624.0</v>
      </c>
      <c r="N330" s="75"/>
      <c r="O330" s="76" t="s">
        <v>1383</v>
      </c>
      <c r="P330" s="74">
        <v>11322.0</v>
      </c>
      <c r="Q330" s="77" t="s">
        <v>1383</v>
      </c>
    </row>
    <row r="331">
      <c r="A331" s="71" t="s">
        <v>1621</v>
      </c>
      <c r="B331" s="72" t="s">
        <v>1596</v>
      </c>
      <c r="C331" s="78">
        <v>525.0</v>
      </c>
      <c r="D331" s="74">
        <v>65368.0</v>
      </c>
      <c r="E331" s="79">
        <f>C331/D331</f>
        <v>0.008031452699</v>
      </c>
      <c r="F331" s="78">
        <v>3500.0</v>
      </c>
      <c r="G331" s="74">
        <v>195846.0</v>
      </c>
      <c r="H331" s="79">
        <f>F331/G331</f>
        <v>0.0178711845</v>
      </c>
      <c r="I331" s="78">
        <v>10000.0</v>
      </c>
      <c r="J331" s="74">
        <v>241200.0</v>
      </c>
      <c r="K331" s="79">
        <f>I331/J331</f>
        <v>0.04145936982</v>
      </c>
      <c r="L331" s="78">
        <v>11000.0</v>
      </c>
      <c r="M331" s="74">
        <v>335220.0</v>
      </c>
      <c r="N331" s="79">
        <f>L331/M331</f>
        <v>0.03281427122</v>
      </c>
      <c r="O331" s="78">
        <v>12000.0</v>
      </c>
      <c r="P331" s="74">
        <v>392886.0</v>
      </c>
      <c r="Q331" s="79">
        <f>O331/P331</f>
        <v>0.03054321101</v>
      </c>
    </row>
    <row r="332">
      <c r="A332" s="71" t="s">
        <v>1622</v>
      </c>
      <c r="B332" s="72" t="s">
        <v>1596</v>
      </c>
      <c r="C332" s="73"/>
      <c r="D332" s="74">
        <v>8386.0</v>
      </c>
      <c r="E332" s="75"/>
      <c r="F332" s="73"/>
      <c r="G332" s="74">
        <v>9237.0</v>
      </c>
      <c r="H332" s="75"/>
      <c r="I332" s="73"/>
      <c r="J332" s="74">
        <v>8406.0</v>
      </c>
      <c r="K332" s="75"/>
      <c r="L332" s="73"/>
      <c r="M332" s="74">
        <v>7344.0</v>
      </c>
      <c r="N332" s="75"/>
      <c r="O332" s="73"/>
      <c r="P332" s="74">
        <v>9001.0</v>
      </c>
      <c r="Q332" s="75"/>
    </row>
    <row r="333">
      <c r="A333" s="71" t="s">
        <v>1623</v>
      </c>
      <c r="B333" s="72" t="s">
        <v>1596</v>
      </c>
      <c r="C333" s="73"/>
      <c r="D333" s="74">
        <v>3577.0</v>
      </c>
      <c r="E333" s="75"/>
      <c r="F333" s="73"/>
      <c r="G333" s="74">
        <v>4669.0</v>
      </c>
      <c r="H333" s="75"/>
      <c r="I333" s="73"/>
      <c r="J333" s="74">
        <v>4192.0</v>
      </c>
      <c r="K333" s="75"/>
      <c r="L333" s="73"/>
      <c r="M333" s="74">
        <v>4388.0</v>
      </c>
      <c r="N333" s="75"/>
      <c r="O333" s="73"/>
      <c r="P333" s="74">
        <v>4547.0</v>
      </c>
      <c r="Q333" s="75"/>
    </row>
    <row r="334">
      <c r="A334" s="71" t="s">
        <v>1624</v>
      </c>
      <c r="B334" s="72" t="s">
        <v>1596</v>
      </c>
      <c r="C334" s="73"/>
      <c r="D334" s="74">
        <v>6497.0</v>
      </c>
      <c r="E334" s="75"/>
      <c r="F334" s="78">
        <v>200.0</v>
      </c>
      <c r="G334" s="74">
        <v>15720.0</v>
      </c>
      <c r="H334" s="79">
        <f>F334/G334</f>
        <v>0.01272264631</v>
      </c>
      <c r="I334" s="78">
        <v>138.0</v>
      </c>
      <c r="J334" s="74">
        <v>19370.0</v>
      </c>
      <c r="K334" s="79">
        <f>I334/J334</f>
        <v>0.007124419205</v>
      </c>
      <c r="L334" s="78">
        <v>120.0</v>
      </c>
      <c r="M334" s="74">
        <v>19400.0</v>
      </c>
      <c r="N334" s="79">
        <f>L334/M334</f>
        <v>0.00618556701</v>
      </c>
      <c r="O334" s="78">
        <f>84+15</f>
        <v>99</v>
      </c>
      <c r="P334" s="74">
        <v>21920.0</v>
      </c>
      <c r="Q334" s="79">
        <f>O334/P334</f>
        <v>0.004516423358</v>
      </c>
    </row>
    <row r="335">
      <c r="A335" s="71" t="s">
        <v>1625</v>
      </c>
      <c r="B335" s="72" t="s">
        <v>1596</v>
      </c>
      <c r="C335" s="73"/>
      <c r="D335" s="74">
        <v>11171.0</v>
      </c>
      <c r="E335" s="75"/>
      <c r="F335" s="73"/>
      <c r="G335" s="74">
        <v>15861.0</v>
      </c>
      <c r="H335" s="75"/>
      <c r="I335" s="73"/>
      <c r="J335" s="74">
        <v>17736.0</v>
      </c>
      <c r="K335" s="75"/>
      <c r="L335" s="73"/>
      <c r="M335" s="74">
        <v>16846.0</v>
      </c>
      <c r="N335" s="75"/>
      <c r="O335" s="73"/>
      <c r="P335" s="74">
        <v>18445.0</v>
      </c>
      <c r="Q335" s="75"/>
    </row>
    <row r="336">
      <c r="A336" s="71" t="s">
        <v>564</v>
      </c>
      <c r="B336" s="72" t="s">
        <v>1596</v>
      </c>
      <c r="C336" s="73"/>
      <c r="D336" s="74">
        <v>17547.0</v>
      </c>
      <c r="E336" s="75"/>
      <c r="F336" s="73"/>
      <c r="G336" s="74">
        <v>18512.0</v>
      </c>
      <c r="H336" s="75"/>
      <c r="I336" s="73"/>
      <c r="J336" s="74">
        <v>18972.0</v>
      </c>
      <c r="K336" s="75"/>
      <c r="L336" s="73"/>
      <c r="M336" s="74">
        <v>12616.0</v>
      </c>
      <c r="N336" s="75"/>
      <c r="O336" s="78">
        <v>15.0</v>
      </c>
      <c r="P336" s="74">
        <v>13709.0</v>
      </c>
      <c r="Q336" s="79">
        <f t="shared" ref="Q336:Q339" si="109">O336/P336</f>
        <v>0.001094171712</v>
      </c>
    </row>
    <row r="337">
      <c r="A337" s="71" t="s">
        <v>1626</v>
      </c>
      <c r="B337" s="72" t="s">
        <v>1596</v>
      </c>
      <c r="C337" s="73"/>
      <c r="D337" s="74">
        <v>19531.0</v>
      </c>
      <c r="E337" s="75"/>
      <c r="F337" s="73"/>
      <c r="G337" s="74">
        <v>28824.0</v>
      </c>
      <c r="H337" s="80"/>
      <c r="I337" s="73"/>
      <c r="J337" s="74">
        <v>30327.0</v>
      </c>
      <c r="K337" s="75"/>
      <c r="L337" s="76" t="s">
        <v>1383</v>
      </c>
      <c r="M337" s="74">
        <v>27853.0</v>
      </c>
      <c r="N337" s="77" t="s">
        <v>1383</v>
      </c>
      <c r="O337" s="78">
        <v>12.0</v>
      </c>
      <c r="P337" s="74">
        <v>29087.0</v>
      </c>
      <c r="Q337" s="79">
        <f t="shared" si="109"/>
        <v>0.0004125554371</v>
      </c>
    </row>
    <row r="338">
      <c r="A338" s="71" t="s">
        <v>1627</v>
      </c>
      <c r="B338" s="72" t="s">
        <v>1596</v>
      </c>
      <c r="C338" s="73"/>
      <c r="D338" s="74">
        <v>20171.0</v>
      </c>
      <c r="E338" s="75"/>
      <c r="F338" s="73"/>
      <c r="G338" s="74">
        <v>37756.0</v>
      </c>
      <c r="H338" s="75"/>
      <c r="I338" s="78">
        <v>2.0</v>
      </c>
      <c r="J338" s="74">
        <v>41902.0</v>
      </c>
      <c r="K338" s="79">
        <f>I338/J338</f>
        <v>0.0000477304186</v>
      </c>
      <c r="L338" s="76" t="s">
        <v>1383</v>
      </c>
      <c r="M338" s="74">
        <v>40390.0</v>
      </c>
      <c r="N338" s="77" t="s">
        <v>1383</v>
      </c>
      <c r="O338" s="78">
        <v>14.0</v>
      </c>
      <c r="P338" s="74">
        <v>43355.0</v>
      </c>
      <c r="Q338" s="79">
        <f t="shared" si="109"/>
        <v>0.0003229154653</v>
      </c>
    </row>
    <row r="339">
      <c r="A339" s="71" t="s">
        <v>1628</v>
      </c>
      <c r="B339" s="72" t="s">
        <v>1596</v>
      </c>
      <c r="C339" s="78">
        <v>5.0</v>
      </c>
      <c r="D339" s="74">
        <v>15298.0</v>
      </c>
      <c r="E339" s="79">
        <f>C339/D339</f>
        <v>0.0003268401098</v>
      </c>
      <c r="F339" s="73"/>
      <c r="G339" s="74">
        <v>25730.0</v>
      </c>
      <c r="H339" s="75"/>
      <c r="I339" s="73"/>
      <c r="J339" s="74">
        <v>26822.0</v>
      </c>
      <c r="K339" s="75"/>
      <c r="L339" s="78">
        <v>26.0</v>
      </c>
      <c r="M339" s="74">
        <v>30313.0</v>
      </c>
      <c r="N339" s="79">
        <f>L339/M339</f>
        <v>0.0008577178108</v>
      </c>
      <c r="O339" s="78">
        <v>11.0</v>
      </c>
      <c r="P339" s="74">
        <v>34822.0</v>
      </c>
      <c r="Q339" s="79">
        <f t="shared" si="109"/>
        <v>0.000315892252</v>
      </c>
    </row>
    <row r="340">
      <c r="A340" s="71" t="s">
        <v>654</v>
      </c>
      <c r="B340" s="72" t="s">
        <v>1596</v>
      </c>
      <c r="C340" s="73"/>
      <c r="D340" s="74">
        <v>16989.0</v>
      </c>
      <c r="E340" s="75"/>
      <c r="F340" s="73"/>
      <c r="G340" s="74">
        <v>19189.0</v>
      </c>
      <c r="H340" s="75"/>
      <c r="I340" s="73"/>
      <c r="J340" s="74">
        <v>18357.0</v>
      </c>
      <c r="K340" s="75"/>
      <c r="L340" s="73"/>
      <c r="M340" s="74">
        <v>13070.0</v>
      </c>
      <c r="N340" s="75"/>
      <c r="O340" s="76" t="s">
        <v>1383</v>
      </c>
      <c r="P340" s="74">
        <v>12764.0</v>
      </c>
      <c r="Q340" s="77" t="s">
        <v>1383</v>
      </c>
    </row>
    <row r="341">
      <c r="A341" s="71" t="s">
        <v>1629</v>
      </c>
      <c r="B341" s="72" t="s">
        <v>1596</v>
      </c>
      <c r="C341" s="73"/>
      <c r="D341" s="74">
        <v>5974.0</v>
      </c>
      <c r="E341" s="75"/>
      <c r="F341" s="73"/>
      <c r="G341" s="74">
        <v>13514.0</v>
      </c>
      <c r="H341" s="75"/>
      <c r="I341" s="73"/>
      <c r="J341" s="74">
        <v>14440.0</v>
      </c>
      <c r="K341" s="75"/>
      <c r="L341" s="76" t="s">
        <v>1383</v>
      </c>
      <c r="M341" s="74">
        <v>13263.0</v>
      </c>
      <c r="N341" s="77" t="s">
        <v>1383</v>
      </c>
      <c r="O341" s="76" t="s">
        <v>1383</v>
      </c>
      <c r="P341" s="74">
        <v>14377.0</v>
      </c>
      <c r="Q341" s="77" t="s">
        <v>1383</v>
      </c>
    </row>
    <row r="342">
      <c r="A342" s="71" t="s">
        <v>1630</v>
      </c>
      <c r="B342" s="72" t="s">
        <v>1596</v>
      </c>
      <c r="C342" s="78">
        <v>41.0</v>
      </c>
      <c r="D342" s="74">
        <v>15758.0</v>
      </c>
      <c r="E342" s="79">
        <f>C342/D342</f>
        <v>0.002601853027</v>
      </c>
      <c r="F342" s="73"/>
      <c r="G342" s="74">
        <v>17886.0</v>
      </c>
      <c r="H342" s="75"/>
      <c r="I342" s="73"/>
      <c r="J342" s="74">
        <v>15775.0</v>
      </c>
      <c r="K342" s="75"/>
      <c r="L342" s="73"/>
      <c r="M342" s="74">
        <v>11140.0</v>
      </c>
      <c r="N342" s="75"/>
      <c r="O342" s="73"/>
      <c r="P342" s="74">
        <v>11428.0</v>
      </c>
      <c r="Q342" s="75"/>
    </row>
    <row r="343">
      <c r="A343" s="71" t="s">
        <v>1631</v>
      </c>
      <c r="B343" s="72" t="s">
        <v>1596</v>
      </c>
      <c r="C343" s="73"/>
      <c r="D343" s="74">
        <v>9094.0</v>
      </c>
      <c r="E343" s="75"/>
      <c r="F343" s="73"/>
      <c r="G343" s="74">
        <v>16216.0</v>
      </c>
      <c r="H343" s="75"/>
      <c r="I343" s="73"/>
      <c r="J343" s="74">
        <v>17944.0</v>
      </c>
      <c r="K343" s="75"/>
      <c r="L343" s="73"/>
      <c r="M343" s="74">
        <v>15174.0</v>
      </c>
      <c r="N343" s="75"/>
      <c r="O343" s="73"/>
      <c r="P343" s="74">
        <v>15512.0</v>
      </c>
      <c r="Q343" s="75"/>
    </row>
    <row r="344">
      <c r="A344" s="71" t="s">
        <v>1632</v>
      </c>
      <c r="B344" s="72" t="s">
        <v>1596</v>
      </c>
      <c r="C344" s="73"/>
      <c r="D344" s="74">
        <v>8769.0</v>
      </c>
      <c r="E344" s="75"/>
      <c r="F344" s="73"/>
      <c r="G344" s="74">
        <v>11189.0</v>
      </c>
      <c r="H344" s="75"/>
      <c r="I344" s="73"/>
      <c r="J344" s="74">
        <v>11126.0</v>
      </c>
      <c r="K344" s="75"/>
      <c r="L344" s="73"/>
      <c r="M344" s="74">
        <v>9102.0</v>
      </c>
      <c r="N344" s="75"/>
      <c r="O344" s="73"/>
      <c r="P344" s="74">
        <v>8610.0</v>
      </c>
      <c r="Q344" s="75"/>
    </row>
    <row r="345">
      <c r="A345" s="71" t="s">
        <v>1633</v>
      </c>
      <c r="B345" s="72" t="s">
        <v>1596</v>
      </c>
      <c r="C345" s="73"/>
      <c r="D345" s="74">
        <v>14193.0</v>
      </c>
      <c r="E345" s="75"/>
      <c r="F345" s="73"/>
      <c r="G345" s="74">
        <v>19927.0</v>
      </c>
      <c r="H345" s="75"/>
      <c r="I345" s="73"/>
      <c r="J345" s="74">
        <v>20420.0</v>
      </c>
      <c r="K345" s="75"/>
      <c r="L345" s="73"/>
      <c r="M345" s="74">
        <v>15924.0</v>
      </c>
      <c r="N345" s="75"/>
      <c r="O345" s="73"/>
      <c r="P345" s="74">
        <v>15119.0</v>
      </c>
      <c r="Q345" s="75"/>
    </row>
    <row r="346">
      <c r="A346" s="71" t="s">
        <v>1180</v>
      </c>
      <c r="B346" s="72" t="s">
        <v>1596</v>
      </c>
      <c r="C346" s="73"/>
      <c r="D346" s="74">
        <v>11851.0</v>
      </c>
      <c r="E346" s="75"/>
      <c r="F346" s="73"/>
      <c r="G346" s="74">
        <v>16552.0</v>
      </c>
      <c r="H346" s="75"/>
      <c r="I346" s="73"/>
      <c r="J346" s="74">
        <v>16362.0</v>
      </c>
      <c r="K346" s="75"/>
      <c r="L346" s="73"/>
      <c r="M346" s="74">
        <v>8594.0</v>
      </c>
      <c r="N346" s="75"/>
      <c r="O346" s="73"/>
      <c r="P346" s="74">
        <v>8772.0</v>
      </c>
      <c r="Q346" s="75"/>
    </row>
    <row r="347">
      <c r="A347" s="71" t="s">
        <v>1132</v>
      </c>
      <c r="B347" s="72" t="s">
        <v>1596</v>
      </c>
      <c r="C347" s="73"/>
      <c r="D347" s="74">
        <v>15671.0</v>
      </c>
      <c r="E347" s="75"/>
      <c r="F347" s="73"/>
      <c r="G347" s="74">
        <v>21379.0</v>
      </c>
      <c r="H347" s="75"/>
      <c r="I347" s="73"/>
      <c r="J347" s="74">
        <v>22602.0</v>
      </c>
      <c r="K347" s="75"/>
      <c r="L347" s="73"/>
      <c r="M347" s="74">
        <v>20727.0</v>
      </c>
      <c r="N347" s="75"/>
      <c r="O347" s="78">
        <v>14.0</v>
      </c>
      <c r="P347" s="74">
        <v>20040.0</v>
      </c>
      <c r="Q347" s="79">
        <f>O347/P347</f>
        <v>0.0006986027944</v>
      </c>
    </row>
    <row r="348">
      <c r="A348" s="71" t="s">
        <v>1634</v>
      </c>
      <c r="B348" s="72" t="s">
        <v>1596</v>
      </c>
      <c r="C348" s="73"/>
      <c r="D348" s="74">
        <v>15671.0</v>
      </c>
      <c r="E348" s="75"/>
      <c r="F348" s="73"/>
      <c r="G348" s="74">
        <v>12897.0</v>
      </c>
      <c r="H348" s="75"/>
      <c r="I348" s="73"/>
      <c r="J348" s="74">
        <v>13546.0</v>
      </c>
      <c r="K348" s="75"/>
      <c r="L348" s="73"/>
      <c r="M348" s="74">
        <v>12681.0</v>
      </c>
      <c r="N348" s="75"/>
      <c r="O348" s="73"/>
      <c r="P348" s="74">
        <v>12953.0</v>
      </c>
      <c r="Q348" s="75"/>
    </row>
    <row r="349">
      <c r="A349" s="71" t="s">
        <v>1635</v>
      </c>
      <c r="B349" s="72" t="s">
        <v>1596</v>
      </c>
      <c r="C349" s="73"/>
      <c r="D349" s="74">
        <v>11613.0</v>
      </c>
      <c r="E349" s="75"/>
      <c r="F349" s="73"/>
      <c r="G349" s="74">
        <v>13103.0</v>
      </c>
      <c r="H349" s="75"/>
      <c r="I349" s="73"/>
      <c r="J349" s="74">
        <v>13269.0</v>
      </c>
      <c r="K349" s="75"/>
      <c r="L349" s="73"/>
      <c r="M349" s="74">
        <v>8992.0</v>
      </c>
      <c r="N349" s="75"/>
      <c r="O349" s="73"/>
      <c r="P349" s="74">
        <v>8331.0</v>
      </c>
      <c r="Q349" s="75"/>
    </row>
    <row r="350">
      <c r="A350" s="71" t="s">
        <v>1095</v>
      </c>
      <c r="B350" s="72" t="s">
        <v>1596</v>
      </c>
      <c r="C350" s="73"/>
      <c r="D350" s="74">
        <v>10053.0</v>
      </c>
      <c r="E350" s="75"/>
      <c r="F350" s="73"/>
      <c r="G350" s="74">
        <v>35501.0</v>
      </c>
      <c r="H350" s="75"/>
      <c r="I350" s="73"/>
      <c r="J350" s="74">
        <v>39605.0</v>
      </c>
      <c r="K350" s="75"/>
      <c r="L350" s="78">
        <v>21.0</v>
      </c>
      <c r="M350" s="74">
        <v>32693.0</v>
      </c>
      <c r="N350" s="79">
        <f>L350/M350</f>
        <v>0.0006423393387</v>
      </c>
      <c r="O350" s="78">
        <v>21.0</v>
      </c>
      <c r="P350" s="74">
        <v>33606.0</v>
      </c>
      <c r="Q350" s="79">
        <f>O350/P350</f>
        <v>0.0006248884128</v>
      </c>
    </row>
    <row r="351">
      <c r="A351" s="71" t="s">
        <v>1031</v>
      </c>
      <c r="B351" s="72" t="s">
        <v>1596</v>
      </c>
      <c r="C351" s="78">
        <v>9.0</v>
      </c>
      <c r="D351" s="74">
        <v>10577.0</v>
      </c>
      <c r="E351" s="79">
        <f>C351/D351</f>
        <v>0.0008509029025</v>
      </c>
      <c r="F351" s="73"/>
      <c r="G351" s="74">
        <v>11679.0</v>
      </c>
      <c r="H351" s="75"/>
      <c r="I351" s="73"/>
      <c r="J351" s="74">
        <v>10904.0</v>
      </c>
      <c r="K351" s="75"/>
      <c r="L351" s="73"/>
      <c r="M351" s="74">
        <v>8328.0</v>
      </c>
      <c r="N351" s="75"/>
      <c r="O351" s="73"/>
      <c r="P351" s="74">
        <v>7837.0</v>
      </c>
      <c r="Q351" s="75"/>
    </row>
    <row r="352">
      <c r="A352" s="71" t="s">
        <v>1563</v>
      </c>
      <c r="B352" s="72" t="s">
        <v>1596</v>
      </c>
      <c r="C352" s="73"/>
      <c r="D352" s="74">
        <v>6412.0</v>
      </c>
      <c r="E352" s="75"/>
      <c r="F352" s="73"/>
      <c r="G352" s="74">
        <v>8714.0</v>
      </c>
      <c r="H352" s="75"/>
      <c r="I352" s="73"/>
      <c r="J352" s="74">
        <v>9739.0</v>
      </c>
      <c r="K352" s="75"/>
      <c r="L352" s="73"/>
      <c r="M352" s="74">
        <v>7847.0</v>
      </c>
      <c r="N352" s="75"/>
      <c r="O352" s="73"/>
      <c r="P352" s="74">
        <v>7042.0</v>
      </c>
      <c r="Q352" s="75"/>
    </row>
    <row r="353">
      <c r="A353" s="71" t="s">
        <v>1636</v>
      </c>
      <c r="B353" s="72" t="s">
        <v>1596</v>
      </c>
      <c r="C353" s="73"/>
      <c r="D353" s="74">
        <v>10649.0</v>
      </c>
      <c r="E353" s="75"/>
      <c r="F353" s="73"/>
      <c r="G353" s="74">
        <v>12924.0</v>
      </c>
      <c r="H353" s="75"/>
      <c r="I353" s="73"/>
      <c r="J353" s="74">
        <v>12707.0</v>
      </c>
      <c r="K353" s="75"/>
      <c r="L353" s="73"/>
      <c r="M353" s="74">
        <v>12333.0</v>
      </c>
      <c r="N353" s="75"/>
      <c r="O353" s="73"/>
      <c r="P353" s="74">
        <v>12681.0</v>
      </c>
      <c r="Q353" s="75"/>
    </row>
    <row r="354">
      <c r="A354" s="71" t="s">
        <v>1637</v>
      </c>
      <c r="B354" s="72" t="s">
        <v>1596</v>
      </c>
      <c r="C354" s="73"/>
      <c r="D354" s="74">
        <v>6526.0</v>
      </c>
      <c r="E354" s="75"/>
      <c r="F354" s="73"/>
      <c r="G354" s="74">
        <v>5444.0</v>
      </c>
      <c r="H354" s="75"/>
      <c r="I354" s="73"/>
      <c r="J354" s="74">
        <v>5240.0</v>
      </c>
      <c r="K354" s="75"/>
      <c r="L354" s="73"/>
      <c r="M354" s="74">
        <v>4927.0</v>
      </c>
      <c r="N354" s="75"/>
      <c r="O354" s="73"/>
      <c r="P354" s="74">
        <v>6223.0</v>
      </c>
      <c r="Q354" s="75"/>
    </row>
    <row r="355">
      <c r="A355" s="71" t="s">
        <v>1411</v>
      </c>
      <c r="B355" s="72" t="s">
        <v>1596</v>
      </c>
      <c r="C355" s="73"/>
      <c r="D355" s="74">
        <v>11675.0</v>
      </c>
      <c r="E355" s="75"/>
      <c r="F355" s="73"/>
      <c r="G355" s="74">
        <v>15016.0</v>
      </c>
      <c r="H355" s="75"/>
      <c r="I355" s="73"/>
      <c r="J355" s="74">
        <v>17667.0</v>
      </c>
      <c r="K355" s="75"/>
      <c r="L355" s="73"/>
      <c r="M355" s="74">
        <v>16643.0</v>
      </c>
      <c r="N355" s="75"/>
      <c r="O355" s="76" t="s">
        <v>1383</v>
      </c>
      <c r="P355" s="74">
        <v>15947.0</v>
      </c>
      <c r="Q355" s="77" t="s">
        <v>1383</v>
      </c>
    </row>
    <row r="356">
      <c r="A356" s="71" t="s">
        <v>708</v>
      </c>
      <c r="B356" s="72" t="s">
        <v>1596</v>
      </c>
      <c r="C356" s="73"/>
      <c r="D356" s="74">
        <v>7978.0</v>
      </c>
      <c r="E356" s="75"/>
      <c r="F356" s="73"/>
      <c r="G356" s="74">
        <v>16851.0</v>
      </c>
      <c r="H356" s="75"/>
      <c r="I356" s="73"/>
      <c r="J356" s="74">
        <v>18803.0</v>
      </c>
      <c r="K356" s="75"/>
      <c r="L356" s="73"/>
      <c r="M356" s="74">
        <v>14921.0</v>
      </c>
      <c r="N356" s="75"/>
      <c r="O356" s="76" t="s">
        <v>1383</v>
      </c>
      <c r="P356" s="74">
        <v>13431.0</v>
      </c>
      <c r="Q356" s="77" t="s">
        <v>1383</v>
      </c>
    </row>
    <row r="357">
      <c r="A357" s="71" t="s">
        <v>1234</v>
      </c>
      <c r="B357" s="72" t="s">
        <v>1596</v>
      </c>
      <c r="C357" s="73"/>
      <c r="D357" s="74">
        <v>8598.0</v>
      </c>
      <c r="E357" s="75"/>
      <c r="F357" s="73"/>
      <c r="G357" s="74">
        <v>9147.0</v>
      </c>
      <c r="H357" s="75"/>
      <c r="I357" s="73"/>
      <c r="J357" s="74">
        <v>7604.0</v>
      </c>
      <c r="K357" s="75"/>
      <c r="L357" s="73"/>
      <c r="M357" s="74">
        <v>6968.0</v>
      </c>
      <c r="N357" s="75"/>
      <c r="O357" s="73"/>
      <c r="P357" s="74">
        <v>6954.0</v>
      </c>
      <c r="Q357" s="75"/>
    </row>
    <row r="358">
      <c r="A358" s="71" t="s">
        <v>1638</v>
      </c>
      <c r="B358" s="72" t="s">
        <v>1596</v>
      </c>
      <c r="C358" s="73"/>
      <c r="D358" s="74">
        <v>9449.0</v>
      </c>
      <c r="E358" s="75"/>
      <c r="F358" s="73"/>
      <c r="G358" s="74">
        <v>10325.0</v>
      </c>
      <c r="H358" s="75"/>
      <c r="I358" s="73"/>
      <c r="J358" s="74">
        <v>11509.0</v>
      </c>
      <c r="K358" s="75"/>
      <c r="L358" s="73"/>
      <c r="M358" s="74">
        <v>9014.0</v>
      </c>
      <c r="N358" s="75"/>
      <c r="O358" s="73"/>
      <c r="P358" s="74">
        <v>10878.0</v>
      </c>
      <c r="Q358" s="75"/>
    </row>
    <row r="359">
      <c r="A359" s="71" t="s">
        <v>1639</v>
      </c>
      <c r="B359" s="72" t="s">
        <v>1596</v>
      </c>
      <c r="C359" s="73"/>
      <c r="D359" s="74">
        <v>6241.0</v>
      </c>
      <c r="E359" s="75"/>
      <c r="F359" s="73"/>
      <c r="G359" s="74">
        <v>6442.0</v>
      </c>
      <c r="H359" s="75"/>
      <c r="I359" s="73"/>
      <c r="J359" s="74">
        <v>5119.0</v>
      </c>
      <c r="K359" s="75"/>
      <c r="L359" s="73"/>
      <c r="M359" s="74">
        <v>5763.0</v>
      </c>
      <c r="N359" s="75"/>
      <c r="O359" s="76" t="s">
        <v>1383</v>
      </c>
      <c r="P359" s="74">
        <v>5292.0</v>
      </c>
      <c r="Q359" s="77" t="s">
        <v>1383</v>
      </c>
    </row>
    <row r="360">
      <c r="A360" s="71" t="s">
        <v>1640</v>
      </c>
      <c r="B360" s="72" t="s">
        <v>1596</v>
      </c>
      <c r="C360" s="73"/>
      <c r="D360" s="74">
        <v>17651.0</v>
      </c>
      <c r="E360" s="75"/>
      <c r="F360" s="73"/>
      <c r="G360" s="74">
        <v>25180.0</v>
      </c>
      <c r="H360" s="75"/>
      <c r="I360" s="73"/>
      <c r="J360" s="74">
        <v>26168.0</v>
      </c>
      <c r="K360" s="75"/>
      <c r="L360" s="76" t="s">
        <v>1383</v>
      </c>
      <c r="M360" s="74">
        <v>22437.0</v>
      </c>
      <c r="N360" s="77" t="s">
        <v>1383</v>
      </c>
      <c r="O360" s="76" t="s">
        <v>1383</v>
      </c>
      <c r="P360" s="74">
        <v>22055.0</v>
      </c>
      <c r="Q360" s="77" t="s">
        <v>1383</v>
      </c>
    </row>
    <row r="361">
      <c r="A361" s="71" t="s">
        <v>1448</v>
      </c>
      <c r="B361" s="72" t="s">
        <v>1596</v>
      </c>
      <c r="C361" s="73"/>
      <c r="D361" s="74">
        <v>3720.0</v>
      </c>
      <c r="E361" s="75"/>
      <c r="F361" s="73"/>
      <c r="G361" s="74">
        <v>7986.0</v>
      </c>
      <c r="H361" s="75"/>
      <c r="I361" s="73"/>
      <c r="J361" s="74">
        <v>9565.0</v>
      </c>
      <c r="K361" s="75"/>
      <c r="L361" s="73"/>
      <c r="M361" s="74">
        <v>9076.0</v>
      </c>
      <c r="N361" s="75"/>
      <c r="O361" s="73"/>
      <c r="P361" s="74">
        <v>9998.0</v>
      </c>
      <c r="Q361" s="75"/>
    </row>
    <row r="362">
      <c r="A362" s="71" t="s">
        <v>1641</v>
      </c>
      <c r="B362" s="72" t="s">
        <v>1596</v>
      </c>
      <c r="C362" s="78">
        <v>3.0</v>
      </c>
      <c r="D362" s="74">
        <v>9392.0</v>
      </c>
      <c r="E362" s="79">
        <f>C362/D362</f>
        <v>0.0003194207836</v>
      </c>
      <c r="F362" s="73"/>
      <c r="G362" s="74">
        <v>22114.0</v>
      </c>
      <c r="H362" s="75"/>
      <c r="I362" s="73"/>
      <c r="J362" s="74">
        <v>25588.0</v>
      </c>
      <c r="K362" s="75"/>
      <c r="L362" s="78">
        <v>33.0</v>
      </c>
      <c r="M362" s="74">
        <v>23620.0</v>
      </c>
      <c r="N362" s="79">
        <f>L362/M362</f>
        <v>0.001397121084</v>
      </c>
      <c r="O362" s="78">
        <v>31.0</v>
      </c>
      <c r="P362" s="74">
        <v>23261.0</v>
      </c>
      <c r="Q362" s="79">
        <f>O362/P362</f>
        <v>0.001332702807</v>
      </c>
    </row>
    <row r="363">
      <c r="A363" s="71" t="s">
        <v>1414</v>
      </c>
      <c r="B363" s="72" t="s">
        <v>1596</v>
      </c>
      <c r="C363" s="73"/>
      <c r="D363" s="74">
        <v>14032.0</v>
      </c>
      <c r="E363" s="75"/>
      <c r="F363" s="73"/>
      <c r="G363" s="74">
        <v>19717.0</v>
      </c>
      <c r="H363" s="75"/>
      <c r="I363" s="73"/>
      <c r="J363" s="74">
        <v>20143.0</v>
      </c>
      <c r="K363" s="75"/>
      <c r="L363" s="73"/>
      <c r="M363" s="74">
        <v>12488.0</v>
      </c>
      <c r="N363" s="75"/>
      <c r="O363" s="76" t="s">
        <v>1383</v>
      </c>
      <c r="P363" s="74">
        <v>12713.0</v>
      </c>
      <c r="Q363" s="77" t="s">
        <v>1383</v>
      </c>
    </row>
    <row r="364">
      <c r="A364" s="71" t="s">
        <v>496</v>
      </c>
      <c r="B364" s="72" t="s">
        <v>1596</v>
      </c>
      <c r="C364" s="73"/>
      <c r="D364" s="74">
        <v>8269.0</v>
      </c>
      <c r="E364" s="75"/>
      <c r="F364" s="73"/>
      <c r="G364" s="74">
        <v>9763.0</v>
      </c>
      <c r="H364" s="75"/>
      <c r="I364" s="73"/>
      <c r="J364" s="74">
        <v>9490.0</v>
      </c>
      <c r="K364" s="75"/>
      <c r="L364" s="73"/>
      <c r="M364" s="74">
        <v>9215.0</v>
      </c>
      <c r="N364" s="75"/>
      <c r="O364" s="73"/>
      <c r="P364" s="74">
        <v>11137.0</v>
      </c>
      <c r="Q364" s="75"/>
    </row>
    <row r="365">
      <c r="A365" s="71" t="s">
        <v>1642</v>
      </c>
      <c r="B365" s="72" t="s">
        <v>1596</v>
      </c>
      <c r="C365" s="78">
        <v>275.0</v>
      </c>
      <c r="D365" s="74">
        <v>19322.0</v>
      </c>
      <c r="E365" s="79">
        <f>C365/D365</f>
        <v>0.01423248111</v>
      </c>
      <c r="F365" s="78">
        <v>750.0</v>
      </c>
      <c r="G365" s="74">
        <v>36227.0</v>
      </c>
      <c r="H365" s="79">
        <f>F365/G365</f>
        <v>0.02070279074</v>
      </c>
      <c r="I365" s="78">
        <v>300.0</v>
      </c>
      <c r="J365" s="74">
        <v>44195.0</v>
      </c>
      <c r="K365" s="79">
        <f>I365/J365</f>
        <v>0.006788098201</v>
      </c>
      <c r="L365" s="78">
        <v>700.0</v>
      </c>
      <c r="M365" s="74">
        <v>57558.0</v>
      </c>
      <c r="N365" s="79">
        <f t="shared" ref="N365:N366" si="110">L365/M365</f>
        <v>0.01216164564</v>
      </c>
      <c r="O365" s="78">
        <v>735.0</v>
      </c>
      <c r="P365" s="74">
        <v>75494.0</v>
      </c>
      <c r="Q365" s="79">
        <f t="shared" ref="Q365:Q366" si="111">O365/P365</f>
        <v>0.00973587305</v>
      </c>
    </row>
    <row r="366">
      <c r="A366" s="71" t="s">
        <v>1452</v>
      </c>
      <c r="B366" s="72" t="s">
        <v>1596</v>
      </c>
      <c r="C366" s="73"/>
      <c r="D366" s="74">
        <v>13623.0</v>
      </c>
      <c r="E366" s="75"/>
      <c r="F366" s="73"/>
      <c r="G366" s="74">
        <v>18449.0</v>
      </c>
      <c r="H366" s="75"/>
      <c r="I366" s="73"/>
      <c r="J366" s="74">
        <v>21680.0</v>
      </c>
      <c r="K366" s="75"/>
      <c r="L366" s="78">
        <v>27.0</v>
      </c>
      <c r="M366" s="74">
        <v>17290.0</v>
      </c>
      <c r="N366" s="79">
        <f t="shared" si="110"/>
        <v>0.001561596298</v>
      </c>
      <c r="O366" s="78">
        <v>14.0</v>
      </c>
      <c r="P366" s="74">
        <v>18576.0</v>
      </c>
      <c r="Q366" s="79">
        <f t="shared" si="111"/>
        <v>0.0007536606374</v>
      </c>
    </row>
    <row r="367">
      <c r="A367" s="71" t="s">
        <v>1643</v>
      </c>
      <c r="B367" s="72" t="s">
        <v>1596</v>
      </c>
      <c r="C367" s="73"/>
      <c r="D367" s="74">
        <v>6351.0</v>
      </c>
      <c r="E367" s="75"/>
      <c r="F367" s="73"/>
      <c r="G367" s="74">
        <v>11104.0</v>
      </c>
      <c r="H367" s="75"/>
      <c r="I367" s="73"/>
      <c r="J367" s="74">
        <v>11067.0</v>
      </c>
      <c r="K367" s="75"/>
      <c r="L367" s="73"/>
      <c r="M367" s="74">
        <v>8082.0</v>
      </c>
      <c r="N367" s="75"/>
      <c r="O367" s="73"/>
      <c r="P367" s="74">
        <v>7576.0</v>
      </c>
      <c r="Q367" s="75"/>
    </row>
    <row r="368">
      <c r="A368" s="71" t="s">
        <v>1644</v>
      </c>
      <c r="B368" s="72" t="s">
        <v>1596</v>
      </c>
      <c r="C368" s="73"/>
      <c r="D368" s="74">
        <v>15400.0</v>
      </c>
      <c r="E368" s="75"/>
      <c r="F368" s="73"/>
      <c r="G368" s="74">
        <v>18680.0</v>
      </c>
      <c r="H368" s="75"/>
      <c r="I368" s="73"/>
      <c r="J368" s="74">
        <v>20287.0</v>
      </c>
      <c r="K368" s="75"/>
      <c r="L368" s="73"/>
      <c r="M368" s="74">
        <v>12927.0</v>
      </c>
      <c r="N368" s="75"/>
      <c r="O368" s="73"/>
      <c r="P368" s="74">
        <v>12430.0</v>
      </c>
      <c r="Q368" s="75"/>
    </row>
    <row r="369">
      <c r="A369" s="71" t="s">
        <v>1645</v>
      </c>
      <c r="B369" s="72" t="s">
        <v>1596</v>
      </c>
      <c r="C369" s="73"/>
      <c r="D369" s="74">
        <v>10887.0</v>
      </c>
      <c r="E369" s="75"/>
      <c r="F369" s="73"/>
      <c r="G369" s="74">
        <v>14124.0</v>
      </c>
      <c r="H369" s="75"/>
      <c r="I369" s="73"/>
      <c r="J369" s="74">
        <v>14025.0</v>
      </c>
      <c r="K369" s="75"/>
      <c r="L369" s="73"/>
      <c r="M369" s="74">
        <v>12327.0</v>
      </c>
      <c r="N369" s="75"/>
      <c r="O369" s="73"/>
      <c r="P369" s="74">
        <v>12832.0</v>
      </c>
      <c r="Q369" s="75"/>
    </row>
    <row r="370">
      <c r="A370" s="71" t="s">
        <v>1646</v>
      </c>
      <c r="B370" s="72" t="s">
        <v>1596</v>
      </c>
      <c r="C370" s="73"/>
      <c r="D370" s="74">
        <v>22414.0</v>
      </c>
      <c r="E370" s="75"/>
      <c r="F370" s="73"/>
      <c r="G370" s="74">
        <v>23609.0</v>
      </c>
      <c r="H370" s="75"/>
      <c r="I370" s="73"/>
      <c r="J370" s="74">
        <v>21964.0</v>
      </c>
      <c r="K370" s="75"/>
      <c r="L370" s="78">
        <v>37.0</v>
      </c>
      <c r="M370" s="74">
        <v>21548.0</v>
      </c>
      <c r="N370" s="79">
        <f>L370/M370</f>
        <v>0.001717096714</v>
      </c>
      <c r="O370" s="78">
        <v>20.0</v>
      </c>
      <c r="P370" s="74">
        <v>21681.0</v>
      </c>
      <c r="Q370" s="79">
        <f>O370/P370</f>
        <v>0.0009224666759</v>
      </c>
    </row>
    <row r="371">
      <c r="A371" s="71" t="s">
        <v>1415</v>
      </c>
      <c r="B371" s="72" t="s">
        <v>1596</v>
      </c>
      <c r="C371" s="73"/>
      <c r="D371" s="74">
        <v>6790.0</v>
      </c>
      <c r="E371" s="75"/>
      <c r="F371" s="73"/>
      <c r="G371" s="74">
        <v>9041.0</v>
      </c>
      <c r="H371" s="75"/>
      <c r="I371" s="73"/>
      <c r="J371" s="74">
        <v>8222.0</v>
      </c>
      <c r="K371" s="75"/>
      <c r="L371" s="73"/>
      <c r="M371" s="74">
        <v>9687.0</v>
      </c>
      <c r="N371" s="75"/>
      <c r="O371" s="73"/>
      <c r="P371" s="74">
        <v>9136.0</v>
      </c>
      <c r="Q371" s="75"/>
    </row>
    <row r="372">
      <c r="A372" s="71" t="s">
        <v>1647</v>
      </c>
      <c r="B372" s="72" t="s">
        <v>1596</v>
      </c>
      <c r="C372" s="78">
        <v>23.0</v>
      </c>
      <c r="D372" s="74">
        <v>34657.0</v>
      </c>
      <c r="E372" s="79">
        <f>C372/D372</f>
        <v>0.0006636465938</v>
      </c>
      <c r="F372" s="73"/>
      <c r="G372" s="74">
        <v>39945.0</v>
      </c>
      <c r="H372" s="75"/>
      <c r="I372" s="73"/>
      <c r="J372" s="74">
        <v>41350.0</v>
      </c>
      <c r="K372" s="75"/>
      <c r="L372" s="78">
        <v>24.0</v>
      </c>
      <c r="M372" s="74">
        <v>32204.0</v>
      </c>
      <c r="N372" s="79">
        <f t="shared" ref="N372:N373" si="112">L372/M372</f>
        <v>0.0007452490374</v>
      </c>
      <c r="O372" s="78">
        <v>20.0</v>
      </c>
      <c r="P372" s="74">
        <v>31215.0</v>
      </c>
      <c r="Q372" s="79">
        <f t="shared" ref="Q372:Q373" si="113">O372/P372</f>
        <v>0.0006407176037</v>
      </c>
    </row>
    <row r="373">
      <c r="A373" s="71" t="s">
        <v>1455</v>
      </c>
      <c r="B373" s="72" t="s">
        <v>1596</v>
      </c>
      <c r="C373" s="73"/>
      <c r="D373" s="74">
        <v>11952.0</v>
      </c>
      <c r="E373" s="75"/>
      <c r="F373" s="73"/>
      <c r="G373" s="74">
        <v>20203.0</v>
      </c>
      <c r="H373" s="75"/>
      <c r="I373" s="73"/>
      <c r="J373" s="74">
        <v>20357.0</v>
      </c>
      <c r="K373" s="75"/>
      <c r="L373" s="78">
        <v>20.0</v>
      </c>
      <c r="M373" s="74">
        <v>25141.0</v>
      </c>
      <c r="N373" s="79">
        <f t="shared" si="112"/>
        <v>0.000795513305</v>
      </c>
      <c r="O373" s="78">
        <v>11.0</v>
      </c>
      <c r="P373" s="74">
        <v>28467.0</v>
      </c>
      <c r="Q373" s="79">
        <f t="shared" si="113"/>
        <v>0.0003864123371</v>
      </c>
    </row>
    <row r="374">
      <c r="A374" s="71" t="s">
        <v>315</v>
      </c>
      <c r="B374" s="72" t="s">
        <v>1596</v>
      </c>
      <c r="C374" s="73"/>
      <c r="D374" s="74">
        <v>14539.0</v>
      </c>
      <c r="E374" s="75"/>
      <c r="F374" s="73"/>
      <c r="G374" s="74">
        <v>13876.0</v>
      </c>
      <c r="H374" s="75"/>
      <c r="I374" s="73"/>
      <c r="J374" s="74">
        <v>15151.0</v>
      </c>
      <c r="K374" s="75"/>
      <c r="L374" s="76" t="s">
        <v>1383</v>
      </c>
      <c r="M374" s="74">
        <v>8367.0</v>
      </c>
      <c r="N374" s="77" t="s">
        <v>1383</v>
      </c>
      <c r="O374" s="73"/>
      <c r="P374" s="74">
        <v>8514.0</v>
      </c>
      <c r="Q374" s="75"/>
    </row>
    <row r="375">
      <c r="A375" s="71" t="s">
        <v>1648</v>
      </c>
      <c r="B375" s="72" t="s">
        <v>1596</v>
      </c>
      <c r="C375" s="73"/>
      <c r="D375" s="74">
        <v>4392.0</v>
      </c>
      <c r="E375" s="75"/>
      <c r="F375" s="73"/>
      <c r="G375" s="74">
        <v>4594.0</v>
      </c>
      <c r="H375" s="75"/>
      <c r="I375" s="73"/>
      <c r="J375" s="74">
        <v>3417.0</v>
      </c>
      <c r="K375" s="75"/>
      <c r="L375" s="73"/>
      <c r="M375" s="74">
        <v>3820.0</v>
      </c>
      <c r="N375" s="75"/>
      <c r="O375" s="73"/>
      <c r="P375" s="74">
        <v>3435.0</v>
      </c>
      <c r="Q375" s="75"/>
    </row>
    <row r="376">
      <c r="A376" s="71" t="s">
        <v>1649</v>
      </c>
      <c r="B376" s="72" t="s">
        <v>1596</v>
      </c>
      <c r="C376" s="73"/>
      <c r="D376" s="74">
        <v>4634.0</v>
      </c>
      <c r="E376" s="75"/>
      <c r="F376" s="73"/>
      <c r="G376" s="74">
        <v>5562.0</v>
      </c>
      <c r="H376" s="75"/>
      <c r="I376" s="73"/>
      <c r="J376" s="74">
        <v>5746.0</v>
      </c>
      <c r="K376" s="75"/>
      <c r="L376" s="78">
        <v>12.0</v>
      </c>
      <c r="M376" s="74">
        <v>6331.0</v>
      </c>
      <c r="N376" s="79">
        <f t="shared" ref="N376:N378" si="114">L376/M376</f>
        <v>0.00189543516</v>
      </c>
      <c r="O376" s="78">
        <v>24.0</v>
      </c>
      <c r="P376" s="74">
        <v>7821.0</v>
      </c>
      <c r="Q376" s="79">
        <f t="shared" ref="Q376:Q378" si="115">O376/P376</f>
        <v>0.003068661297</v>
      </c>
    </row>
    <row r="377">
      <c r="A377" s="71" t="s">
        <v>423</v>
      </c>
      <c r="B377" s="72" t="s">
        <v>1596</v>
      </c>
      <c r="C377" s="78">
        <v>19.0</v>
      </c>
      <c r="D377" s="74">
        <v>13341.0</v>
      </c>
      <c r="E377" s="79">
        <f t="shared" ref="E377:E378" si="116">C377/D377</f>
        <v>0.001424181096</v>
      </c>
      <c r="F377" s="73"/>
      <c r="G377" s="74">
        <v>18841.0</v>
      </c>
      <c r="H377" s="75"/>
      <c r="I377" s="73"/>
      <c r="J377" s="74">
        <v>16721.0</v>
      </c>
      <c r="K377" s="75"/>
      <c r="L377" s="78">
        <v>12.0</v>
      </c>
      <c r="M377" s="74">
        <v>17174.0</v>
      </c>
      <c r="N377" s="79">
        <f t="shared" si="114"/>
        <v>0.0006987306393</v>
      </c>
      <c r="O377" s="78">
        <v>12.0</v>
      </c>
      <c r="P377" s="74">
        <v>16609.0</v>
      </c>
      <c r="Q377" s="79">
        <f t="shared" si="115"/>
        <v>0.0007224998495</v>
      </c>
    </row>
    <row r="378">
      <c r="A378" s="71" t="s">
        <v>1060</v>
      </c>
      <c r="B378" s="72" t="s">
        <v>1596</v>
      </c>
      <c r="C378" s="78">
        <v>240.0</v>
      </c>
      <c r="D378" s="74">
        <v>34665.0</v>
      </c>
      <c r="E378" s="79">
        <f t="shared" si="116"/>
        <v>0.006923409779</v>
      </c>
      <c r="F378" s="78">
        <v>500.0</v>
      </c>
      <c r="G378" s="74">
        <v>58886.0</v>
      </c>
      <c r="H378" s="79">
        <f>F378/G378</f>
        <v>0.008490982577</v>
      </c>
      <c r="I378" s="78">
        <v>2500.0</v>
      </c>
      <c r="J378" s="74">
        <v>63692.0</v>
      </c>
      <c r="K378" s="79">
        <f>I378/J378</f>
        <v>0.03925139735</v>
      </c>
      <c r="L378" s="78">
        <v>970.0</v>
      </c>
      <c r="M378" s="74">
        <v>72990.0</v>
      </c>
      <c r="N378" s="79">
        <f t="shared" si="114"/>
        <v>0.01328949171</v>
      </c>
      <c r="O378" s="78">
        <v>950.0</v>
      </c>
      <c r="P378" s="74">
        <v>81863.0</v>
      </c>
      <c r="Q378" s="79">
        <f t="shared" si="115"/>
        <v>0.01160475428</v>
      </c>
    </row>
    <row r="379">
      <c r="A379" s="71" t="s">
        <v>1650</v>
      </c>
      <c r="B379" s="72" t="s">
        <v>1596</v>
      </c>
      <c r="C379" s="73"/>
      <c r="D379" s="74">
        <v>6838.0</v>
      </c>
      <c r="E379" s="75"/>
      <c r="F379" s="73"/>
      <c r="G379" s="74">
        <v>8916.0</v>
      </c>
      <c r="H379" s="75"/>
      <c r="I379" s="73"/>
      <c r="J379" s="74">
        <v>9521.0</v>
      </c>
      <c r="K379" s="75"/>
      <c r="L379" s="73"/>
      <c r="M379" s="74">
        <v>7247.0</v>
      </c>
      <c r="N379" s="75"/>
      <c r="O379" s="73"/>
      <c r="P379" s="74">
        <v>7724.0</v>
      </c>
      <c r="Q379" s="75"/>
    </row>
    <row r="380">
      <c r="A380" s="71" t="s">
        <v>1651</v>
      </c>
      <c r="B380" s="72" t="s">
        <v>1596</v>
      </c>
      <c r="C380" s="73"/>
      <c r="D380" s="74">
        <v>5302.0</v>
      </c>
      <c r="E380" s="75"/>
      <c r="F380" s="73"/>
      <c r="G380" s="74">
        <v>5213.0</v>
      </c>
      <c r="H380" s="75"/>
      <c r="I380" s="73"/>
      <c r="J380" s="74">
        <v>5243.0</v>
      </c>
      <c r="K380" s="75"/>
      <c r="L380" s="73"/>
      <c r="M380" s="74">
        <v>5347.0</v>
      </c>
      <c r="N380" s="75"/>
      <c r="O380" s="73"/>
      <c r="P380" s="74">
        <v>5033.0</v>
      </c>
      <c r="Q380" s="75"/>
    </row>
    <row r="381">
      <c r="A381" s="71" t="s">
        <v>1652</v>
      </c>
      <c r="B381" s="72" t="s">
        <v>1596</v>
      </c>
      <c r="C381" s="78">
        <v>108.0</v>
      </c>
      <c r="D381" s="74">
        <v>39669.0</v>
      </c>
      <c r="E381" s="79">
        <f t="shared" ref="E381:E382" si="117">C381/D381</f>
        <v>0.002722528927</v>
      </c>
      <c r="F381" s="73"/>
      <c r="G381" s="74">
        <v>76573.0</v>
      </c>
      <c r="H381" s="75"/>
      <c r="I381" s="78">
        <v>103.0</v>
      </c>
      <c r="J381" s="74">
        <v>85135.0</v>
      </c>
      <c r="K381" s="79">
        <f>I381/J381</f>
        <v>0.00120984319</v>
      </c>
      <c r="L381" s="78">
        <v>109.0</v>
      </c>
      <c r="M381" s="74">
        <v>82823.0</v>
      </c>
      <c r="N381" s="79">
        <f t="shared" ref="N381:N382" si="118">L381/M381</f>
        <v>0.001316059549</v>
      </c>
      <c r="O381" s="78">
        <v>184.0</v>
      </c>
      <c r="P381" s="74">
        <v>81669.0</v>
      </c>
      <c r="Q381" s="79">
        <f t="shared" ref="Q381:Q382" si="119">O381/P381</f>
        <v>0.002252996853</v>
      </c>
    </row>
    <row r="382">
      <c r="A382" s="71" t="s">
        <v>1653</v>
      </c>
      <c r="B382" s="72" t="s">
        <v>1596</v>
      </c>
      <c r="C382" s="78">
        <v>24.0</v>
      </c>
      <c r="D382" s="74">
        <v>12585.0</v>
      </c>
      <c r="E382" s="79">
        <f t="shared" si="117"/>
        <v>0.001907032181</v>
      </c>
      <c r="F382" s="73"/>
      <c r="G382" s="74">
        <v>19741.0</v>
      </c>
      <c r="H382" s="75"/>
      <c r="I382" s="73"/>
      <c r="J382" s="74">
        <v>21908.0</v>
      </c>
      <c r="K382" s="75"/>
      <c r="L382" s="78">
        <v>33.0</v>
      </c>
      <c r="M382" s="74">
        <v>23495.0</v>
      </c>
      <c r="N382" s="79">
        <f t="shared" si="118"/>
        <v>0.00140455416</v>
      </c>
      <c r="O382" s="78">
        <v>35.0</v>
      </c>
      <c r="P382" s="74">
        <v>28427.0</v>
      </c>
      <c r="Q382" s="79">
        <f t="shared" si="119"/>
        <v>0.001231223836</v>
      </c>
    </row>
    <row r="383">
      <c r="A383" s="71" t="s">
        <v>1654</v>
      </c>
      <c r="B383" s="72" t="s">
        <v>1596</v>
      </c>
      <c r="C383" s="73"/>
      <c r="D383" s="74">
        <v>13998.0</v>
      </c>
      <c r="E383" s="75"/>
      <c r="F383" s="73"/>
      <c r="G383" s="74">
        <v>13437.0</v>
      </c>
      <c r="H383" s="75"/>
      <c r="I383" s="73"/>
      <c r="J383" s="74">
        <v>12089.0</v>
      </c>
      <c r="K383" s="75"/>
      <c r="L383" s="73"/>
      <c r="M383" s="74">
        <v>11114.0</v>
      </c>
      <c r="N383" s="75"/>
      <c r="O383" s="73"/>
      <c r="P383" s="74">
        <v>10603.0</v>
      </c>
      <c r="Q383" s="75"/>
    </row>
    <row r="384">
      <c r="A384" s="71" t="s">
        <v>1417</v>
      </c>
      <c r="B384" s="72" t="s">
        <v>1596</v>
      </c>
      <c r="C384" s="78">
        <v>39.0</v>
      </c>
      <c r="D384" s="74">
        <v>18239.0</v>
      </c>
      <c r="E384" s="79">
        <f>C384/D384</f>
        <v>0.002138275125</v>
      </c>
      <c r="F384" s="73"/>
      <c r="G384" s="74">
        <v>29092.0</v>
      </c>
      <c r="H384" s="75"/>
      <c r="I384" s="73"/>
      <c r="J384" s="74">
        <v>29640.0</v>
      </c>
      <c r="K384" s="75"/>
      <c r="L384" s="73"/>
      <c r="M384" s="74">
        <v>26800.0</v>
      </c>
      <c r="N384" s="75"/>
      <c r="O384" s="73"/>
      <c r="P384" s="74">
        <v>24502.0</v>
      </c>
      <c r="Q384" s="75"/>
    </row>
    <row r="385">
      <c r="A385" s="71" t="s">
        <v>1655</v>
      </c>
      <c r="B385" s="72" t="s">
        <v>1596</v>
      </c>
      <c r="C385" s="73"/>
      <c r="D385" s="74">
        <v>14115.0</v>
      </c>
      <c r="E385" s="75"/>
      <c r="F385" s="73"/>
      <c r="G385" s="74">
        <v>11696.0</v>
      </c>
      <c r="H385" s="75"/>
      <c r="I385" s="73"/>
      <c r="J385" s="74">
        <v>11158.0</v>
      </c>
      <c r="K385" s="75"/>
      <c r="L385" s="73"/>
      <c r="M385" s="74">
        <v>8458.0</v>
      </c>
      <c r="N385" s="75"/>
      <c r="O385" s="76" t="s">
        <v>1383</v>
      </c>
      <c r="P385" s="74">
        <v>8141.0</v>
      </c>
      <c r="Q385" s="77" t="s">
        <v>1383</v>
      </c>
    </row>
    <row r="386">
      <c r="A386" s="71" t="s">
        <v>1656</v>
      </c>
      <c r="B386" s="72" t="s">
        <v>1596</v>
      </c>
      <c r="C386" s="73"/>
      <c r="D386" s="74">
        <v>7034.0</v>
      </c>
      <c r="E386" s="75"/>
      <c r="F386" s="73"/>
      <c r="G386" s="74">
        <v>8766.0</v>
      </c>
      <c r="H386" s="75"/>
      <c r="I386" s="73"/>
      <c r="J386" s="74">
        <v>8841.0</v>
      </c>
      <c r="K386" s="75"/>
      <c r="L386" s="73"/>
      <c r="M386" s="74">
        <v>6172.0</v>
      </c>
      <c r="N386" s="75"/>
      <c r="O386" s="73"/>
      <c r="P386" s="74">
        <v>6278.0</v>
      </c>
      <c r="Q386" s="75"/>
    </row>
    <row r="387">
      <c r="A387" s="71" t="s">
        <v>881</v>
      </c>
      <c r="B387" s="72" t="s">
        <v>1596</v>
      </c>
      <c r="C387" s="73"/>
      <c r="D387" s="74">
        <v>8597.0</v>
      </c>
      <c r="E387" s="75"/>
      <c r="F387" s="73"/>
      <c r="G387" s="74">
        <v>10839.0</v>
      </c>
      <c r="H387" s="75"/>
      <c r="I387" s="73"/>
      <c r="J387" s="74">
        <v>11473.0</v>
      </c>
      <c r="K387" s="75"/>
      <c r="L387" s="73"/>
      <c r="M387" s="74">
        <v>10617.0</v>
      </c>
      <c r="N387" s="75"/>
      <c r="O387" s="73"/>
      <c r="P387" s="74">
        <v>10768.0</v>
      </c>
      <c r="Q387" s="75"/>
    </row>
    <row r="388">
      <c r="A388" s="71" t="s">
        <v>1657</v>
      </c>
      <c r="B388" s="72" t="s">
        <v>1596</v>
      </c>
      <c r="C388" s="73"/>
      <c r="D388" s="74">
        <v>4828.0</v>
      </c>
      <c r="E388" s="75"/>
      <c r="F388" s="73"/>
      <c r="G388" s="74">
        <v>13288.0</v>
      </c>
      <c r="H388" s="75"/>
      <c r="I388" s="78">
        <v>4.0</v>
      </c>
      <c r="J388" s="74">
        <v>15291.0</v>
      </c>
      <c r="K388" s="79">
        <f>I388/J388</f>
        <v>0.000261591786</v>
      </c>
      <c r="L388" s="76" t="s">
        <v>1383</v>
      </c>
      <c r="M388" s="74">
        <v>14997.0</v>
      </c>
      <c r="N388" s="77" t="s">
        <v>1383</v>
      </c>
      <c r="O388" s="78">
        <v>11.0</v>
      </c>
      <c r="P388" s="74">
        <v>15145.0</v>
      </c>
      <c r="Q388" s="79">
        <f>O388/P388</f>
        <v>0.0007263123143</v>
      </c>
    </row>
    <row r="389">
      <c r="A389" s="71" t="s">
        <v>1658</v>
      </c>
      <c r="B389" s="72" t="s">
        <v>1596</v>
      </c>
      <c r="C389" s="73"/>
      <c r="D389" s="74">
        <v>10451.0</v>
      </c>
      <c r="E389" s="75"/>
      <c r="F389" s="73"/>
      <c r="G389" s="74">
        <v>22003.0</v>
      </c>
      <c r="H389" s="75"/>
      <c r="I389" s="73"/>
      <c r="J389" s="74">
        <v>19601.0</v>
      </c>
      <c r="K389" s="75"/>
      <c r="L389" s="73"/>
      <c r="M389" s="74">
        <v>18290.0</v>
      </c>
      <c r="N389" s="75"/>
      <c r="O389" s="76" t="s">
        <v>1383</v>
      </c>
      <c r="P389" s="74">
        <v>16675.0</v>
      </c>
      <c r="Q389" s="77" t="s">
        <v>1383</v>
      </c>
    </row>
    <row r="390">
      <c r="A390" s="71" t="s">
        <v>1659</v>
      </c>
      <c r="B390" s="72" t="s">
        <v>1596</v>
      </c>
      <c r="C390" s="73"/>
      <c r="D390" s="74">
        <v>3261.0</v>
      </c>
      <c r="E390" s="75"/>
      <c r="F390" s="73"/>
      <c r="G390" s="74">
        <v>3932.0</v>
      </c>
      <c r="H390" s="75"/>
      <c r="I390" s="73"/>
      <c r="J390" s="74">
        <v>3937.0</v>
      </c>
      <c r="K390" s="75"/>
      <c r="L390" s="73"/>
      <c r="M390" s="74">
        <v>4346.0</v>
      </c>
      <c r="N390" s="75"/>
      <c r="O390" s="73"/>
      <c r="P390" s="74">
        <v>4925.0</v>
      </c>
      <c r="Q390" s="75"/>
    </row>
    <row r="391">
      <c r="A391" s="71" t="s">
        <v>1660</v>
      </c>
      <c r="B391" s="72" t="s">
        <v>1596</v>
      </c>
      <c r="C391" s="73"/>
      <c r="D391" s="74">
        <v>20565.0</v>
      </c>
      <c r="E391" s="75"/>
      <c r="F391" s="78">
        <v>54.0</v>
      </c>
      <c r="G391" s="74">
        <v>26228.0</v>
      </c>
      <c r="H391" s="79">
        <f>F391/G391</f>
        <v>0.002058868385</v>
      </c>
      <c r="I391" s="78">
        <v>84.0</v>
      </c>
      <c r="J391" s="74">
        <v>36097.0</v>
      </c>
      <c r="K391" s="79">
        <f>I391/J391</f>
        <v>0.002327063191</v>
      </c>
      <c r="L391" s="78">
        <v>95.0</v>
      </c>
      <c r="M391" s="74">
        <v>36752.0</v>
      </c>
      <c r="N391" s="79">
        <f>L391/M391</f>
        <v>0.002584893339</v>
      </c>
      <c r="O391" s="78">
        <v>92.0</v>
      </c>
      <c r="P391" s="74">
        <v>43879.0</v>
      </c>
      <c r="Q391" s="79">
        <f>O391/P391</f>
        <v>0.002096674947</v>
      </c>
    </row>
    <row r="392">
      <c r="A392" s="71" t="s">
        <v>1661</v>
      </c>
      <c r="B392" s="72" t="s">
        <v>1596</v>
      </c>
      <c r="C392" s="73"/>
      <c r="D392" s="74">
        <v>8918.0</v>
      </c>
      <c r="E392" s="75"/>
      <c r="F392" s="73"/>
      <c r="G392" s="74">
        <v>10736.0</v>
      </c>
      <c r="H392" s="75"/>
      <c r="I392" s="73"/>
      <c r="J392" s="74">
        <v>10407.0</v>
      </c>
      <c r="K392" s="75"/>
      <c r="L392" s="73"/>
      <c r="M392" s="74">
        <v>8372.0</v>
      </c>
      <c r="N392" s="75"/>
      <c r="O392" s="73"/>
      <c r="P392" s="74">
        <v>9117.0</v>
      </c>
      <c r="Q392" s="75"/>
    </row>
    <row r="393">
      <c r="A393" s="71" t="s">
        <v>247</v>
      </c>
      <c r="B393" s="72" t="s">
        <v>1596</v>
      </c>
      <c r="C393" s="73"/>
      <c r="D393" s="74">
        <v>6431.0</v>
      </c>
      <c r="E393" s="75"/>
      <c r="F393" s="73"/>
      <c r="G393" s="74">
        <v>6918.0</v>
      </c>
      <c r="H393" s="75"/>
      <c r="I393" s="73"/>
      <c r="J393" s="74">
        <v>6455.0</v>
      </c>
      <c r="K393" s="75"/>
      <c r="L393" s="73"/>
      <c r="M393" s="74">
        <v>6340.0</v>
      </c>
      <c r="N393" s="75"/>
      <c r="O393" s="73"/>
      <c r="P393" s="74">
        <v>7680.0</v>
      </c>
      <c r="Q393" s="75"/>
    </row>
    <row r="394">
      <c r="A394" s="71" t="s">
        <v>1662</v>
      </c>
      <c r="B394" s="72" t="s">
        <v>1596</v>
      </c>
      <c r="C394" s="73"/>
      <c r="D394" s="74">
        <v>12400.0</v>
      </c>
      <c r="E394" s="75"/>
      <c r="F394" s="73"/>
      <c r="G394" s="74">
        <v>12757.0</v>
      </c>
      <c r="H394" s="75"/>
      <c r="I394" s="73"/>
      <c r="J394" s="74">
        <v>14786.0</v>
      </c>
      <c r="K394" s="75"/>
      <c r="L394" s="73"/>
      <c r="M394" s="74">
        <v>19509.0</v>
      </c>
      <c r="N394" s="75"/>
      <c r="O394" s="73"/>
      <c r="P394" s="74">
        <v>25064.0</v>
      </c>
      <c r="Q394" s="75"/>
    </row>
    <row r="395">
      <c r="A395" s="71" t="s">
        <v>1421</v>
      </c>
      <c r="B395" s="72" t="s">
        <v>1596</v>
      </c>
      <c r="C395" s="73"/>
      <c r="D395" s="74">
        <v>11056.0</v>
      </c>
      <c r="E395" s="75"/>
      <c r="F395" s="73"/>
      <c r="G395" s="74">
        <v>18692.0</v>
      </c>
      <c r="H395" s="75"/>
      <c r="I395" s="73"/>
      <c r="J395" s="74">
        <v>23370.0</v>
      </c>
      <c r="K395" s="75"/>
      <c r="L395" s="73"/>
      <c r="M395" s="74">
        <v>26206.0</v>
      </c>
      <c r="N395" s="75"/>
      <c r="O395" s="73"/>
      <c r="P395" s="74">
        <v>31024.0</v>
      </c>
      <c r="Q395" s="75"/>
    </row>
    <row r="396">
      <c r="A396" s="71" t="s">
        <v>1663</v>
      </c>
      <c r="B396" s="72" t="s">
        <v>1596</v>
      </c>
      <c r="C396" s="73"/>
      <c r="D396" s="74">
        <v>31919.0</v>
      </c>
      <c r="E396" s="75"/>
      <c r="F396" s="73"/>
      <c r="G396" s="74">
        <v>55562.0</v>
      </c>
      <c r="H396" s="75"/>
      <c r="I396" s="73"/>
      <c r="J396" s="74">
        <v>72058.0</v>
      </c>
      <c r="K396" s="75"/>
      <c r="L396" s="73"/>
      <c r="M396" s="74">
        <v>55128.0</v>
      </c>
      <c r="N396" s="75"/>
      <c r="O396" s="78">
        <v>36.0</v>
      </c>
      <c r="P396" s="74">
        <v>53930.0</v>
      </c>
      <c r="Q396" s="79">
        <f>O396/P396</f>
        <v>0.0006675319859</v>
      </c>
    </row>
    <row r="397">
      <c r="A397" s="71" t="s">
        <v>342</v>
      </c>
      <c r="B397" s="72" t="s">
        <v>1596</v>
      </c>
      <c r="C397" s="73"/>
      <c r="D397" s="74">
        <v>10885.0</v>
      </c>
      <c r="E397" s="75"/>
      <c r="F397" s="73"/>
      <c r="G397" s="74">
        <v>11860.0</v>
      </c>
      <c r="H397" s="75"/>
      <c r="I397" s="73"/>
      <c r="J397" s="74">
        <v>11828.0</v>
      </c>
      <c r="K397" s="75"/>
      <c r="L397" s="73"/>
      <c r="M397" s="74">
        <v>11181.0</v>
      </c>
      <c r="N397" s="75"/>
      <c r="O397" s="73"/>
      <c r="P397" s="74">
        <v>10236.0</v>
      </c>
      <c r="Q397" s="75"/>
    </row>
    <row r="398">
      <c r="A398" s="71" t="s">
        <v>631</v>
      </c>
      <c r="B398" s="72" t="s">
        <v>1596</v>
      </c>
      <c r="C398" s="73"/>
      <c r="D398" s="74">
        <v>21964.0</v>
      </c>
      <c r="E398" s="75"/>
      <c r="F398" s="73"/>
      <c r="G398" s="74">
        <v>28174.0</v>
      </c>
      <c r="H398" s="75"/>
      <c r="I398" s="73"/>
      <c r="J398" s="74">
        <v>28147.0</v>
      </c>
      <c r="K398" s="75"/>
      <c r="L398" s="78">
        <v>19.0</v>
      </c>
      <c r="M398" s="74">
        <v>25030.0</v>
      </c>
      <c r="N398" s="79">
        <f t="shared" ref="N398:N399" si="120">L398/M398</f>
        <v>0.0007590890931</v>
      </c>
      <c r="O398" s="78">
        <v>30.0</v>
      </c>
      <c r="P398" s="74">
        <v>24230.0</v>
      </c>
      <c r="Q398" s="79">
        <f t="shared" ref="Q398:Q399" si="121">O398/P398</f>
        <v>0.001238134544</v>
      </c>
    </row>
    <row r="399">
      <c r="A399" s="71" t="s">
        <v>1664</v>
      </c>
      <c r="B399" s="72" t="s">
        <v>1596</v>
      </c>
      <c r="C399" s="78">
        <v>6.0</v>
      </c>
      <c r="D399" s="74">
        <v>14677.0</v>
      </c>
      <c r="E399" s="79">
        <f>C399/D399</f>
        <v>0.0004088028889</v>
      </c>
      <c r="F399" s="73"/>
      <c r="G399" s="74">
        <v>46775.0</v>
      </c>
      <c r="H399" s="75"/>
      <c r="I399" s="73"/>
      <c r="J399" s="74">
        <v>54676.0</v>
      </c>
      <c r="K399" s="75"/>
      <c r="L399" s="78">
        <v>47.0</v>
      </c>
      <c r="M399" s="74">
        <v>58622.0</v>
      </c>
      <c r="N399" s="79">
        <f t="shared" si="120"/>
        <v>0.0008017467845</v>
      </c>
      <c r="O399" s="78">
        <v>58.0</v>
      </c>
      <c r="P399" s="74">
        <v>59722.0</v>
      </c>
      <c r="Q399" s="79">
        <f t="shared" si="121"/>
        <v>0.0009711664043</v>
      </c>
    </row>
    <row r="400">
      <c r="A400" s="71" t="s">
        <v>439</v>
      </c>
      <c r="B400" s="72" t="s">
        <v>1596</v>
      </c>
      <c r="C400" s="73"/>
      <c r="D400" s="74">
        <v>5237.0</v>
      </c>
      <c r="E400" s="75"/>
      <c r="F400" s="73"/>
      <c r="G400" s="74">
        <v>6151.0</v>
      </c>
      <c r="H400" s="75"/>
      <c r="I400" s="73"/>
      <c r="J400" s="74">
        <v>5342.0</v>
      </c>
      <c r="K400" s="75"/>
      <c r="L400" s="73"/>
      <c r="M400" s="74">
        <v>5032.0</v>
      </c>
      <c r="N400" s="75"/>
      <c r="O400" s="73"/>
      <c r="P400" s="74">
        <v>5726.0</v>
      </c>
      <c r="Q400" s="75"/>
    </row>
    <row r="401">
      <c r="A401" s="71" t="s">
        <v>1665</v>
      </c>
      <c r="B401" s="72" t="s">
        <v>1596</v>
      </c>
      <c r="C401" s="73"/>
      <c r="D401" s="74">
        <v>5341.0</v>
      </c>
      <c r="E401" s="75"/>
      <c r="F401" s="73"/>
      <c r="G401" s="74">
        <v>5110.0</v>
      </c>
      <c r="H401" s="75"/>
      <c r="I401" s="73"/>
      <c r="J401" s="74">
        <v>6105.0</v>
      </c>
      <c r="K401" s="75"/>
      <c r="L401" s="73"/>
      <c r="M401" s="74">
        <v>6056.0</v>
      </c>
      <c r="N401" s="75"/>
      <c r="O401" s="73"/>
      <c r="P401" s="74">
        <v>6417.0</v>
      </c>
      <c r="Q401" s="75"/>
    </row>
    <row r="402">
      <c r="A402" s="71" t="s">
        <v>1666</v>
      </c>
      <c r="B402" s="72" t="s">
        <v>1596</v>
      </c>
      <c r="C402" s="73"/>
      <c r="D402" s="74">
        <v>11900.0</v>
      </c>
      <c r="E402" s="75"/>
      <c r="F402" s="73"/>
      <c r="G402" s="74">
        <v>15934.0</v>
      </c>
      <c r="H402" s="75"/>
      <c r="I402" s="78">
        <v>18.0</v>
      </c>
      <c r="J402" s="74">
        <v>16897.0</v>
      </c>
      <c r="K402" s="79">
        <f>I402/J402</f>
        <v>0.00106527786</v>
      </c>
      <c r="L402" s="78">
        <v>18.0</v>
      </c>
      <c r="M402" s="74">
        <v>20808.0</v>
      </c>
      <c r="N402" s="79">
        <f t="shared" ref="N402:N403" si="122">L402/M402</f>
        <v>0.0008650519031</v>
      </c>
      <c r="O402" s="78">
        <v>40.0</v>
      </c>
      <c r="P402" s="74">
        <v>26105.0</v>
      </c>
      <c r="Q402" s="79">
        <f t="shared" ref="Q402:Q403" si="123">O402/P402</f>
        <v>0.001532273511</v>
      </c>
    </row>
    <row r="403">
      <c r="A403" s="71" t="s">
        <v>1667</v>
      </c>
      <c r="B403" s="72" t="s">
        <v>1596</v>
      </c>
      <c r="C403" s="73"/>
      <c r="D403" s="74">
        <v>15985.0</v>
      </c>
      <c r="E403" s="75"/>
      <c r="F403" s="73"/>
      <c r="G403" s="74">
        <v>23441.0</v>
      </c>
      <c r="H403" s="75"/>
      <c r="I403" s="73"/>
      <c r="J403" s="74">
        <v>24210.0</v>
      </c>
      <c r="K403" s="75"/>
      <c r="L403" s="78">
        <v>12.0</v>
      </c>
      <c r="M403" s="74">
        <v>15944.0</v>
      </c>
      <c r="N403" s="79">
        <f t="shared" si="122"/>
        <v>0.0007526342198</v>
      </c>
      <c r="O403" s="78">
        <v>12.0</v>
      </c>
      <c r="P403" s="74">
        <v>15084.0</v>
      </c>
      <c r="Q403" s="79">
        <f t="shared" si="123"/>
        <v>0.0007955449483</v>
      </c>
    </row>
    <row r="404">
      <c r="A404" s="71" t="s">
        <v>1668</v>
      </c>
      <c r="B404" s="72" t="s">
        <v>1596</v>
      </c>
      <c r="C404" s="73"/>
      <c r="D404" s="74">
        <v>12061.0</v>
      </c>
      <c r="E404" s="75"/>
      <c r="F404" s="73"/>
      <c r="G404" s="74">
        <v>10078.0</v>
      </c>
      <c r="H404" s="75"/>
      <c r="I404" s="73"/>
      <c r="J404" s="74">
        <v>11376.0</v>
      </c>
      <c r="K404" s="75"/>
      <c r="L404" s="73"/>
      <c r="M404" s="74">
        <v>10844.0</v>
      </c>
      <c r="N404" s="75"/>
      <c r="O404" s="76" t="s">
        <v>1383</v>
      </c>
      <c r="P404" s="74">
        <v>11025.0</v>
      </c>
      <c r="Q404" s="77" t="s">
        <v>1383</v>
      </c>
    </row>
    <row r="405">
      <c r="A405" s="71" t="s">
        <v>1669</v>
      </c>
      <c r="B405" s="72" t="s">
        <v>1670</v>
      </c>
      <c r="C405" s="78">
        <v>4.0</v>
      </c>
      <c r="D405" s="74">
        <v>11667.0</v>
      </c>
      <c r="E405" s="79">
        <f>C405/D405</f>
        <v>0.0003428473472</v>
      </c>
      <c r="F405" s="73"/>
      <c r="G405" s="74">
        <v>14420.0</v>
      </c>
      <c r="H405" s="75"/>
      <c r="I405" s="73"/>
      <c r="J405" s="74">
        <v>14259.0</v>
      </c>
      <c r="K405" s="75"/>
      <c r="L405" s="73"/>
      <c r="M405" s="74">
        <v>13891.0</v>
      </c>
      <c r="N405" s="75"/>
      <c r="O405" s="73"/>
      <c r="P405" s="74">
        <v>13196.0</v>
      </c>
      <c r="Q405" s="75"/>
    </row>
    <row r="406">
      <c r="A406" s="71" t="s">
        <v>528</v>
      </c>
      <c r="B406" s="72" t="s">
        <v>1670</v>
      </c>
      <c r="C406" s="73"/>
      <c r="D406" s="74">
        <v>11888.0</v>
      </c>
      <c r="E406" s="75"/>
      <c r="F406" s="73"/>
      <c r="G406" s="74">
        <v>10998.0</v>
      </c>
      <c r="H406" s="75"/>
      <c r="I406" s="73"/>
      <c r="J406" s="74">
        <v>10521.0</v>
      </c>
      <c r="K406" s="75"/>
      <c r="L406" s="73"/>
      <c r="M406" s="74">
        <v>10437.0</v>
      </c>
      <c r="N406" s="75"/>
      <c r="O406" s="73"/>
      <c r="P406" s="74">
        <v>10156.0</v>
      </c>
      <c r="Q406" s="75"/>
    </row>
    <row r="407">
      <c r="A407" s="71" t="s">
        <v>1671</v>
      </c>
      <c r="B407" s="72" t="s">
        <v>1670</v>
      </c>
      <c r="C407" s="73"/>
      <c r="D407" s="74">
        <v>19791.0</v>
      </c>
      <c r="E407" s="75"/>
      <c r="F407" s="73"/>
      <c r="G407" s="74">
        <v>17328.0</v>
      </c>
      <c r="H407" s="75"/>
      <c r="I407" s="73"/>
      <c r="J407" s="74">
        <v>17285.0</v>
      </c>
      <c r="K407" s="75"/>
      <c r="L407" s="73"/>
      <c r="M407" s="74">
        <v>16328.0</v>
      </c>
      <c r="N407" s="75"/>
      <c r="O407" s="73"/>
      <c r="P407" s="74">
        <v>17184.0</v>
      </c>
      <c r="Q407" s="75"/>
    </row>
    <row r="408">
      <c r="A408" s="71" t="s">
        <v>1672</v>
      </c>
      <c r="B408" s="72" t="s">
        <v>1670</v>
      </c>
      <c r="C408" s="78">
        <v>5.0</v>
      </c>
      <c r="D408" s="74">
        <v>16636.0</v>
      </c>
      <c r="E408" s="79">
        <f>C408/D408</f>
        <v>0.0003005530176</v>
      </c>
      <c r="F408" s="78">
        <v>89.0</v>
      </c>
      <c r="G408" s="74">
        <v>28701.0</v>
      </c>
      <c r="H408" s="79">
        <f>F408/G408</f>
        <v>0.00310093725</v>
      </c>
      <c r="I408" s="78">
        <v>130.0</v>
      </c>
      <c r="J408" s="74">
        <v>30535.0</v>
      </c>
      <c r="K408" s="79">
        <f>I408/J408</f>
        <v>0.00425740953</v>
      </c>
      <c r="L408" s="78">
        <v>84.0</v>
      </c>
      <c r="M408" s="74">
        <v>24835.0</v>
      </c>
      <c r="N408" s="79">
        <f>L408/M408</f>
        <v>0.003382323334</v>
      </c>
      <c r="O408" s="78">
        <f>82+50</f>
        <v>132</v>
      </c>
      <c r="P408" s="74">
        <v>24245.0</v>
      </c>
      <c r="Q408" s="79">
        <f>O408/P408</f>
        <v>0.00544442153</v>
      </c>
    </row>
    <row r="409">
      <c r="A409" s="71" t="s">
        <v>1673</v>
      </c>
      <c r="B409" s="72" t="s">
        <v>1670</v>
      </c>
      <c r="C409" s="73"/>
      <c r="D409" s="74">
        <v>7448.0</v>
      </c>
      <c r="E409" s="75"/>
      <c r="F409" s="73"/>
      <c r="G409" s="74">
        <v>12671.0</v>
      </c>
      <c r="H409" s="75"/>
      <c r="I409" s="73"/>
      <c r="J409" s="74">
        <v>12520.0</v>
      </c>
      <c r="K409" s="80"/>
      <c r="L409" s="73"/>
      <c r="M409" s="74">
        <v>12264.0</v>
      </c>
      <c r="N409" s="75"/>
      <c r="O409" s="73"/>
      <c r="P409" s="74">
        <v>11790.0</v>
      </c>
      <c r="Q409" s="75"/>
    </row>
    <row r="410">
      <c r="A410" s="71" t="s">
        <v>1258</v>
      </c>
      <c r="B410" s="72" t="s">
        <v>1670</v>
      </c>
      <c r="C410" s="78">
        <v>20.0</v>
      </c>
      <c r="D410" s="74">
        <v>24888.0</v>
      </c>
      <c r="E410" s="79">
        <f t="shared" ref="E410:E412" si="124">C410/D410</f>
        <v>0.0008036001286</v>
      </c>
      <c r="F410" s="73"/>
      <c r="G410" s="74">
        <v>23156.0</v>
      </c>
      <c r="H410" s="75"/>
      <c r="I410" s="73"/>
      <c r="J410" s="74">
        <v>24080.0</v>
      </c>
      <c r="K410" s="75"/>
      <c r="L410" s="76" t="s">
        <v>1383</v>
      </c>
      <c r="M410" s="74">
        <v>22851.0</v>
      </c>
      <c r="N410" s="77" t="s">
        <v>1383</v>
      </c>
      <c r="O410" s="76" t="s">
        <v>1383</v>
      </c>
      <c r="P410" s="74">
        <v>22879.0</v>
      </c>
      <c r="Q410" s="77" t="s">
        <v>1383</v>
      </c>
    </row>
    <row r="411">
      <c r="A411" s="71" t="s">
        <v>1674</v>
      </c>
      <c r="B411" s="72" t="s">
        <v>1670</v>
      </c>
      <c r="C411" s="78">
        <f>28+6</f>
        <v>34</v>
      </c>
      <c r="D411" s="74">
        <v>23913.0</v>
      </c>
      <c r="E411" s="79">
        <f t="shared" si="124"/>
        <v>0.001421820767</v>
      </c>
      <c r="F411" s="76" t="s">
        <v>1383</v>
      </c>
      <c r="G411" s="74">
        <v>44865.0</v>
      </c>
      <c r="H411" s="77" t="s">
        <v>1383</v>
      </c>
      <c r="I411" s="78">
        <v>325.0</v>
      </c>
      <c r="J411" s="74">
        <v>56570.0</v>
      </c>
      <c r="K411" s="79">
        <f>I411/J411</f>
        <v>0.005745094573</v>
      </c>
      <c r="L411" s="78">
        <v>385.0</v>
      </c>
      <c r="M411" s="74">
        <v>69146.0</v>
      </c>
      <c r="N411" s="79">
        <f t="shared" ref="N411:N412" si="125">L411/M411</f>
        <v>0.005567928731</v>
      </c>
      <c r="O411" s="78">
        <v>440.0</v>
      </c>
      <c r="P411" s="74">
        <v>79946.0</v>
      </c>
      <c r="Q411" s="79">
        <f>O411/P411</f>
        <v>0.005503715008</v>
      </c>
    </row>
    <row r="412">
      <c r="A412" s="71" t="s">
        <v>1428</v>
      </c>
      <c r="B412" s="72" t="s">
        <v>1670</v>
      </c>
      <c r="C412" s="78">
        <v>17.0</v>
      </c>
      <c r="D412" s="74">
        <v>20838.0</v>
      </c>
      <c r="E412" s="79">
        <f t="shared" si="124"/>
        <v>0.0008158172569</v>
      </c>
      <c r="F412" s="73"/>
      <c r="G412" s="74">
        <v>27626.0</v>
      </c>
      <c r="H412" s="75"/>
      <c r="I412" s="73"/>
      <c r="J412" s="74">
        <v>29892.0</v>
      </c>
      <c r="K412" s="75"/>
      <c r="L412" s="78">
        <v>22.0</v>
      </c>
      <c r="M412" s="74">
        <v>29271.0</v>
      </c>
      <c r="N412" s="79">
        <f t="shared" si="125"/>
        <v>0.0007515971439</v>
      </c>
      <c r="O412" s="76" t="s">
        <v>1383</v>
      </c>
      <c r="P412" s="74">
        <v>29782.0</v>
      </c>
      <c r="Q412" s="77" t="s">
        <v>1383</v>
      </c>
    </row>
    <row r="413">
      <c r="A413" s="71" t="s">
        <v>1675</v>
      </c>
      <c r="B413" s="72" t="s">
        <v>1670</v>
      </c>
      <c r="C413" s="73"/>
      <c r="D413" s="74">
        <v>14081.0</v>
      </c>
      <c r="E413" s="75"/>
      <c r="F413" s="73"/>
      <c r="G413" s="74">
        <v>15843.0</v>
      </c>
      <c r="H413" s="75"/>
      <c r="I413" s="73"/>
      <c r="J413" s="74">
        <v>16728.0</v>
      </c>
      <c r="K413" s="75"/>
      <c r="L413" s="76" t="s">
        <v>1383</v>
      </c>
      <c r="M413" s="74">
        <v>17046.0</v>
      </c>
      <c r="N413" s="77" t="s">
        <v>1383</v>
      </c>
      <c r="O413" s="76" t="s">
        <v>1383</v>
      </c>
      <c r="P413" s="74">
        <v>17932.0</v>
      </c>
      <c r="Q413" s="77" t="s">
        <v>1383</v>
      </c>
    </row>
    <row r="414">
      <c r="A414" s="71" t="s">
        <v>1676</v>
      </c>
      <c r="B414" s="72" t="s">
        <v>1670</v>
      </c>
      <c r="C414" s="73"/>
      <c r="D414" s="74">
        <v>18546.0</v>
      </c>
      <c r="E414" s="75"/>
      <c r="F414" s="73"/>
      <c r="G414" s="74">
        <v>19748.0</v>
      </c>
      <c r="H414" s="75"/>
      <c r="I414" s="73"/>
      <c r="J414" s="74">
        <v>19800.0</v>
      </c>
      <c r="K414" s="75"/>
      <c r="L414" s="76" t="s">
        <v>1383</v>
      </c>
      <c r="M414" s="74">
        <v>19550.0</v>
      </c>
      <c r="N414" s="77" t="s">
        <v>1383</v>
      </c>
      <c r="O414" s="78">
        <v>12.0</v>
      </c>
      <c r="P414" s="74">
        <v>20991.0</v>
      </c>
      <c r="Q414" s="79">
        <f t="shared" ref="Q414:Q415" si="126">O414/P414</f>
        <v>0.0005716735744</v>
      </c>
    </row>
    <row r="415">
      <c r="A415" s="71" t="s">
        <v>639</v>
      </c>
      <c r="B415" s="72" t="s">
        <v>1670</v>
      </c>
      <c r="C415" s="73"/>
      <c r="D415" s="74">
        <v>7537.0</v>
      </c>
      <c r="E415" s="80"/>
      <c r="F415" s="73"/>
      <c r="G415" s="74">
        <v>15981.0</v>
      </c>
      <c r="H415" s="75"/>
      <c r="I415" s="73"/>
      <c r="J415" s="74">
        <v>18556.0</v>
      </c>
      <c r="K415" s="75"/>
      <c r="L415" s="76" t="s">
        <v>1383</v>
      </c>
      <c r="M415" s="74">
        <v>18667.0</v>
      </c>
      <c r="N415" s="77" t="s">
        <v>1383</v>
      </c>
      <c r="O415" s="78">
        <v>14.0</v>
      </c>
      <c r="P415" s="74">
        <v>19838.0</v>
      </c>
      <c r="Q415" s="79">
        <f t="shared" si="126"/>
        <v>0.000705716302</v>
      </c>
    </row>
    <row r="416">
      <c r="A416" s="71" t="s">
        <v>1229</v>
      </c>
      <c r="B416" s="72" t="s">
        <v>1670</v>
      </c>
      <c r="C416" s="73"/>
      <c r="D416" s="74">
        <v>14293.0</v>
      </c>
      <c r="E416" s="75"/>
      <c r="F416" s="73"/>
      <c r="G416" s="74">
        <v>17119.0</v>
      </c>
      <c r="H416" s="75"/>
      <c r="I416" s="73"/>
      <c r="J416" s="74">
        <v>17845.0</v>
      </c>
      <c r="K416" s="75"/>
      <c r="L416" s="76" t="s">
        <v>1383</v>
      </c>
      <c r="M416" s="74">
        <v>17617.0</v>
      </c>
      <c r="N416" s="77" t="s">
        <v>1383</v>
      </c>
      <c r="O416" s="73"/>
      <c r="P416" s="74">
        <v>17986.0</v>
      </c>
      <c r="Q416" s="75"/>
    </row>
    <row r="417">
      <c r="A417" s="71" t="s">
        <v>1388</v>
      </c>
      <c r="B417" s="72" t="s">
        <v>1670</v>
      </c>
      <c r="C417" s="73"/>
      <c r="D417" s="74">
        <v>5595.0</v>
      </c>
      <c r="E417" s="75"/>
      <c r="F417" s="73"/>
      <c r="G417" s="74">
        <v>17090.0</v>
      </c>
      <c r="H417" s="75"/>
      <c r="I417" s="73"/>
      <c r="J417" s="74">
        <v>17783.0</v>
      </c>
      <c r="K417" s="75"/>
      <c r="L417" s="73"/>
      <c r="M417" s="74">
        <v>17605.0</v>
      </c>
      <c r="N417" s="75"/>
      <c r="O417" s="73"/>
      <c r="P417" s="74">
        <v>17584.0</v>
      </c>
      <c r="Q417" s="75"/>
    </row>
    <row r="418">
      <c r="A418" s="71" t="s">
        <v>814</v>
      </c>
      <c r="B418" s="72" t="s">
        <v>1670</v>
      </c>
      <c r="C418" s="73"/>
      <c r="D418" s="74">
        <v>12351.0</v>
      </c>
      <c r="E418" s="75"/>
      <c r="F418" s="73"/>
      <c r="G418" s="74">
        <v>20117.0</v>
      </c>
      <c r="H418" s="75"/>
      <c r="I418" s="73"/>
      <c r="J418" s="74">
        <v>21549.0</v>
      </c>
      <c r="K418" s="75"/>
      <c r="L418" s="76" t="s">
        <v>1383</v>
      </c>
      <c r="M418" s="74">
        <v>22326.0</v>
      </c>
      <c r="N418" s="77" t="s">
        <v>1383</v>
      </c>
      <c r="O418" s="76" t="s">
        <v>1383</v>
      </c>
      <c r="P418" s="74">
        <v>22770.0</v>
      </c>
      <c r="Q418" s="77" t="s">
        <v>1383</v>
      </c>
    </row>
    <row r="419">
      <c r="A419" s="71" t="s">
        <v>1554</v>
      </c>
      <c r="B419" s="72" t="s">
        <v>1670</v>
      </c>
      <c r="C419" s="73"/>
      <c r="D419" s="74">
        <v>16943.0</v>
      </c>
      <c r="E419" s="75"/>
      <c r="F419" s="73"/>
      <c r="G419" s="74">
        <v>19047.0</v>
      </c>
      <c r="H419" s="75"/>
      <c r="I419" s="73"/>
      <c r="J419" s="74">
        <v>19421.0</v>
      </c>
      <c r="K419" s="75"/>
      <c r="L419" s="78">
        <v>18.0</v>
      </c>
      <c r="M419" s="74">
        <v>19422.0</v>
      </c>
      <c r="N419" s="79">
        <f>L419/M419</f>
        <v>0.0009267840593</v>
      </c>
      <c r="O419" s="78">
        <v>16.0</v>
      </c>
      <c r="P419" s="74">
        <v>18047.0</v>
      </c>
      <c r="Q419" s="79">
        <f>O419/P419</f>
        <v>0.0008865739458</v>
      </c>
    </row>
    <row r="420">
      <c r="A420" s="71" t="s">
        <v>1677</v>
      </c>
      <c r="B420" s="72" t="s">
        <v>1670</v>
      </c>
      <c r="C420" s="73"/>
      <c r="D420" s="74">
        <v>18936.0</v>
      </c>
      <c r="E420" s="75"/>
      <c r="F420" s="73"/>
      <c r="G420" s="74">
        <v>17765.0</v>
      </c>
      <c r="H420" s="75"/>
      <c r="I420" s="73"/>
      <c r="J420" s="74">
        <v>17560.0</v>
      </c>
      <c r="K420" s="75"/>
      <c r="L420" s="73"/>
      <c r="M420" s="74">
        <v>16760.0</v>
      </c>
      <c r="N420" s="75"/>
      <c r="O420" s="73"/>
      <c r="P420" s="74">
        <v>16884.0</v>
      </c>
      <c r="Q420" s="75"/>
    </row>
    <row r="421">
      <c r="A421" s="71" t="s">
        <v>1678</v>
      </c>
      <c r="B421" s="72" t="s">
        <v>1670</v>
      </c>
      <c r="C421" s="78">
        <v>4.0</v>
      </c>
      <c r="D421" s="74">
        <v>11461.0</v>
      </c>
      <c r="E421" s="79">
        <f>C421/D421</f>
        <v>0.000349009685</v>
      </c>
      <c r="F421" s="73"/>
      <c r="G421" s="74">
        <v>25011.0</v>
      </c>
      <c r="H421" s="75"/>
      <c r="I421" s="78">
        <v>260.0</v>
      </c>
      <c r="J421" s="74">
        <v>34675.0</v>
      </c>
      <c r="K421" s="79">
        <f>I421/J421</f>
        <v>0.007498197549</v>
      </c>
      <c r="L421" s="78">
        <v>1501.0</v>
      </c>
      <c r="M421" s="74">
        <v>38476.0</v>
      </c>
      <c r="N421" s="79">
        <f t="shared" ref="N421:N422" si="127">L421/M421</f>
        <v>0.03901133174</v>
      </c>
      <c r="O421" s="78">
        <v>585.0</v>
      </c>
      <c r="P421" s="74">
        <v>43845.0</v>
      </c>
      <c r="Q421" s="79">
        <f>O421/P421</f>
        <v>0.01334245638</v>
      </c>
    </row>
    <row r="422">
      <c r="A422" s="71" t="s">
        <v>1390</v>
      </c>
      <c r="B422" s="72" t="s">
        <v>1670</v>
      </c>
      <c r="C422" s="73"/>
      <c r="D422" s="74">
        <v>8240.0</v>
      </c>
      <c r="E422" s="75"/>
      <c r="F422" s="73"/>
      <c r="G422" s="74">
        <v>16741.0</v>
      </c>
      <c r="H422" s="75"/>
      <c r="I422" s="73"/>
      <c r="J422" s="74">
        <v>17760.0</v>
      </c>
      <c r="K422" s="75"/>
      <c r="L422" s="78">
        <v>13.0</v>
      </c>
      <c r="M422" s="74">
        <v>18737.0</v>
      </c>
      <c r="N422" s="79">
        <f t="shared" si="127"/>
        <v>0.000693814378</v>
      </c>
      <c r="O422" s="76" t="s">
        <v>1383</v>
      </c>
      <c r="P422" s="74">
        <v>19258.0</v>
      </c>
      <c r="Q422" s="77" t="s">
        <v>1383</v>
      </c>
    </row>
    <row r="423">
      <c r="A423" s="71" t="s">
        <v>1679</v>
      </c>
      <c r="B423" s="72" t="s">
        <v>1670</v>
      </c>
      <c r="C423" s="78">
        <v>16.0</v>
      </c>
      <c r="D423" s="74">
        <v>14534.0</v>
      </c>
      <c r="E423" s="79">
        <f>C423/D423</f>
        <v>0.001100866933</v>
      </c>
      <c r="F423" s="73"/>
      <c r="G423" s="74">
        <v>15375.0</v>
      </c>
      <c r="H423" s="75"/>
      <c r="I423" s="73"/>
      <c r="J423" s="74">
        <v>15431.0</v>
      </c>
      <c r="K423" s="75"/>
      <c r="L423" s="73"/>
      <c r="M423" s="74">
        <v>14637.0</v>
      </c>
      <c r="N423" s="75"/>
      <c r="O423" s="78">
        <v>12.0</v>
      </c>
      <c r="P423" s="74">
        <v>15227.0</v>
      </c>
      <c r="Q423" s="79">
        <f>O423/P423</f>
        <v>0.0007880738162</v>
      </c>
    </row>
    <row r="424">
      <c r="A424" s="71" t="s">
        <v>1393</v>
      </c>
      <c r="B424" s="72" t="s">
        <v>1670</v>
      </c>
      <c r="C424" s="73"/>
      <c r="D424" s="74">
        <v>11513.0</v>
      </c>
      <c r="E424" s="75"/>
      <c r="F424" s="73"/>
      <c r="G424" s="74">
        <v>10736.0</v>
      </c>
      <c r="H424" s="75"/>
      <c r="I424" s="73"/>
      <c r="J424" s="74">
        <v>10506.0</v>
      </c>
      <c r="K424" s="75"/>
      <c r="L424" s="78">
        <v>12.0</v>
      </c>
      <c r="M424" s="74">
        <v>10384.0</v>
      </c>
      <c r="N424" s="79">
        <f t="shared" ref="N424:N427" si="128">L424/M424</f>
        <v>0.001155624037</v>
      </c>
      <c r="O424" s="76" t="s">
        <v>1383</v>
      </c>
      <c r="P424" s="74">
        <v>10233.0</v>
      </c>
      <c r="Q424" s="77" t="s">
        <v>1383</v>
      </c>
    </row>
    <row r="425">
      <c r="A425" s="71" t="s">
        <v>532</v>
      </c>
      <c r="B425" s="72" t="s">
        <v>1670</v>
      </c>
      <c r="C425" s="73"/>
      <c r="D425" s="74">
        <v>4248.0</v>
      </c>
      <c r="E425" s="75"/>
      <c r="F425" s="73"/>
      <c r="G425" s="74">
        <v>12766.0</v>
      </c>
      <c r="H425" s="75"/>
      <c r="I425" s="73"/>
      <c r="J425" s="74">
        <v>15660.0</v>
      </c>
      <c r="K425" s="75"/>
      <c r="L425" s="78">
        <v>17.0</v>
      </c>
      <c r="M425" s="74">
        <v>16107.0</v>
      </c>
      <c r="N425" s="79">
        <f t="shared" si="128"/>
        <v>0.001055441733</v>
      </c>
      <c r="O425" s="78">
        <v>14.0</v>
      </c>
      <c r="P425" s="74">
        <v>17762.0</v>
      </c>
      <c r="Q425" s="79">
        <f>O425/P425</f>
        <v>0.0007881995271</v>
      </c>
    </row>
    <row r="426">
      <c r="A426" s="71" t="s">
        <v>585</v>
      </c>
      <c r="B426" s="72" t="s">
        <v>1670</v>
      </c>
      <c r="C426" s="78">
        <v>24.0</v>
      </c>
      <c r="D426" s="74">
        <v>28829.0</v>
      </c>
      <c r="E426" s="79">
        <f t="shared" ref="E426:E427" si="129">C426/D426</f>
        <v>0.0008324950571</v>
      </c>
      <c r="F426" s="73"/>
      <c r="G426" s="74">
        <v>25576.0</v>
      </c>
      <c r="H426" s="75"/>
      <c r="I426" s="73"/>
      <c r="J426" s="74">
        <v>25032.0</v>
      </c>
      <c r="K426" s="75"/>
      <c r="L426" s="78">
        <v>11.0</v>
      </c>
      <c r="M426" s="74">
        <v>24559.0</v>
      </c>
      <c r="N426" s="79">
        <f t="shared" si="128"/>
        <v>0.0004479009732</v>
      </c>
      <c r="O426" s="76" t="s">
        <v>1383</v>
      </c>
      <c r="P426" s="74">
        <v>24334.0</v>
      </c>
      <c r="Q426" s="77" t="s">
        <v>1383</v>
      </c>
    </row>
    <row r="427">
      <c r="A427" s="71" t="s">
        <v>697</v>
      </c>
      <c r="B427" s="72" t="s">
        <v>1670</v>
      </c>
      <c r="C427" s="78">
        <v>37.0</v>
      </c>
      <c r="D427" s="74">
        <v>36763.0</v>
      </c>
      <c r="E427" s="79">
        <f t="shared" si="129"/>
        <v>0.001006446699</v>
      </c>
      <c r="F427" s="73"/>
      <c r="G427" s="74">
        <v>45394.0</v>
      </c>
      <c r="H427" s="75"/>
      <c r="I427" s="78">
        <v>65.0</v>
      </c>
      <c r="J427" s="74">
        <v>43371.0</v>
      </c>
      <c r="K427" s="79">
        <f>I427/J427</f>
        <v>0.001498697286</v>
      </c>
      <c r="L427" s="78">
        <v>41.0</v>
      </c>
      <c r="M427" s="74">
        <v>44377.0</v>
      </c>
      <c r="N427" s="79">
        <f t="shared" si="128"/>
        <v>0.0009239020213</v>
      </c>
      <c r="O427" s="78">
        <v>41.0</v>
      </c>
      <c r="P427" s="74">
        <v>44722.0</v>
      </c>
      <c r="Q427" s="79">
        <f>O427/P427</f>
        <v>0.0009167747417</v>
      </c>
    </row>
    <row r="428">
      <c r="A428" s="71" t="s">
        <v>472</v>
      </c>
      <c r="B428" s="72" t="s">
        <v>1670</v>
      </c>
      <c r="C428" s="73"/>
      <c r="D428" s="74">
        <v>12413.0</v>
      </c>
      <c r="E428" s="75"/>
      <c r="F428" s="73"/>
      <c r="G428" s="74">
        <v>20041.0</v>
      </c>
      <c r="H428" s="75"/>
      <c r="I428" s="73"/>
      <c r="J428" s="74">
        <v>20614.0</v>
      </c>
      <c r="K428" s="75"/>
      <c r="L428" s="76" t="s">
        <v>1383</v>
      </c>
      <c r="M428" s="74">
        <v>21028.0</v>
      </c>
      <c r="N428" s="77" t="s">
        <v>1383</v>
      </c>
      <c r="O428" s="73"/>
      <c r="P428" s="74">
        <v>20538.0</v>
      </c>
      <c r="Q428" s="75"/>
    </row>
    <row r="429">
      <c r="A429" s="71" t="s">
        <v>1402</v>
      </c>
      <c r="B429" s="72" t="s">
        <v>1670</v>
      </c>
      <c r="C429" s="73"/>
      <c r="D429" s="74">
        <v>18746.0</v>
      </c>
      <c r="E429" s="75"/>
      <c r="F429" s="73"/>
      <c r="G429" s="74">
        <v>23628.0</v>
      </c>
      <c r="H429" s="75"/>
      <c r="I429" s="73"/>
      <c r="J429" s="74">
        <v>25120.0</v>
      </c>
      <c r="K429" s="75"/>
      <c r="L429" s="76" t="s">
        <v>1383</v>
      </c>
      <c r="M429" s="74">
        <v>25493.0</v>
      </c>
      <c r="N429" s="77" t="s">
        <v>1383</v>
      </c>
      <c r="O429" s="76" t="s">
        <v>1383</v>
      </c>
      <c r="P429" s="74">
        <v>24649.0</v>
      </c>
      <c r="Q429" s="77" t="s">
        <v>1383</v>
      </c>
    </row>
    <row r="430">
      <c r="A430" s="71" t="s">
        <v>1680</v>
      </c>
      <c r="B430" s="72" t="s">
        <v>1670</v>
      </c>
      <c r="C430" s="73"/>
      <c r="D430" s="74">
        <v>16468.0</v>
      </c>
      <c r="E430" s="75"/>
      <c r="F430" s="73"/>
      <c r="G430" s="74">
        <v>13315.0</v>
      </c>
      <c r="H430" s="75"/>
      <c r="I430" s="73"/>
      <c r="J430" s="74">
        <v>12574.0</v>
      </c>
      <c r="K430" s="75"/>
      <c r="L430" s="73"/>
      <c r="M430" s="74">
        <v>11150.0</v>
      </c>
      <c r="N430" s="75"/>
      <c r="O430" s="73"/>
      <c r="P430" s="74">
        <v>11136.0</v>
      </c>
      <c r="Q430" s="75"/>
    </row>
    <row r="431">
      <c r="A431" s="71" t="s">
        <v>1091</v>
      </c>
      <c r="B431" s="72" t="s">
        <v>1670</v>
      </c>
      <c r="C431" s="73"/>
      <c r="D431" s="74">
        <v>15336.0</v>
      </c>
      <c r="E431" s="75"/>
      <c r="F431" s="73"/>
      <c r="G431" s="74">
        <v>16347.0</v>
      </c>
      <c r="H431" s="75"/>
      <c r="I431" s="73"/>
      <c r="J431" s="74">
        <v>16566.0</v>
      </c>
      <c r="K431" s="75"/>
      <c r="L431" s="73"/>
      <c r="M431" s="74">
        <v>14903.0</v>
      </c>
      <c r="N431" s="75"/>
      <c r="O431" s="73"/>
      <c r="P431" s="74">
        <v>14012.0</v>
      </c>
      <c r="Q431" s="75"/>
    </row>
    <row r="432">
      <c r="A432" s="71" t="s">
        <v>640</v>
      </c>
      <c r="B432" s="72" t="s">
        <v>1670</v>
      </c>
      <c r="C432" s="78">
        <v>6.0</v>
      </c>
      <c r="D432" s="74">
        <v>17950.0</v>
      </c>
      <c r="E432" s="79">
        <f t="shared" ref="E432:E433" si="130">C432/D432</f>
        <v>0.0003342618384</v>
      </c>
      <c r="F432" s="73"/>
      <c r="G432" s="74">
        <v>17888.0</v>
      </c>
      <c r="H432" s="75"/>
      <c r="I432" s="73"/>
      <c r="J432" s="74">
        <v>18183.0</v>
      </c>
      <c r="K432" s="75"/>
      <c r="L432" s="76" t="s">
        <v>1383</v>
      </c>
      <c r="M432" s="74">
        <v>18122.0</v>
      </c>
      <c r="N432" s="77" t="s">
        <v>1383</v>
      </c>
      <c r="O432" s="73"/>
      <c r="P432" s="74">
        <v>18487.0</v>
      </c>
      <c r="Q432" s="75"/>
    </row>
    <row r="433">
      <c r="A433" s="71" t="s">
        <v>1681</v>
      </c>
      <c r="B433" s="72" t="s">
        <v>1670</v>
      </c>
      <c r="C433" s="78">
        <v>121.0</v>
      </c>
      <c r="D433" s="74">
        <v>33099.0</v>
      </c>
      <c r="E433" s="79">
        <f t="shared" si="130"/>
        <v>0.003655699568</v>
      </c>
      <c r="F433" s="76" t="s">
        <v>1383</v>
      </c>
      <c r="G433" s="74">
        <v>36145.0</v>
      </c>
      <c r="H433" s="77" t="s">
        <v>1383</v>
      </c>
      <c r="I433" s="78">
        <v>225.0</v>
      </c>
      <c r="J433" s="74">
        <v>35520.0</v>
      </c>
      <c r="K433" s="79">
        <f>I433/J433</f>
        <v>0.006334459459</v>
      </c>
      <c r="L433" s="78">
        <v>107.0</v>
      </c>
      <c r="M433" s="74">
        <v>38162.0</v>
      </c>
      <c r="N433" s="79">
        <f>L433/M433</f>
        <v>0.002803836277</v>
      </c>
      <c r="O433" s="78">
        <v>115.0</v>
      </c>
      <c r="P433" s="74">
        <v>36804.0</v>
      </c>
      <c r="Q433" s="79">
        <f>O433/P433</f>
        <v>0.003124660363</v>
      </c>
    </row>
    <row r="434">
      <c r="A434" s="71" t="s">
        <v>1682</v>
      </c>
      <c r="B434" s="72" t="s">
        <v>1670</v>
      </c>
      <c r="C434" s="73"/>
      <c r="D434" s="74">
        <v>1901.0</v>
      </c>
      <c r="E434" s="75"/>
      <c r="F434" s="73"/>
      <c r="G434" s="74">
        <v>8137.0</v>
      </c>
      <c r="H434" s="75"/>
      <c r="I434" s="73"/>
      <c r="J434" s="74">
        <v>10241.0</v>
      </c>
      <c r="K434" s="75"/>
      <c r="L434" s="73"/>
      <c r="M434" s="74">
        <v>10982.0</v>
      </c>
      <c r="N434" s="75"/>
      <c r="O434" s="73"/>
      <c r="P434" s="74">
        <v>12185.0</v>
      </c>
      <c r="Q434" s="75"/>
    </row>
    <row r="435">
      <c r="A435" s="71" t="s">
        <v>1683</v>
      </c>
      <c r="B435" s="72" t="s">
        <v>1670</v>
      </c>
      <c r="C435" s="78">
        <v>55.0</v>
      </c>
      <c r="D435" s="74">
        <v>42996.0</v>
      </c>
      <c r="E435" s="79">
        <f>C435/D435</f>
        <v>0.001279188762</v>
      </c>
      <c r="F435" s="78">
        <v>250.0</v>
      </c>
      <c r="G435" s="74">
        <v>57450.0</v>
      </c>
      <c r="H435" s="79">
        <f>F435/G435</f>
        <v>0.004351610096</v>
      </c>
      <c r="I435" s="78">
        <v>450.0</v>
      </c>
      <c r="J435" s="74">
        <v>58262.0</v>
      </c>
      <c r="K435" s="79">
        <f>I435/J435</f>
        <v>0.007723730734</v>
      </c>
      <c r="L435" s="78">
        <v>420.0</v>
      </c>
      <c r="M435" s="74">
        <v>61214.0</v>
      </c>
      <c r="N435" s="79">
        <f>L435/M435</f>
        <v>0.006861175548</v>
      </c>
      <c r="O435" s="78">
        <v>275.0</v>
      </c>
      <c r="P435" s="74">
        <v>63768.0</v>
      </c>
      <c r="Q435" s="79">
        <f>O435/P435</f>
        <v>0.004312507841</v>
      </c>
    </row>
    <row r="436">
      <c r="A436" s="71" t="s">
        <v>1684</v>
      </c>
      <c r="B436" s="72" t="s">
        <v>1670</v>
      </c>
      <c r="C436" s="73"/>
      <c r="D436" s="74">
        <v>1550.0</v>
      </c>
      <c r="E436" s="75"/>
      <c r="F436" s="73"/>
      <c r="G436" s="74">
        <v>9816.0</v>
      </c>
      <c r="H436" s="75"/>
      <c r="I436" s="73"/>
      <c r="J436" s="74">
        <v>12627.0</v>
      </c>
      <c r="K436" s="75"/>
      <c r="L436" s="76" t="s">
        <v>1383</v>
      </c>
      <c r="M436" s="74">
        <v>12856.0</v>
      </c>
      <c r="N436" s="77" t="s">
        <v>1383</v>
      </c>
      <c r="O436" s="73"/>
      <c r="P436" s="74">
        <v>13406.0</v>
      </c>
      <c r="Q436" s="75"/>
    </row>
    <row r="437">
      <c r="A437" s="71" t="s">
        <v>1143</v>
      </c>
      <c r="B437" s="72" t="s">
        <v>1670</v>
      </c>
      <c r="C437" s="73"/>
      <c r="D437" s="74">
        <v>22258.0</v>
      </c>
      <c r="E437" s="75"/>
      <c r="F437" s="73"/>
      <c r="G437" s="74">
        <v>27919.0</v>
      </c>
      <c r="H437" s="75"/>
      <c r="I437" s="73"/>
      <c r="J437" s="74">
        <v>29251.0</v>
      </c>
      <c r="K437" s="75"/>
      <c r="L437" s="76" t="s">
        <v>1383</v>
      </c>
      <c r="M437" s="74">
        <v>29145.0</v>
      </c>
      <c r="N437" s="77" t="s">
        <v>1383</v>
      </c>
      <c r="O437" s="78">
        <v>22.0</v>
      </c>
      <c r="P437" s="74">
        <v>29151.0</v>
      </c>
      <c r="Q437" s="79">
        <f t="shared" ref="Q437:Q438" si="131">O437/P437</f>
        <v>0.0007546910912</v>
      </c>
    </row>
    <row r="438">
      <c r="A438" s="71" t="s">
        <v>1028</v>
      </c>
      <c r="B438" s="72" t="s">
        <v>1670</v>
      </c>
      <c r="C438" s="78">
        <v>16.0</v>
      </c>
      <c r="D438" s="74">
        <v>14677.0</v>
      </c>
      <c r="E438" s="79">
        <f>C438/D438</f>
        <v>0.001090141037</v>
      </c>
      <c r="F438" s="73"/>
      <c r="G438" s="74">
        <v>17119.0</v>
      </c>
      <c r="H438" s="75"/>
      <c r="I438" s="73"/>
      <c r="J438" s="74">
        <v>18860.0</v>
      </c>
      <c r="K438" s="75"/>
      <c r="L438" s="78">
        <v>12.0</v>
      </c>
      <c r="M438" s="74">
        <v>19524.0</v>
      </c>
      <c r="N438" s="79">
        <f>L438/M438</f>
        <v>0.00061462815</v>
      </c>
      <c r="O438" s="78">
        <v>25.0</v>
      </c>
      <c r="P438" s="74">
        <v>20169.0</v>
      </c>
      <c r="Q438" s="79">
        <f t="shared" si="131"/>
        <v>0.001239526005</v>
      </c>
    </row>
    <row r="439">
      <c r="A439" s="71" t="s">
        <v>323</v>
      </c>
      <c r="B439" s="72" t="s">
        <v>1670</v>
      </c>
      <c r="C439" s="73"/>
      <c r="D439" s="74">
        <v>10249.0</v>
      </c>
      <c r="E439" s="75"/>
      <c r="F439" s="73"/>
      <c r="G439" s="74">
        <v>14780.0</v>
      </c>
      <c r="H439" s="75"/>
      <c r="I439" s="73"/>
      <c r="J439" s="74">
        <v>15807.0</v>
      </c>
      <c r="K439" s="75"/>
      <c r="L439" s="76" t="s">
        <v>1383</v>
      </c>
      <c r="M439" s="74">
        <v>16382.0</v>
      </c>
      <c r="N439" s="77" t="s">
        <v>1383</v>
      </c>
      <c r="O439" s="76" t="s">
        <v>1383</v>
      </c>
      <c r="P439" s="74">
        <v>16379.0</v>
      </c>
      <c r="Q439" s="77" t="s">
        <v>1383</v>
      </c>
    </row>
    <row r="440">
      <c r="A440" s="71" t="s">
        <v>1175</v>
      </c>
      <c r="B440" s="72" t="s">
        <v>1670</v>
      </c>
      <c r="C440" s="73"/>
      <c r="D440" s="74">
        <v>17652.0</v>
      </c>
      <c r="E440" s="75"/>
      <c r="F440" s="73"/>
      <c r="G440" s="74">
        <v>15623.0</v>
      </c>
      <c r="H440" s="75"/>
      <c r="I440" s="73"/>
      <c r="J440" s="74">
        <v>15447.0</v>
      </c>
      <c r="K440" s="75"/>
      <c r="L440" s="73"/>
      <c r="M440" s="74">
        <v>15533.0</v>
      </c>
      <c r="N440" s="75"/>
      <c r="O440" s="76" t="s">
        <v>1383</v>
      </c>
      <c r="P440" s="74">
        <v>14645.0</v>
      </c>
      <c r="Q440" s="77" t="s">
        <v>1383</v>
      </c>
    </row>
    <row r="441">
      <c r="A441" s="71" t="s">
        <v>564</v>
      </c>
      <c r="B441" s="72" t="s">
        <v>1670</v>
      </c>
      <c r="C441" s="73"/>
      <c r="D441" s="74">
        <v>12727.0</v>
      </c>
      <c r="E441" s="75"/>
      <c r="F441" s="73"/>
      <c r="G441" s="74">
        <v>16023.0</v>
      </c>
      <c r="H441" s="75"/>
      <c r="I441" s="73"/>
      <c r="J441" s="74">
        <v>16467.0</v>
      </c>
      <c r="K441" s="75"/>
      <c r="L441" s="73"/>
      <c r="M441" s="74">
        <v>16528.0</v>
      </c>
      <c r="N441" s="75"/>
      <c r="O441" s="76" t="s">
        <v>1383</v>
      </c>
      <c r="P441" s="74">
        <v>16599.0</v>
      </c>
      <c r="Q441" s="77" t="s">
        <v>1383</v>
      </c>
    </row>
    <row r="442">
      <c r="A442" s="71" t="s">
        <v>1685</v>
      </c>
      <c r="B442" s="72" t="s">
        <v>1670</v>
      </c>
      <c r="C442" s="78">
        <v>8.0</v>
      </c>
      <c r="D442" s="74">
        <v>12639.0</v>
      </c>
      <c r="E442" s="79">
        <f>C442/D442</f>
        <v>0.0006329614685</v>
      </c>
      <c r="F442" s="73"/>
      <c r="G442" s="74">
        <v>13574.0</v>
      </c>
      <c r="H442" s="75"/>
      <c r="I442" s="73"/>
      <c r="J442" s="74">
        <v>14420.0</v>
      </c>
      <c r="K442" s="75"/>
      <c r="L442" s="73"/>
      <c r="M442" s="74">
        <v>14133.0</v>
      </c>
      <c r="N442" s="75"/>
      <c r="O442" s="73"/>
      <c r="P442" s="74">
        <v>13518.0</v>
      </c>
      <c r="Q442" s="75"/>
    </row>
    <row r="443">
      <c r="A443" s="71" t="s">
        <v>1686</v>
      </c>
      <c r="B443" s="72" t="s">
        <v>1670</v>
      </c>
      <c r="C443" s="73"/>
      <c r="D443" s="74">
        <v>14394.0</v>
      </c>
      <c r="E443" s="75"/>
      <c r="F443" s="73"/>
      <c r="G443" s="74">
        <v>17374.0</v>
      </c>
      <c r="H443" s="75"/>
      <c r="I443" s="73"/>
      <c r="J443" s="74">
        <v>17596.0</v>
      </c>
      <c r="K443" s="75"/>
      <c r="L443" s="76" t="s">
        <v>1383</v>
      </c>
      <c r="M443" s="74">
        <v>17324.0</v>
      </c>
      <c r="N443" s="77" t="s">
        <v>1383</v>
      </c>
      <c r="O443" s="73"/>
      <c r="P443" s="74">
        <v>17210.0</v>
      </c>
      <c r="Q443" s="75"/>
    </row>
    <row r="444">
      <c r="A444" s="71" t="s">
        <v>674</v>
      </c>
      <c r="B444" s="72" t="s">
        <v>1670</v>
      </c>
      <c r="C444" s="78">
        <v>2.0</v>
      </c>
      <c r="D444" s="74">
        <v>11252.0</v>
      </c>
      <c r="E444" s="79">
        <f>C444/D444</f>
        <v>0.0001777461785</v>
      </c>
      <c r="F444" s="73"/>
      <c r="G444" s="74">
        <v>19242.0</v>
      </c>
      <c r="H444" s="75"/>
      <c r="I444" s="78">
        <v>45.0</v>
      </c>
      <c r="J444" s="74">
        <v>19531.0</v>
      </c>
      <c r="K444" s="79">
        <f>I444/J444</f>
        <v>0.002304029492</v>
      </c>
      <c r="L444" s="78">
        <v>12.0</v>
      </c>
      <c r="M444" s="74">
        <v>20978.0</v>
      </c>
      <c r="N444" s="79">
        <f>L444/M444</f>
        <v>0.0005720278387</v>
      </c>
      <c r="O444" s="78">
        <v>18.0</v>
      </c>
      <c r="P444" s="74">
        <v>19922.0</v>
      </c>
      <c r="Q444" s="79">
        <f>O444/P444</f>
        <v>0.0009035237426</v>
      </c>
    </row>
    <row r="445">
      <c r="A445" s="71" t="s">
        <v>654</v>
      </c>
      <c r="B445" s="72" t="s">
        <v>1670</v>
      </c>
      <c r="C445" s="73"/>
      <c r="D445" s="74">
        <v>3453.0</v>
      </c>
      <c r="E445" s="75"/>
      <c r="F445" s="73"/>
      <c r="G445" s="74">
        <v>12731.0</v>
      </c>
      <c r="H445" s="75"/>
      <c r="I445" s="73"/>
      <c r="J445" s="74">
        <v>14723.0</v>
      </c>
      <c r="K445" s="75"/>
      <c r="L445" s="73"/>
      <c r="M445" s="74">
        <v>14802.0</v>
      </c>
      <c r="N445" s="75"/>
      <c r="O445" s="76" t="s">
        <v>1383</v>
      </c>
      <c r="P445" s="74">
        <v>15402.0</v>
      </c>
      <c r="Q445" s="77" t="s">
        <v>1383</v>
      </c>
    </row>
    <row r="446">
      <c r="A446" s="71" t="s">
        <v>1687</v>
      </c>
      <c r="B446" s="72" t="s">
        <v>1670</v>
      </c>
      <c r="C446" s="73"/>
      <c r="D446" s="74">
        <v>17807.0</v>
      </c>
      <c r="E446" s="75"/>
      <c r="F446" s="73"/>
      <c r="G446" s="74">
        <v>20921.0</v>
      </c>
      <c r="H446" s="75"/>
      <c r="I446" s="73"/>
      <c r="J446" s="74">
        <v>23337.0</v>
      </c>
      <c r="K446" s="75"/>
      <c r="L446" s="78">
        <v>12.0</v>
      </c>
      <c r="M446" s="74">
        <v>22947.0</v>
      </c>
      <c r="N446" s="79">
        <f>L446/M446</f>
        <v>0.0005229441757</v>
      </c>
      <c r="O446" s="73"/>
      <c r="P446" s="74">
        <v>22530.0</v>
      </c>
      <c r="Q446" s="75"/>
    </row>
    <row r="447">
      <c r="A447" s="71" t="s">
        <v>298</v>
      </c>
      <c r="B447" s="72" t="s">
        <v>1670</v>
      </c>
      <c r="C447" s="73"/>
      <c r="D447" s="74">
        <v>16649.0</v>
      </c>
      <c r="E447" s="75"/>
      <c r="F447" s="73"/>
      <c r="G447" s="74">
        <v>23162.0</v>
      </c>
      <c r="H447" s="75"/>
      <c r="I447" s="73"/>
      <c r="J447" s="74">
        <v>24488.0</v>
      </c>
      <c r="K447" s="75"/>
      <c r="L447" s="76" t="s">
        <v>1383</v>
      </c>
      <c r="M447" s="74">
        <v>24897.0</v>
      </c>
      <c r="N447" s="77" t="s">
        <v>1383</v>
      </c>
      <c r="O447" s="73"/>
      <c r="P447" s="74">
        <v>22767.0</v>
      </c>
      <c r="Q447" s="75"/>
    </row>
    <row r="448">
      <c r="A448" s="71" t="s">
        <v>1633</v>
      </c>
      <c r="B448" s="72" t="s">
        <v>1670</v>
      </c>
      <c r="C448" s="73"/>
      <c r="D448" s="74">
        <v>20986.0</v>
      </c>
      <c r="E448" s="80"/>
      <c r="F448" s="73"/>
      <c r="G448" s="74">
        <v>18640.0</v>
      </c>
      <c r="H448" s="75"/>
      <c r="I448" s="73"/>
      <c r="J448" s="74">
        <v>18298.0</v>
      </c>
      <c r="K448" s="75"/>
      <c r="L448" s="76" t="s">
        <v>1383</v>
      </c>
      <c r="M448" s="74">
        <v>17660.0</v>
      </c>
      <c r="N448" s="77" t="s">
        <v>1383</v>
      </c>
      <c r="O448" s="76" t="s">
        <v>1383</v>
      </c>
      <c r="P448" s="74">
        <v>17994.0</v>
      </c>
      <c r="Q448" s="77" t="s">
        <v>1383</v>
      </c>
    </row>
    <row r="449">
      <c r="A449" s="71" t="s">
        <v>1179</v>
      </c>
      <c r="B449" s="72" t="s">
        <v>1670</v>
      </c>
      <c r="C449" s="73"/>
      <c r="D449" s="74">
        <v>10837.0</v>
      </c>
      <c r="E449" s="75"/>
      <c r="F449" s="73"/>
      <c r="G449" s="74">
        <v>12920.0</v>
      </c>
      <c r="H449" s="75"/>
      <c r="I449" s="73"/>
      <c r="J449" s="74">
        <v>13705.0</v>
      </c>
      <c r="K449" s="75"/>
      <c r="L449" s="76" t="s">
        <v>1383</v>
      </c>
      <c r="M449" s="74">
        <v>13082.0</v>
      </c>
      <c r="N449" s="77" t="s">
        <v>1383</v>
      </c>
      <c r="O449" s="76" t="s">
        <v>1383</v>
      </c>
      <c r="P449" s="74">
        <v>13531.0</v>
      </c>
      <c r="Q449" s="77" t="s">
        <v>1383</v>
      </c>
    </row>
    <row r="450">
      <c r="A450" s="71" t="s">
        <v>1480</v>
      </c>
      <c r="B450" s="72" t="s">
        <v>1670</v>
      </c>
      <c r="C450" s="73"/>
      <c r="D450" s="74">
        <v>5341.0</v>
      </c>
      <c r="E450" s="75"/>
      <c r="F450" s="73"/>
      <c r="G450" s="74">
        <v>12182.0</v>
      </c>
      <c r="H450" s="75"/>
      <c r="I450" s="73"/>
      <c r="J450" s="74">
        <v>12951.0</v>
      </c>
      <c r="K450" s="75"/>
      <c r="L450" s="73"/>
      <c r="M450" s="74">
        <v>13202.0</v>
      </c>
      <c r="N450" s="75"/>
      <c r="O450" s="73"/>
      <c r="P450" s="74">
        <v>13459.0</v>
      </c>
      <c r="Q450" s="75"/>
    </row>
    <row r="451">
      <c r="A451" s="71" t="s">
        <v>1688</v>
      </c>
      <c r="B451" s="72" t="s">
        <v>1670</v>
      </c>
      <c r="C451" s="73"/>
      <c r="D451" s="74">
        <v>4382.0</v>
      </c>
      <c r="E451" s="75"/>
      <c r="F451" s="73"/>
      <c r="G451" s="74">
        <v>11296.0</v>
      </c>
      <c r="H451" s="75"/>
      <c r="I451" s="73"/>
      <c r="J451" s="74">
        <v>11689.0</v>
      </c>
      <c r="K451" s="75"/>
      <c r="L451" s="73"/>
      <c r="M451" s="74">
        <v>11933.0</v>
      </c>
      <c r="N451" s="75"/>
      <c r="O451" s="73"/>
      <c r="P451" s="74">
        <v>11047.0</v>
      </c>
      <c r="Q451" s="75"/>
    </row>
    <row r="452">
      <c r="A452" s="71" t="s">
        <v>1689</v>
      </c>
      <c r="B452" s="72" t="s">
        <v>1670</v>
      </c>
      <c r="C452" s="73"/>
      <c r="D452" s="74">
        <v>19221.0</v>
      </c>
      <c r="E452" s="75"/>
      <c r="F452" s="73"/>
      <c r="G452" s="74">
        <v>18409.0</v>
      </c>
      <c r="H452" s="75"/>
      <c r="I452" s="73"/>
      <c r="J452" s="74">
        <v>18600.0</v>
      </c>
      <c r="K452" s="75"/>
      <c r="L452" s="78">
        <v>15.0</v>
      </c>
      <c r="M452" s="74">
        <v>17332.0</v>
      </c>
      <c r="N452" s="79">
        <f>L452/M452</f>
        <v>0.0008654511886</v>
      </c>
      <c r="O452" s="78">
        <v>11.0</v>
      </c>
      <c r="P452" s="74">
        <v>17016.0</v>
      </c>
      <c r="Q452" s="79">
        <f>O452/P452</f>
        <v>0.0006464503996</v>
      </c>
    </row>
    <row r="453">
      <c r="A453" s="71" t="s">
        <v>1227</v>
      </c>
      <c r="B453" s="72" t="s">
        <v>1670</v>
      </c>
      <c r="C453" s="78">
        <v>9.0</v>
      </c>
      <c r="D453" s="74">
        <v>23771.0</v>
      </c>
      <c r="E453" s="79">
        <f>C453/D453</f>
        <v>0.0003786125952</v>
      </c>
      <c r="F453" s="73"/>
      <c r="G453" s="74">
        <v>21258.0</v>
      </c>
      <c r="H453" s="75"/>
      <c r="I453" s="73"/>
      <c r="J453" s="74">
        <v>19931.0</v>
      </c>
      <c r="K453" s="75"/>
      <c r="L453" s="76" t="s">
        <v>1383</v>
      </c>
      <c r="M453" s="74">
        <v>18481.0</v>
      </c>
      <c r="N453" s="77" t="s">
        <v>1383</v>
      </c>
      <c r="O453" s="76" t="s">
        <v>1383</v>
      </c>
      <c r="P453" s="74">
        <v>19181.0</v>
      </c>
      <c r="Q453" s="77" t="s">
        <v>1383</v>
      </c>
    </row>
    <row r="454">
      <c r="A454" s="71" t="s">
        <v>1180</v>
      </c>
      <c r="B454" s="72" t="s">
        <v>1670</v>
      </c>
      <c r="C454" s="73"/>
      <c r="D454" s="74">
        <v>25963.0</v>
      </c>
      <c r="E454" s="75"/>
      <c r="F454" s="73"/>
      <c r="G454" s="74">
        <v>27034.0</v>
      </c>
      <c r="H454" s="80"/>
      <c r="I454" s="73"/>
      <c r="J454" s="74">
        <v>27855.0</v>
      </c>
      <c r="K454" s="75"/>
      <c r="L454" s="78">
        <v>26.0</v>
      </c>
      <c r="M454" s="74">
        <v>32936.0</v>
      </c>
      <c r="N454" s="79">
        <f t="shared" ref="N454:N457" si="132">L454/M454</f>
        <v>0.0007894097644</v>
      </c>
      <c r="O454" s="78">
        <v>25.0</v>
      </c>
      <c r="P454" s="74">
        <v>31496.0</v>
      </c>
      <c r="Q454" s="79">
        <f t="shared" ref="Q454:Q457" si="133">O454/P454</f>
        <v>0.0007937515875</v>
      </c>
    </row>
    <row r="455">
      <c r="A455" s="71" t="s">
        <v>1132</v>
      </c>
      <c r="B455" s="72" t="s">
        <v>1670</v>
      </c>
      <c r="C455" s="73"/>
      <c r="D455" s="74">
        <v>17469.0</v>
      </c>
      <c r="E455" s="75"/>
      <c r="F455" s="73"/>
      <c r="G455" s="74">
        <v>15951.0</v>
      </c>
      <c r="H455" s="75"/>
      <c r="I455" s="73"/>
      <c r="J455" s="74">
        <v>16440.0</v>
      </c>
      <c r="K455" s="75"/>
      <c r="L455" s="78">
        <v>50.0</v>
      </c>
      <c r="M455" s="74">
        <v>16241.0</v>
      </c>
      <c r="N455" s="79">
        <f t="shared" si="132"/>
        <v>0.003078628163</v>
      </c>
      <c r="O455" s="78">
        <v>50.0</v>
      </c>
      <c r="P455" s="74">
        <v>15762.0</v>
      </c>
      <c r="Q455" s="79">
        <f t="shared" si="133"/>
        <v>0.003172186271</v>
      </c>
    </row>
    <row r="456">
      <c r="A456" s="71" t="s">
        <v>1634</v>
      </c>
      <c r="B456" s="72" t="s">
        <v>1670</v>
      </c>
      <c r="C456" s="78">
        <v>9.0</v>
      </c>
      <c r="D456" s="74">
        <v>25429.0</v>
      </c>
      <c r="E456" s="79">
        <f t="shared" ref="E456:E458" si="134">C456/D456</f>
        <v>0.0003539266192</v>
      </c>
      <c r="F456" s="73"/>
      <c r="G456" s="74">
        <v>25914.0</v>
      </c>
      <c r="H456" s="75"/>
      <c r="I456" s="73"/>
      <c r="J456" s="74">
        <v>26462.0</v>
      </c>
      <c r="K456" s="75"/>
      <c r="L456" s="78">
        <v>151.0</v>
      </c>
      <c r="M456" s="74">
        <v>30276.0</v>
      </c>
      <c r="N456" s="79">
        <f t="shared" si="132"/>
        <v>0.004987448804</v>
      </c>
      <c r="O456" s="78">
        <v>130.0</v>
      </c>
      <c r="P456" s="74">
        <v>33191.0</v>
      </c>
      <c r="Q456" s="79">
        <f t="shared" si="133"/>
        <v>0.003916724413</v>
      </c>
    </row>
    <row r="457">
      <c r="A457" s="71" t="s">
        <v>1635</v>
      </c>
      <c r="B457" s="72" t="s">
        <v>1670</v>
      </c>
      <c r="C457" s="78">
        <v>28.0</v>
      </c>
      <c r="D457" s="74">
        <v>21052.0</v>
      </c>
      <c r="E457" s="79">
        <f t="shared" si="134"/>
        <v>0.001330039901</v>
      </c>
      <c r="F457" s="73"/>
      <c r="G457" s="74">
        <v>19050.0</v>
      </c>
      <c r="H457" s="75"/>
      <c r="I457" s="73"/>
      <c r="J457" s="74">
        <v>18607.0</v>
      </c>
      <c r="K457" s="75"/>
      <c r="L457" s="78">
        <v>16.0</v>
      </c>
      <c r="M457" s="74">
        <v>19206.0</v>
      </c>
      <c r="N457" s="79">
        <f t="shared" si="132"/>
        <v>0.000833072998</v>
      </c>
      <c r="O457" s="78">
        <v>16.0</v>
      </c>
      <c r="P457" s="74">
        <v>19950.0</v>
      </c>
      <c r="Q457" s="79">
        <f t="shared" si="133"/>
        <v>0.0008020050125</v>
      </c>
    </row>
    <row r="458">
      <c r="A458" s="71" t="s">
        <v>1690</v>
      </c>
      <c r="B458" s="72" t="s">
        <v>1670</v>
      </c>
      <c r="C458" s="78">
        <v>16.0</v>
      </c>
      <c r="D458" s="74">
        <v>21258.0</v>
      </c>
      <c r="E458" s="79">
        <f t="shared" si="134"/>
        <v>0.0007526578229</v>
      </c>
      <c r="F458" s="73"/>
      <c r="G458" s="74">
        <v>21160.0</v>
      </c>
      <c r="H458" s="75"/>
      <c r="I458" s="73"/>
      <c r="J458" s="74">
        <v>20983.0</v>
      </c>
      <c r="K458" s="75"/>
      <c r="L458" s="73"/>
      <c r="M458" s="74">
        <v>19148.0</v>
      </c>
      <c r="N458" s="75"/>
      <c r="O458" s="73"/>
      <c r="P458" s="74">
        <v>18406.0</v>
      </c>
      <c r="Q458" s="75"/>
    </row>
    <row r="459">
      <c r="A459" s="71" t="s">
        <v>1691</v>
      </c>
      <c r="B459" s="72" t="s">
        <v>1670</v>
      </c>
      <c r="C459" s="73"/>
      <c r="D459" s="74">
        <v>6178.0</v>
      </c>
      <c r="E459" s="75"/>
      <c r="F459" s="73"/>
      <c r="G459" s="74">
        <v>21971.0</v>
      </c>
      <c r="H459" s="75"/>
      <c r="I459" s="73"/>
      <c r="J459" s="74">
        <v>25082.0</v>
      </c>
      <c r="K459" s="75"/>
      <c r="L459" s="76" t="s">
        <v>1383</v>
      </c>
      <c r="M459" s="74">
        <v>25452.0</v>
      </c>
      <c r="N459" s="77" t="s">
        <v>1383</v>
      </c>
      <c r="O459" s="73"/>
      <c r="P459" s="74">
        <v>26630.0</v>
      </c>
      <c r="Q459" s="75"/>
    </row>
    <row r="460">
      <c r="A460" s="71" t="s">
        <v>1031</v>
      </c>
      <c r="B460" s="72" t="s">
        <v>1670</v>
      </c>
      <c r="C460" s="78">
        <v>152.0</v>
      </c>
      <c r="D460" s="74">
        <v>34859.0</v>
      </c>
      <c r="E460" s="79">
        <f t="shared" ref="E460:E461" si="135">C460/D460</f>
        <v>0.00436042342</v>
      </c>
      <c r="F460" s="78">
        <v>70.0</v>
      </c>
      <c r="G460" s="74">
        <v>36702.0</v>
      </c>
      <c r="H460" s="79">
        <f>F460/G460</f>
        <v>0.001907253011</v>
      </c>
      <c r="I460" s="78">
        <v>208.0</v>
      </c>
      <c r="J460" s="74">
        <v>39676.0</v>
      </c>
      <c r="K460" s="79">
        <f t="shared" ref="K460:K461" si="136">I460/J460</f>
        <v>0.005242463958</v>
      </c>
      <c r="L460" s="78">
        <v>27.0</v>
      </c>
      <c r="M460" s="74">
        <v>41268.0</v>
      </c>
      <c r="N460" s="79">
        <f t="shared" ref="N460:N461" si="137">L460/M460</f>
        <v>0.0006542599593</v>
      </c>
      <c r="O460" s="78">
        <v>56.0</v>
      </c>
      <c r="P460" s="74">
        <v>41074.0</v>
      </c>
      <c r="Q460" s="79">
        <f t="shared" ref="Q460:Q461" si="138">O460/P460</f>
        <v>0.001363392901</v>
      </c>
    </row>
    <row r="461">
      <c r="A461" s="71" t="s">
        <v>1692</v>
      </c>
      <c r="B461" s="72" t="s">
        <v>1670</v>
      </c>
      <c r="C461" s="78">
        <v>20.0</v>
      </c>
      <c r="D461" s="74">
        <v>37237.0</v>
      </c>
      <c r="E461" s="79">
        <f t="shared" si="135"/>
        <v>0.000537100196</v>
      </c>
      <c r="F461" s="76" t="s">
        <v>1383</v>
      </c>
      <c r="G461" s="74">
        <v>60720.0</v>
      </c>
      <c r="H461" s="77" t="s">
        <v>1383</v>
      </c>
      <c r="I461" s="78">
        <v>700.0</v>
      </c>
      <c r="J461" s="74">
        <v>74004.0</v>
      </c>
      <c r="K461" s="79">
        <f t="shared" si="136"/>
        <v>0.009458948165</v>
      </c>
      <c r="L461" s="78">
        <v>697.0</v>
      </c>
      <c r="M461" s="74">
        <v>82336.0</v>
      </c>
      <c r="N461" s="79">
        <f t="shared" si="137"/>
        <v>0.008465312864</v>
      </c>
      <c r="O461" s="78">
        <v>735.0</v>
      </c>
      <c r="P461" s="74">
        <v>89142.0</v>
      </c>
      <c r="Q461" s="79">
        <f t="shared" si="138"/>
        <v>0.008245271589</v>
      </c>
    </row>
    <row r="462">
      <c r="A462" s="71" t="s">
        <v>1693</v>
      </c>
      <c r="B462" s="72" t="s">
        <v>1670</v>
      </c>
      <c r="C462" s="73"/>
      <c r="D462" s="74">
        <v>13142.0</v>
      </c>
      <c r="E462" s="75"/>
      <c r="F462" s="73"/>
      <c r="G462" s="74">
        <v>12855.0</v>
      </c>
      <c r="H462" s="75"/>
      <c r="I462" s="73"/>
      <c r="J462" s="74">
        <v>12179.0</v>
      </c>
      <c r="K462" s="75"/>
      <c r="L462" s="76" t="s">
        <v>1383</v>
      </c>
      <c r="M462" s="74">
        <v>11575.0</v>
      </c>
      <c r="N462" s="77" t="s">
        <v>1383</v>
      </c>
      <c r="O462" s="73"/>
      <c r="P462" s="74">
        <v>11384.0</v>
      </c>
      <c r="Q462" s="75"/>
    </row>
    <row r="463">
      <c r="A463" s="71" t="s">
        <v>1694</v>
      </c>
      <c r="B463" s="72" t="s">
        <v>1670</v>
      </c>
      <c r="C463" s="78">
        <v>11.0</v>
      </c>
      <c r="D463" s="74">
        <v>14530.0</v>
      </c>
      <c r="E463" s="79">
        <f>C463/D463</f>
        <v>0.0007570543703</v>
      </c>
      <c r="F463" s="73"/>
      <c r="G463" s="74">
        <v>13462.0</v>
      </c>
      <c r="H463" s="75"/>
      <c r="I463" s="73"/>
      <c r="J463" s="74">
        <v>15686.0</v>
      </c>
      <c r="K463" s="75"/>
      <c r="L463" s="76" t="s">
        <v>1383</v>
      </c>
      <c r="M463" s="74">
        <v>15114.0</v>
      </c>
      <c r="N463" s="77" t="s">
        <v>1383</v>
      </c>
      <c r="O463" s="78">
        <v>23.0</v>
      </c>
      <c r="P463" s="74">
        <v>14571.0</v>
      </c>
      <c r="Q463" s="79">
        <f>O463/P463</f>
        <v>0.001578477798</v>
      </c>
    </row>
    <row r="464">
      <c r="A464" s="71" t="s">
        <v>1695</v>
      </c>
      <c r="B464" s="72" t="s">
        <v>1670</v>
      </c>
      <c r="C464" s="73"/>
      <c r="D464" s="74">
        <v>1968.0</v>
      </c>
      <c r="E464" s="75"/>
      <c r="F464" s="73"/>
      <c r="G464" s="74">
        <v>14624.0</v>
      </c>
      <c r="H464" s="75"/>
      <c r="I464" s="73"/>
      <c r="J464" s="74">
        <v>15431.0</v>
      </c>
      <c r="K464" s="75"/>
      <c r="L464" s="76" t="s">
        <v>1383</v>
      </c>
      <c r="M464" s="74">
        <v>15293.0</v>
      </c>
      <c r="N464" s="77" t="s">
        <v>1383</v>
      </c>
      <c r="O464" s="76" t="s">
        <v>1383</v>
      </c>
      <c r="P464" s="74">
        <v>15374.0</v>
      </c>
      <c r="Q464" s="77" t="s">
        <v>1383</v>
      </c>
    </row>
    <row r="465">
      <c r="A465" s="71" t="s">
        <v>708</v>
      </c>
      <c r="B465" s="72" t="s">
        <v>1670</v>
      </c>
      <c r="C465" s="73"/>
      <c r="D465" s="74">
        <v>17224.0</v>
      </c>
      <c r="E465" s="75"/>
      <c r="F465" s="73"/>
      <c r="G465" s="74">
        <v>15621.0</v>
      </c>
      <c r="H465" s="75"/>
      <c r="I465" s="73"/>
      <c r="J465" s="74">
        <v>15020.0</v>
      </c>
      <c r="K465" s="75"/>
      <c r="L465" s="73"/>
      <c r="M465" s="74">
        <v>14331.0</v>
      </c>
      <c r="N465" s="75"/>
      <c r="O465" s="73"/>
      <c r="P465" s="74">
        <v>14525.0</v>
      </c>
      <c r="Q465" s="75"/>
    </row>
    <row r="466">
      <c r="A466" s="71" t="s">
        <v>1696</v>
      </c>
      <c r="B466" s="72" t="s">
        <v>1670</v>
      </c>
      <c r="C466" s="78">
        <v>38.0</v>
      </c>
      <c r="D466" s="74">
        <v>25202.0</v>
      </c>
      <c r="E466" s="79">
        <f t="shared" ref="E466:E468" si="139">C466/D466</f>
        <v>0.00150781684</v>
      </c>
      <c r="F466" s="73"/>
      <c r="G466" s="74">
        <v>29860.0</v>
      </c>
      <c r="H466" s="75"/>
      <c r="I466" s="73"/>
      <c r="J466" s="74">
        <v>26270.0</v>
      </c>
      <c r="K466" s="75"/>
      <c r="L466" s="78">
        <v>73.0</v>
      </c>
      <c r="M466" s="74">
        <v>25804.0</v>
      </c>
      <c r="N466" s="79">
        <f>L466/M466</f>
        <v>0.002829018757</v>
      </c>
      <c r="O466" s="78">
        <v>105.0</v>
      </c>
      <c r="P466" s="74">
        <v>26485.0</v>
      </c>
      <c r="Q466" s="79">
        <f>O466/P466</f>
        <v>0.003964508212</v>
      </c>
    </row>
    <row r="467">
      <c r="A467" s="71" t="s">
        <v>1234</v>
      </c>
      <c r="B467" s="72" t="s">
        <v>1670</v>
      </c>
      <c r="C467" s="78">
        <v>8.0</v>
      </c>
      <c r="D467" s="74">
        <v>25111.0</v>
      </c>
      <c r="E467" s="79">
        <f t="shared" si="139"/>
        <v>0.0003185854805</v>
      </c>
      <c r="F467" s="73"/>
      <c r="G467" s="74">
        <v>22995.0</v>
      </c>
      <c r="H467" s="75"/>
      <c r="I467" s="73"/>
      <c r="J467" s="74">
        <v>24957.0</v>
      </c>
      <c r="K467" s="75"/>
      <c r="L467" s="73"/>
      <c r="M467" s="74">
        <v>25727.0</v>
      </c>
      <c r="N467" s="75"/>
      <c r="O467" s="76" t="s">
        <v>1383</v>
      </c>
      <c r="P467" s="74">
        <v>27019.0</v>
      </c>
      <c r="Q467" s="77" t="s">
        <v>1383</v>
      </c>
    </row>
    <row r="468">
      <c r="A468" s="71" t="s">
        <v>1033</v>
      </c>
      <c r="B468" s="72" t="s">
        <v>1670</v>
      </c>
      <c r="C468" s="78">
        <v>26.0</v>
      </c>
      <c r="D468" s="74">
        <v>23752.0</v>
      </c>
      <c r="E468" s="79">
        <f t="shared" si="139"/>
        <v>0.001094644662</v>
      </c>
      <c r="F468" s="73"/>
      <c r="G468" s="74">
        <v>30279.0</v>
      </c>
      <c r="H468" s="75"/>
      <c r="I468" s="73"/>
      <c r="J468" s="74">
        <v>32630.0</v>
      </c>
      <c r="K468" s="75"/>
      <c r="L468" s="78">
        <v>139.0</v>
      </c>
      <c r="M468" s="74">
        <v>33727.0</v>
      </c>
      <c r="N468" s="79">
        <f t="shared" ref="N468:N472" si="140">L468/M468</f>
        <v>0.004121327127</v>
      </c>
      <c r="O468" s="78">
        <v>175.0</v>
      </c>
      <c r="P468" s="74">
        <v>35406.0</v>
      </c>
      <c r="Q468" s="79">
        <f t="shared" ref="Q468:Q469" si="141">O468/P468</f>
        <v>0.004942665085</v>
      </c>
    </row>
    <row r="469">
      <c r="A469" s="71" t="s">
        <v>1697</v>
      </c>
      <c r="B469" s="72" t="s">
        <v>1670</v>
      </c>
      <c r="C469" s="73"/>
      <c r="D469" s="74">
        <v>14137.0</v>
      </c>
      <c r="E469" s="75"/>
      <c r="F469" s="73"/>
      <c r="G469" s="74">
        <v>15811.0</v>
      </c>
      <c r="H469" s="75"/>
      <c r="I469" s="73"/>
      <c r="J469" s="74">
        <v>15422.0</v>
      </c>
      <c r="K469" s="75"/>
      <c r="L469" s="78">
        <v>16.0</v>
      </c>
      <c r="M469" s="74">
        <v>15866.0</v>
      </c>
      <c r="N469" s="79">
        <f t="shared" si="140"/>
        <v>0.001008445733</v>
      </c>
      <c r="O469" s="78">
        <v>24.0</v>
      </c>
      <c r="P469" s="74">
        <v>15064.0</v>
      </c>
      <c r="Q469" s="79">
        <f t="shared" si="141"/>
        <v>0.001593202337</v>
      </c>
    </row>
    <row r="470">
      <c r="A470" s="71" t="s">
        <v>1641</v>
      </c>
      <c r="B470" s="72" t="s">
        <v>1670</v>
      </c>
      <c r="C470" s="78">
        <v>5.0</v>
      </c>
      <c r="D470" s="74">
        <v>14363.0</v>
      </c>
      <c r="E470" s="79">
        <f>C470/D470</f>
        <v>0.0003481166887</v>
      </c>
      <c r="F470" s="73"/>
      <c r="G470" s="74">
        <v>13435.0</v>
      </c>
      <c r="H470" s="75"/>
      <c r="I470" s="78">
        <v>52.0</v>
      </c>
      <c r="J470" s="74">
        <v>13921.0</v>
      </c>
      <c r="K470" s="79">
        <f>I470/J470</f>
        <v>0.003735363839</v>
      </c>
      <c r="L470" s="78">
        <v>18.0</v>
      </c>
      <c r="M470" s="74">
        <v>14065.0</v>
      </c>
      <c r="N470" s="79">
        <f t="shared" si="140"/>
        <v>0.001279772485</v>
      </c>
      <c r="O470" s="76" t="s">
        <v>1383</v>
      </c>
      <c r="P470" s="74">
        <v>14121.0</v>
      </c>
      <c r="Q470" s="77" t="s">
        <v>1383</v>
      </c>
    </row>
    <row r="471">
      <c r="A471" s="71" t="s">
        <v>1698</v>
      </c>
      <c r="B471" s="72" t="s">
        <v>1670</v>
      </c>
      <c r="C471" s="73"/>
      <c r="D471" s="74">
        <v>9055.0</v>
      </c>
      <c r="E471" s="75"/>
      <c r="F471" s="73"/>
      <c r="G471" s="74">
        <v>16633.0</v>
      </c>
      <c r="H471" s="75"/>
      <c r="I471" s="73"/>
      <c r="J471" s="74">
        <v>17125.0</v>
      </c>
      <c r="K471" s="75"/>
      <c r="L471" s="78">
        <v>17.0</v>
      </c>
      <c r="M471" s="74">
        <v>18213.0</v>
      </c>
      <c r="N471" s="79">
        <f t="shared" si="140"/>
        <v>0.0009333992203</v>
      </c>
      <c r="O471" s="78">
        <v>17.0</v>
      </c>
      <c r="P471" s="74">
        <v>18238.0</v>
      </c>
      <c r="Q471" s="79">
        <f t="shared" ref="Q471:Q472" si="142">O471/P471</f>
        <v>0.00093211975</v>
      </c>
    </row>
    <row r="472">
      <c r="A472" s="71" t="s">
        <v>285</v>
      </c>
      <c r="B472" s="72" t="s">
        <v>1670</v>
      </c>
      <c r="C472" s="78">
        <v>14.0</v>
      </c>
      <c r="D472" s="74">
        <v>13719.0</v>
      </c>
      <c r="E472" s="79">
        <f t="shared" ref="E472:E473" si="143">C472/D472</f>
        <v>0.001020482542</v>
      </c>
      <c r="F472" s="73"/>
      <c r="G472" s="74">
        <v>25429.0</v>
      </c>
      <c r="H472" s="75"/>
      <c r="I472" s="73"/>
      <c r="J472" s="74">
        <v>23467.0</v>
      </c>
      <c r="K472" s="75"/>
      <c r="L472" s="78">
        <v>31.0</v>
      </c>
      <c r="M472" s="74">
        <v>15010.0</v>
      </c>
      <c r="N472" s="79">
        <f t="shared" si="140"/>
        <v>0.002065289807</v>
      </c>
      <c r="O472" s="78">
        <f>33+16</f>
        <v>49</v>
      </c>
      <c r="P472" s="74">
        <v>14553.0</v>
      </c>
      <c r="Q472" s="79">
        <f t="shared" si="142"/>
        <v>0.003367003367</v>
      </c>
    </row>
    <row r="473">
      <c r="A473" s="71" t="s">
        <v>277</v>
      </c>
      <c r="B473" s="72" t="s">
        <v>1670</v>
      </c>
      <c r="C473" s="78">
        <v>17.0</v>
      </c>
      <c r="D473" s="74">
        <v>15895.0</v>
      </c>
      <c r="E473" s="79">
        <f t="shared" si="143"/>
        <v>0.001069518717</v>
      </c>
      <c r="F473" s="73"/>
      <c r="G473" s="74">
        <v>16604.0</v>
      </c>
      <c r="H473" s="75"/>
      <c r="I473" s="73"/>
      <c r="J473" s="74">
        <v>17048.0</v>
      </c>
      <c r="K473" s="75"/>
      <c r="L473" s="76" t="s">
        <v>1383</v>
      </c>
      <c r="M473" s="74">
        <v>16752.0</v>
      </c>
      <c r="N473" s="77" t="s">
        <v>1383</v>
      </c>
      <c r="O473" s="73"/>
      <c r="P473" s="74">
        <v>15697.0</v>
      </c>
      <c r="Q473" s="75"/>
    </row>
    <row r="474">
      <c r="A474" s="71" t="s">
        <v>1699</v>
      </c>
      <c r="B474" s="72" t="s">
        <v>1670</v>
      </c>
      <c r="C474" s="73"/>
      <c r="D474" s="74">
        <v>23170.0</v>
      </c>
      <c r="E474" s="75"/>
      <c r="F474" s="76" t="s">
        <v>1383</v>
      </c>
      <c r="G474" s="74">
        <v>29505.0</v>
      </c>
      <c r="H474" s="77" t="s">
        <v>1383</v>
      </c>
      <c r="I474" s="78">
        <v>429.0</v>
      </c>
      <c r="J474" s="74">
        <v>29042.0</v>
      </c>
      <c r="K474" s="79">
        <f>I474/J474</f>
        <v>0.01477170994</v>
      </c>
      <c r="L474" s="78">
        <v>300.0</v>
      </c>
      <c r="M474" s="74">
        <v>29385.0</v>
      </c>
      <c r="N474" s="79">
        <f>L474/M474</f>
        <v>0.01020929045</v>
      </c>
      <c r="O474" s="78">
        <v>215.0</v>
      </c>
      <c r="P474" s="74">
        <v>31296.0</v>
      </c>
      <c r="Q474" s="79">
        <f t="shared" ref="Q474:Q475" si="144">O474/P474</f>
        <v>0.006869887526</v>
      </c>
    </row>
    <row r="475">
      <c r="A475" s="71" t="s">
        <v>1700</v>
      </c>
      <c r="B475" s="72" t="s">
        <v>1670</v>
      </c>
      <c r="C475" s="73"/>
      <c r="D475" s="74">
        <v>4155.0</v>
      </c>
      <c r="E475" s="75"/>
      <c r="F475" s="73"/>
      <c r="G475" s="74">
        <v>17262.0</v>
      </c>
      <c r="H475" s="75"/>
      <c r="I475" s="73"/>
      <c r="J475" s="74">
        <v>19051.0</v>
      </c>
      <c r="K475" s="75"/>
      <c r="L475" s="76" t="s">
        <v>1383</v>
      </c>
      <c r="M475" s="74">
        <v>18409.0</v>
      </c>
      <c r="N475" s="77" t="s">
        <v>1383</v>
      </c>
      <c r="O475" s="78">
        <v>12.0</v>
      </c>
      <c r="P475" s="74">
        <v>19293.0</v>
      </c>
      <c r="Q475" s="79">
        <f t="shared" si="144"/>
        <v>0.0006219872493</v>
      </c>
    </row>
    <row r="476">
      <c r="A476" s="71" t="s">
        <v>980</v>
      </c>
      <c r="B476" s="72" t="s">
        <v>1670</v>
      </c>
      <c r="C476" s="73"/>
      <c r="D476" s="74">
        <v>2219.0</v>
      </c>
      <c r="E476" s="75"/>
      <c r="F476" s="73"/>
      <c r="G476" s="74">
        <v>8956.0</v>
      </c>
      <c r="H476" s="75"/>
      <c r="I476" s="73"/>
      <c r="J476" s="74">
        <v>10223.0</v>
      </c>
      <c r="K476" s="75"/>
      <c r="L476" s="73"/>
      <c r="M476" s="74">
        <v>10182.0</v>
      </c>
      <c r="N476" s="75"/>
      <c r="O476" s="73"/>
      <c r="P476" s="74">
        <v>10607.0</v>
      </c>
      <c r="Q476" s="75"/>
    </row>
    <row r="477">
      <c r="A477" s="71" t="s">
        <v>1701</v>
      </c>
      <c r="B477" s="72" t="s">
        <v>1670</v>
      </c>
      <c r="C477" s="73"/>
      <c r="D477" s="74">
        <v>19667.0</v>
      </c>
      <c r="E477" s="75"/>
      <c r="F477" s="73"/>
      <c r="G477" s="74">
        <v>24002.0</v>
      </c>
      <c r="H477" s="75"/>
      <c r="I477" s="73"/>
      <c r="J477" s="74">
        <v>24137.0</v>
      </c>
      <c r="K477" s="75"/>
      <c r="L477" s="78">
        <v>12.0</v>
      </c>
      <c r="M477" s="74">
        <v>25904.0</v>
      </c>
      <c r="N477" s="79">
        <f t="shared" ref="N477:N478" si="145">L477/M477</f>
        <v>0.0004632489191</v>
      </c>
      <c r="O477" s="78">
        <v>17.0</v>
      </c>
      <c r="P477" s="74">
        <v>24887.0</v>
      </c>
      <c r="Q477" s="79">
        <f>O477/P477</f>
        <v>0.0006830875558</v>
      </c>
    </row>
    <row r="478">
      <c r="A478" s="71" t="s">
        <v>1702</v>
      </c>
      <c r="B478" s="72" t="s">
        <v>1670</v>
      </c>
      <c r="C478" s="73"/>
      <c r="D478" s="74">
        <v>4131.0</v>
      </c>
      <c r="E478" s="75"/>
      <c r="F478" s="73"/>
      <c r="G478" s="74">
        <v>13845.0</v>
      </c>
      <c r="H478" s="75"/>
      <c r="I478" s="73"/>
      <c r="J478" s="74">
        <v>15486.0</v>
      </c>
      <c r="K478" s="75"/>
      <c r="L478" s="78">
        <v>11.0</v>
      </c>
      <c r="M478" s="74">
        <v>15368.0</v>
      </c>
      <c r="N478" s="79">
        <f t="shared" si="145"/>
        <v>0.0007157730349</v>
      </c>
      <c r="O478" s="76" t="s">
        <v>1383</v>
      </c>
      <c r="P478" s="74">
        <v>16170.0</v>
      </c>
      <c r="Q478" s="77" t="s">
        <v>1383</v>
      </c>
    </row>
    <row r="479">
      <c r="A479" s="71" t="s">
        <v>694</v>
      </c>
      <c r="B479" s="72" t="s">
        <v>1670</v>
      </c>
      <c r="C479" s="73"/>
      <c r="D479" s="74">
        <v>8566.0</v>
      </c>
      <c r="E479" s="75"/>
      <c r="F479" s="73"/>
      <c r="G479" s="74">
        <v>23129.0</v>
      </c>
      <c r="H479" s="75"/>
      <c r="I479" s="73"/>
      <c r="J479" s="74">
        <v>23584.0</v>
      </c>
      <c r="K479" s="75"/>
      <c r="L479" s="76" t="s">
        <v>1383</v>
      </c>
      <c r="M479" s="74">
        <v>24159.0</v>
      </c>
      <c r="N479" s="77" t="s">
        <v>1383</v>
      </c>
      <c r="O479" s="76" t="s">
        <v>1383</v>
      </c>
      <c r="P479" s="74">
        <v>23502.0</v>
      </c>
      <c r="Q479" s="77" t="s">
        <v>1383</v>
      </c>
    </row>
    <row r="480">
      <c r="A480" s="71" t="s">
        <v>1703</v>
      </c>
      <c r="B480" s="72" t="s">
        <v>1670</v>
      </c>
      <c r="C480" s="73"/>
      <c r="D480" s="74">
        <v>3713.0</v>
      </c>
      <c r="E480" s="75"/>
      <c r="F480" s="73"/>
      <c r="G480" s="74">
        <v>14808.0</v>
      </c>
      <c r="H480" s="75"/>
      <c r="I480" s="73"/>
      <c r="J480" s="74">
        <v>15602.0</v>
      </c>
      <c r="K480" s="75"/>
      <c r="L480" s="76" t="s">
        <v>1383</v>
      </c>
      <c r="M480" s="74">
        <v>15687.0</v>
      </c>
      <c r="N480" s="77" t="s">
        <v>1383</v>
      </c>
      <c r="O480" s="73"/>
      <c r="P480" s="74">
        <v>16266.0</v>
      </c>
      <c r="Q480" s="75"/>
    </row>
    <row r="481">
      <c r="A481" s="71" t="s">
        <v>1455</v>
      </c>
      <c r="B481" s="72" t="s">
        <v>1670</v>
      </c>
      <c r="C481" s="78">
        <v>260.0</v>
      </c>
      <c r="D481" s="74">
        <v>42395.0</v>
      </c>
      <c r="E481" s="79">
        <f>C481/D481</f>
        <v>0.006132798679</v>
      </c>
      <c r="F481" s="78">
        <v>3000.0</v>
      </c>
      <c r="G481" s="74">
        <v>110438.0</v>
      </c>
      <c r="H481" s="79">
        <f>F481/G481</f>
        <v>0.02716456292</v>
      </c>
      <c r="I481" s="78">
        <v>3200.0</v>
      </c>
      <c r="J481" s="74">
        <v>154029.0</v>
      </c>
      <c r="K481" s="79">
        <f t="shared" ref="K481:K482" si="146">I481/J481</f>
        <v>0.02077530855</v>
      </c>
      <c r="L481" s="78">
        <v>4243.0</v>
      </c>
      <c r="M481" s="74">
        <v>172837.0</v>
      </c>
      <c r="N481" s="79">
        <f t="shared" ref="N481:N483" si="147">L481/M481</f>
        <v>0.02454914168</v>
      </c>
      <c r="O481" s="78">
        <v>4000.0</v>
      </c>
      <c r="P481" s="74">
        <v>195835.0</v>
      </c>
      <c r="Q481" s="79">
        <f t="shared" ref="Q481:Q483" si="148">O481/P481</f>
        <v>0.02042535808</v>
      </c>
    </row>
    <row r="482">
      <c r="A482" s="71" t="s">
        <v>1704</v>
      </c>
      <c r="B482" s="72" t="s">
        <v>1670</v>
      </c>
      <c r="C482" s="73"/>
      <c r="D482" s="74">
        <v>39850.0</v>
      </c>
      <c r="E482" s="75"/>
      <c r="F482" s="76" t="s">
        <v>1383</v>
      </c>
      <c r="G482" s="74">
        <v>55832.0</v>
      </c>
      <c r="H482" s="77" t="s">
        <v>1383</v>
      </c>
      <c r="I482" s="78">
        <v>1000.0</v>
      </c>
      <c r="J482" s="74">
        <v>61550.0</v>
      </c>
      <c r="K482" s="79">
        <f t="shared" si="146"/>
        <v>0.0162469537</v>
      </c>
      <c r="L482" s="78">
        <v>600.0</v>
      </c>
      <c r="M482" s="74">
        <v>69888.0</v>
      </c>
      <c r="N482" s="79">
        <f t="shared" si="147"/>
        <v>0.008585164835</v>
      </c>
      <c r="O482" s="78">
        <v>535.0</v>
      </c>
      <c r="P482" s="74">
        <v>66756.0</v>
      </c>
      <c r="Q482" s="79">
        <f t="shared" si="148"/>
        <v>0.00801426089</v>
      </c>
    </row>
    <row r="483">
      <c r="A483" s="71" t="s">
        <v>1705</v>
      </c>
      <c r="B483" s="72" t="s">
        <v>1670</v>
      </c>
      <c r="C483" s="73"/>
      <c r="D483" s="74">
        <v>18936.0</v>
      </c>
      <c r="E483" s="75"/>
      <c r="F483" s="73"/>
      <c r="G483" s="74">
        <v>19589.0</v>
      </c>
      <c r="H483" s="75"/>
      <c r="I483" s="73"/>
      <c r="J483" s="74">
        <v>19910.0</v>
      </c>
      <c r="K483" s="75"/>
      <c r="L483" s="78">
        <v>17.0</v>
      </c>
      <c r="M483" s="74">
        <v>18727.0</v>
      </c>
      <c r="N483" s="79">
        <f t="shared" si="147"/>
        <v>0.0009077802104</v>
      </c>
      <c r="O483" s="78">
        <v>19.0</v>
      </c>
      <c r="P483" s="74">
        <v>18758.0</v>
      </c>
      <c r="Q483" s="79">
        <f t="shared" si="148"/>
        <v>0.001012901162</v>
      </c>
    </row>
    <row r="484">
      <c r="A484" s="71" t="s">
        <v>1706</v>
      </c>
      <c r="B484" s="72" t="s">
        <v>1670</v>
      </c>
      <c r="C484" s="73"/>
      <c r="D484" s="74">
        <v>12085.0</v>
      </c>
      <c r="E484" s="75"/>
      <c r="F484" s="73"/>
      <c r="G484" s="74">
        <v>12904.0</v>
      </c>
      <c r="H484" s="75"/>
      <c r="I484" s="73"/>
      <c r="J484" s="74">
        <v>12919.0</v>
      </c>
      <c r="K484" s="75"/>
      <c r="L484" s="73"/>
      <c r="M484" s="74">
        <v>11966.0</v>
      </c>
      <c r="N484" s="75"/>
      <c r="O484" s="73"/>
      <c r="P484" s="74">
        <v>11137.0</v>
      </c>
      <c r="Q484" s="75"/>
    </row>
    <row r="485">
      <c r="A485" s="71" t="s">
        <v>1707</v>
      </c>
      <c r="B485" s="72" t="s">
        <v>1670</v>
      </c>
      <c r="C485" s="73"/>
      <c r="D485" s="74">
        <v>8774.0</v>
      </c>
      <c r="E485" s="75"/>
      <c r="F485" s="73"/>
      <c r="G485" s="74">
        <v>16555.0</v>
      </c>
      <c r="H485" s="75"/>
      <c r="I485" s="73"/>
      <c r="J485" s="74">
        <v>17500.0</v>
      </c>
      <c r="K485" s="75"/>
      <c r="L485" s="73"/>
      <c r="M485" s="74">
        <v>17641.0</v>
      </c>
      <c r="N485" s="75"/>
      <c r="O485" s="73"/>
      <c r="P485" s="74">
        <v>17639.0</v>
      </c>
      <c r="Q485" s="75"/>
    </row>
    <row r="486">
      <c r="A486" s="71" t="s">
        <v>879</v>
      </c>
      <c r="B486" s="72" t="s">
        <v>1670</v>
      </c>
      <c r="C486" s="78">
        <v>204.0</v>
      </c>
      <c r="D486" s="74">
        <v>41266.0</v>
      </c>
      <c r="E486" s="79">
        <f>C486/D486</f>
        <v>0.004943537052</v>
      </c>
      <c r="F486" s="78">
        <v>250.0</v>
      </c>
      <c r="G486" s="74">
        <v>60000.0</v>
      </c>
      <c r="H486" s="79">
        <f>F486/G486</f>
        <v>0.004166666667</v>
      </c>
      <c r="I486" s="78">
        <v>600.0</v>
      </c>
      <c r="J486" s="74">
        <v>73952.0</v>
      </c>
      <c r="K486" s="79">
        <f>I486/J486</f>
        <v>0.008113370835</v>
      </c>
      <c r="L486" s="78">
        <v>690.0</v>
      </c>
      <c r="M486" s="74">
        <v>77332.0</v>
      </c>
      <c r="N486" s="79">
        <f>L486/M486</f>
        <v>0.00892256763</v>
      </c>
      <c r="O486" s="78">
        <v>710.0</v>
      </c>
      <c r="P486" s="74">
        <v>84748.0</v>
      </c>
      <c r="Q486" s="79">
        <f>O486/P486</f>
        <v>0.008377778827</v>
      </c>
    </row>
    <row r="487">
      <c r="A487" s="71" t="s">
        <v>1073</v>
      </c>
      <c r="B487" s="72" t="s">
        <v>1670</v>
      </c>
      <c r="C487" s="73"/>
      <c r="D487" s="74">
        <v>12696.0</v>
      </c>
      <c r="E487" s="75"/>
      <c r="F487" s="73"/>
      <c r="G487" s="74">
        <v>16552.0</v>
      </c>
      <c r="H487" s="75"/>
      <c r="I487" s="73"/>
      <c r="J487" s="74">
        <v>16065.0</v>
      </c>
      <c r="K487" s="75"/>
      <c r="L487" s="73"/>
      <c r="M487" s="74">
        <v>17131.0</v>
      </c>
      <c r="N487" s="75"/>
      <c r="O487" s="73"/>
      <c r="P487" s="74">
        <v>16720.0</v>
      </c>
      <c r="Q487" s="75"/>
    </row>
    <row r="488">
      <c r="A488" s="71" t="s">
        <v>1708</v>
      </c>
      <c r="B488" s="72" t="s">
        <v>1670</v>
      </c>
      <c r="C488" s="73"/>
      <c r="D488" s="74">
        <v>5426.0</v>
      </c>
      <c r="E488" s="75"/>
      <c r="F488" s="73"/>
      <c r="G488" s="74">
        <v>25248.0</v>
      </c>
      <c r="H488" s="75"/>
      <c r="I488" s="73"/>
      <c r="J488" s="74">
        <v>26458.0</v>
      </c>
      <c r="K488" s="75"/>
      <c r="L488" s="76" t="s">
        <v>1383</v>
      </c>
      <c r="M488" s="74">
        <v>26806.0</v>
      </c>
      <c r="N488" s="77" t="s">
        <v>1383</v>
      </c>
      <c r="O488" s="73"/>
      <c r="P488" s="74">
        <v>27209.0</v>
      </c>
      <c r="Q488" s="75"/>
    </row>
    <row r="489">
      <c r="A489" s="71" t="s">
        <v>1709</v>
      </c>
      <c r="B489" s="72" t="s">
        <v>1670</v>
      </c>
      <c r="C489" s="78">
        <v>6.0</v>
      </c>
      <c r="D489" s="74">
        <v>16906.0</v>
      </c>
      <c r="E489" s="79">
        <f t="shared" ref="E489:E490" si="149">C489/D489</f>
        <v>0.0003549035845</v>
      </c>
      <c r="F489" s="73"/>
      <c r="G489" s="74">
        <v>24083.0</v>
      </c>
      <c r="H489" s="75"/>
      <c r="I489" s="73"/>
      <c r="J489" s="74">
        <v>26185.0</v>
      </c>
      <c r="K489" s="75"/>
      <c r="L489" s="78">
        <v>24.0</v>
      </c>
      <c r="M489" s="74">
        <v>31141.0</v>
      </c>
      <c r="N489" s="79">
        <f>L489/M489</f>
        <v>0.0007706881603</v>
      </c>
      <c r="O489" s="78">
        <v>26.0</v>
      </c>
      <c r="P489" s="74">
        <v>33434.0</v>
      </c>
      <c r="Q489" s="79">
        <f>O489/P489</f>
        <v>0.0007776514925</v>
      </c>
    </row>
    <row r="490">
      <c r="A490" s="71" t="s">
        <v>1710</v>
      </c>
      <c r="B490" s="72" t="s">
        <v>1670</v>
      </c>
      <c r="C490" s="78">
        <v>8.0</v>
      </c>
      <c r="D490" s="74">
        <v>21585.0</v>
      </c>
      <c r="E490" s="79">
        <f t="shared" si="149"/>
        <v>0.0003706277508</v>
      </c>
      <c r="F490" s="73"/>
      <c r="G490" s="74">
        <v>22156.0</v>
      </c>
      <c r="H490" s="75"/>
      <c r="I490" s="73"/>
      <c r="J490" s="74">
        <v>21861.0</v>
      </c>
      <c r="K490" s="75"/>
      <c r="L490" s="73"/>
      <c r="M490" s="74">
        <v>21987.0</v>
      </c>
      <c r="N490" s="75"/>
      <c r="O490" s="76" t="s">
        <v>1383</v>
      </c>
      <c r="P490" s="74">
        <v>22428.0</v>
      </c>
      <c r="Q490" s="77" t="s">
        <v>1383</v>
      </c>
    </row>
    <row r="491">
      <c r="A491" s="71" t="s">
        <v>881</v>
      </c>
      <c r="B491" s="72" t="s">
        <v>1670</v>
      </c>
      <c r="C491" s="73"/>
      <c r="D491" s="74">
        <v>15635.0</v>
      </c>
      <c r="E491" s="75"/>
      <c r="F491" s="73"/>
      <c r="G491" s="74">
        <v>16312.0</v>
      </c>
      <c r="H491" s="75"/>
      <c r="I491" s="73"/>
      <c r="J491" s="74">
        <v>15514.0</v>
      </c>
      <c r="K491" s="75"/>
      <c r="L491" s="73"/>
      <c r="M491" s="74">
        <v>14859.0</v>
      </c>
      <c r="N491" s="75"/>
      <c r="O491" s="73"/>
      <c r="P491" s="74">
        <v>14258.0</v>
      </c>
      <c r="Q491" s="75"/>
    </row>
    <row r="492">
      <c r="A492" s="71" t="s">
        <v>247</v>
      </c>
      <c r="B492" s="72" t="s">
        <v>1670</v>
      </c>
      <c r="C492" s="73"/>
      <c r="D492" s="74">
        <v>14980.0</v>
      </c>
      <c r="E492" s="75"/>
      <c r="F492" s="73"/>
      <c r="G492" s="74">
        <v>16616.0</v>
      </c>
      <c r="H492" s="75"/>
      <c r="I492" s="73"/>
      <c r="J492" s="74">
        <v>17268.0</v>
      </c>
      <c r="K492" s="75"/>
      <c r="L492" s="78">
        <v>35.0</v>
      </c>
      <c r="M492" s="74">
        <v>17435.0</v>
      </c>
      <c r="N492" s="79">
        <f>L492/M492</f>
        <v>0.002007456266</v>
      </c>
      <c r="O492" s="78">
        <v>24.0</v>
      </c>
      <c r="P492" s="74">
        <v>16280.0</v>
      </c>
      <c r="Q492" s="79">
        <f>O492/P492</f>
        <v>0.001474201474</v>
      </c>
    </row>
    <row r="493">
      <c r="A493" s="71" t="s">
        <v>1053</v>
      </c>
      <c r="B493" s="72" t="s">
        <v>1670</v>
      </c>
      <c r="C493" s="73"/>
      <c r="D493" s="74">
        <v>17043.0</v>
      </c>
      <c r="E493" s="75"/>
      <c r="F493" s="73"/>
      <c r="G493" s="74">
        <v>15020.0</v>
      </c>
      <c r="H493" s="75"/>
      <c r="I493" s="73"/>
      <c r="J493" s="74">
        <v>14060.0</v>
      </c>
      <c r="K493" s="75"/>
      <c r="L493" s="73"/>
      <c r="M493" s="74">
        <v>12603.0</v>
      </c>
      <c r="N493" s="75"/>
      <c r="O493" s="76" t="s">
        <v>1383</v>
      </c>
      <c r="P493" s="74">
        <v>12053.0</v>
      </c>
      <c r="Q493" s="77" t="s">
        <v>1383</v>
      </c>
    </row>
    <row r="494">
      <c r="A494" s="71" t="s">
        <v>1711</v>
      </c>
      <c r="B494" s="72" t="s">
        <v>1670</v>
      </c>
      <c r="C494" s="73"/>
      <c r="D494" s="74">
        <v>25285.0</v>
      </c>
      <c r="E494" s="75"/>
      <c r="F494" s="78">
        <v>150.0</v>
      </c>
      <c r="G494" s="74">
        <v>37743.0</v>
      </c>
      <c r="H494" s="79">
        <f>F494/G494</f>
        <v>0.00397424688</v>
      </c>
      <c r="I494" s="78">
        <v>412.0</v>
      </c>
      <c r="J494" s="74">
        <v>37937.0</v>
      </c>
      <c r="K494" s="79">
        <f>I494/J494</f>
        <v>0.01086011018</v>
      </c>
      <c r="L494" s="73"/>
      <c r="M494" s="74">
        <v>40480.0</v>
      </c>
      <c r="N494" s="75"/>
      <c r="O494" s="78">
        <v>195.0</v>
      </c>
      <c r="P494" s="74">
        <v>44280.0</v>
      </c>
      <c r="Q494" s="79">
        <f>O494/P494</f>
        <v>0.004403794038</v>
      </c>
    </row>
    <row r="495">
      <c r="A495" s="71" t="s">
        <v>342</v>
      </c>
      <c r="B495" s="72" t="s">
        <v>1670</v>
      </c>
      <c r="C495" s="78">
        <v>6.0</v>
      </c>
      <c r="D495" s="74">
        <v>19578.0</v>
      </c>
      <c r="E495" s="79">
        <f>C495/D495</f>
        <v>0.0003064664419</v>
      </c>
      <c r="F495" s="73"/>
      <c r="G495" s="74">
        <v>18194.0</v>
      </c>
      <c r="H495" s="75"/>
      <c r="I495" s="73"/>
      <c r="J495" s="74">
        <v>18047.0</v>
      </c>
      <c r="K495" s="75"/>
      <c r="L495" s="73"/>
      <c r="M495" s="74">
        <v>17700.0</v>
      </c>
      <c r="N495" s="75"/>
      <c r="O495" s="73"/>
      <c r="P495" s="74">
        <v>17695.0</v>
      </c>
      <c r="Q495" s="75"/>
    </row>
    <row r="496">
      <c r="A496" s="71" t="s">
        <v>631</v>
      </c>
      <c r="B496" s="72" t="s">
        <v>1670</v>
      </c>
      <c r="C496" s="73"/>
      <c r="D496" s="74">
        <v>20374.0</v>
      </c>
      <c r="E496" s="75"/>
      <c r="F496" s="73"/>
      <c r="G496" s="74">
        <v>19925.0</v>
      </c>
      <c r="H496" s="75"/>
      <c r="I496" s="73"/>
      <c r="J496" s="74">
        <v>20421.0</v>
      </c>
      <c r="K496" s="75"/>
      <c r="L496" s="73"/>
      <c r="M496" s="74">
        <v>19822.0</v>
      </c>
      <c r="N496" s="75"/>
      <c r="O496" s="78">
        <v>25.0</v>
      </c>
      <c r="P496" s="74">
        <v>20055.0</v>
      </c>
      <c r="Q496" s="79">
        <f>O496/P496</f>
        <v>0.001246571927</v>
      </c>
    </row>
    <row r="497">
      <c r="A497" s="71" t="s">
        <v>1190</v>
      </c>
      <c r="B497" s="72" t="s">
        <v>1670</v>
      </c>
      <c r="C497" s="73"/>
      <c r="D497" s="74">
        <v>16127.0</v>
      </c>
      <c r="E497" s="75"/>
      <c r="F497" s="73"/>
      <c r="G497" s="74">
        <v>16184.0</v>
      </c>
      <c r="H497" s="75"/>
      <c r="I497" s="73"/>
      <c r="J497" s="74">
        <v>15378.0</v>
      </c>
      <c r="K497" s="75"/>
      <c r="L497" s="73"/>
      <c r="M497" s="74">
        <v>13787.0</v>
      </c>
      <c r="N497" s="75"/>
      <c r="O497" s="73"/>
      <c r="P497" s="74">
        <v>13308.0</v>
      </c>
      <c r="Q497" s="75"/>
    </row>
    <row r="498">
      <c r="A498" s="71" t="s">
        <v>439</v>
      </c>
      <c r="B498" s="72" t="s">
        <v>1670</v>
      </c>
      <c r="C498" s="73"/>
      <c r="D498" s="74">
        <v>15951.0</v>
      </c>
      <c r="E498" s="75"/>
      <c r="F498" s="73"/>
      <c r="G498" s="74">
        <v>34629.0</v>
      </c>
      <c r="H498" s="75"/>
      <c r="I498" s="73"/>
      <c r="J498" s="74">
        <v>37611.0</v>
      </c>
      <c r="K498" s="75"/>
      <c r="L498" s="78">
        <v>140.0</v>
      </c>
      <c r="M498" s="74">
        <v>40425.0</v>
      </c>
      <c r="N498" s="79">
        <f>L498/M498</f>
        <v>0.003463203463</v>
      </c>
      <c r="O498" s="78">
        <v>110.0</v>
      </c>
      <c r="P498" s="74">
        <v>41521.0</v>
      </c>
      <c r="Q498" s="79">
        <f>O498/P498</f>
        <v>0.002649261819</v>
      </c>
    </row>
    <row r="499">
      <c r="A499" s="71" t="s">
        <v>1712</v>
      </c>
      <c r="B499" s="72" t="s">
        <v>1670</v>
      </c>
      <c r="C499" s="73"/>
      <c r="D499" s="74">
        <v>4917.0</v>
      </c>
      <c r="E499" s="75"/>
      <c r="F499" s="73"/>
      <c r="G499" s="74">
        <v>11914.0</v>
      </c>
      <c r="H499" s="75"/>
      <c r="I499" s="73"/>
      <c r="J499" s="74">
        <v>13489.0</v>
      </c>
      <c r="K499" s="75"/>
      <c r="L499" s="76" t="s">
        <v>1383</v>
      </c>
      <c r="M499" s="74">
        <v>13143.0</v>
      </c>
      <c r="N499" s="77" t="s">
        <v>1383</v>
      </c>
      <c r="O499" s="76" t="s">
        <v>1383</v>
      </c>
      <c r="P499" s="74">
        <v>13972.0</v>
      </c>
      <c r="Q499" s="77" t="s">
        <v>1383</v>
      </c>
    </row>
    <row r="500">
      <c r="A500" s="71" t="s">
        <v>1713</v>
      </c>
      <c r="B500" s="72" t="s">
        <v>1670</v>
      </c>
      <c r="C500" s="73"/>
      <c r="D500" s="74">
        <v>29938.0</v>
      </c>
      <c r="E500" s="75"/>
      <c r="F500" s="73"/>
      <c r="G500" s="74">
        <v>21729.0</v>
      </c>
      <c r="H500" s="75"/>
      <c r="I500" s="73"/>
      <c r="J500" s="74">
        <v>22091.0</v>
      </c>
      <c r="K500" s="75"/>
      <c r="L500" s="78">
        <v>12.0</v>
      </c>
      <c r="M500" s="74">
        <v>21630.0</v>
      </c>
      <c r="N500" s="79">
        <f t="shared" ref="N500:N501" si="150">L500/M500</f>
        <v>0.0005547850208</v>
      </c>
      <c r="O500" s="78">
        <v>13.0</v>
      </c>
      <c r="P500" s="74">
        <v>22263.0</v>
      </c>
      <c r="Q500" s="79">
        <f t="shared" ref="Q500:Q501" si="151">O500/P500</f>
        <v>0.0005839284912</v>
      </c>
    </row>
    <row r="501">
      <c r="A501" s="71" t="s">
        <v>503</v>
      </c>
      <c r="B501" s="72" t="s">
        <v>1670</v>
      </c>
      <c r="C501" s="78">
        <v>48.0</v>
      </c>
      <c r="D501" s="74">
        <v>14996.0</v>
      </c>
      <c r="E501" s="79">
        <f>C501/D501</f>
        <v>0.003200853561</v>
      </c>
      <c r="F501" s="78">
        <v>1025.0</v>
      </c>
      <c r="G501" s="74">
        <v>67616.0</v>
      </c>
      <c r="H501" s="79">
        <f>F501/G501</f>
        <v>0.01515913393</v>
      </c>
      <c r="I501" s="78">
        <v>2500.0</v>
      </c>
      <c r="J501" s="74">
        <v>92171.0</v>
      </c>
      <c r="K501" s="79">
        <f>I501/J501</f>
        <v>0.02712349871</v>
      </c>
      <c r="L501" s="78">
        <v>3150.0</v>
      </c>
      <c r="M501" s="74">
        <v>101669.0</v>
      </c>
      <c r="N501" s="79">
        <f t="shared" si="150"/>
        <v>0.03098289547</v>
      </c>
      <c r="O501" s="78">
        <v>3500.0</v>
      </c>
      <c r="P501" s="74">
        <v>103627.0</v>
      </c>
      <c r="Q501" s="79">
        <f t="shared" si="151"/>
        <v>0.03377498142</v>
      </c>
    </row>
    <row r="502">
      <c r="A502" s="71" t="s">
        <v>969</v>
      </c>
      <c r="B502" s="72" t="s">
        <v>1670</v>
      </c>
      <c r="C502" s="73"/>
      <c r="D502" s="74">
        <v>7953.0</v>
      </c>
      <c r="E502" s="75"/>
      <c r="F502" s="73"/>
      <c r="G502" s="74">
        <v>9950.0</v>
      </c>
      <c r="H502" s="75"/>
      <c r="I502" s="73"/>
      <c r="J502" s="74">
        <v>11630.0</v>
      </c>
      <c r="K502" s="75"/>
      <c r="L502" s="73"/>
      <c r="M502" s="74">
        <v>11164.0</v>
      </c>
      <c r="N502" s="75"/>
      <c r="O502" s="73"/>
      <c r="P502" s="74">
        <v>11449.0</v>
      </c>
      <c r="Q502" s="75"/>
    </row>
    <row r="503">
      <c r="A503" s="71" t="s">
        <v>1136</v>
      </c>
      <c r="B503" s="72" t="s">
        <v>1670</v>
      </c>
      <c r="C503" s="73"/>
      <c r="D503" s="74">
        <v>5062.0</v>
      </c>
      <c r="E503" s="75"/>
      <c r="F503" s="73"/>
      <c r="G503" s="74">
        <v>17951.0</v>
      </c>
      <c r="H503" s="75"/>
      <c r="I503" s="78">
        <v>10.0</v>
      </c>
      <c r="J503" s="74">
        <v>20348.0</v>
      </c>
      <c r="K503" s="79">
        <f t="shared" ref="K503:K504" si="152">I503/J503</f>
        <v>0.000491448791</v>
      </c>
      <c r="L503" s="78">
        <v>18.0</v>
      </c>
      <c r="M503" s="74">
        <v>20216.0</v>
      </c>
      <c r="N503" s="79">
        <f t="shared" ref="N503:N505" si="153">L503/M503</f>
        <v>0.0008903838544</v>
      </c>
      <c r="O503" s="78">
        <v>16.0</v>
      </c>
      <c r="P503" s="74">
        <v>20038.0</v>
      </c>
      <c r="Q503" s="79">
        <f t="shared" ref="Q503:Q505" si="154">O503/P503</f>
        <v>0.0007984828825</v>
      </c>
    </row>
    <row r="504">
      <c r="A504" s="71" t="s">
        <v>1714</v>
      </c>
      <c r="B504" s="72" t="s">
        <v>1715</v>
      </c>
      <c r="C504" s="78">
        <v>3.0</v>
      </c>
      <c r="D504" s="74">
        <v>5553.0</v>
      </c>
      <c r="E504" s="79">
        <f t="shared" ref="E504:E505" si="155">C504/D504</f>
        <v>0.0005402485143</v>
      </c>
      <c r="F504" s="78">
        <v>50.0</v>
      </c>
      <c r="G504" s="74">
        <v>40189.0</v>
      </c>
      <c r="H504" s="79">
        <f>F504/G504</f>
        <v>0.001244121526</v>
      </c>
      <c r="I504" s="78">
        <v>200.0</v>
      </c>
      <c r="J504" s="74">
        <v>87983.0</v>
      </c>
      <c r="K504" s="79">
        <f t="shared" si="152"/>
        <v>0.002273166407</v>
      </c>
      <c r="L504" s="78">
        <f>316+17</f>
        <v>333</v>
      </c>
      <c r="M504" s="74">
        <v>94421.0</v>
      </c>
      <c r="N504" s="79">
        <f t="shared" si="153"/>
        <v>0.003526757819</v>
      </c>
      <c r="O504" s="78">
        <v>334.0</v>
      </c>
      <c r="P504" s="74">
        <v>122703.0</v>
      </c>
      <c r="Q504" s="79">
        <f t="shared" si="154"/>
        <v>0.002722019837</v>
      </c>
    </row>
    <row r="505">
      <c r="A505" s="71" t="s">
        <v>1716</v>
      </c>
      <c r="B505" s="72" t="s">
        <v>1715</v>
      </c>
      <c r="C505" s="78">
        <v>67.0</v>
      </c>
      <c r="D505" s="74">
        <v>16132.0</v>
      </c>
      <c r="E505" s="79">
        <f t="shared" si="155"/>
        <v>0.004153235805</v>
      </c>
      <c r="F505" s="73"/>
      <c r="G505" s="74">
        <v>158316.0</v>
      </c>
      <c r="H505" s="75"/>
      <c r="I505" s="73"/>
      <c r="J505" s="74">
        <v>185604.0</v>
      </c>
      <c r="K505" s="80"/>
      <c r="L505" s="78">
        <v>138.0</v>
      </c>
      <c r="M505" s="74">
        <v>185858.0</v>
      </c>
      <c r="N505" s="79">
        <f t="shared" si="153"/>
        <v>0.0007425023405</v>
      </c>
      <c r="O505" s="78">
        <v>79.0</v>
      </c>
      <c r="P505" s="74">
        <v>214689.0</v>
      </c>
      <c r="Q505" s="79">
        <f t="shared" si="154"/>
        <v>0.0003679741393</v>
      </c>
    </row>
    <row r="506">
      <c r="A506" s="71" t="s">
        <v>1717</v>
      </c>
      <c r="B506" s="72" t="s">
        <v>1715</v>
      </c>
      <c r="C506" s="73"/>
      <c r="D506" s="74">
        <v>3285.0</v>
      </c>
      <c r="E506" s="75"/>
      <c r="F506" s="73"/>
      <c r="G506" s="74">
        <v>7729.0</v>
      </c>
      <c r="H506" s="75"/>
      <c r="I506" s="73"/>
      <c r="J506" s="74">
        <v>8783.0</v>
      </c>
      <c r="K506" s="75"/>
      <c r="L506" s="76" t="s">
        <v>1383</v>
      </c>
      <c r="M506" s="74">
        <v>7872.0</v>
      </c>
      <c r="N506" s="77" t="s">
        <v>1383</v>
      </c>
      <c r="O506" s="73"/>
      <c r="P506" s="74">
        <v>7911.0</v>
      </c>
      <c r="Q506" s="75"/>
    </row>
    <row r="507">
      <c r="A507" s="71" t="s">
        <v>1718</v>
      </c>
      <c r="B507" s="72" t="s">
        <v>1715</v>
      </c>
      <c r="C507" s="73"/>
      <c r="D507" s="74">
        <v>518.0</v>
      </c>
      <c r="E507" s="75"/>
      <c r="F507" s="73"/>
      <c r="G507" s="74">
        <v>36335.0</v>
      </c>
      <c r="H507" s="75"/>
      <c r="I507" s="73"/>
      <c r="J507" s="74">
        <v>42307.0</v>
      </c>
      <c r="K507" s="75"/>
      <c r="L507" s="73"/>
      <c r="M507" s="74">
        <v>43547.0</v>
      </c>
      <c r="N507" s="75"/>
      <c r="O507" s="76" t="s">
        <v>1383</v>
      </c>
      <c r="P507" s="74">
        <v>51269.0</v>
      </c>
      <c r="Q507" s="77" t="s">
        <v>1383</v>
      </c>
    </row>
    <row r="508">
      <c r="A508" s="71" t="s">
        <v>1719</v>
      </c>
      <c r="B508" s="72" t="s">
        <v>1715</v>
      </c>
      <c r="C508" s="73"/>
      <c r="D508" s="74">
        <v>3965.0</v>
      </c>
      <c r="E508" s="75"/>
      <c r="F508" s="73"/>
      <c r="G508" s="74">
        <v>43678.0</v>
      </c>
      <c r="H508" s="75"/>
      <c r="I508" s="73"/>
      <c r="J508" s="74">
        <v>39196.0</v>
      </c>
      <c r="K508" s="75"/>
      <c r="L508" s="78">
        <f>12+15</f>
        <v>27</v>
      </c>
      <c r="M508" s="74">
        <v>40627.0</v>
      </c>
      <c r="N508" s="79">
        <f>L508/M508</f>
        <v>0.0006645826667</v>
      </c>
      <c r="O508" s="78">
        <v>28.0</v>
      </c>
      <c r="P508" s="74">
        <v>42343.0</v>
      </c>
      <c r="Q508" s="79">
        <f>O508/P508</f>
        <v>0.000661266325</v>
      </c>
    </row>
    <row r="509">
      <c r="A509" s="71" t="s">
        <v>1720</v>
      </c>
      <c r="B509" s="72" t="s">
        <v>1715</v>
      </c>
      <c r="C509" s="78">
        <v>8.0</v>
      </c>
      <c r="D509" s="74">
        <v>1426.0</v>
      </c>
      <c r="E509" s="79">
        <f>C509/D509</f>
        <v>0.005610098177</v>
      </c>
      <c r="F509" s="73"/>
      <c r="G509" s="74">
        <v>4044.0</v>
      </c>
      <c r="H509" s="75"/>
      <c r="I509" s="73"/>
      <c r="J509" s="74">
        <v>4694.0</v>
      </c>
      <c r="K509" s="75"/>
      <c r="L509" s="73"/>
      <c r="M509" s="74">
        <v>4103.0</v>
      </c>
      <c r="N509" s="75"/>
      <c r="O509" s="73"/>
      <c r="P509" s="74">
        <v>5652.0</v>
      </c>
      <c r="Q509" s="75"/>
    </row>
    <row r="510">
      <c r="A510" s="71" t="s">
        <v>1721</v>
      </c>
      <c r="B510" s="72" t="s">
        <v>1715</v>
      </c>
      <c r="C510" s="73"/>
      <c r="D510" s="74">
        <v>469.0</v>
      </c>
      <c r="E510" s="75"/>
      <c r="F510" s="73"/>
      <c r="G510" s="74">
        <v>13963.0</v>
      </c>
      <c r="H510" s="75"/>
      <c r="I510" s="73"/>
      <c r="J510" s="74">
        <v>19243.0</v>
      </c>
      <c r="K510" s="75"/>
      <c r="L510" s="76" t="s">
        <v>1383</v>
      </c>
      <c r="M510" s="74">
        <v>25659.0</v>
      </c>
      <c r="N510" s="77" t="s">
        <v>1383</v>
      </c>
      <c r="O510" s="73"/>
      <c r="P510" s="74">
        <v>29473.0</v>
      </c>
      <c r="Q510" s="75"/>
    </row>
    <row r="511">
      <c r="A511" s="71" t="s">
        <v>1722</v>
      </c>
      <c r="B511" s="72" t="s">
        <v>1715</v>
      </c>
      <c r="C511" s="73"/>
      <c r="D511" s="74">
        <v>1312.0</v>
      </c>
      <c r="E511" s="75"/>
      <c r="F511" s="73"/>
      <c r="G511" s="74">
        <v>20740.0</v>
      </c>
      <c r="H511" s="75"/>
      <c r="I511" s="73"/>
      <c r="J511" s="74">
        <v>44057.0</v>
      </c>
      <c r="K511" s="75"/>
      <c r="L511" s="78">
        <f>25+48</f>
        <v>73</v>
      </c>
      <c r="M511" s="74">
        <v>42944.0</v>
      </c>
      <c r="N511" s="79">
        <f t="shared" ref="N511:N513" si="156">L511/M511</f>
        <v>0.001699888227</v>
      </c>
      <c r="O511" s="78">
        <f>14+27</f>
        <v>41</v>
      </c>
      <c r="P511" s="74">
        <v>50833.0</v>
      </c>
      <c r="Q511" s="79">
        <f t="shared" ref="Q511:Q513" si="157">O511/P511</f>
        <v>0.000806562666</v>
      </c>
    </row>
    <row r="512">
      <c r="A512" s="71" t="s">
        <v>528</v>
      </c>
      <c r="B512" s="72" t="s">
        <v>1723</v>
      </c>
      <c r="C512" s="78">
        <v>500.0</v>
      </c>
      <c r="D512" s="74">
        <v>59135.0</v>
      </c>
      <c r="E512" s="79">
        <f t="shared" ref="E512:E513" si="158">C512/D512</f>
        <v>0.008455229559</v>
      </c>
      <c r="F512" s="78">
        <v>125.0</v>
      </c>
      <c r="G512" s="74">
        <v>64588.0</v>
      </c>
      <c r="H512" s="79">
        <f t="shared" ref="H512:H513" si="159">F512/G512</f>
        <v>0.001935344027</v>
      </c>
      <c r="I512" s="78">
        <v>400.0</v>
      </c>
      <c r="J512" s="74">
        <v>62188.0</v>
      </c>
      <c r="K512" s="79">
        <f t="shared" ref="K512:K513" si="160">I512/J512</f>
        <v>0.006432109089</v>
      </c>
      <c r="L512" s="78">
        <v>350.0</v>
      </c>
      <c r="M512" s="74">
        <v>62784.0</v>
      </c>
      <c r="N512" s="79">
        <f t="shared" si="156"/>
        <v>0.005574668705</v>
      </c>
      <c r="O512" s="78">
        <v>235.0</v>
      </c>
      <c r="P512" s="74">
        <v>65229.0</v>
      </c>
      <c r="Q512" s="79">
        <f t="shared" si="157"/>
        <v>0.003602692054</v>
      </c>
    </row>
    <row r="513">
      <c r="A513" s="71" t="s">
        <v>939</v>
      </c>
      <c r="B513" s="72" t="s">
        <v>1723</v>
      </c>
      <c r="C513" s="78">
        <v>57.0</v>
      </c>
      <c r="D513" s="74">
        <v>14808.0</v>
      </c>
      <c r="E513" s="79">
        <f t="shared" si="158"/>
        <v>0.003849270665</v>
      </c>
      <c r="F513" s="78">
        <v>150.0</v>
      </c>
      <c r="G513" s="74">
        <v>22741.0</v>
      </c>
      <c r="H513" s="79">
        <f t="shared" si="159"/>
        <v>0.006596016006</v>
      </c>
      <c r="I513" s="78">
        <v>375.0</v>
      </c>
      <c r="J513" s="74">
        <v>23980.0</v>
      </c>
      <c r="K513" s="79">
        <f t="shared" si="160"/>
        <v>0.01563803169</v>
      </c>
      <c r="L513" s="78">
        <v>75.0</v>
      </c>
      <c r="M513" s="74">
        <v>22542.0</v>
      </c>
      <c r="N513" s="79">
        <f t="shared" si="156"/>
        <v>0.003327122704</v>
      </c>
      <c r="O513" s="78">
        <v>60.0</v>
      </c>
      <c r="P513" s="74">
        <v>25496.0</v>
      </c>
      <c r="Q513" s="79">
        <f t="shared" si="157"/>
        <v>0.002353310323</v>
      </c>
    </row>
    <row r="514">
      <c r="A514" s="71" t="s">
        <v>1724</v>
      </c>
      <c r="B514" s="72" t="s">
        <v>1723</v>
      </c>
      <c r="C514" s="73"/>
      <c r="D514" s="74">
        <v>14866.0</v>
      </c>
      <c r="E514" s="75"/>
      <c r="F514" s="73"/>
      <c r="G514" s="74">
        <v>17075.0</v>
      </c>
      <c r="H514" s="75"/>
      <c r="I514" s="73"/>
      <c r="J514" s="74">
        <v>16045.0</v>
      </c>
      <c r="K514" s="75"/>
      <c r="L514" s="76" t="s">
        <v>1383</v>
      </c>
      <c r="M514" s="74">
        <v>14406.0</v>
      </c>
      <c r="N514" s="77" t="s">
        <v>1383</v>
      </c>
      <c r="O514" s="76" t="s">
        <v>1383</v>
      </c>
      <c r="P514" s="74">
        <v>14540.0</v>
      </c>
      <c r="Q514" s="77" t="s">
        <v>1383</v>
      </c>
    </row>
    <row r="515">
      <c r="A515" s="71" t="s">
        <v>1428</v>
      </c>
      <c r="B515" s="72" t="s">
        <v>1723</v>
      </c>
      <c r="C515" s="73"/>
      <c r="D515" s="74">
        <v>11508.0</v>
      </c>
      <c r="E515" s="75"/>
      <c r="F515" s="73"/>
      <c r="G515" s="74">
        <v>15481.0</v>
      </c>
      <c r="H515" s="75"/>
      <c r="I515" s="73"/>
      <c r="J515" s="74">
        <v>15322.0</v>
      </c>
      <c r="K515" s="75"/>
      <c r="L515" s="73"/>
      <c r="M515" s="74">
        <v>15078.0</v>
      </c>
      <c r="N515" s="75"/>
      <c r="O515" s="78">
        <v>18.0</v>
      </c>
      <c r="P515" s="74">
        <v>15202.0</v>
      </c>
      <c r="Q515" s="79">
        <f>O515/P515</f>
        <v>0.00118405473</v>
      </c>
    </row>
    <row r="516">
      <c r="A516" s="71" t="s">
        <v>1725</v>
      </c>
      <c r="B516" s="72" t="s">
        <v>1723</v>
      </c>
      <c r="C516" s="78">
        <v>5.0</v>
      </c>
      <c r="D516" s="74">
        <v>13041.0</v>
      </c>
      <c r="E516" s="79">
        <f>C516/D516</f>
        <v>0.0003834061805</v>
      </c>
      <c r="F516" s="73"/>
      <c r="G516" s="74">
        <v>10397.0</v>
      </c>
      <c r="H516" s="75"/>
      <c r="I516" s="73"/>
      <c r="J516" s="74">
        <v>9336.0</v>
      </c>
      <c r="K516" s="80"/>
      <c r="L516" s="73"/>
      <c r="M516" s="74">
        <v>7892.0</v>
      </c>
      <c r="N516" s="75"/>
      <c r="O516" s="73"/>
      <c r="P516" s="74">
        <v>8053.0</v>
      </c>
      <c r="Q516" s="75"/>
    </row>
    <row r="517">
      <c r="A517" s="71" t="s">
        <v>1726</v>
      </c>
      <c r="B517" s="72" t="s">
        <v>1723</v>
      </c>
      <c r="C517" s="73"/>
      <c r="D517" s="74">
        <v>33172.0</v>
      </c>
      <c r="E517" s="75"/>
      <c r="F517" s="73"/>
      <c r="G517" s="74">
        <v>43975.0</v>
      </c>
      <c r="H517" s="75"/>
      <c r="I517" s="73"/>
      <c r="J517" s="74">
        <v>42648.0</v>
      </c>
      <c r="K517" s="75"/>
      <c r="L517" s="78">
        <v>71.0</v>
      </c>
      <c r="M517" s="74">
        <v>38845.0</v>
      </c>
      <c r="N517" s="79">
        <f>L517/M517</f>
        <v>0.001827777063</v>
      </c>
      <c r="O517" s="78">
        <v>78.0</v>
      </c>
      <c r="P517" s="74">
        <v>37600.0</v>
      </c>
      <c r="Q517" s="79">
        <f>O517/P517</f>
        <v>0.002074468085</v>
      </c>
    </row>
    <row r="518">
      <c r="A518" s="71" t="s">
        <v>1388</v>
      </c>
      <c r="B518" s="72" t="s">
        <v>1723</v>
      </c>
      <c r="C518" s="73"/>
      <c r="D518" s="74">
        <v>7467.0</v>
      </c>
      <c r="E518" s="75"/>
      <c r="F518" s="73"/>
      <c r="G518" s="74">
        <v>8610.0</v>
      </c>
      <c r="H518" s="75"/>
      <c r="I518" s="73"/>
      <c r="J518" s="74">
        <v>8245.0</v>
      </c>
      <c r="K518" s="75"/>
      <c r="L518" s="73"/>
      <c r="M518" s="74">
        <v>8034.0</v>
      </c>
      <c r="N518" s="75"/>
      <c r="O518" s="73"/>
      <c r="P518" s="74">
        <v>8207.0</v>
      </c>
      <c r="Q518" s="75"/>
    </row>
    <row r="519">
      <c r="A519" s="71" t="s">
        <v>814</v>
      </c>
      <c r="B519" s="72" t="s">
        <v>1723</v>
      </c>
      <c r="C519" s="78">
        <v>37.0</v>
      </c>
      <c r="D519" s="74">
        <v>16976.0</v>
      </c>
      <c r="E519" s="79">
        <f t="shared" ref="E519:E522" si="161">C519/D519</f>
        <v>0.002179547597</v>
      </c>
      <c r="F519" s="73"/>
      <c r="G519" s="74">
        <v>18035.0</v>
      </c>
      <c r="H519" s="75"/>
      <c r="I519" s="73"/>
      <c r="J519" s="74">
        <v>19345.0</v>
      </c>
      <c r="K519" s="75"/>
      <c r="L519" s="76" t="s">
        <v>1383</v>
      </c>
      <c r="M519" s="74">
        <v>18433.0</v>
      </c>
      <c r="N519" s="77" t="s">
        <v>1383</v>
      </c>
      <c r="O519" s="73"/>
      <c r="P519" s="74">
        <v>17987.0</v>
      </c>
      <c r="Q519" s="75"/>
    </row>
    <row r="520">
      <c r="A520" s="71" t="s">
        <v>1554</v>
      </c>
      <c r="B520" s="72" t="s">
        <v>1723</v>
      </c>
      <c r="C520" s="78">
        <v>8.0</v>
      </c>
      <c r="D520" s="74">
        <v>14493.0</v>
      </c>
      <c r="E520" s="79">
        <f t="shared" si="161"/>
        <v>0.0005519906162</v>
      </c>
      <c r="F520" s="73"/>
      <c r="G520" s="74">
        <v>17372.0</v>
      </c>
      <c r="H520" s="75"/>
      <c r="I520" s="78">
        <v>3.0</v>
      </c>
      <c r="J520" s="74">
        <v>17896.0</v>
      </c>
      <c r="K520" s="79">
        <f t="shared" ref="K520:K522" si="162">I520/J520</f>
        <v>0.0001676352257</v>
      </c>
      <c r="L520" s="76" t="s">
        <v>1383</v>
      </c>
      <c r="M520" s="74">
        <v>16537.0</v>
      </c>
      <c r="N520" s="77" t="s">
        <v>1383</v>
      </c>
      <c r="O520" s="76" t="s">
        <v>1383</v>
      </c>
      <c r="P520" s="74">
        <v>16425.0</v>
      </c>
      <c r="Q520" s="77" t="s">
        <v>1383</v>
      </c>
    </row>
    <row r="521">
      <c r="A521" s="71" t="s">
        <v>1727</v>
      </c>
      <c r="B521" s="72" t="s">
        <v>1723</v>
      </c>
      <c r="C521" s="78">
        <v>83.0</v>
      </c>
      <c r="D521" s="74">
        <v>40863.0</v>
      </c>
      <c r="E521" s="79">
        <f t="shared" si="161"/>
        <v>0.002031177349</v>
      </c>
      <c r="F521" s="76" t="s">
        <v>1383</v>
      </c>
      <c r="G521" s="74">
        <v>51829.0</v>
      </c>
      <c r="H521" s="77" t="s">
        <v>1383</v>
      </c>
      <c r="I521" s="78">
        <v>150.0</v>
      </c>
      <c r="J521" s="74">
        <v>56959.0</v>
      </c>
      <c r="K521" s="79">
        <f t="shared" si="162"/>
        <v>0.0026334732</v>
      </c>
      <c r="L521" s="78">
        <v>337.0</v>
      </c>
      <c r="M521" s="74">
        <v>64273.0</v>
      </c>
      <c r="N521" s="79">
        <f t="shared" ref="N521:N522" si="163">L521/M521</f>
        <v>0.005243259222</v>
      </c>
      <c r="O521" s="78">
        <v>395.0</v>
      </c>
      <c r="P521" s="74">
        <v>70578.0</v>
      </c>
      <c r="Q521" s="79">
        <f t="shared" ref="Q521:Q522" si="164">O521/P521</f>
        <v>0.005596644847</v>
      </c>
    </row>
    <row r="522">
      <c r="A522" s="71" t="s">
        <v>1728</v>
      </c>
      <c r="B522" s="72" t="s">
        <v>1723</v>
      </c>
      <c r="C522" s="78">
        <v>20.0</v>
      </c>
      <c r="D522" s="74">
        <v>28227.0</v>
      </c>
      <c r="E522" s="79">
        <f t="shared" si="161"/>
        <v>0.0007085414674</v>
      </c>
      <c r="F522" s="73"/>
      <c r="G522" s="74">
        <v>34594.0</v>
      </c>
      <c r="H522" s="75"/>
      <c r="I522" s="78">
        <v>49.0</v>
      </c>
      <c r="J522" s="74">
        <v>38458.0</v>
      </c>
      <c r="K522" s="79">
        <f t="shared" si="162"/>
        <v>0.001274117219</v>
      </c>
      <c r="L522" s="78">
        <f>47+26</f>
        <v>73</v>
      </c>
      <c r="M522" s="74">
        <v>37538.0</v>
      </c>
      <c r="N522" s="79">
        <f t="shared" si="163"/>
        <v>0.001944696041</v>
      </c>
      <c r="O522" s="78">
        <f>64+15</f>
        <v>79</v>
      </c>
      <c r="P522" s="74">
        <v>38564.0</v>
      </c>
      <c r="Q522" s="79">
        <f t="shared" si="164"/>
        <v>0.002048542682</v>
      </c>
    </row>
    <row r="523">
      <c r="A523" s="71" t="s">
        <v>1431</v>
      </c>
      <c r="B523" s="72" t="s">
        <v>1723</v>
      </c>
      <c r="C523" s="73"/>
      <c r="D523" s="74">
        <v>21894.0</v>
      </c>
      <c r="E523" s="75"/>
      <c r="F523" s="73"/>
      <c r="G523" s="74">
        <v>23517.0</v>
      </c>
      <c r="H523" s="75"/>
      <c r="I523" s="73"/>
      <c r="J523" s="74">
        <v>21165.0</v>
      </c>
      <c r="K523" s="75"/>
      <c r="L523" s="76" t="s">
        <v>1383</v>
      </c>
      <c r="M523" s="74">
        <v>17872.0</v>
      </c>
      <c r="N523" s="77" t="s">
        <v>1383</v>
      </c>
      <c r="O523" s="76" t="s">
        <v>1383</v>
      </c>
      <c r="P523" s="74">
        <v>18842.0</v>
      </c>
      <c r="Q523" s="77" t="s">
        <v>1383</v>
      </c>
    </row>
    <row r="524">
      <c r="A524" s="71" t="s">
        <v>532</v>
      </c>
      <c r="B524" s="72" t="s">
        <v>1723</v>
      </c>
      <c r="C524" s="73"/>
      <c r="D524" s="74">
        <v>16192.0</v>
      </c>
      <c r="E524" s="75"/>
      <c r="F524" s="73"/>
      <c r="G524" s="74">
        <v>18861.0</v>
      </c>
      <c r="H524" s="75"/>
      <c r="I524" s="73"/>
      <c r="J524" s="74">
        <v>17684.0</v>
      </c>
      <c r="K524" s="75"/>
      <c r="L524" s="76" t="s">
        <v>1383</v>
      </c>
      <c r="M524" s="74">
        <v>16155.0</v>
      </c>
      <c r="N524" s="77" t="s">
        <v>1383</v>
      </c>
      <c r="O524" s="78">
        <v>11.0</v>
      </c>
      <c r="P524" s="74">
        <v>18947.0</v>
      </c>
      <c r="Q524" s="79">
        <f>O524/P524</f>
        <v>0.0005805668444</v>
      </c>
    </row>
    <row r="525">
      <c r="A525" s="71" t="s">
        <v>697</v>
      </c>
      <c r="B525" s="72" t="s">
        <v>1723</v>
      </c>
      <c r="C525" s="73"/>
      <c r="D525" s="74">
        <v>18714.0</v>
      </c>
      <c r="E525" s="75"/>
      <c r="F525" s="73"/>
      <c r="G525" s="74">
        <v>22832.0</v>
      </c>
      <c r="H525" s="75"/>
      <c r="I525" s="73"/>
      <c r="J525" s="74">
        <v>22947.0</v>
      </c>
      <c r="K525" s="75"/>
      <c r="L525" s="73"/>
      <c r="M525" s="74">
        <v>21369.0</v>
      </c>
      <c r="N525" s="75"/>
      <c r="O525" s="76" t="s">
        <v>1383</v>
      </c>
      <c r="P525" s="74">
        <v>22912.0</v>
      </c>
      <c r="Q525" s="77" t="s">
        <v>1383</v>
      </c>
    </row>
    <row r="526">
      <c r="A526" s="71" t="s">
        <v>1729</v>
      </c>
      <c r="B526" s="72" t="s">
        <v>1723</v>
      </c>
      <c r="C526" s="78">
        <v>40.0</v>
      </c>
      <c r="D526" s="74">
        <v>27042.0</v>
      </c>
      <c r="E526" s="79">
        <f t="shared" ref="E526:E527" si="165">C526/D526</f>
        <v>0.001479180534</v>
      </c>
      <c r="F526" s="73"/>
      <c r="G526" s="74">
        <v>34517.0</v>
      </c>
      <c r="H526" s="75"/>
      <c r="I526" s="73"/>
      <c r="J526" s="74">
        <v>35108.0</v>
      </c>
      <c r="K526" s="75"/>
      <c r="L526" s="73"/>
      <c r="M526" s="74">
        <v>37315.0</v>
      </c>
      <c r="N526" s="75"/>
      <c r="O526" s="73"/>
      <c r="P526" s="74">
        <v>38470.0</v>
      </c>
      <c r="Q526" s="75"/>
    </row>
    <row r="527">
      <c r="A527" s="71" t="s">
        <v>1730</v>
      </c>
      <c r="B527" s="72" t="s">
        <v>1723</v>
      </c>
      <c r="C527" s="78">
        <v>10000.0</v>
      </c>
      <c r="D527" s="74">
        <v>607524.0</v>
      </c>
      <c r="E527" s="79">
        <f t="shared" si="165"/>
        <v>0.01646025507</v>
      </c>
      <c r="F527" s="78">
        <v>100200.0</v>
      </c>
      <c r="G527" s="74">
        <v>2405233.0</v>
      </c>
      <c r="H527" s="79">
        <f>F527/G527</f>
        <v>0.04165916566</v>
      </c>
      <c r="I527" s="78">
        <v>226700.0</v>
      </c>
      <c r="J527" s="74">
        <v>3053017.0</v>
      </c>
      <c r="K527" s="79">
        <f>I527/J527</f>
        <v>0.07425441784</v>
      </c>
      <c r="L527" s="78">
        <v>328254.0</v>
      </c>
      <c r="M527" s="74">
        <v>3982123.0</v>
      </c>
      <c r="N527" s="79">
        <f>L527/M527</f>
        <v>0.08243190881</v>
      </c>
      <c r="O527" s="78">
        <v>368465.0</v>
      </c>
      <c r="P527" s="74">
        <v>4063342.0</v>
      </c>
      <c r="Q527" s="79">
        <f t="shared" ref="Q527:Q528" si="166">O527/P527</f>
        <v>0.09068028239</v>
      </c>
    </row>
    <row r="528">
      <c r="A528" s="71" t="s">
        <v>472</v>
      </c>
      <c r="B528" s="72" t="s">
        <v>1723</v>
      </c>
      <c r="C528" s="73"/>
      <c r="D528" s="74">
        <v>16197.0</v>
      </c>
      <c r="E528" s="75"/>
      <c r="F528" s="73"/>
      <c r="G528" s="74">
        <v>26281.0</v>
      </c>
      <c r="H528" s="75"/>
      <c r="I528" s="73"/>
      <c r="J528" s="74">
        <v>22771.0</v>
      </c>
      <c r="K528" s="75"/>
      <c r="L528" s="73"/>
      <c r="M528" s="74">
        <v>21085.0</v>
      </c>
      <c r="N528" s="75"/>
      <c r="O528" s="78">
        <v>16.0</v>
      </c>
      <c r="P528" s="74">
        <v>21294.0</v>
      </c>
      <c r="Q528" s="79">
        <f t="shared" si="166"/>
        <v>0.0007513853668</v>
      </c>
    </row>
    <row r="529">
      <c r="A529" s="71" t="s">
        <v>1330</v>
      </c>
      <c r="B529" s="72" t="s">
        <v>1723</v>
      </c>
      <c r="C529" s="73"/>
      <c r="D529" s="74">
        <v>13759.0</v>
      </c>
      <c r="E529" s="75"/>
      <c r="F529" s="73"/>
      <c r="G529" s="74">
        <v>14281.0</v>
      </c>
      <c r="H529" s="75"/>
      <c r="I529" s="73"/>
      <c r="J529" s="74">
        <v>12858.0</v>
      </c>
      <c r="K529" s="75"/>
      <c r="L529" s="73"/>
      <c r="M529" s="74">
        <v>10419.0</v>
      </c>
      <c r="N529" s="75"/>
      <c r="O529" s="73"/>
      <c r="P529" s="74">
        <v>11698.0</v>
      </c>
      <c r="Q529" s="75"/>
    </row>
    <row r="530">
      <c r="A530" s="71" t="s">
        <v>1731</v>
      </c>
      <c r="B530" s="72" t="s">
        <v>1723</v>
      </c>
      <c r="C530" s="78">
        <v>13.0</v>
      </c>
      <c r="D530" s="74">
        <v>26768.0</v>
      </c>
      <c r="E530" s="79">
        <f>C530/D530</f>
        <v>0.0004856545129</v>
      </c>
      <c r="F530" s="76" t="s">
        <v>1383</v>
      </c>
      <c r="G530" s="74">
        <v>33457.0</v>
      </c>
      <c r="H530" s="77" t="s">
        <v>1383</v>
      </c>
      <c r="I530" s="73"/>
      <c r="J530" s="74">
        <v>31339.0</v>
      </c>
      <c r="K530" s="75"/>
      <c r="L530" s="78">
        <v>15.0</v>
      </c>
      <c r="M530" s="74">
        <v>32644.0</v>
      </c>
      <c r="N530" s="79">
        <f t="shared" ref="N530:N531" si="167">L530/M530</f>
        <v>0.0004595025119</v>
      </c>
      <c r="O530" s="78">
        <v>146.0</v>
      </c>
      <c r="P530" s="74">
        <v>34388.0</v>
      </c>
      <c r="Q530" s="79">
        <f t="shared" ref="Q530:Q531" si="168">O530/P530</f>
        <v>0.004245667093</v>
      </c>
    </row>
    <row r="531">
      <c r="A531" s="71" t="s">
        <v>1732</v>
      </c>
      <c r="B531" s="72" t="s">
        <v>1723</v>
      </c>
      <c r="C531" s="73"/>
      <c r="D531" s="74">
        <v>17010.0</v>
      </c>
      <c r="E531" s="75"/>
      <c r="F531" s="73"/>
      <c r="G531" s="74">
        <v>18906.0</v>
      </c>
      <c r="H531" s="75"/>
      <c r="I531" s="78">
        <v>30.0</v>
      </c>
      <c r="J531" s="74">
        <v>19252.0</v>
      </c>
      <c r="K531" s="79">
        <f>I531/J531</f>
        <v>0.001558279659</v>
      </c>
      <c r="L531" s="78">
        <v>46.0</v>
      </c>
      <c r="M531" s="74">
        <v>18598.0</v>
      </c>
      <c r="N531" s="79">
        <f t="shared" si="167"/>
        <v>0.002473384235</v>
      </c>
      <c r="O531" s="78">
        <v>33.0</v>
      </c>
      <c r="P531" s="74">
        <v>18244.0</v>
      </c>
      <c r="Q531" s="79">
        <f t="shared" si="168"/>
        <v>0.001808813857</v>
      </c>
    </row>
    <row r="532">
      <c r="A532" s="71" t="s">
        <v>1530</v>
      </c>
      <c r="B532" s="72" t="s">
        <v>1723</v>
      </c>
      <c r="C532" s="78">
        <v>4.0</v>
      </c>
      <c r="D532" s="74">
        <v>15853.0</v>
      </c>
      <c r="E532" s="79">
        <f>C532/D532</f>
        <v>0.0002523181732</v>
      </c>
      <c r="F532" s="73"/>
      <c r="G532" s="74">
        <v>19591.0</v>
      </c>
      <c r="H532" s="75"/>
      <c r="I532" s="73"/>
      <c r="J532" s="74">
        <v>19604.0</v>
      </c>
      <c r="K532" s="75"/>
      <c r="L532" s="76" t="s">
        <v>1383</v>
      </c>
      <c r="M532" s="74">
        <v>17914.0</v>
      </c>
      <c r="N532" s="77" t="s">
        <v>1383</v>
      </c>
      <c r="O532" s="73"/>
      <c r="P532" s="74">
        <v>17590.0</v>
      </c>
      <c r="Q532" s="75"/>
    </row>
    <row r="533">
      <c r="A533" s="71" t="s">
        <v>1733</v>
      </c>
      <c r="B533" s="72" t="s">
        <v>1723</v>
      </c>
      <c r="C533" s="73"/>
      <c r="D533" s="74">
        <v>19161.0</v>
      </c>
      <c r="E533" s="75"/>
      <c r="F533" s="73"/>
      <c r="G533" s="74">
        <v>33432.0</v>
      </c>
      <c r="H533" s="75"/>
      <c r="I533" s="73"/>
      <c r="J533" s="74">
        <v>42120.0</v>
      </c>
      <c r="K533" s="75"/>
      <c r="L533" s="78">
        <v>43.0</v>
      </c>
      <c r="M533" s="74">
        <v>91998.0</v>
      </c>
      <c r="N533" s="79">
        <f>L533/M533</f>
        <v>0.0004674014652</v>
      </c>
      <c r="O533" s="78">
        <v>86.0</v>
      </c>
      <c r="P533" s="74">
        <v>103480.0</v>
      </c>
      <c r="Q533" s="79">
        <f t="shared" ref="Q533:Q534" si="169">O533/P533</f>
        <v>0.0008310784693</v>
      </c>
    </row>
    <row r="534">
      <c r="A534" s="71" t="s">
        <v>1734</v>
      </c>
      <c r="B534" s="72" t="s">
        <v>1723</v>
      </c>
      <c r="C534" s="78">
        <v>31.0</v>
      </c>
      <c r="D534" s="74">
        <v>25499.0</v>
      </c>
      <c r="E534" s="79">
        <f>C534/D534</f>
        <v>0.00121573395</v>
      </c>
      <c r="F534" s="73"/>
      <c r="G534" s="74">
        <v>27336.0</v>
      </c>
      <c r="H534" s="75"/>
      <c r="I534" s="73"/>
      <c r="J534" s="74">
        <v>25769.0</v>
      </c>
      <c r="K534" s="75"/>
      <c r="L534" s="73"/>
      <c r="M534" s="74">
        <v>24966.0</v>
      </c>
      <c r="N534" s="75"/>
      <c r="O534" s="78">
        <v>13.0</v>
      </c>
      <c r="P534" s="74">
        <v>24430.0</v>
      </c>
      <c r="Q534" s="79">
        <f t="shared" si="169"/>
        <v>0.0005321326238</v>
      </c>
    </row>
    <row r="535">
      <c r="A535" s="71" t="s">
        <v>666</v>
      </c>
      <c r="B535" s="72" t="s">
        <v>1723</v>
      </c>
      <c r="C535" s="73"/>
      <c r="D535" s="74">
        <v>8597.0</v>
      </c>
      <c r="E535" s="75"/>
      <c r="F535" s="73"/>
      <c r="G535" s="74">
        <v>10049.0</v>
      </c>
      <c r="H535" s="75"/>
      <c r="I535" s="73"/>
      <c r="J535" s="74">
        <v>9431.0</v>
      </c>
      <c r="K535" s="75"/>
      <c r="L535" s="73"/>
      <c r="M535" s="74">
        <v>8303.0</v>
      </c>
      <c r="N535" s="75"/>
      <c r="O535" s="73"/>
      <c r="P535" s="74">
        <v>8974.0</v>
      </c>
      <c r="Q535" s="75"/>
    </row>
    <row r="536">
      <c r="A536" s="71" t="s">
        <v>1735</v>
      </c>
      <c r="B536" s="72" t="s">
        <v>1723</v>
      </c>
      <c r="C536" s="78">
        <v>6.0</v>
      </c>
      <c r="D536" s="74">
        <v>18920.0</v>
      </c>
      <c r="E536" s="79">
        <f>C536/D536</f>
        <v>0.0003171247357</v>
      </c>
      <c r="F536" s="73"/>
      <c r="G536" s="74">
        <v>20055.0</v>
      </c>
      <c r="H536" s="75"/>
      <c r="I536" s="73"/>
      <c r="J536" s="74">
        <v>19556.0</v>
      </c>
      <c r="K536" s="75"/>
      <c r="L536" s="73"/>
      <c r="M536" s="74">
        <v>19013.0</v>
      </c>
      <c r="N536" s="75"/>
      <c r="O536" s="76" t="s">
        <v>1383</v>
      </c>
      <c r="P536" s="74">
        <v>22034.0</v>
      </c>
      <c r="Q536" s="77" t="s">
        <v>1383</v>
      </c>
    </row>
    <row r="537">
      <c r="A537" s="71" t="s">
        <v>1143</v>
      </c>
      <c r="B537" s="72" t="s">
        <v>1723</v>
      </c>
      <c r="C537" s="73"/>
      <c r="D537" s="74">
        <v>23241.0</v>
      </c>
      <c r="E537" s="75"/>
      <c r="F537" s="73"/>
      <c r="G537" s="74">
        <v>28075.0</v>
      </c>
      <c r="H537" s="75"/>
      <c r="I537" s="73"/>
      <c r="J537" s="74">
        <v>26187.0</v>
      </c>
      <c r="K537" s="75"/>
      <c r="L537" s="73"/>
      <c r="M537" s="74">
        <v>23487.0</v>
      </c>
      <c r="N537" s="75"/>
      <c r="O537" s="78">
        <v>25.0</v>
      </c>
      <c r="P537" s="74">
        <v>29159.0</v>
      </c>
      <c r="Q537" s="79">
        <f>O537/P537</f>
        <v>0.0008573682225</v>
      </c>
    </row>
    <row r="538">
      <c r="A538" s="71" t="s">
        <v>1736</v>
      </c>
      <c r="B538" s="72" t="s">
        <v>1723</v>
      </c>
      <c r="C538" s="78">
        <v>5.0</v>
      </c>
      <c r="D538" s="74">
        <v>15099.0</v>
      </c>
      <c r="E538" s="79">
        <f>C538/D538</f>
        <v>0.0003311477581</v>
      </c>
      <c r="F538" s="73"/>
      <c r="G538" s="74">
        <v>17098.0</v>
      </c>
      <c r="H538" s="75"/>
      <c r="I538" s="73"/>
      <c r="J538" s="74">
        <v>16466.0</v>
      </c>
      <c r="K538" s="75"/>
      <c r="L538" s="76" t="s">
        <v>1383</v>
      </c>
      <c r="M538" s="74">
        <v>15489.0</v>
      </c>
      <c r="N538" s="77" t="s">
        <v>1383</v>
      </c>
      <c r="O538" s="76" t="s">
        <v>1383</v>
      </c>
      <c r="P538" s="74">
        <v>15007.0</v>
      </c>
      <c r="Q538" s="77" t="s">
        <v>1383</v>
      </c>
    </row>
    <row r="539">
      <c r="A539" s="71" t="s">
        <v>323</v>
      </c>
      <c r="B539" s="72" t="s">
        <v>1723</v>
      </c>
      <c r="C539" s="73"/>
      <c r="D539" s="74">
        <v>16129.0</v>
      </c>
      <c r="E539" s="75"/>
      <c r="F539" s="73"/>
      <c r="G539" s="74">
        <v>25943.0</v>
      </c>
      <c r="H539" s="75"/>
      <c r="I539" s="73"/>
      <c r="J539" s="74">
        <v>57293.0</v>
      </c>
      <c r="K539" s="75"/>
      <c r="L539" s="78">
        <v>124.0</v>
      </c>
      <c r="M539" s="74">
        <v>59442.0</v>
      </c>
      <c r="N539" s="79">
        <f t="shared" ref="N539:N540" si="170">L539/M539</f>
        <v>0.002086067091</v>
      </c>
      <c r="O539" s="78">
        <v>106.0</v>
      </c>
      <c r="P539" s="74">
        <v>53137.0</v>
      </c>
      <c r="Q539" s="79">
        <f t="shared" ref="Q539:Q540" si="171">O539/P539</f>
        <v>0.001994843518</v>
      </c>
    </row>
    <row r="540">
      <c r="A540" s="71" t="s">
        <v>1130</v>
      </c>
      <c r="B540" s="72" t="s">
        <v>1723</v>
      </c>
      <c r="C540" s="78">
        <v>6.0</v>
      </c>
      <c r="D540" s="74">
        <v>41240.0</v>
      </c>
      <c r="E540" s="79">
        <f t="shared" ref="E540:E543" si="172">C540/D540</f>
        <v>0.0001454898157</v>
      </c>
      <c r="F540" s="73"/>
      <c r="G540" s="74">
        <v>49549.0</v>
      </c>
      <c r="H540" s="75"/>
      <c r="I540" s="73"/>
      <c r="J540" s="74">
        <v>48163.0</v>
      </c>
      <c r="K540" s="75"/>
      <c r="L540" s="78">
        <v>21.0</v>
      </c>
      <c r="M540" s="74">
        <v>43983.0</v>
      </c>
      <c r="N540" s="79">
        <f t="shared" si="170"/>
        <v>0.0004774571994</v>
      </c>
      <c r="O540" s="78">
        <v>15.0</v>
      </c>
      <c r="P540" s="74">
        <v>44627.0</v>
      </c>
      <c r="Q540" s="79">
        <f t="shared" si="171"/>
        <v>0.0003361193896</v>
      </c>
    </row>
    <row r="541">
      <c r="A541" s="71" t="s">
        <v>864</v>
      </c>
      <c r="B541" s="72" t="s">
        <v>1723</v>
      </c>
      <c r="C541" s="78">
        <v>6.0</v>
      </c>
      <c r="D541" s="74">
        <v>12861.0</v>
      </c>
      <c r="E541" s="79">
        <f t="shared" si="172"/>
        <v>0.0004665267087</v>
      </c>
      <c r="F541" s="73"/>
      <c r="G541" s="74">
        <v>14628.0</v>
      </c>
      <c r="H541" s="75"/>
      <c r="I541" s="73"/>
      <c r="J541" s="74">
        <v>12856.0</v>
      </c>
      <c r="K541" s="75"/>
      <c r="L541" s="73"/>
      <c r="M541" s="74">
        <v>10091.0</v>
      </c>
      <c r="N541" s="75"/>
      <c r="O541" s="73"/>
      <c r="P541" s="74">
        <v>11414.0</v>
      </c>
      <c r="Q541" s="75"/>
    </row>
    <row r="542">
      <c r="A542" s="71" t="s">
        <v>564</v>
      </c>
      <c r="B542" s="72" t="s">
        <v>1723</v>
      </c>
      <c r="C542" s="78">
        <v>7.0</v>
      </c>
      <c r="D542" s="74">
        <v>23010.0</v>
      </c>
      <c r="E542" s="79">
        <f t="shared" si="172"/>
        <v>0.0003042155585</v>
      </c>
      <c r="F542" s="73"/>
      <c r="G542" s="74">
        <v>22363.0</v>
      </c>
      <c r="H542" s="75"/>
      <c r="I542" s="73"/>
      <c r="J542" s="74">
        <v>22883.0</v>
      </c>
      <c r="K542" s="75"/>
      <c r="L542" s="73"/>
      <c r="M542" s="74">
        <v>20417.0</v>
      </c>
      <c r="N542" s="75"/>
      <c r="O542" s="73"/>
      <c r="P542" s="74">
        <v>20292.0</v>
      </c>
      <c r="Q542" s="75"/>
    </row>
    <row r="543">
      <c r="A543" s="71" t="s">
        <v>1685</v>
      </c>
      <c r="B543" s="72" t="s">
        <v>1723</v>
      </c>
      <c r="C543" s="78">
        <v>15.0</v>
      </c>
      <c r="D543" s="74">
        <v>16732.0</v>
      </c>
      <c r="E543" s="79">
        <f t="shared" si="172"/>
        <v>0.0008964857758</v>
      </c>
      <c r="F543" s="73"/>
      <c r="G543" s="74">
        <v>24162.0</v>
      </c>
      <c r="H543" s="75"/>
      <c r="I543" s="73"/>
      <c r="J543" s="74">
        <v>18580.0</v>
      </c>
      <c r="K543" s="75"/>
      <c r="L543" s="78">
        <v>50.0</v>
      </c>
      <c r="M543" s="74">
        <v>18678.0</v>
      </c>
      <c r="N543" s="79">
        <f>L543/M543</f>
        <v>0.00267694614</v>
      </c>
      <c r="O543" s="78">
        <v>45.0</v>
      </c>
      <c r="P543" s="74">
        <v>18398.0</v>
      </c>
      <c r="Q543" s="79">
        <f>O543/P543</f>
        <v>0.002445918035</v>
      </c>
    </row>
    <row r="544">
      <c r="A544" s="71" t="s">
        <v>674</v>
      </c>
      <c r="B544" s="72" t="s">
        <v>1723</v>
      </c>
      <c r="C544" s="73"/>
      <c r="D544" s="74">
        <v>16712.0</v>
      </c>
      <c r="E544" s="75"/>
      <c r="F544" s="73"/>
      <c r="G544" s="74">
        <v>18227.0</v>
      </c>
      <c r="H544" s="75"/>
      <c r="I544" s="73"/>
      <c r="J544" s="74">
        <v>15920.0</v>
      </c>
      <c r="K544" s="75"/>
      <c r="L544" s="76" t="s">
        <v>1383</v>
      </c>
      <c r="M544" s="74">
        <v>12995.0</v>
      </c>
      <c r="N544" s="77" t="s">
        <v>1383</v>
      </c>
      <c r="O544" s="73"/>
      <c r="P544" s="74">
        <v>13454.0</v>
      </c>
      <c r="Q544" s="75"/>
    </row>
    <row r="545">
      <c r="A545" s="71" t="s">
        <v>654</v>
      </c>
      <c r="B545" s="72" t="s">
        <v>1723</v>
      </c>
      <c r="C545" s="78">
        <v>2.0</v>
      </c>
      <c r="D545" s="74">
        <v>35337.0</v>
      </c>
      <c r="E545" s="79">
        <f>C545/D545</f>
        <v>0.00005659790022</v>
      </c>
      <c r="F545" s="73"/>
      <c r="G545" s="74">
        <v>30638.0</v>
      </c>
      <c r="H545" s="75"/>
      <c r="I545" s="73"/>
      <c r="J545" s="74">
        <v>28523.0</v>
      </c>
      <c r="K545" s="75"/>
      <c r="L545" s="73"/>
      <c r="M545" s="74">
        <v>26420.0</v>
      </c>
      <c r="N545" s="75"/>
      <c r="O545" s="73"/>
      <c r="P545" s="74">
        <v>26297.0</v>
      </c>
      <c r="Q545" s="75"/>
    </row>
    <row r="546">
      <c r="A546" s="71" t="s">
        <v>1687</v>
      </c>
      <c r="B546" s="72" t="s">
        <v>1723</v>
      </c>
      <c r="C546" s="73"/>
      <c r="D546" s="74">
        <v>6024.0</v>
      </c>
      <c r="E546" s="75"/>
      <c r="F546" s="73"/>
      <c r="G546" s="74">
        <v>7015.0</v>
      </c>
      <c r="H546" s="75"/>
      <c r="I546" s="73"/>
      <c r="J546" s="74">
        <v>7533.0</v>
      </c>
      <c r="K546" s="75"/>
      <c r="L546" s="73"/>
      <c r="M546" s="74">
        <v>6955.0</v>
      </c>
      <c r="N546" s="75"/>
      <c r="O546" s="73"/>
      <c r="P546" s="74">
        <v>7759.0</v>
      </c>
      <c r="Q546" s="75"/>
    </row>
    <row r="547">
      <c r="A547" s="71" t="s">
        <v>960</v>
      </c>
      <c r="B547" s="72" t="s">
        <v>1723</v>
      </c>
      <c r="C547" s="73"/>
      <c r="D547" s="74">
        <v>10722.0</v>
      </c>
      <c r="E547" s="75"/>
      <c r="F547" s="73"/>
      <c r="G547" s="74">
        <v>9724.0</v>
      </c>
      <c r="H547" s="75"/>
      <c r="I547" s="73"/>
      <c r="J547" s="74">
        <v>9770.0</v>
      </c>
      <c r="K547" s="75"/>
      <c r="L547" s="73"/>
      <c r="M547" s="74">
        <v>8778.0</v>
      </c>
      <c r="N547" s="75"/>
      <c r="O547" s="73"/>
      <c r="P547" s="74">
        <v>8949.0</v>
      </c>
      <c r="Q547" s="75"/>
    </row>
    <row r="548">
      <c r="A548" s="71" t="s">
        <v>1633</v>
      </c>
      <c r="B548" s="72" t="s">
        <v>1723</v>
      </c>
      <c r="C548" s="78">
        <v>23.0</v>
      </c>
      <c r="D548" s="74">
        <v>36597.0</v>
      </c>
      <c r="E548" s="79">
        <f>C548/D548</f>
        <v>0.0006284668142</v>
      </c>
      <c r="F548" s="73"/>
      <c r="G548" s="74">
        <v>41736.0</v>
      </c>
      <c r="H548" s="75"/>
      <c r="I548" s="73"/>
      <c r="J548" s="74">
        <v>45162.0</v>
      </c>
      <c r="K548" s="75"/>
      <c r="L548" s="78">
        <v>69.0</v>
      </c>
      <c r="M548" s="74">
        <v>43851.0</v>
      </c>
      <c r="N548" s="79">
        <f t="shared" ref="N548:N550" si="173">L548/M548</f>
        <v>0.001573510296</v>
      </c>
      <c r="O548" s="78">
        <v>42.0</v>
      </c>
      <c r="P548" s="74">
        <v>43798.0</v>
      </c>
      <c r="Q548" s="79">
        <f t="shared" ref="Q548:Q550" si="174">O548/P548</f>
        <v>0.0009589478972</v>
      </c>
    </row>
    <row r="549">
      <c r="A549" s="71" t="s">
        <v>1737</v>
      </c>
      <c r="B549" s="72" t="s">
        <v>1723</v>
      </c>
      <c r="C549" s="73"/>
      <c r="D549" s="74">
        <v>35451.0</v>
      </c>
      <c r="E549" s="75"/>
      <c r="F549" s="73"/>
      <c r="G549" s="74">
        <v>35543.0</v>
      </c>
      <c r="H549" s="75"/>
      <c r="I549" s="73"/>
      <c r="J549" s="74">
        <v>34841.0</v>
      </c>
      <c r="K549" s="75"/>
      <c r="L549" s="78">
        <v>11.0</v>
      </c>
      <c r="M549" s="74">
        <v>32913.0</v>
      </c>
      <c r="N549" s="79">
        <f t="shared" si="173"/>
        <v>0.0003342144441</v>
      </c>
      <c r="O549" s="78">
        <f>11+17</f>
        <v>28</v>
      </c>
      <c r="P549" s="74">
        <v>32496.0</v>
      </c>
      <c r="Q549" s="79">
        <f t="shared" si="174"/>
        <v>0.0008616445101</v>
      </c>
    </row>
    <row r="550">
      <c r="A550" s="71" t="s">
        <v>1227</v>
      </c>
      <c r="B550" s="72" t="s">
        <v>1723</v>
      </c>
      <c r="C550" s="78">
        <v>28.0</v>
      </c>
      <c r="D550" s="74">
        <v>22505.0</v>
      </c>
      <c r="E550" s="79">
        <f>C550/D550</f>
        <v>0.001244167963</v>
      </c>
      <c r="F550" s="73"/>
      <c r="G550" s="74">
        <v>35143.0</v>
      </c>
      <c r="H550" s="75"/>
      <c r="I550" s="73"/>
      <c r="J550" s="74">
        <v>37091.0</v>
      </c>
      <c r="K550" s="75"/>
      <c r="L550" s="78">
        <v>32.0</v>
      </c>
      <c r="M550" s="74">
        <v>35680.0</v>
      </c>
      <c r="N550" s="79">
        <f t="shared" si="173"/>
        <v>0.0008968609865</v>
      </c>
      <c r="O550" s="78">
        <f>13+11</f>
        <v>24</v>
      </c>
      <c r="P550" s="74">
        <v>37920.0</v>
      </c>
      <c r="Q550" s="79">
        <f t="shared" si="174"/>
        <v>0.0006329113924</v>
      </c>
    </row>
    <row r="551">
      <c r="A551" s="71" t="s">
        <v>1180</v>
      </c>
      <c r="B551" s="72" t="s">
        <v>1723</v>
      </c>
      <c r="C551" s="73"/>
      <c r="D551" s="74">
        <v>14515.0</v>
      </c>
      <c r="E551" s="75"/>
      <c r="F551" s="73"/>
      <c r="G551" s="74">
        <v>18157.0</v>
      </c>
      <c r="H551" s="75"/>
      <c r="I551" s="73"/>
      <c r="J551" s="74">
        <v>16064.0</v>
      </c>
      <c r="K551" s="75"/>
      <c r="L551" s="73"/>
      <c r="M551" s="74">
        <v>12809.0</v>
      </c>
      <c r="N551" s="75"/>
      <c r="O551" s="73"/>
      <c r="P551" s="74">
        <v>13431.0</v>
      </c>
      <c r="Q551" s="75"/>
    </row>
    <row r="552">
      <c r="A552" s="71" t="s">
        <v>1132</v>
      </c>
      <c r="B552" s="72" t="s">
        <v>1723</v>
      </c>
      <c r="C552" s="73"/>
      <c r="D552" s="74">
        <v>20686.0</v>
      </c>
      <c r="E552" s="75"/>
      <c r="F552" s="73"/>
      <c r="G552" s="74">
        <v>29111.0</v>
      </c>
      <c r="H552" s="75"/>
      <c r="I552" s="78">
        <v>72.0</v>
      </c>
      <c r="J552" s="74">
        <v>28480.0</v>
      </c>
      <c r="K552" s="79">
        <f>I552/J552</f>
        <v>0.002528089888</v>
      </c>
      <c r="L552" s="78">
        <v>28.0</v>
      </c>
      <c r="M552" s="74">
        <v>31034.0</v>
      </c>
      <c r="N552" s="79">
        <f>L552/M552</f>
        <v>0.000902236257</v>
      </c>
      <c r="O552" s="78">
        <v>30.0</v>
      </c>
      <c r="P552" s="74">
        <v>34375.0</v>
      </c>
      <c r="Q552" s="79">
        <f>O552/P552</f>
        <v>0.0008727272727</v>
      </c>
    </row>
    <row r="553">
      <c r="A553" s="71" t="s">
        <v>1738</v>
      </c>
      <c r="B553" s="72" t="s">
        <v>1723</v>
      </c>
      <c r="C553" s="78">
        <v>11.0</v>
      </c>
      <c r="D553" s="74">
        <v>15542.0</v>
      </c>
      <c r="E553" s="79">
        <f t="shared" ref="E553:E554" si="175">C553/D553</f>
        <v>0.0007077596191</v>
      </c>
      <c r="F553" s="73"/>
      <c r="G553" s="74">
        <v>13954.0</v>
      </c>
      <c r="H553" s="75"/>
      <c r="I553" s="73"/>
      <c r="J553" s="74">
        <v>12682.0</v>
      </c>
      <c r="K553" s="75"/>
      <c r="L553" s="73"/>
      <c r="M553" s="74">
        <v>12556.0</v>
      </c>
      <c r="N553" s="75"/>
      <c r="O553" s="73"/>
      <c r="P553" s="74">
        <v>13636.0</v>
      </c>
      <c r="Q553" s="75"/>
    </row>
    <row r="554">
      <c r="A554" s="71" t="s">
        <v>1739</v>
      </c>
      <c r="B554" s="72" t="s">
        <v>1723</v>
      </c>
      <c r="C554" s="78">
        <v>12.0</v>
      </c>
      <c r="D554" s="74">
        <v>27528.0</v>
      </c>
      <c r="E554" s="79">
        <f t="shared" si="175"/>
        <v>0.0004359197908</v>
      </c>
      <c r="F554" s="73"/>
      <c r="G554" s="74">
        <v>22657.0</v>
      </c>
      <c r="H554" s="75"/>
      <c r="I554" s="73"/>
      <c r="J554" s="74">
        <v>21917.0</v>
      </c>
      <c r="K554" s="75"/>
      <c r="L554" s="78">
        <v>17.0</v>
      </c>
      <c r="M554" s="74">
        <v>20235.0</v>
      </c>
      <c r="N554" s="79">
        <f>L554/M554</f>
        <v>0.0008401284902</v>
      </c>
      <c r="O554" s="78">
        <v>15.0</v>
      </c>
      <c r="P554" s="74">
        <v>19989.0</v>
      </c>
      <c r="Q554" s="79">
        <f>O554/P554</f>
        <v>0.000750412727</v>
      </c>
    </row>
    <row r="555">
      <c r="A555" s="71" t="s">
        <v>1634</v>
      </c>
      <c r="B555" s="72" t="s">
        <v>1723</v>
      </c>
      <c r="C555" s="73"/>
      <c r="D555" s="74">
        <v>13078.0</v>
      </c>
      <c r="E555" s="75"/>
      <c r="F555" s="73"/>
      <c r="G555" s="74">
        <v>14331.0</v>
      </c>
      <c r="H555" s="75"/>
      <c r="I555" s="73"/>
      <c r="J555" s="74">
        <v>12022.0</v>
      </c>
      <c r="K555" s="80"/>
      <c r="L555" s="76" t="s">
        <v>1383</v>
      </c>
      <c r="M555" s="74">
        <v>10203.0</v>
      </c>
      <c r="N555" s="77" t="s">
        <v>1383</v>
      </c>
      <c r="O555" s="76" t="s">
        <v>1383</v>
      </c>
      <c r="P555" s="74">
        <v>10727.0</v>
      </c>
      <c r="Q555" s="77" t="s">
        <v>1383</v>
      </c>
    </row>
    <row r="556">
      <c r="A556" s="71" t="s">
        <v>1740</v>
      </c>
      <c r="B556" s="72" t="s">
        <v>1723</v>
      </c>
      <c r="C556" s="73"/>
      <c r="D556" s="74">
        <v>44939.0</v>
      </c>
      <c r="E556" s="75"/>
      <c r="F556" s="76" t="s">
        <v>1383</v>
      </c>
      <c r="G556" s="74">
        <v>91862.0</v>
      </c>
      <c r="H556" s="77" t="s">
        <v>1383</v>
      </c>
      <c r="I556" s="78">
        <v>800.0</v>
      </c>
      <c r="J556" s="74">
        <v>99499.0</v>
      </c>
      <c r="K556" s="79">
        <f t="shared" ref="K556:K557" si="176">I556/J556</f>
        <v>0.008040281812</v>
      </c>
      <c r="L556" s="78">
        <v>843.0</v>
      </c>
      <c r="M556" s="74">
        <v>125327.0</v>
      </c>
      <c r="N556" s="79">
        <f t="shared" ref="N556:N557" si="177">L556/M556</f>
        <v>0.006726403728</v>
      </c>
      <c r="O556" s="78">
        <v>1178.0</v>
      </c>
      <c r="P556" s="74">
        <v>130206.0</v>
      </c>
      <c r="Q556" s="79">
        <f t="shared" ref="Q556:Q557" si="178">O556/P556</f>
        <v>0.009047202126</v>
      </c>
    </row>
    <row r="557">
      <c r="A557" s="71" t="s">
        <v>1741</v>
      </c>
      <c r="B557" s="72" t="s">
        <v>1723</v>
      </c>
      <c r="C557" s="73"/>
      <c r="D557" s="74">
        <v>25047.0</v>
      </c>
      <c r="E557" s="80"/>
      <c r="F557" s="73"/>
      <c r="G557" s="74">
        <v>40752.0</v>
      </c>
      <c r="H557" s="75"/>
      <c r="I557" s="78">
        <v>260.0</v>
      </c>
      <c r="J557" s="74">
        <v>44940.0</v>
      </c>
      <c r="K557" s="79">
        <f t="shared" si="176"/>
        <v>0.005785491767</v>
      </c>
      <c r="L557" s="78">
        <v>131.0</v>
      </c>
      <c r="M557" s="74">
        <v>50095.0</v>
      </c>
      <c r="N557" s="79">
        <f t="shared" si="177"/>
        <v>0.00261503144</v>
      </c>
      <c r="O557" s="78">
        <v>215.0</v>
      </c>
      <c r="P557" s="74">
        <v>60877.0</v>
      </c>
      <c r="Q557" s="79">
        <f t="shared" si="178"/>
        <v>0.003531711484</v>
      </c>
    </row>
    <row r="558">
      <c r="A558" s="71" t="s">
        <v>1072</v>
      </c>
      <c r="B558" s="72" t="s">
        <v>1723</v>
      </c>
      <c r="C558" s="73"/>
      <c r="D558" s="74">
        <v>13083.0</v>
      </c>
      <c r="E558" s="75"/>
      <c r="F558" s="73"/>
      <c r="G558" s="74">
        <v>10777.0</v>
      </c>
      <c r="H558" s="75"/>
      <c r="I558" s="73"/>
      <c r="J558" s="74">
        <v>10074.0</v>
      </c>
      <c r="K558" s="75"/>
      <c r="L558" s="73"/>
      <c r="M558" s="74">
        <v>10555.0</v>
      </c>
      <c r="N558" s="75"/>
      <c r="O558" s="73"/>
      <c r="P558" s="74">
        <v>11105.0</v>
      </c>
      <c r="Q558" s="75"/>
    </row>
    <row r="559">
      <c r="A559" s="71" t="s">
        <v>734</v>
      </c>
      <c r="B559" s="72" t="s">
        <v>1723</v>
      </c>
      <c r="C559" s="78">
        <v>51.0</v>
      </c>
      <c r="D559" s="74">
        <v>38344.0</v>
      </c>
      <c r="E559" s="79">
        <f t="shared" ref="E559:E560" si="179">C559/D559</f>
        <v>0.001330064678</v>
      </c>
      <c r="F559" s="78">
        <v>120.0</v>
      </c>
      <c r="G559" s="74">
        <v>46159.0</v>
      </c>
      <c r="H559" s="79">
        <f>F559/G559</f>
        <v>0.002599709699</v>
      </c>
      <c r="I559" s="78">
        <v>240.0</v>
      </c>
      <c r="J559" s="74">
        <v>46727.0</v>
      </c>
      <c r="K559" s="79">
        <f>I559/J559</f>
        <v>0.005136216748</v>
      </c>
      <c r="L559" s="78">
        <v>150.0</v>
      </c>
      <c r="M559" s="74">
        <v>51336.0</v>
      </c>
      <c r="N559" s="79">
        <f t="shared" ref="N559:N570" si="180">L559/M559</f>
        <v>0.002921926134</v>
      </c>
      <c r="O559" s="78">
        <v>120.0</v>
      </c>
      <c r="P559" s="74">
        <v>52250.0</v>
      </c>
      <c r="Q559" s="79">
        <f t="shared" ref="Q559:Q566" si="181">O559/P559</f>
        <v>0.002296650718</v>
      </c>
    </row>
    <row r="560">
      <c r="A560" s="71" t="s">
        <v>1742</v>
      </c>
      <c r="B560" s="72" t="s">
        <v>1723</v>
      </c>
      <c r="C560" s="78">
        <v>202.0</v>
      </c>
      <c r="D560" s="74">
        <v>70403.0</v>
      </c>
      <c r="E560" s="79">
        <f t="shared" si="179"/>
        <v>0.002869195915</v>
      </c>
      <c r="F560" s="76" t="s">
        <v>1383</v>
      </c>
      <c r="G560" s="74">
        <v>90132.0</v>
      </c>
      <c r="H560" s="77" t="s">
        <v>1383</v>
      </c>
      <c r="I560" s="73"/>
      <c r="J560" s="74">
        <v>92925.0</v>
      </c>
      <c r="K560" s="75"/>
      <c r="L560" s="78">
        <v>229.0</v>
      </c>
      <c r="M560" s="74">
        <v>97695.0</v>
      </c>
      <c r="N560" s="79">
        <f t="shared" si="180"/>
        <v>0.002344029889</v>
      </c>
      <c r="O560" s="78">
        <v>182.0</v>
      </c>
      <c r="P560" s="74">
        <v>97801.0</v>
      </c>
      <c r="Q560" s="79">
        <f t="shared" si="181"/>
        <v>0.001860921667</v>
      </c>
    </row>
    <row r="561">
      <c r="A561" s="71" t="s">
        <v>1483</v>
      </c>
      <c r="B561" s="72" t="s">
        <v>1723</v>
      </c>
      <c r="C561" s="73"/>
      <c r="D561" s="74">
        <v>21296.0</v>
      </c>
      <c r="E561" s="75"/>
      <c r="F561" s="78">
        <v>236.0</v>
      </c>
      <c r="G561" s="74">
        <v>55058.0</v>
      </c>
      <c r="H561" s="79">
        <f>F561/G561</f>
        <v>0.004286388899</v>
      </c>
      <c r="I561" s="78">
        <v>420.0</v>
      </c>
      <c r="J561" s="74">
        <v>74285.0</v>
      </c>
      <c r="K561" s="79">
        <f>I561/J561</f>
        <v>0.005653900518</v>
      </c>
      <c r="L561" s="78">
        <v>225.0</v>
      </c>
      <c r="M561" s="74">
        <v>104387.0</v>
      </c>
      <c r="N561" s="79">
        <f t="shared" si="180"/>
        <v>0.002155440812</v>
      </c>
      <c r="O561" s="78">
        <v>2226.0</v>
      </c>
      <c r="P561" s="74">
        <v>121094.0</v>
      </c>
      <c r="Q561" s="79">
        <f t="shared" si="181"/>
        <v>0.01838241366</v>
      </c>
    </row>
    <row r="562">
      <c r="A562" s="71" t="s">
        <v>606</v>
      </c>
      <c r="B562" s="72" t="s">
        <v>1723</v>
      </c>
      <c r="C562" s="73"/>
      <c r="D562" s="74">
        <v>13663.0</v>
      </c>
      <c r="E562" s="75"/>
      <c r="F562" s="73"/>
      <c r="G562" s="74">
        <v>22661.0</v>
      </c>
      <c r="H562" s="75"/>
      <c r="I562" s="73"/>
      <c r="J562" s="74">
        <v>21380.0</v>
      </c>
      <c r="K562" s="75"/>
      <c r="L562" s="78">
        <v>21.0</v>
      </c>
      <c r="M562" s="74">
        <v>21885.0</v>
      </c>
      <c r="N562" s="79">
        <f t="shared" si="180"/>
        <v>0.0009595613434</v>
      </c>
      <c r="O562" s="78">
        <v>24.0</v>
      </c>
      <c r="P562" s="74">
        <v>21075.0</v>
      </c>
      <c r="Q562" s="79">
        <f t="shared" si="181"/>
        <v>0.001138790036</v>
      </c>
    </row>
    <row r="563">
      <c r="A563" s="71" t="s">
        <v>1031</v>
      </c>
      <c r="B563" s="72" t="s">
        <v>1723</v>
      </c>
      <c r="C563" s="78">
        <v>19.0</v>
      </c>
      <c r="D563" s="74">
        <v>27491.0</v>
      </c>
      <c r="E563" s="79">
        <f t="shared" ref="E563:E565" si="182">C563/D563</f>
        <v>0.0006911352806</v>
      </c>
      <c r="F563" s="73"/>
      <c r="G563" s="74">
        <v>27750.0</v>
      </c>
      <c r="H563" s="75"/>
      <c r="I563" s="73"/>
      <c r="J563" s="74">
        <v>28004.0</v>
      </c>
      <c r="K563" s="75"/>
      <c r="L563" s="78">
        <v>36.0</v>
      </c>
      <c r="M563" s="74">
        <v>32329.0</v>
      </c>
      <c r="N563" s="79">
        <f t="shared" si="180"/>
        <v>0.001113551301</v>
      </c>
      <c r="O563" s="78">
        <v>45.0</v>
      </c>
      <c r="P563" s="74">
        <v>34604.0</v>
      </c>
      <c r="Q563" s="79">
        <f t="shared" si="181"/>
        <v>0.001300427696</v>
      </c>
    </row>
    <row r="564">
      <c r="A564" s="71" t="s">
        <v>297</v>
      </c>
      <c r="B564" s="72" t="s">
        <v>1723</v>
      </c>
      <c r="C564" s="78">
        <v>27.0</v>
      </c>
      <c r="D564" s="74">
        <v>38450.0</v>
      </c>
      <c r="E564" s="79">
        <f t="shared" si="182"/>
        <v>0.0007022106632</v>
      </c>
      <c r="F564" s="73"/>
      <c r="G564" s="74">
        <v>40465.0</v>
      </c>
      <c r="H564" s="75"/>
      <c r="I564" s="73"/>
      <c r="J564" s="74">
        <v>39070.0</v>
      </c>
      <c r="K564" s="75"/>
      <c r="L564" s="78">
        <v>64.0</v>
      </c>
      <c r="M564" s="74">
        <v>39092.0</v>
      </c>
      <c r="N564" s="79">
        <f t="shared" si="180"/>
        <v>0.001637163614</v>
      </c>
      <c r="O564" s="78">
        <v>35.0</v>
      </c>
      <c r="P564" s="74">
        <v>38838.0</v>
      </c>
      <c r="Q564" s="79">
        <f t="shared" si="181"/>
        <v>0.0009011792574</v>
      </c>
    </row>
    <row r="565">
      <c r="A565" s="71" t="s">
        <v>1743</v>
      </c>
      <c r="B565" s="72" t="s">
        <v>1723</v>
      </c>
      <c r="C565" s="78">
        <v>4.0</v>
      </c>
      <c r="D565" s="74">
        <v>25037.0</v>
      </c>
      <c r="E565" s="79">
        <f t="shared" si="182"/>
        <v>0.0001597635499</v>
      </c>
      <c r="F565" s="78">
        <v>70.0</v>
      </c>
      <c r="G565" s="74">
        <v>30216.0</v>
      </c>
      <c r="H565" s="79">
        <f>F565/G565</f>
        <v>0.002316653429</v>
      </c>
      <c r="I565" s="78">
        <v>73.0</v>
      </c>
      <c r="J565" s="74">
        <v>29562.0</v>
      </c>
      <c r="K565" s="79">
        <f t="shared" ref="K565:K566" si="183">I565/J565</f>
        <v>0.002469386374</v>
      </c>
      <c r="L565" s="78">
        <v>50.0</v>
      </c>
      <c r="M565" s="74">
        <v>28863.0</v>
      </c>
      <c r="N565" s="79">
        <f t="shared" si="180"/>
        <v>0.001732321657</v>
      </c>
      <c r="O565" s="78">
        <v>50.0</v>
      </c>
      <c r="P565" s="74">
        <v>29438.0</v>
      </c>
      <c r="Q565" s="79">
        <f t="shared" si="181"/>
        <v>0.001698484951</v>
      </c>
    </row>
    <row r="566">
      <c r="A566" s="71" t="s">
        <v>1411</v>
      </c>
      <c r="B566" s="72" t="s">
        <v>1723</v>
      </c>
      <c r="C566" s="73"/>
      <c r="D566" s="74">
        <v>30665.0</v>
      </c>
      <c r="E566" s="75"/>
      <c r="F566" s="76" t="s">
        <v>1383</v>
      </c>
      <c r="G566" s="74">
        <v>54186.0</v>
      </c>
      <c r="H566" s="77" t="s">
        <v>1383</v>
      </c>
      <c r="I566" s="78">
        <v>200.0</v>
      </c>
      <c r="J566" s="74">
        <v>65175.0</v>
      </c>
      <c r="K566" s="79">
        <f t="shared" si="183"/>
        <v>0.003068661297</v>
      </c>
      <c r="L566" s="78">
        <v>85.0</v>
      </c>
      <c r="M566" s="74">
        <v>81731.0</v>
      </c>
      <c r="N566" s="79">
        <f t="shared" si="180"/>
        <v>0.001039997064</v>
      </c>
      <c r="O566" s="78">
        <v>285.0</v>
      </c>
      <c r="P566" s="74">
        <v>84693.0</v>
      </c>
      <c r="Q566" s="79">
        <f t="shared" si="181"/>
        <v>0.003365095108</v>
      </c>
    </row>
    <row r="567">
      <c r="A567" s="71" t="s">
        <v>1744</v>
      </c>
      <c r="B567" s="72" t="s">
        <v>1723</v>
      </c>
      <c r="C567" s="78">
        <v>23.0</v>
      </c>
      <c r="D567" s="74">
        <v>37692.0</v>
      </c>
      <c r="E567" s="79">
        <f>C567/D567</f>
        <v>0.0006102090629</v>
      </c>
      <c r="F567" s="73"/>
      <c r="G567" s="74">
        <v>50685.0</v>
      </c>
      <c r="H567" s="75"/>
      <c r="I567" s="73"/>
      <c r="J567" s="74">
        <v>57274.0</v>
      </c>
      <c r="K567" s="75"/>
      <c r="L567" s="78">
        <v>132.0</v>
      </c>
      <c r="M567" s="74">
        <v>48703.0</v>
      </c>
      <c r="N567" s="79">
        <f t="shared" si="180"/>
        <v>0.00271030532</v>
      </c>
      <c r="O567" s="76" t="s">
        <v>1383</v>
      </c>
      <c r="P567" s="74">
        <v>46304.0</v>
      </c>
      <c r="Q567" s="77" t="s">
        <v>1383</v>
      </c>
    </row>
    <row r="568">
      <c r="A568" s="71" t="s">
        <v>708</v>
      </c>
      <c r="B568" s="72" t="s">
        <v>1723</v>
      </c>
      <c r="C568" s="73"/>
      <c r="D568" s="74">
        <v>50126.0</v>
      </c>
      <c r="E568" s="75"/>
      <c r="F568" s="73"/>
      <c r="G568" s="74">
        <v>89847.0</v>
      </c>
      <c r="H568" s="75"/>
      <c r="I568" s="78">
        <v>90.0</v>
      </c>
      <c r="J568" s="74">
        <v>106895.0</v>
      </c>
      <c r="K568" s="79">
        <f t="shared" ref="K568:K569" si="184">I568/J568</f>
        <v>0.0008419477057</v>
      </c>
      <c r="L568" s="78">
        <v>519.0</v>
      </c>
      <c r="M568" s="74">
        <v>143830.0</v>
      </c>
      <c r="N568" s="79">
        <f t="shared" si="180"/>
        <v>0.003608426615</v>
      </c>
      <c r="O568" s="78">
        <v>536.0</v>
      </c>
      <c r="P568" s="74">
        <v>149349.0</v>
      </c>
      <c r="Q568" s="79">
        <f t="shared" ref="Q568:Q570" si="185">O568/P568</f>
        <v>0.003588909199</v>
      </c>
    </row>
    <row r="569">
      <c r="A569" s="71" t="s">
        <v>1234</v>
      </c>
      <c r="B569" s="72" t="s">
        <v>1723</v>
      </c>
      <c r="C569" s="78">
        <v>23.0</v>
      </c>
      <c r="D569" s="74">
        <v>23686.0</v>
      </c>
      <c r="E569" s="79">
        <f t="shared" ref="E569:E572" si="186">C569/D569</f>
        <v>0.0009710377438</v>
      </c>
      <c r="F569" s="73"/>
      <c r="G569" s="74">
        <v>35094.0</v>
      </c>
      <c r="H569" s="75"/>
      <c r="I569" s="78">
        <v>50.0</v>
      </c>
      <c r="J569" s="74">
        <v>37497.0</v>
      </c>
      <c r="K569" s="79">
        <f t="shared" si="184"/>
        <v>0.001333440009</v>
      </c>
      <c r="L569" s="78">
        <v>45.0</v>
      </c>
      <c r="M569" s="74">
        <v>35635.0</v>
      </c>
      <c r="N569" s="79">
        <f t="shared" si="180"/>
        <v>0.001262803424</v>
      </c>
      <c r="O569" s="78">
        <v>56.0</v>
      </c>
      <c r="P569" s="74">
        <v>47989.0</v>
      </c>
      <c r="Q569" s="79">
        <f t="shared" si="185"/>
        <v>0.001166934089</v>
      </c>
    </row>
    <row r="570">
      <c r="A570" s="71" t="s">
        <v>1033</v>
      </c>
      <c r="B570" s="72" t="s">
        <v>1723</v>
      </c>
      <c r="C570" s="78">
        <v>7.0</v>
      </c>
      <c r="D570" s="74">
        <v>15055.0</v>
      </c>
      <c r="E570" s="79">
        <f t="shared" si="186"/>
        <v>0.0004649618067</v>
      </c>
      <c r="F570" s="73"/>
      <c r="G570" s="74">
        <v>15679.0</v>
      </c>
      <c r="H570" s="75"/>
      <c r="I570" s="73"/>
      <c r="J570" s="74">
        <v>14760.0</v>
      </c>
      <c r="K570" s="75"/>
      <c r="L570" s="78">
        <v>18.0</v>
      </c>
      <c r="M570" s="74">
        <v>13023.0</v>
      </c>
      <c r="N570" s="79">
        <f t="shared" si="180"/>
        <v>0.001382170007</v>
      </c>
      <c r="O570" s="78">
        <v>14.0</v>
      </c>
      <c r="P570" s="74">
        <v>13179.0</v>
      </c>
      <c r="Q570" s="79">
        <f t="shared" si="185"/>
        <v>0.001062296077</v>
      </c>
    </row>
    <row r="571">
      <c r="A571" s="71" t="s">
        <v>1745</v>
      </c>
      <c r="B571" s="72" t="s">
        <v>1723</v>
      </c>
      <c r="C571" s="78">
        <v>12.0</v>
      </c>
      <c r="D571" s="74">
        <v>16242.0</v>
      </c>
      <c r="E571" s="79">
        <f t="shared" si="186"/>
        <v>0.0007388252678</v>
      </c>
      <c r="F571" s="73"/>
      <c r="G571" s="74">
        <v>17877.0</v>
      </c>
      <c r="H571" s="75"/>
      <c r="I571" s="73"/>
      <c r="J571" s="74">
        <v>16634.0</v>
      </c>
      <c r="K571" s="75"/>
      <c r="L571" s="76" t="s">
        <v>1383</v>
      </c>
      <c r="M571" s="74">
        <v>15115.0</v>
      </c>
      <c r="N571" s="77" t="s">
        <v>1383</v>
      </c>
      <c r="O571" s="76" t="s">
        <v>1383</v>
      </c>
      <c r="P571" s="74">
        <v>15358.0</v>
      </c>
      <c r="Q571" s="77" t="s">
        <v>1383</v>
      </c>
    </row>
    <row r="572">
      <c r="A572" s="71" t="s">
        <v>1746</v>
      </c>
      <c r="B572" s="72" t="s">
        <v>1723</v>
      </c>
      <c r="C572" s="78">
        <v>15.0</v>
      </c>
      <c r="D572" s="74">
        <v>10443.0</v>
      </c>
      <c r="E572" s="79">
        <f t="shared" si="186"/>
        <v>0.00143636886</v>
      </c>
      <c r="F572" s="73"/>
      <c r="G572" s="74">
        <v>14200.0</v>
      </c>
      <c r="H572" s="75"/>
      <c r="I572" s="78">
        <v>12.0</v>
      </c>
      <c r="J572" s="74">
        <v>13559.0</v>
      </c>
      <c r="K572" s="79">
        <f>I572/J572</f>
        <v>0.0008850210192</v>
      </c>
      <c r="L572" s="76" t="s">
        <v>1383</v>
      </c>
      <c r="M572" s="74">
        <v>14081.0</v>
      </c>
      <c r="N572" s="77" t="s">
        <v>1383</v>
      </c>
      <c r="O572" s="73"/>
      <c r="P572" s="74">
        <v>14937.0</v>
      </c>
      <c r="Q572" s="75"/>
    </row>
    <row r="573">
      <c r="A573" s="71" t="s">
        <v>840</v>
      </c>
      <c r="B573" s="72" t="s">
        <v>1723</v>
      </c>
      <c r="C573" s="73"/>
      <c r="D573" s="74">
        <v>27970.0</v>
      </c>
      <c r="E573" s="75"/>
      <c r="F573" s="73"/>
      <c r="G573" s="74">
        <v>26887.0</v>
      </c>
      <c r="H573" s="75"/>
      <c r="I573" s="73"/>
      <c r="J573" s="74">
        <v>27074.0</v>
      </c>
      <c r="K573" s="75"/>
      <c r="L573" s="76" t="s">
        <v>1383</v>
      </c>
      <c r="M573" s="74">
        <v>27329.0</v>
      </c>
      <c r="N573" s="77" t="s">
        <v>1383</v>
      </c>
      <c r="O573" s="73"/>
      <c r="P573" s="74">
        <v>26944.0</v>
      </c>
      <c r="Q573" s="75"/>
    </row>
    <row r="574">
      <c r="A574" s="71" t="s">
        <v>1747</v>
      </c>
      <c r="B574" s="72" t="s">
        <v>1723</v>
      </c>
      <c r="C574" s="73"/>
      <c r="D574" s="74">
        <v>24908.0</v>
      </c>
      <c r="E574" s="75"/>
      <c r="F574" s="73"/>
      <c r="G574" s="74">
        <v>32509.0</v>
      </c>
      <c r="H574" s="75"/>
      <c r="I574" s="73"/>
      <c r="J574" s="74">
        <v>33164.0</v>
      </c>
      <c r="K574" s="75"/>
      <c r="L574" s="78">
        <v>79.0</v>
      </c>
      <c r="M574" s="74">
        <v>35079.0</v>
      </c>
      <c r="N574" s="79">
        <f t="shared" ref="N574:N576" si="187">L574/M574</f>
        <v>0.002252059637</v>
      </c>
      <c r="O574" s="78">
        <v>30.0</v>
      </c>
      <c r="P574" s="74">
        <v>37311.0</v>
      </c>
      <c r="Q574" s="79">
        <f t="shared" ref="Q574:Q576" si="188">O574/P574</f>
        <v>0.0008040524242</v>
      </c>
    </row>
    <row r="575">
      <c r="A575" s="71" t="s">
        <v>1748</v>
      </c>
      <c r="B575" s="72" t="s">
        <v>1723</v>
      </c>
      <c r="C575" s="78">
        <v>115.0</v>
      </c>
      <c r="D575" s="74">
        <v>60100.0</v>
      </c>
      <c r="E575" s="79">
        <f t="shared" ref="E575:E577" si="189">C575/D575</f>
        <v>0.001913477537</v>
      </c>
      <c r="F575" s="78">
        <v>150.0</v>
      </c>
      <c r="G575" s="74">
        <v>68008.0</v>
      </c>
      <c r="H575" s="79">
        <f>F575/G575</f>
        <v>0.002205622868</v>
      </c>
      <c r="I575" s="78">
        <v>275.0</v>
      </c>
      <c r="J575" s="74">
        <v>70107.0</v>
      </c>
      <c r="K575" s="79">
        <f>I575/J575</f>
        <v>0.003922575492</v>
      </c>
      <c r="L575" s="78">
        <v>350.0</v>
      </c>
      <c r="M575" s="74">
        <v>73117.0</v>
      </c>
      <c r="N575" s="79">
        <f t="shared" si="187"/>
        <v>0.004786848476</v>
      </c>
      <c r="O575" s="78">
        <v>215.0</v>
      </c>
      <c r="P575" s="74">
        <v>73930.0</v>
      </c>
      <c r="Q575" s="79">
        <f t="shared" si="188"/>
        <v>0.002908156364</v>
      </c>
    </row>
    <row r="576">
      <c r="A576" s="71" t="s">
        <v>1749</v>
      </c>
      <c r="B576" s="72" t="s">
        <v>1723</v>
      </c>
      <c r="C576" s="78">
        <v>31.0</v>
      </c>
      <c r="D576" s="74">
        <v>13024.0</v>
      </c>
      <c r="E576" s="79">
        <f t="shared" si="189"/>
        <v>0.00238022113</v>
      </c>
      <c r="F576" s="73"/>
      <c r="G576" s="74">
        <v>12796.0</v>
      </c>
      <c r="H576" s="75"/>
      <c r="I576" s="73"/>
      <c r="J576" s="74">
        <v>11694.0</v>
      </c>
      <c r="K576" s="75"/>
      <c r="L576" s="78">
        <v>15.0</v>
      </c>
      <c r="M576" s="74">
        <v>10575.0</v>
      </c>
      <c r="N576" s="79">
        <f t="shared" si="187"/>
        <v>0.001418439716</v>
      </c>
      <c r="O576" s="78">
        <v>12.0</v>
      </c>
      <c r="P576" s="74">
        <v>10663.0</v>
      </c>
      <c r="Q576" s="79">
        <f t="shared" si="188"/>
        <v>0.001125386852</v>
      </c>
    </row>
    <row r="577">
      <c r="A577" s="71" t="s">
        <v>1750</v>
      </c>
      <c r="B577" s="72" t="s">
        <v>1723</v>
      </c>
      <c r="C577" s="78">
        <v>7.0</v>
      </c>
      <c r="D577" s="74">
        <v>19502.0</v>
      </c>
      <c r="E577" s="79">
        <f t="shared" si="189"/>
        <v>0.0003589375449</v>
      </c>
      <c r="F577" s="73"/>
      <c r="G577" s="74">
        <v>19723.0</v>
      </c>
      <c r="H577" s="75"/>
      <c r="I577" s="73"/>
      <c r="J577" s="74">
        <v>18800.0</v>
      </c>
      <c r="K577" s="75"/>
      <c r="L577" s="76" t="s">
        <v>1383</v>
      </c>
      <c r="M577" s="74">
        <v>16641.0</v>
      </c>
      <c r="N577" s="77" t="s">
        <v>1383</v>
      </c>
      <c r="O577" s="76" t="s">
        <v>1383</v>
      </c>
      <c r="P577" s="74">
        <v>17701.0</v>
      </c>
      <c r="Q577" s="77" t="s">
        <v>1383</v>
      </c>
    </row>
    <row r="578">
      <c r="A578" s="71" t="s">
        <v>285</v>
      </c>
      <c r="B578" s="72" t="s">
        <v>1723</v>
      </c>
      <c r="C578" s="73"/>
      <c r="D578" s="74">
        <v>13682.0</v>
      </c>
      <c r="E578" s="75"/>
      <c r="F578" s="73"/>
      <c r="G578" s="74">
        <v>13508.0</v>
      </c>
      <c r="H578" s="75"/>
      <c r="I578" s="73"/>
      <c r="J578" s="74">
        <v>12839.0</v>
      </c>
      <c r="K578" s="75"/>
      <c r="L578" s="73"/>
      <c r="M578" s="74">
        <v>12369.0</v>
      </c>
      <c r="N578" s="75"/>
      <c r="O578" s="73"/>
      <c r="P578" s="74">
        <v>12754.0</v>
      </c>
      <c r="Q578" s="75"/>
    </row>
    <row r="579">
      <c r="A579" s="71" t="s">
        <v>277</v>
      </c>
      <c r="B579" s="72" t="s">
        <v>1723</v>
      </c>
      <c r="C579" s="78">
        <v>46.0</v>
      </c>
      <c r="D579" s="74">
        <v>28078.0</v>
      </c>
      <c r="E579" s="79">
        <f t="shared" ref="E579:E580" si="190">C579/D579</f>
        <v>0.001638293326</v>
      </c>
      <c r="F579" s="73"/>
      <c r="G579" s="74">
        <v>35311.0</v>
      </c>
      <c r="H579" s="75"/>
      <c r="I579" s="78">
        <v>5.0</v>
      </c>
      <c r="J579" s="74">
        <v>41403.0</v>
      </c>
      <c r="K579" s="79">
        <f>I579/J579</f>
        <v>0.0001207641958</v>
      </c>
      <c r="L579" s="78">
        <f>18+15</f>
        <v>33</v>
      </c>
      <c r="M579" s="74">
        <v>35278.0</v>
      </c>
      <c r="N579" s="79">
        <f>L579/M579</f>
        <v>0.0009354271784</v>
      </c>
      <c r="O579" s="78">
        <f>29+27</f>
        <v>56</v>
      </c>
      <c r="P579" s="74">
        <v>34499.0</v>
      </c>
      <c r="Q579" s="79">
        <f>O579/P579</f>
        <v>0.001623235456</v>
      </c>
    </row>
    <row r="580">
      <c r="A580" s="71" t="s">
        <v>1414</v>
      </c>
      <c r="B580" s="72" t="s">
        <v>1723</v>
      </c>
      <c r="C580" s="78">
        <v>34.0</v>
      </c>
      <c r="D580" s="74">
        <v>31514.0</v>
      </c>
      <c r="E580" s="79">
        <f t="shared" si="190"/>
        <v>0.001078885575</v>
      </c>
      <c r="F580" s="73"/>
      <c r="G580" s="74">
        <v>34420.0</v>
      </c>
      <c r="H580" s="75"/>
      <c r="I580" s="73"/>
      <c r="J580" s="74">
        <v>33567.0</v>
      </c>
      <c r="K580" s="75"/>
      <c r="L580" s="73"/>
      <c r="M580" s="74">
        <v>34240.0</v>
      </c>
      <c r="N580" s="75"/>
      <c r="O580" s="73"/>
      <c r="P580" s="74">
        <v>36378.0</v>
      </c>
      <c r="Q580" s="75"/>
    </row>
    <row r="581">
      <c r="A581" s="71" t="s">
        <v>1751</v>
      </c>
      <c r="B581" s="72" t="s">
        <v>1723</v>
      </c>
      <c r="C581" s="73"/>
      <c r="D581" s="74">
        <v>13699.0</v>
      </c>
      <c r="E581" s="75"/>
      <c r="F581" s="73"/>
      <c r="G581" s="74">
        <v>14630.0</v>
      </c>
      <c r="H581" s="75"/>
      <c r="I581" s="73"/>
      <c r="J581" s="74">
        <v>14839.0</v>
      </c>
      <c r="K581" s="75"/>
      <c r="L581" s="73"/>
      <c r="M581" s="74">
        <v>13247.0</v>
      </c>
      <c r="N581" s="75"/>
      <c r="O581" s="73"/>
      <c r="P581" s="74">
        <v>13477.0</v>
      </c>
      <c r="Q581" s="75"/>
    </row>
    <row r="582">
      <c r="A582" s="71" t="s">
        <v>1752</v>
      </c>
      <c r="B582" s="72" t="s">
        <v>1723</v>
      </c>
      <c r="C582" s="78">
        <v>32.0</v>
      </c>
      <c r="D582" s="74">
        <v>29937.0</v>
      </c>
      <c r="E582" s="79">
        <f t="shared" ref="E582:E584" si="191">C582/D582</f>
        <v>0.001068911381</v>
      </c>
      <c r="F582" s="73"/>
      <c r="G582" s="74">
        <v>27864.0</v>
      </c>
      <c r="H582" s="75"/>
      <c r="I582" s="73"/>
      <c r="J582" s="74">
        <v>26830.0</v>
      </c>
      <c r="K582" s="75"/>
      <c r="L582" s="78">
        <v>11.0</v>
      </c>
      <c r="M582" s="74">
        <v>28118.0</v>
      </c>
      <c r="N582" s="79">
        <f t="shared" ref="N582:N584" si="192">L582/M582</f>
        <v>0.0003912084786</v>
      </c>
      <c r="O582" s="78">
        <v>11.0</v>
      </c>
      <c r="P582" s="74">
        <v>29869.0</v>
      </c>
      <c r="Q582" s="79">
        <f t="shared" ref="Q582:Q584" si="193">O582/P582</f>
        <v>0.0003682748</v>
      </c>
    </row>
    <row r="583">
      <c r="A583" s="71" t="s">
        <v>1753</v>
      </c>
      <c r="B583" s="72" t="s">
        <v>1723</v>
      </c>
      <c r="C583" s="78">
        <v>400.0</v>
      </c>
      <c r="D583" s="74">
        <v>55355.0</v>
      </c>
      <c r="E583" s="79">
        <f t="shared" si="191"/>
        <v>0.007226086171</v>
      </c>
      <c r="F583" s="78">
        <v>1000.0</v>
      </c>
      <c r="G583" s="74">
        <v>100255.0</v>
      </c>
      <c r="H583" s="79">
        <f>F583/G583</f>
        <v>0.00997456486</v>
      </c>
      <c r="I583" s="78">
        <v>1750.0</v>
      </c>
      <c r="J583" s="74">
        <v>111710.0</v>
      </c>
      <c r="K583" s="79">
        <f>I583/J583</f>
        <v>0.01566556262</v>
      </c>
      <c r="L583" s="78">
        <v>1500.0</v>
      </c>
      <c r="M583" s="74">
        <v>141344.0</v>
      </c>
      <c r="N583" s="79">
        <f t="shared" si="192"/>
        <v>0.01061240661</v>
      </c>
      <c r="O583" s="78">
        <v>1570.0</v>
      </c>
      <c r="P583" s="74">
        <v>153374.0</v>
      </c>
      <c r="Q583" s="79">
        <f t="shared" si="193"/>
        <v>0.01023641556</v>
      </c>
    </row>
    <row r="584">
      <c r="A584" s="71" t="s">
        <v>670</v>
      </c>
      <c r="B584" s="72" t="s">
        <v>1723</v>
      </c>
      <c r="C584" s="78">
        <f>14+5+4</f>
        <v>23</v>
      </c>
      <c r="D584" s="74">
        <v>16007.0</v>
      </c>
      <c r="E584" s="79">
        <f t="shared" si="191"/>
        <v>0.001436871369</v>
      </c>
      <c r="F584" s="73"/>
      <c r="G584" s="74">
        <v>22088.0</v>
      </c>
      <c r="H584" s="75"/>
      <c r="I584" s="73"/>
      <c r="J584" s="74">
        <v>22901.0</v>
      </c>
      <c r="K584" s="75"/>
      <c r="L584" s="78">
        <v>19.0</v>
      </c>
      <c r="M584" s="74">
        <v>22767.0</v>
      </c>
      <c r="N584" s="79">
        <f t="shared" si="192"/>
        <v>0.0008345412219</v>
      </c>
      <c r="O584" s="78">
        <v>31.0</v>
      </c>
      <c r="P584" s="74">
        <v>23438.0</v>
      </c>
      <c r="Q584" s="79">
        <f t="shared" si="193"/>
        <v>0.00132263845</v>
      </c>
    </row>
    <row r="585">
      <c r="A585" s="71" t="s">
        <v>1754</v>
      </c>
      <c r="B585" s="72" t="s">
        <v>1723</v>
      </c>
      <c r="C585" s="73"/>
      <c r="D585" s="74">
        <v>15583.0</v>
      </c>
      <c r="E585" s="75"/>
      <c r="F585" s="73"/>
      <c r="G585" s="74">
        <v>16376.0</v>
      </c>
      <c r="H585" s="75"/>
      <c r="I585" s="73"/>
      <c r="J585" s="74">
        <v>15714.0</v>
      </c>
      <c r="K585" s="75"/>
      <c r="L585" s="73"/>
      <c r="M585" s="74">
        <v>15588.0</v>
      </c>
      <c r="N585" s="75"/>
      <c r="O585" s="73"/>
      <c r="P585" s="74">
        <v>14659.0</v>
      </c>
      <c r="Q585" s="75"/>
    </row>
    <row r="586">
      <c r="A586" s="71" t="s">
        <v>1255</v>
      </c>
      <c r="B586" s="72" t="s">
        <v>1723</v>
      </c>
      <c r="C586" s="78">
        <v>34.0</v>
      </c>
      <c r="D586" s="74">
        <v>33751.0</v>
      </c>
      <c r="E586" s="79">
        <f>C586/D586</f>
        <v>0.001007377559</v>
      </c>
      <c r="F586" s="73"/>
      <c r="G586" s="74">
        <v>28622.0</v>
      </c>
      <c r="H586" s="75"/>
      <c r="I586" s="73"/>
      <c r="J586" s="74">
        <v>26866.0</v>
      </c>
      <c r="K586" s="75"/>
      <c r="L586" s="78">
        <v>25.0</v>
      </c>
      <c r="M586" s="74">
        <v>24357.0</v>
      </c>
      <c r="N586" s="79">
        <f>L586/M586</f>
        <v>0.001026398982</v>
      </c>
      <c r="O586" s="78">
        <v>15.0</v>
      </c>
      <c r="P586" s="74">
        <v>25340.0</v>
      </c>
      <c r="Q586" s="79">
        <f>O586/P586</f>
        <v>0.000591949487</v>
      </c>
    </row>
    <row r="587">
      <c r="A587" s="71" t="s">
        <v>1755</v>
      </c>
      <c r="B587" s="72" t="s">
        <v>1723</v>
      </c>
      <c r="C587" s="73"/>
      <c r="D587" s="74">
        <v>13256.0</v>
      </c>
      <c r="E587" s="75"/>
      <c r="F587" s="73"/>
      <c r="G587" s="74">
        <v>11215.0</v>
      </c>
      <c r="H587" s="75"/>
      <c r="I587" s="73"/>
      <c r="J587" s="74">
        <v>9625.0</v>
      </c>
      <c r="K587" s="75"/>
      <c r="L587" s="73"/>
      <c r="M587" s="74">
        <v>7996.0</v>
      </c>
      <c r="N587" s="75"/>
      <c r="O587" s="73"/>
      <c r="P587" s="74">
        <v>7999.0</v>
      </c>
      <c r="Q587" s="75"/>
    </row>
    <row r="588">
      <c r="A588" s="71" t="s">
        <v>1756</v>
      </c>
      <c r="B588" s="72" t="s">
        <v>1723</v>
      </c>
      <c r="C588" s="73"/>
      <c r="D588" s="74">
        <v>9507.0</v>
      </c>
      <c r="E588" s="75"/>
      <c r="F588" s="73"/>
      <c r="G588" s="74">
        <v>15650.0</v>
      </c>
      <c r="H588" s="75"/>
      <c r="I588" s="73"/>
      <c r="J588" s="74">
        <v>14629.0</v>
      </c>
      <c r="K588" s="75"/>
      <c r="L588" s="76" t="s">
        <v>1383</v>
      </c>
      <c r="M588" s="74">
        <v>14834.0</v>
      </c>
      <c r="N588" s="77" t="s">
        <v>1383</v>
      </c>
      <c r="O588" s="76" t="s">
        <v>1383</v>
      </c>
      <c r="P588" s="74">
        <v>15875.0</v>
      </c>
      <c r="Q588" s="77" t="s">
        <v>1383</v>
      </c>
    </row>
    <row r="589">
      <c r="A589" s="71" t="s">
        <v>315</v>
      </c>
      <c r="B589" s="72" t="s">
        <v>1723</v>
      </c>
      <c r="C589" s="73"/>
      <c r="D589" s="74">
        <v>5554.0</v>
      </c>
      <c r="E589" s="75"/>
      <c r="F589" s="73"/>
      <c r="G589" s="74">
        <v>7561.0</v>
      </c>
      <c r="H589" s="75"/>
      <c r="I589" s="73"/>
      <c r="J589" s="74">
        <v>7579.0</v>
      </c>
      <c r="K589" s="75"/>
      <c r="L589" s="78">
        <v>20.0</v>
      </c>
      <c r="M589" s="74">
        <v>5235.0</v>
      </c>
      <c r="N589" s="79">
        <f t="shared" ref="N589:N595" si="194">L589/M589</f>
        <v>0.003820439351</v>
      </c>
      <c r="O589" s="78">
        <v>20.0</v>
      </c>
      <c r="P589" s="74">
        <v>5289.0</v>
      </c>
      <c r="Q589" s="79">
        <f t="shared" ref="Q589:Q595" si="195">O589/P589</f>
        <v>0.003781433163</v>
      </c>
    </row>
    <row r="590">
      <c r="A590" s="71" t="s">
        <v>423</v>
      </c>
      <c r="B590" s="72" t="s">
        <v>1723</v>
      </c>
      <c r="C590" s="73"/>
      <c r="D590" s="74">
        <v>25690.0</v>
      </c>
      <c r="E590" s="75"/>
      <c r="F590" s="73"/>
      <c r="G590" s="74">
        <v>29120.0</v>
      </c>
      <c r="H590" s="75"/>
      <c r="I590" s="73"/>
      <c r="J590" s="74">
        <v>29109.0</v>
      </c>
      <c r="K590" s="75"/>
      <c r="L590" s="78">
        <v>15.0</v>
      </c>
      <c r="M590" s="74">
        <v>29313.0</v>
      </c>
      <c r="N590" s="79">
        <f t="shared" si="194"/>
        <v>0.0005117183502</v>
      </c>
      <c r="O590" s="78">
        <v>21.0</v>
      </c>
      <c r="P590" s="74">
        <v>33608.0</v>
      </c>
      <c r="Q590" s="79">
        <f t="shared" si="195"/>
        <v>0.0006248512259</v>
      </c>
    </row>
    <row r="591">
      <c r="A591" s="71" t="s">
        <v>460</v>
      </c>
      <c r="B591" s="72" t="s">
        <v>1723</v>
      </c>
      <c r="C591" s="73"/>
      <c r="D591" s="74">
        <v>15545.0</v>
      </c>
      <c r="E591" s="75"/>
      <c r="F591" s="73"/>
      <c r="G591" s="74">
        <v>15970.0</v>
      </c>
      <c r="H591" s="75"/>
      <c r="I591" s="73"/>
      <c r="J591" s="74">
        <v>14044.0</v>
      </c>
      <c r="K591" s="75"/>
      <c r="L591" s="78">
        <v>11.0</v>
      </c>
      <c r="M591" s="74">
        <v>14053.0</v>
      </c>
      <c r="N591" s="79">
        <f t="shared" si="194"/>
        <v>0.000782751014</v>
      </c>
      <c r="O591" s="78">
        <v>15.0</v>
      </c>
      <c r="P591" s="74">
        <v>17137.0</v>
      </c>
      <c r="Q591" s="79">
        <f t="shared" si="195"/>
        <v>0.0008752990605</v>
      </c>
    </row>
    <row r="592">
      <c r="A592" s="71" t="s">
        <v>1757</v>
      </c>
      <c r="B592" s="72" t="s">
        <v>1723</v>
      </c>
      <c r="C592" s="78">
        <f>153+13</f>
        <v>166</v>
      </c>
      <c r="D592" s="74">
        <v>38202.0</v>
      </c>
      <c r="E592" s="79">
        <f t="shared" ref="E592:E593" si="196">C592/D592</f>
        <v>0.004345322234</v>
      </c>
      <c r="F592" s="78">
        <v>200.0</v>
      </c>
      <c r="G592" s="74">
        <v>70404.0</v>
      </c>
      <c r="H592" s="79">
        <f>F592/G592</f>
        <v>0.002840747685</v>
      </c>
      <c r="I592" s="78">
        <f>412+60</f>
        <v>472</v>
      </c>
      <c r="J592" s="74">
        <v>92297.0</v>
      </c>
      <c r="K592" s="79">
        <f t="shared" ref="K592:K593" si="197">I592/J592</f>
        <v>0.005113925696</v>
      </c>
      <c r="L592" s="78">
        <f>1675+60</f>
        <v>1735</v>
      </c>
      <c r="M592" s="74">
        <v>98191.0</v>
      </c>
      <c r="N592" s="79">
        <f t="shared" si="194"/>
        <v>0.01766964386</v>
      </c>
      <c r="O592" s="78">
        <f>1900+115</f>
        <v>2015</v>
      </c>
      <c r="P592" s="74">
        <v>113323.0</v>
      </c>
      <c r="Q592" s="79">
        <f t="shared" si="195"/>
        <v>0.01778103298</v>
      </c>
    </row>
    <row r="593">
      <c r="A593" s="71" t="s">
        <v>1758</v>
      </c>
      <c r="B593" s="72" t="s">
        <v>1723</v>
      </c>
      <c r="C593" s="78">
        <v>69.0</v>
      </c>
      <c r="D593" s="74">
        <v>61806.0</v>
      </c>
      <c r="E593" s="79">
        <f t="shared" si="196"/>
        <v>0.001116396466</v>
      </c>
      <c r="F593" s="73"/>
      <c r="G593" s="74">
        <v>119870.0</v>
      </c>
      <c r="H593" s="75"/>
      <c r="I593" s="78">
        <v>1150.0</v>
      </c>
      <c r="J593" s="74">
        <v>136520.0</v>
      </c>
      <c r="K593" s="79">
        <f t="shared" si="197"/>
        <v>0.008423674187</v>
      </c>
      <c r="L593" s="78">
        <v>2972.0</v>
      </c>
      <c r="M593" s="74">
        <v>157775.0</v>
      </c>
      <c r="N593" s="79">
        <f t="shared" si="194"/>
        <v>0.01883695135</v>
      </c>
      <c r="O593" s="78">
        <v>1414.0</v>
      </c>
      <c r="P593" s="74">
        <v>166899.0</v>
      </c>
      <c r="Q593" s="79">
        <f t="shared" si="195"/>
        <v>0.008472189767</v>
      </c>
    </row>
    <row r="594">
      <c r="A594" s="71" t="s">
        <v>1759</v>
      </c>
      <c r="B594" s="72" t="s">
        <v>1723</v>
      </c>
      <c r="C594" s="73"/>
      <c r="D594" s="74">
        <v>15940.0</v>
      </c>
      <c r="E594" s="75"/>
      <c r="F594" s="73"/>
      <c r="G594" s="74">
        <v>30204.0</v>
      </c>
      <c r="H594" s="75"/>
      <c r="I594" s="73"/>
      <c r="J594" s="74">
        <v>38353.0</v>
      </c>
      <c r="K594" s="75"/>
      <c r="L594" s="78">
        <v>17.0</v>
      </c>
      <c r="M594" s="74">
        <v>37100.0</v>
      </c>
      <c r="N594" s="79">
        <f t="shared" si="194"/>
        <v>0.0004582210243</v>
      </c>
      <c r="O594" s="78">
        <v>17.0</v>
      </c>
      <c r="P594" s="74">
        <v>38066.0</v>
      </c>
      <c r="Q594" s="79">
        <f t="shared" si="195"/>
        <v>0.0004465927599</v>
      </c>
    </row>
    <row r="595">
      <c r="A595" s="71" t="s">
        <v>1760</v>
      </c>
      <c r="B595" s="72" t="s">
        <v>1723</v>
      </c>
      <c r="C595" s="78">
        <v>150.0</v>
      </c>
      <c r="D595" s="74">
        <v>52894.0</v>
      </c>
      <c r="E595" s="79">
        <f>C595/D595</f>
        <v>0.0028358604</v>
      </c>
      <c r="F595" s="78">
        <v>500.0</v>
      </c>
      <c r="G595" s="74">
        <v>91024.0</v>
      </c>
      <c r="H595" s="79">
        <f>F595/G595</f>
        <v>0.005493056776</v>
      </c>
      <c r="I595" s="78">
        <v>700.0</v>
      </c>
      <c r="J595" s="74">
        <v>100262.0</v>
      </c>
      <c r="K595" s="79">
        <f>I595/J595</f>
        <v>0.006981707925</v>
      </c>
      <c r="L595" s="78">
        <v>600.0</v>
      </c>
      <c r="M595" s="74">
        <v>111733.0</v>
      </c>
      <c r="N595" s="79">
        <f t="shared" si="194"/>
        <v>0.005369944421</v>
      </c>
      <c r="O595" s="78">
        <v>1120.0</v>
      </c>
      <c r="P595" s="74">
        <v>117912.0</v>
      </c>
      <c r="Q595" s="79">
        <f t="shared" si="195"/>
        <v>0.009498609132</v>
      </c>
    </row>
    <row r="596">
      <c r="A596" s="71" t="s">
        <v>953</v>
      </c>
      <c r="B596" s="72" t="s">
        <v>1723</v>
      </c>
      <c r="C596" s="73"/>
      <c r="D596" s="74">
        <v>16249.0</v>
      </c>
      <c r="E596" s="75"/>
      <c r="F596" s="73"/>
      <c r="G596" s="74">
        <v>14852.0</v>
      </c>
      <c r="H596" s="75"/>
      <c r="I596" s="73"/>
      <c r="J596" s="74">
        <v>13285.0</v>
      </c>
      <c r="K596" s="75"/>
      <c r="L596" s="73"/>
      <c r="M596" s="74">
        <v>11676.0</v>
      </c>
      <c r="N596" s="75"/>
      <c r="O596" s="73"/>
      <c r="P596" s="74">
        <v>11430.0</v>
      </c>
      <c r="Q596" s="75"/>
    </row>
    <row r="597">
      <c r="A597" s="71" t="s">
        <v>879</v>
      </c>
      <c r="B597" s="72" t="s">
        <v>1723</v>
      </c>
      <c r="C597" s="78">
        <v>28.0</v>
      </c>
      <c r="D597" s="74">
        <v>10741.0</v>
      </c>
      <c r="E597" s="79">
        <f t="shared" ref="E597:E598" si="198">C597/D597</f>
        <v>0.002606833628</v>
      </c>
      <c r="F597" s="73"/>
      <c r="G597" s="74">
        <v>10067.0</v>
      </c>
      <c r="H597" s="75"/>
      <c r="I597" s="73"/>
      <c r="J597" s="74">
        <v>9489.0</v>
      </c>
      <c r="K597" s="75"/>
      <c r="L597" s="73"/>
      <c r="M597" s="74">
        <v>8539.0</v>
      </c>
      <c r="N597" s="75"/>
      <c r="O597" s="73"/>
      <c r="P597" s="74">
        <v>8176.0</v>
      </c>
      <c r="Q597" s="75"/>
    </row>
    <row r="598">
      <c r="A598" s="71" t="s">
        <v>1073</v>
      </c>
      <c r="B598" s="72" t="s">
        <v>1723</v>
      </c>
      <c r="C598" s="78">
        <v>33.0</v>
      </c>
      <c r="D598" s="74">
        <v>30270.0</v>
      </c>
      <c r="E598" s="79">
        <f t="shared" si="198"/>
        <v>0.001090188305</v>
      </c>
      <c r="F598" s="73"/>
      <c r="G598" s="74">
        <v>31693.0</v>
      </c>
      <c r="H598" s="75"/>
      <c r="I598" s="73"/>
      <c r="J598" s="74">
        <v>29601.0</v>
      </c>
      <c r="K598" s="75"/>
      <c r="L598" s="76" t="s">
        <v>1383</v>
      </c>
      <c r="M598" s="74">
        <v>25471.0</v>
      </c>
      <c r="N598" s="77" t="s">
        <v>1383</v>
      </c>
      <c r="O598" s="76" t="s">
        <v>1383</v>
      </c>
      <c r="P598" s="74">
        <v>26290.0</v>
      </c>
      <c r="Q598" s="77" t="s">
        <v>1383</v>
      </c>
    </row>
    <row r="599">
      <c r="A599" s="71" t="s">
        <v>954</v>
      </c>
      <c r="B599" s="72" t="s">
        <v>1723</v>
      </c>
      <c r="C599" s="73"/>
      <c r="D599" s="74">
        <v>11207.0</v>
      </c>
      <c r="E599" s="75"/>
      <c r="F599" s="73"/>
      <c r="G599" s="74">
        <v>10098.0</v>
      </c>
      <c r="H599" s="75"/>
      <c r="I599" s="73"/>
      <c r="J599" s="74">
        <v>9693.0</v>
      </c>
      <c r="K599" s="75"/>
      <c r="L599" s="73"/>
      <c r="M599" s="74">
        <v>9184.0</v>
      </c>
      <c r="N599" s="75"/>
      <c r="O599" s="76" t="s">
        <v>1383</v>
      </c>
      <c r="P599" s="74">
        <v>8881.0</v>
      </c>
      <c r="Q599" s="77" t="s">
        <v>1383</v>
      </c>
    </row>
    <row r="600">
      <c r="A600" s="71" t="s">
        <v>1761</v>
      </c>
      <c r="B600" s="72" t="s">
        <v>1723</v>
      </c>
      <c r="C600" s="73"/>
      <c r="D600" s="74">
        <v>31963.0</v>
      </c>
      <c r="E600" s="75"/>
      <c r="F600" s="73"/>
      <c r="G600" s="74">
        <v>36821.0</v>
      </c>
      <c r="H600" s="75"/>
      <c r="I600" s="73"/>
      <c r="J600" s="74">
        <v>37743.0</v>
      </c>
      <c r="K600" s="75"/>
      <c r="L600" s="73"/>
      <c r="M600" s="74">
        <v>40064.0</v>
      </c>
      <c r="N600" s="75"/>
      <c r="O600" s="78">
        <v>50.0</v>
      </c>
      <c r="P600" s="74">
        <v>40646.0</v>
      </c>
      <c r="Q600" s="79">
        <f t="shared" ref="Q600:Q604" si="199">O600/P600</f>
        <v>0.001230133346</v>
      </c>
    </row>
    <row r="601">
      <c r="A601" s="71" t="s">
        <v>1762</v>
      </c>
      <c r="B601" s="72" t="s">
        <v>1723</v>
      </c>
      <c r="C601" s="78">
        <v>14.0</v>
      </c>
      <c r="D601" s="74">
        <v>29666.0</v>
      </c>
      <c r="E601" s="79">
        <f>C601/D601</f>
        <v>0.0004719207173</v>
      </c>
      <c r="F601" s="73"/>
      <c r="G601" s="74">
        <v>34027.0</v>
      </c>
      <c r="H601" s="75"/>
      <c r="I601" s="73"/>
      <c r="J601" s="74">
        <v>38540.0</v>
      </c>
      <c r="K601" s="75"/>
      <c r="L601" s="78">
        <v>57.0</v>
      </c>
      <c r="M601" s="74">
        <v>46082.0</v>
      </c>
      <c r="N601" s="79">
        <f>L601/M601</f>
        <v>0.001236925481</v>
      </c>
      <c r="O601" s="78">
        <v>48.0</v>
      </c>
      <c r="P601" s="74">
        <v>58362.0</v>
      </c>
      <c r="Q601" s="79">
        <f t="shared" si="199"/>
        <v>0.000822452966</v>
      </c>
    </row>
    <row r="602">
      <c r="A602" s="71" t="s">
        <v>247</v>
      </c>
      <c r="B602" s="72" t="s">
        <v>1723</v>
      </c>
      <c r="C602" s="73"/>
      <c r="D602" s="74">
        <v>18102.0</v>
      </c>
      <c r="E602" s="75"/>
      <c r="F602" s="73"/>
      <c r="G602" s="74">
        <v>21856.0</v>
      </c>
      <c r="H602" s="75"/>
      <c r="I602" s="73"/>
      <c r="J602" s="74">
        <v>20249.0</v>
      </c>
      <c r="K602" s="75"/>
      <c r="L602" s="76" t="s">
        <v>1383</v>
      </c>
      <c r="M602" s="74">
        <v>19883.0</v>
      </c>
      <c r="N602" s="77" t="s">
        <v>1383</v>
      </c>
      <c r="O602" s="78">
        <v>16.0</v>
      </c>
      <c r="P602" s="74">
        <v>21528.0</v>
      </c>
      <c r="Q602" s="79">
        <f t="shared" si="199"/>
        <v>0.0007432181345</v>
      </c>
    </row>
    <row r="603">
      <c r="A603" s="71" t="s">
        <v>1763</v>
      </c>
      <c r="B603" s="72" t="s">
        <v>1723</v>
      </c>
      <c r="C603" s="73"/>
      <c r="D603" s="74">
        <v>41588.0</v>
      </c>
      <c r="E603" s="75"/>
      <c r="F603" s="78">
        <v>175.0</v>
      </c>
      <c r="G603" s="74">
        <v>77996.0</v>
      </c>
      <c r="H603" s="79">
        <f>F603/G603</f>
        <v>0.002243704805</v>
      </c>
      <c r="I603" s="78">
        <v>625.0</v>
      </c>
      <c r="J603" s="74">
        <v>86162.0</v>
      </c>
      <c r="K603" s="79">
        <f>I603/J603</f>
        <v>0.007253777767</v>
      </c>
      <c r="L603" s="78">
        <v>335.0</v>
      </c>
      <c r="M603" s="74">
        <v>89339.0</v>
      </c>
      <c r="N603" s="79">
        <f t="shared" ref="N603:N604" si="200">L603/M603</f>
        <v>0.003749762142</v>
      </c>
      <c r="O603" s="78">
        <v>395.0</v>
      </c>
      <c r="P603" s="74">
        <v>86791.0</v>
      </c>
      <c r="Q603" s="79">
        <f t="shared" si="199"/>
        <v>0.004551163139</v>
      </c>
    </row>
    <row r="604">
      <c r="A604" s="71" t="s">
        <v>1764</v>
      </c>
      <c r="B604" s="72" t="s">
        <v>1723</v>
      </c>
      <c r="C604" s="73"/>
      <c r="D604" s="74">
        <v>9945.0</v>
      </c>
      <c r="E604" s="75"/>
      <c r="F604" s="73"/>
      <c r="G604" s="74">
        <v>14913.0</v>
      </c>
      <c r="H604" s="75"/>
      <c r="I604" s="73"/>
      <c r="J604" s="74">
        <v>14034.0</v>
      </c>
      <c r="K604" s="75"/>
      <c r="L604" s="78">
        <v>18.0</v>
      </c>
      <c r="M604" s="74">
        <v>13197.0</v>
      </c>
      <c r="N604" s="79">
        <f t="shared" si="200"/>
        <v>0.001363946351</v>
      </c>
      <c r="O604" s="78">
        <v>22.0</v>
      </c>
      <c r="P604" s="74">
        <v>13724.0</v>
      </c>
      <c r="Q604" s="79">
        <f t="shared" si="199"/>
        <v>0.001603031186</v>
      </c>
    </row>
    <row r="605">
      <c r="A605" s="71" t="s">
        <v>342</v>
      </c>
      <c r="B605" s="72" t="s">
        <v>1723</v>
      </c>
      <c r="C605" s="78">
        <v>14.0</v>
      </c>
      <c r="D605" s="74">
        <v>22933.0</v>
      </c>
      <c r="E605" s="79">
        <f t="shared" ref="E605:E606" si="201">C605/D605</f>
        <v>0.0006104739894</v>
      </c>
      <c r="F605" s="73"/>
      <c r="G605" s="74">
        <v>23313.0</v>
      </c>
      <c r="H605" s="75"/>
      <c r="I605" s="73"/>
      <c r="J605" s="74">
        <v>21488.0</v>
      </c>
      <c r="K605" s="75"/>
      <c r="L605" s="73"/>
      <c r="M605" s="74">
        <v>21745.0</v>
      </c>
      <c r="N605" s="75"/>
      <c r="O605" s="76" t="s">
        <v>1383</v>
      </c>
      <c r="P605" s="74">
        <v>21286.0</v>
      </c>
      <c r="Q605" s="77" t="s">
        <v>1383</v>
      </c>
    </row>
    <row r="606">
      <c r="A606" s="71" t="s">
        <v>631</v>
      </c>
      <c r="B606" s="72" t="s">
        <v>1723</v>
      </c>
      <c r="C606" s="78">
        <v>16.0</v>
      </c>
      <c r="D606" s="74">
        <v>21112.0</v>
      </c>
      <c r="E606" s="79">
        <f t="shared" si="201"/>
        <v>0.0007578628268</v>
      </c>
      <c r="F606" s="73"/>
      <c r="G606" s="74">
        <v>18759.0</v>
      </c>
      <c r="H606" s="75"/>
      <c r="I606" s="73"/>
      <c r="J606" s="74">
        <v>18035.0</v>
      </c>
      <c r="K606" s="75"/>
      <c r="L606" s="73"/>
      <c r="M606" s="74">
        <v>16286.0</v>
      </c>
      <c r="N606" s="75"/>
      <c r="O606" s="73"/>
      <c r="P606" s="74">
        <v>15801.0</v>
      </c>
      <c r="Q606" s="75"/>
    </row>
    <row r="607">
      <c r="A607" s="71" t="s">
        <v>1190</v>
      </c>
      <c r="B607" s="72" t="s">
        <v>1723</v>
      </c>
      <c r="C607" s="73"/>
      <c r="D607" s="74">
        <v>21291.0</v>
      </c>
      <c r="E607" s="75"/>
      <c r="F607" s="73"/>
      <c r="G607" s="74">
        <v>25697.0</v>
      </c>
      <c r="H607" s="75"/>
      <c r="I607" s="73"/>
      <c r="J607" s="74">
        <v>22772.0</v>
      </c>
      <c r="K607" s="75"/>
      <c r="L607" s="78">
        <v>14.0</v>
      </c>
      <c r="M607" s="74">
        <v>19130.0</v>
      </c>
      <c r="N607" s="79">
        <f>L607/M607</f>
        <v>0.0007318348144</v>
      </c>
      <c r="O607" s="76" t="s">
        <v>1383</v>
      </c>
      <c r="P607" s="74">
        <v>22092.0</v>
      </c>
      <c r="Q607" s="77" t="s">
        <v>1383</v>
      </c>
    </row>
    <row r="608">
      <c r="A608" s="71" t="s">
        <v>1665</v>
      </c>
      <c r="B608" s="72" t="s">
        <v>1723</v>
      </c>
      <c r="C608" s="73"/>
      <c r="D608" s="74">
        <v>23087.0</v>
      </c>
      <c r="E608" s="75"/>
      <c r="F608" s="73"/>
      <c r="G608" s="74">
        <v>23052.0</v>
      </c>
      <c r="H608" s="75"/>
      <c r="I608" s="73"/>
      <c r="J608" s="74">
        <v>20081.0</v>
      </c>
      <c r="K608" s="75"/>
      <c r="L608" s="76" t="s">
        <v>1383</v>
      </c>
      <c r="M608" s="74">
        <v>18149.0</v>
      </c>
      <c r="N608" s="77" t="s">
        <v>1383</v>
      </c>
      <c r="O608" s="78">
        <v>16.0</v>
      </c>
      <c r="P608" s="74">
        <v>20027.0</v>
      </c>
      <c r="Q608" s="79">
        <f t="shared" ref="Q608:Q612" si="202">O608/P608</f>
        <v>0.000798921456</v>
      </c>
    </row>
    <row r="609">
      <c r="A609" s="71" t="s">
        <v>1765</v>
      </c>
      <c r="B609" s="72" t="s">
        <v>1723</v>
      </c>
      <c r="C609" s="78">
        <v>19.0</v>
      </c>
      <c r="D609" s="74">
        <v>30885.0</v>
      </c>
      <c r="E609" s="79">
        <f t="shared" ref="E609:E610" si="203">C609/D609</f>
        <v>0.0006151853651</v>
      </c>
      <c r="F609" s="73"/>
      <c r="G609" s="74">
        <v>34507.0</v>
      </c>
      <c r="H609" s="75"/>
      <c r="I609" s="73"/>
      <c r="J609" s="74">
        <v>36174.0</v>
      </c>
      <c r="K609" s="75"/>
      <c r="L609" s="78">
        <v>67.0</v>
      </c>
      <c r="M609" s="74">
        <v>39019.0</v>
      </c>
      <c r="N609" s="79">
        <f t="shared" ref="N609:N612" si="204">L609/M609</f>
        <v>0.001717112176</v>
      </c>
      <c r="O609" s="78">
        <v>38.0</v>
      </c>
      <c r="P609" s="74">
        <v>43338.0</v>
      </c>
      <c r="Q609" s="79">
        <f t="shared" si="202"/>
        <v>0.0008768286492</v>
      </c>
    </row>
    <row r="610">
      <c r="A610" s="71" t="s">
        <v>1766</v>
      </c>
      <c r="B610" s="72" t="s">
        <v>1723</v>
      </c>
      <c r="C610" s="78">
        <v>25.0</v>
      </c>
      <c r="D610" s="74">
        <v>53422.0</v>
      </c>
      <c r="E610" s="79">
        <f t="shared" si="203"/>
        <v>0.0004679719966</v>
      </c>
      <c r="F610" s="76" t="s">
        <v>1383</v>
      </c>
      <c r="G610" s="74">
        <v>34371.0</v>
      </c>
      <c r="H610" s="77" t="s">
        <v>1383</v>
      </c>
      <c r="I610" s="78">
        <v>1100.0</v>
      </c>
      <c r="J610" s="74">
        <v>92911.0</v>
      </c>
      <c r="K610" s="79">
        <f>I610/J610</f>
        <v>0.01183928706</v>
      </c>
      <c r="L610" s="78">
        <v>630.0</v>
      </c>
      <c r="M610" s="74">
        <v>110732.0</v>
      </c>
      <c r="N610" s="79">
        <f t="shared" si="204"/>
        <v>0.005689412275</v>
      </c>
      <c r="O610" s="78">
        <v>590.0</v>
      </c>
      <c r="P610" s="74">
        <v>114210.0</v>
      </c>
      <c r="Q610" s="79">
        <f t="shared" si="202"/>
        <v>0.005165922424</v>
      </c>
    </row>
    <row r="611">
      <c r="A611" s="71" t="s">
        <v>1240</v>
      </c>
      <c r="B611" s="72" t="s">
        <v>1723</v>
      </c>
      <c r="C611" s="73"/>
      <c r="D611" s="74">
        <v>19324.0</v>
      </c>
      <c r="E611" s="75"/>
      <c r="F611" s="73"/>
      <c r="G611" s="74">
        <v>45098.0</v>
      </c>
      <c r="H611" s="75"/>
      <c r="I611" s="73"/>
      <c r="J611" s="74">
        <v>61092.0</v>
      </c>
      <c r="K611" s="75"/>
      <c r="L611" s="78">
        <v>47.0</v>
      </c>
      <c r="M611" s="74">
        <v>53880.0</v>
      </c>
      <c r="N611" s="79">
        <f t="shared" si="204"/>
        <v>0.0008723088344</v>
      </c>
      <c r="O611" s="78">
        <v>40.0</v>
      </c>
      <c r="P611" s="74">
        <v>51424.0</v>
      </c>
      <c r="Q611" s="79">
        <f t="shared" si="202"/>
        <v>0.0007778469197</v>
      </c>
    </row>
    <row r="612">
      <c r="A612" s="71" t="s">
        <v>1712</v>
      </c>
      <c r="B612" s="72" t="s">
        <v>1723</v>
      </c>
      <c r="C612" s="78">
        <v>28.0</v>
      </c>
      <c r="D612" s="74">
        <v>30505.0</v>
      </c>
      <c r="E612" s="79">
        <f>C612/D612</f>
        <v>0.0009178823144</v>
      </c>
      <c r="F612" s="76" t="s">
        <v>1383</v>
      </c>
      <c r="G612" s="74">
        <v>63153.0</v>
      </c>
      <c r="H612" s="77" t="s">
        <v>1383</v>
      </c>
      <c r="I612" s="78">
        <v>900.0</v>
      </c>
      <c r="J612" s="74">
        <v>90929.0</v>
      </c>
      <c r="K612" s="79">
        <f>I612/J612</f>
        <v>0.009897832375</v>
      </c>
      <c r="L612" s="78">
        <v>500.0</v>
      </c>
      <c r="M612" s="74">
        <v>117373.0</v>
      </c>
      <c r="N612" s="79">
        <f t="shared" si="204"/>
        <v>0.004259923492</v>
      </c>
      <c r="O612" s="78">
        <v>720.0</v>
      </c>
      <c r="P612" s="74">
        <v>121178.0</v>
      </c>
      <c r="Q612" s="79">
        <f t="shared" si="202"/>
        <v>0.005941672581</v>
      </c>
    </row>
    <row r="613">
      <c r="A613" s="71" t="s">
        <v>1767</v>
      </c>
      <c r="B613" s="72" t="s">
        <v>1723</v>
      </c>
      <c r="C613" s="73"/>
      <c r="D613" s="74">
        <v>21620.0</v>
      </c>
      <c r="E613" s="75"/>
      <c r="F613" s="73"/>
      <c r="G613" s="74">
        <v>20506.0</v>
      </c>
      <c r="H613" s="75"/>
      <c r="I613" s="73"/>
      <c r="J613" s="74">
        <v>19340.0</v>
      </c>
      <c r="K613" s="75"/>
      <c r="L613" s="73"/>
      <c r="M613" s="74">
        <v>18792.0</v>
      </c>
      <c r="N613" s="75"/>
      <c r="O613" s="76" t="s">
        <v>1383</v>
      </c>
      <c r="P613" s="74">
        <v>19124.0</v>
      </c>
      <c r="Q613" s="77" t="s">
        <v>1383</v>
      </c>
    </row>
    <row r="614">
      <c r="A614" s="71" t="s">
        <v>528</v>
      </c>
      <c r="B614" s="72" t="s">
        <v>1768</v>
      </c>
      <c r="C614" s="78">
        <v>1.0</v>
      </c>
      <c r="D614" s="74">
        <v>15385.0</v>
      </c>
      <c r="E614" s="79">
        <f t="shared" ref="E614:E616" si="205">C614/D614</f>
        <v>0.00006499837504</v>
      </c>
      <c r="F614" s="73"/>
      <c r="G614" s="74">
        <v>21840.0</v>
      </c>
      <c r="H614" s="75"/>
      <c r="I614" s="73"/>
      <c r="J614" s="74">
        <v>20503.0</v>
      </c>
      <c r="K614" s="75"/>
      <c r="L614" s="76" t="s">
        <v>1383</v>
      </c>
      <c r="M614" s="74">
        <v>19957.0</v>
      </c>
      <c r="N614" s="77" t="s">
        <v>1383</v>
      </c>
      <c r="O614" s="78">
        <v>22.0</v>
      </c>
      <c r="P614" s="74">
        <v>21254.0</v>
      </c>
      <c r="Q614" s="79">
        <f t="shared" ref="Q614:Q616" si="206">O614/P614</f>
        <v>0.001035099275</v>
      </c>
    </row>
    <row r="615">
      <c r="A615" s="71" t="s">
        <v>739</v>
      </c>
      <c r="B615" s="72" t="s">
        <v>1768</v>
      </c>
      <c r="C615" s="78">
        <f>275+6</f>
        <v>281</v>
      </c>
      <c r="D615" s="74">
        <v>54763.0</v>
      </c>
      <c r="E615" s="79">
        <f t="shared" si="205"/>
        <v>0.005131201724</v>
      </c>
      <c r="F615" s="78">
        <v>428.0</v>
      </c>
      <c r="G615" s="74">
        <v>93386.0</v>
      </c>
      <c r="H615" s="79">
        <f>F615/G615</f>
        <v>0.004583128092</v>
      </c>
      <c r="I615" s="78">
        <v>1650.0</v>
      </c>
      <c r="J615" s="74">
        <v>114303.0</v>
      </c>
      <c r="K615" s="79">
        <f t="shared" ref="K615:K617" si="207">I615/J615</f>
        <v>0.01443531666</v>
      </c>
      <c r="L615" s="78">
        <v>1800.0</v>
      </c>
      <c r="M615" s="74">
        <v>146743.0</v>
      </c>
      <c r="N615" s="79">
        <f t="shared" ref="N615:N616" si="208">L615/M615</f>
        <v>0.0122663432</v>
      </c>
      <c r="O615" s="78">
        <v>1960.0</v>
      </c>
      <c r="P615" s="74">
        <v>155084.0</v>
      </c>
      <c r="Q615" s="79">
        <f t="shared" si="206"/>
        <v>0.01263831214</v>
      </c>
    </row>
    <row r="616">
      <c r="A616" s="71" t="s">
        <v>1769</v>
      </c>
      <c r="B616" s="72" t="s">
        <v>1768</v>
      </c>
      <c r="C616" s="78">
        <v>83.0</v>
      </c>
      <c r="D616" s="74">
        <v>22777.0</v>
      </c>
      <c r="E616" s="79">
        <f t="shared" si="205"/>
        <v>0.003644026869</v>
      </c>
      <c r="F616" s="73"/>
      <c r="G616" s="74">
        <v>24813.0</v>
      </c>
      <c r="H616" s="75"/>
      <c r="I616" s="78">
        <v>95.0</v>
      </c>
      <c r="J616" s="74">
        <v>23887.0</v>
      </c>
      <c r="K616" s="79">
        <f t="shared" si="207"/>
        <v>0.003977058651</v>
      </c>
      <c r="L616" s="78">
        <v>40.0</v>
      </c>
      <c r="M616" s="74">
        <v>24864.0</v>
      </c>
      <c r="N616" s="79">
        <f t="shared" si="208"/>
        <v>0.001608751609</v>
      </c>
      <c r="O616" s="78">
        <v>47.0</v>
      </c>
      <c r="P616" s="74">
        <v>28276.0</v>
      </c>
      <c r="Q616" s="79">
        <f t="shared" si="206"/>
        <v>0.001662187014</v>
      </c>
    </row>
    <row r="617">
      <c r="A617" s="71" t="s">
        <v>1258</v>
      </c>
      <c r="B617" s="72" t="s">
        <v>1768</v>
      </c>
      <c r="C617" s="73"/>
      <c r="D617" s="74">
        <v>11108.0</v>
      </c>
      <c r="E617" s="75"/>
      <c r="F617" s="73"/>
      <c r="G617" s="74">
        <v>12688.0</v>
      </c>
      <c r="H617" s="75"/>
      <c r="I617" s="78">
        <v>2.0</v>
      </c>
      <c r="J617" s="74">
        <v>12206.0</v>
      </c>
      <c r="K617" s="79">
        <f t="shared" si="207"/>
        <v>0.0001638538424</v>
      </c>
      <c r="L617" s="76" t="s">
        <v>1383</v>
      </c>
      <c r="M617" s="74">
        <v>11886.0</v>
      </c>
      <c r="N617" s="77" t="s">
        <v>1383</v>
      </c>
      <c r="O617" s="73"/>
      <c r="P617" s="74">
        <v>11117.0</v>
      </c>
      <c r="Q617" s="75"/>
    </row>
    <row r="618">
      <c r="A618" s="71" t="s">
        <v>1770</v>
      </c>
      <c r="B618" s="72" t="s">
        <v>1768</v>
      </c>
      <c r="C618" s="78">
        <v>2.0</v>
      </c>
      <c r="D618" s="74">
        <v>8020.0</v>
      </c>
      <c r="E618" s="79">
        <f t="shared" ref="E618:E619" si="209">C618/D618</f>
        <v>0.0002493765586</v>
      </c>
      <c r="F618" s="73"/>
      <c r="G618" s="74">
        <v>15820.0</v>
      </c>
      <c r="H618" s="75"/>
      <c r="I618" s="73"/>
      <c r="J618" s="74">
        <v>14084.0</v>
      </c>
      <c r="K618" s="80"/>
      <c r="L618" s="78">
        <v>13.0</v>
      </c>
      <c r="M618" s="74">
        <v>13617.0</v>
      </c>
      <c r="N618" s="79">
        <f>L618/M618</f>
        <v>0.0009546889917</v>
      </c>
      <c r="O618" s="78">
        <v>13.0</v>
      </c>
      <c r="P618" s="74">
        <v>13783.0</v>
      </c>
      <c r="Q618" s="79">
        <f>O618/P618</f>
        <v>0.0009431908873</v>
      </c>
    </row>
    <row r="619">
      <c r="A619" s="71" t="s">
        <v>1428</v>
      </c>
      <c r="B619" s="72" t="s">
        <v>1768</v>
      </c>
      <c r="C619" s="78">
        <v>15.0</v>
      </c>
      <c r="D619" s="74">
        <v>25922.0</v>
      </c>
      <c r="E619" s="79">
        <f t="shared" si="209"/>
        <v>0.0005786590541</v>
      </c>
      <c r="F619" s="73"/>
      <c r="G619" s="74">
        <v>24673.0</v>
      </c>
      <c r="H619" s="75"/>
      <c r="I619" s="73"/>
      <c r="J619" s="74">
        <v>23575.0</v>
      </c>
      <c r="K619" s="75"/>
      <c r="L619" s="76" t="s">
        <v>1383</v>
      </c>
      <c r="M619" s="74">
        <v>22290.0</v>
      </c>
      <c r="N619" s="77" t="s">
        <v>1383</v>
      </c>
      <c r="O619" s="76" t="s">
        <v>1383</v>
      </c>
      <c r="P619" s="74">
        <v>22081.0</v>
      </c>
      <c r="Q619" s="77" t="s">
        <v>1383</v>
      </c>
    </row>
    <row r="620">
      <c r="A620" s="71" t="s">
        <v>1725</v>
      </c>
      <c r="B620" s="72" t="s">
        <v>1768</v>
      </c>
      <c r="C620" s="73"/>
      <c r="D620" s="74">
        <v>10264.0</v>
      </c>
      <c r="E620" s="75"/>
      <c r="F620" s="73"/>
      <c r="G620" s="74">
        <v>7975.0</v>
      </c>
      <c r="H620" s="75"/>
      <c r="I620" s="73"/>
      <c r="J620" s="74">
        <v>7019.0</v>
      </c>
      <c r="K620" s="75"/>
      <c r="L620" s="73"/>
      <c r="M620" s="74">
        <v>5168.0</v>
      </c>
      <c r="N620" s="75"/>
      <c r="O620" s="73"/>
      <c r="P620" s="74">
        <v>6189.0</v>
      </c>
      <c r="Q620" s="75"/>
    </row>
    <row r="621">
      <c r="A621" s="71" t="s">
        <v>814</v>
      </c>
      <c r="B621" s="72" t="s">
        <v>1768</v>
      </c>
      <c r="C621" s="73"/>
      <c r="D621" s="74">
        <v>18345.0</v>
      </c>
      <c r="E621" s="75"/>
      <c r="F621" s="73"/>
      <c r="G621" s="74">
        <v>17970.0</v>
      </c>
      <c r="H621" s="75"/>
      <c r="I621" s="73"/>
      <c r="J621" s="74">
        <v>16315.0</v>
      </c>
      <c r="K621" s="75"/>
      <c r="L621" s="76" t="s">
        <v>1383</v>
      </c>
      <c r="M621" s="74">
        <v>15049.0</v>
      </c>
      <c r="N621" s="77" t="s">
        <v>1383</v>
      </c>
      <c r="O621" s="76" t="s">
        <v>1383</v>
      </c>
      <c r="P621" s="74">
        <v>15410.0</v>
      </c>
      <c r="Q621" s="77" t="s">
        <v>1383</v>
      </c>
    </row>
    <row r="622">
      <c r="A622" s="71" t="s">
        <v>1554</v>
      </c>
      <c r="B622" s="72" t="s">
        <v>1768</v>
      </c>
      <c r="C622" s="78">
        <v>66.0</v>
      </c>
      <c r="D622" s="74">
        <v>27611.0</v>
      </c>
      <c r="E622" s="79">
        <f>C622/D622</f>
        <v>0.002390351671</v>
      </c>
      <c r="F622" s="78">
        <v>75.0</v>
      </c>
      <c r="G622" s="74">
        <v>36368.0</v>
      </c>
      <c r="H622" s="79">
        <f>F622/G622</f>
        <v>0.00206225253</v>
      </c>
      <c r="I622" s="73"/>
      <c r="J622" s="74">
        <v>38333.0</v>
      </c>
      <c r="K622" s="75"/>
      <c r="L622" s="78">
        <v>84.0</v>
      </c>
      <c r="M622" s="74">
        <v>34518.0</v>
      </c>
      <c r="N622" s="79">
        <f t="shared" ref="N622:N623" si="210">L622/M622</f>
        <v>0.00243351295</v>
      </c>
      <c r="O622" s="78">
        <v>35.0</v>
      </c>
      <c r="P622" s="74">
        <v>36908.0</v>
      </c>
      <c r="Q622" s="79">
        <f t="shared" ref="Q622:Q623" si="211">O622/P622</f>
        <v>0.0009483038908</v>
      </c>
    </row>
    <row r="623">
      <c r="A623" s="71" t="s">
        <v>1431</v>
      </c>
      <c r="B623" s="72" t="s">
        <v>1768</v>
      </c>
      <c r="C623" s="76" t="s">
        <v>1383</v>
      </c>
      <c r="D623" s="74">
        <v>28610.0</v>
      </c>
      <c r="E623" s="77" t="s">
        <v>1383</v>
      </c>
      <c r="F623" s="73"/>
      <c r="G623" s="74">
        <v>30260.0</v>
      </c>
      <c r="H623" s="75"/>
      <c r="I623" s="73"/>
      <c r="J623" s="74">
        <v>29381.0</v>
      </c>
      <c r="K623" s="75"/>
      <c r="L623" s="78">
        <v>25.0</v>
      </c>
      <c r="M623" s="74">
        <v>30764.0</v>
      </c>
      <c r="N623" s="79">
        <f t="shared" si="210"/>
        <v>0.0008126381485</v>
      </c>
      <c r="O623" s="78">
        <v>25.0</v>
      </c>
      <c r="P623" s="74">
        <v>31020.0</v>
      </c>
      <c r="Q623" s="79">
        <f t="shared" si="211"/>
        <v>0.000805931657</v>
      </c>
    </row>
    <row r="624">
      <c r="A624" s="71" t="s">
        <v>532</v>
      </c>
      <c r="B624" s="72" t="s">
        <v>1768</v>
      </c>
      <c r="C624" s="73"/>
      <c r="D624" s="74">
        <v>25854.0</v>
      </c>
      <c r="E624" s="80"/>
      <c r="F624" s="73"/>
      <c r="G624" s="74">
        <v>32535.0</v>
      </c>
      <c r="H624" s="75"/>
      <c r="I624" s="73"/>
      <c r="J624" s="74">
        <v>29447.0</v>
      </c>
      <c r="K624" s="75"/>
      <c r="L624" s="73"/>
      <c r="M624" s="74">
        <v>26479.0</v>
      </c>
      <c r="N624" s="75"/>
      <c r="O624" s="76" t="s">
        <v>1383</v>
      </c>
      <c r="P624" s="74">
        <v>25365.0</v>
      </c>
      <c r="Q624" s="77" t="s">
        <v>1383</v>
      </c>
    </row>
    <row r="625">
      <c r="A625" s="71" t="s">
        <v>697</v>
      </c>
      <c r="B625" s="72" t="s">
        <v>1768</v>
      </c>
      <c r="C625" s="78">
        <v>13.0</v>
      </c>
      <c r="D625" s="74">
        <v>23472.0</v>
      </c>
      <c r="E625" s="79">
        <f>C625/D625</f>
        <v>0.0005538513974</v>
      </c>
      <c r="F625" s="73"/>
      <c r="G625" s="74">
        <v>26674.0</v>
      </c>
      <c r="H625" s="75"/>
      <c r="I625" s="78">
        <v>26.0</v>
      </c>
      <c r="J625" s="74">
        <v>27737.0</v>
      </c>
      <c r="K625" s="79">
        <f>I625/J625</f>
        <v>0.0009373760681</v>
      </c>
      <c r="L625" s="76" t="s">
        <v>1383</v>
      </c>
      <c r="M625" s="74">
        <v>27329.0</v>
      </c>
      <c r="N625" s="77" t="s">
        <v>1383</v>
      </c>
      <c r="O625" s="76" t="s">
        <v>1383</v>
      </c>
      <c r="P625" s="74">
        <v>28411.0</v>
      </c>
      <c r="Q625" s="77" t="s">
        <v>1383</v>
      </c>
    </row>
    <row r="626">
      <c r="A626" s="71" t="s">
        <v>472</v>
      </c>
      <c r="B626" s="72" t="s">
        <v>1768</v>
      </c>
      <c r="C626" s="73"/>
      <c r="D626" s="74">
        <v>12356.0</v>
      </c>
      <c r="E626" s="75"/>
      <c r="F626" s="73"/>
      <c r="G626" s="74">
        <v>12057.0</v>
      </c>
      <c r="H626" s="75"/>
      <c r="I626" s="73"/>
      <c r="J626" s="74">
        <v>11201.0</v>
      </c>
      <c r="K626" s="75"/>
      <c r="L626" s="73"/>
      <c r="M626" s="74">
        <v>10160.0</v>
      </c>
      <c r="N626" s="75"/>
      <c r="O626" s="73"/>
      <c r="P626" s="74">
        <v>10171.0</v>
      </c>
      <c r="Q626" s="75"/>
    </row>
    <row r="627">
      <c r="A627" s="71" t="s">
        <v>1771</v>
      </c>
      <c r="B627" s="72" t="s">
        <v>1768</v>
      </c>
      <c r="C627" s="78">
        <v>58.0</v>
      </c>
      <c r="D627" s="74">
        <v>21552.0</v>
      </c>
      <c r="E627" s="79">
        <f t="shared" ref="E627:E630" si="212">C627/D627</f>
        <v>0.002691165553</v>
      </c>
      <c r="F627" s="73"/>
      <c r="G627" s="74">
        <v>27747.0</v>
      </c>
      <c r="H627" s="75"/>
      <c r="I627" s="78">
        <v>17.0</v>
      </c>
      <c r="J627" s="74">
        <v>26856.0</v>
      </c>
      <c r="K627" s="79">
        <f>I627/J627</f>
        <v>0.0006330056598</v>
      </c>
      <c r="L627" s="76" t="s">
        <v>1383</v>
      </c>
      <c r="M627" s="74">
        <v>25832.0</v>
      </c>
      <c r="N627" s="77" t="s">
        <v>1383</v>
      </c>
      <c r="O627" s="78">
        <v>19.0</v>
      </c>
      <c r="P627" s="74">
        <v>26163.0</v>
      </c>
      <c r="Q627" s="79">
        <f>O627/P627</f>
        <v>0.0007262164125</v>
      </c>
    </row>
    <row r="628">
      <c r="A628" s="71" t="s">
        <v>603</v>
      </c>
      <c r="B628" s="72" t="s">
        <v>1768</v>
      </c>
      <c r="C628" s="78">
        <v>9.0</v>
      </c>
      <c r="D628" s="74">
        <v>20225.0</v>
      </c>
      <c r="E628" s="79">
        <f t="shared" si="212"/>
        <v>0.0004449938195</v>
      </c>
      <c r="F628" s="73"/>
      <c r="G628" s="74">
        <v>25054.0</v>
      </c>
      <c r="H628" s="75"/>
      <c r="I628" s="73"/>
      <c r="J628" s="74">
        <v>25600.0</v>
      </c>
      <c r="K628" s="75"/>
      <c r="L628" s="76" t="s">
        <v>1383</v>
      </c>
      <c r="M628" s="74">
        <v>24911.0</v>
      </c>
      <c r="N628" s="77" t="s">
        <v>1383</v>
      </c>
      <c r="O628" s="76" t="s">
        <v>1383</v>
      </c>
      <c r="P628" s="74">
        <v>24756.0</v>
      </c>
      <c r="Q628" s="77" t="s">
        <v>1383</v>
      </c>
    </row>
    <row r="629">
      <c r="A629" s="71" t="s">
        <v>1772</v>
      </c>
      <c r="B629" s="72" t="s">
        <v>1768</v>
      </c>
      <c r="C629" s="78">
        <v>36.0</v>
      </c>
      <c r="D629" s="74">
        <v>26671.0</v>
      </c>
      <c r="E629" s="79">
        <f t="shared" si="212"/>
        <v>0.001349780661</v>
      </c>
      <c r="F629" s="73"/>
      <c r="G629" s="74">
        <v>21396.0</v>
      </c>
      <c r="H629" s="75"/>
      <c r="I629" s="73"/>
      <c r="J629" s="74">
        <v>20033.0</v>
      </c>
      <c r="K629" s="75"/>
      <c r="L629" s="78">
        <f>39+14</f>
        <v>53</v>
      </c>
      <c r="M629" s="74">
        <v>21056.0</v>
      </c>
      <c r="N629" s="79">
        <f t="shared" ref="N629:N631" si="213">L629/M629</f>
        <v>0.002517097264</v>
      </c>
      <c r="O629" s="78">
        <v>64.0</v>
      </c>
      <c r="P629" s="74">
        <v>23053.0</v>
      </c>
      <c r="Q629" s="79">
        <f t="shared" ref="Q629:Q631" si="214">O629/P629</f>
        <v>0.002776211339</v>
      </c>
    </row>
    <row r="630">
      <c r="A630" s="71" t="s">
        <v>1091</v>
      </c>
      <c r="B630" s="72" t="s">
        <v>1768</v>
      </c>
      <c r="C630" s="78">
        <v>21.0</v>
      </c>
      <c r="D630" s="74">
        <v>19779.0</v>
      </c>
      <c r="E630" s="79">
        <f t="shared" si="212"/>
        <v>0.00106173214</v>
      </c>
      <c r="F630" s="73"/>
      <c r="G630" s="74">
        <v>18793.0</v>
      </c>
      <c r="H630" s="75"/>
      <c r="I630" s="78">
        <v>34.0</v>
      </c>
      <c r="J630" s="74">
        <v>17813.0</v>
      </c>
      <c r="K630" s="79">
        <f t="shared" ref="K630:K631" si="215">I630/J630</f>
        <v>0.001908718352</v>
      </c>
      <c r="L630" s="78">
        <v>15.0</v>
      </c>
      <c r="M630" s="74">
        <v>17308.0</v>
      </c>
      <c r="N630" s="79">
        <f t="shared" si="213"/>
        <v>0.0008666512595</v>
      </c>
      <c r="O630" s="78">
        <v>18.0</v>
      </c>
      <c r="P630" s="74">
        <v>17722.0</v>
      </c>
      <c r="Q630" s="79">
        <f t="shared" si="214"/>
        <v>0.001015686717</v>
      </c>
    </row>
    <row r="631">
      <c r="A631" s="71" t="s">
        <v>640</v>
      </c>
      <c r="B631" s="72" t="s">
        <v>1768</v>
      </c>
      <c r="C631" s="73"/>
      <c r="D631" s="74">
        <v>22926.0</v>
      </c>
      <c r="E631" s="75"/>
      <c r="F631" s="78">
        <v>60.0</v>
      </c>
      <c r="G631" s="74">
        <v>51414.0</v>
      </c>
      <c r="H631" s="79">
        <f>F631/G631</f>
        <v>0.001166997316</v>
      </c>
      <c r="I631" s="78">
        <v>200.0</v>
      </c>
      <c r="J631" s="74">
        <v>56377.0</v>
      </c>
      <c r="K631" s="79">
        <f t="shared" si="215"/>
        <v>0.003547545985</v>
      </c>
      <c r="L631" s="78">
        <v>131.0</v>
      </c>
      <c r="M631" s="74">
        <v>67270.0</v>
      </c>
      <c r="N631" s="79">
        <f t="shared" si="213"/>
        <v>0.001947376245</v>
      </c>
      <c r="O631" s="78">
        <v>135.0</v>
      </c>
      <c r="P631" s="74">
        <v>74963.0</v>
      </c>
      <c r="Q631" s="79">
        <f t="shared" si="214"/>
        <v>0.001800888438</v>
      </c>
    </row>
    <row r="632">
      <c r="A632" s="71" t="s">
        <v>1773</v>
      </c>
      <c r="B632" s="72" t="s">
        <v>1768</v>
      </c>
      <c r="C632" s="78">
        <v>1.0</v>
      </c>
      <c r="D632" s="74">
        <v>15992.0</v>
      </c>
      <c r="E632" s="79">
        <f t="shared" ref="E632:E633" si="216">C632/D632</f>
        <v>0.00006253126563</v>
      </c>
      <c r="F632" s="73"/>
      <c r="G632" s="74">
        <v>19843.0</v>
      </c>
      <c r="H632" s="75"/>
      <c r="I632" s="73"/>
      <c r="J632" s="74">
        <v>19915.0</v>
      </c>
      <c r="K632" s="75"/>
      <c r="L632" s="76" t="s">
        <v>1383</v>
      </c>
      <c r="M632" s="74">
        <v>20553.0</v>
      </c>
      <c r="N632" s="77" t="s">
        <v>1383</v>
      </c>
      <c r="O632" s="76" t="s">
        <v>1383</v>
      </c>
      <c r="P632" s="74">
        <v>22579.0</v>
      </c>
      <c r="Q632" s="77" t="s">
        <v>1383</v>
      </c>
    </row>
    <row r="633">
      <c r="A633" s="71" t="s">
        <v>1774</v>
      </c>
      <c r="B633" s="72" t="s">
        <v>1768</v>
      </c>
      <c r="C633" s="78">
        <f>125+45</f>
        <v>170</v>
      </c>
      <c r="D633" s="74">
        <v>33454.0</v>
      </c>
      <c r="E633" s="79">
        <f t="shared" si="216"/>
        <v>0.005081604591</v>
      </c>
      <c r="F633" s="78">
        <v>142.0</v>
      </c>
      <c r="G633" s="74">
        <v>49008.0</v>
      </c>
      <c r="H633" s="79">
        <f>F633/G633</f>
        <v>0.002897486125</v>
      </c>
      <c r="I633" s="78">
        <v>78.0</v>
      </c>
      <c r="J633" s="74">
        <v>56384.0</v>
      </c>
      <c r="K633" s="79">
        <f>I633/J633</f>
        <v>0.001383371169</v>
      </c>
      <c r="L633" s="78">
        <f>102+51</f>
        <v>153</v>
      </c>
      <c r="M633" s="74">
        <v>68875.0</v>
      </c>
      <c r="N633" s="79">
        <f t="shared" ref="N633:N636" si="217">L633/M633</f>
        <v>0.002221415608</v>
      </c>
      <c r="O633" s="78">
        <f>122+53</f>
        <v>175</v>
      </c>
      <c r="P633" s="74">
        <v>72634.0</v>
      </c>
      <c r="Q633" s="79">
        <f t="shared" ref="Q633:Q642" si="218">O633/P633</f>
        <v>0.002409339979</v>
      </c>
    </row>
    <row r="634">
      <c r="A634" s="71" t="s">
        <v>1143</v>
      </c>
      <c r="B634" s="72" t="s">
        <v>1768</v>
      </c>
      <c r="C634" s="73"/>
      <c r="D634" s="74">
        <v>11394.0</v>
      </c>
      <c r="E634" s="75"/>
      <c r="F634" s="73"/>
      <c r="G634" s="74">
        <v>14415.0</v>
      </c>
      <c r="H634" s="75"/>
      <c r="I634" s="73"/>
      <c r="J634" s="74">
        <v>17142.0</v>
      </c>
      <c r="K634" s="75"/>
      <c r="L634" s="78">
        <v>50.0</v>
      </c>
      <c r="M634" s="74">
        <v>19243.0</v>
      </c>
      <c r="N634" s="79">
        <f t="shared" si="217"/>
        <v>0.002598347451</v>
      </c>
      <c r="O634" s="78">
        <f>49+17</f>
        <v>66</v>
      </c>
      <c r="P634" s="74">
        <v>19411.0</v>
      </c>
      <c r="Q634" s="79">
        <f t="shared" si="218"/>
        <v>0.003400133945</v>
      </c>
    </row>
    <row r="635">
      <c r="A635" s="71" t="s">
        <v>1028</v>
      </c>
      <c r="B635" s="72" t="s">
        <v>1768</v>
      </c>
      <c r="C635" s="76" t="s">
        <v>1383</v>
      </c>
      <c r="D635" s="74">
        <v>24590.0</v>
      </c>
      <c r="E635" s="77" t="s">
        <v>1383</v>
      </c>
      <c r="F635" s="76" t="s">
        <v>1383</v>
      </c>
      <c r="G635" s="74">
        <v>30293.0</v>
      </c>
      <c r="H635" s="77" t="s">
        <v>1383</v>
      </c>
      <c r="I635" s="78">
        <v>125.0</v>
      </c>
      <c r="J635" s="74">
        <v>30661.0</v>
      </c>
      <c r="K635" s="79">
        <f t="shared" ref="K635:K636" si="219">I635/J635</f>
        <v>0.004076840286</v>
      </c>
      <c r="L635" s="78">
        <v>59.0</v>
      </c>
      <c r="M635" s="74">
        <v>34655.0</v>
      </c>
      <c r="N635" s="79">
        <f t="shared" si="217"/>
        <v>0.001702496032</v>
      </c>
      <c r="O635" s="78">
        <v>65.0</v>
      </c>
      <c r="P635" s="74">
        <v>35061.0</v>
      </c>
      <c r="Q635" s="79">
        <f t="shared" si="218"/>
        <v>0.001853911754</v>
      </c>
    </row>
    <row r="636">
      <c r="A636" s="71" t="s">
        <v>1775</v>
      </c>
      <c r="B636" s="72" t="s">
        <v>1768</v>
      </c>
      <c r="C636" s="78">
        <v>49.0</v>
      </c>
      <c r="D636" s="74">
        <v>20228.0</v>
      </c>
      <c r="E636" s="79">
        <f>C636/D636</f>
        <v>0.002422384813</v>
      </c>
      <c r="F636" s="78">
        <v>32.0</v>
      </c>
      <c r="G636" s="74">
        <v>20439.0</v>
      </c>
      <c r="H636" s="79">
        <f>F636/G636</f>
        <v>0.001565634327</v>
      </c>
      <c r="I636" s="78">
        <v>33.0</v>
      </c>
      <c r="J636" s="74">
        <v>18823.0</v>
      </c>
      <c r="K636" s="79">
        <f t="shared" si="219"/>
        <v>0.001753174308</v>
      </c>
      <c r="L636" s="78">
        <v>51.0</v>
      </c>
      <c r="M636" s="74">
        <v>17971.0</v>
      </c>
      <c r="N636" s="79">
        <f t="shared" si="217"/>
        <v>0.002837905514</v>
      </c>
      <c r="O636" s="78">
        <v>41.0</v>
      </c>
      <c r="P636" s="74">
        <v>18299.0</v>
      </c>
      <c r="Q636" s="79">
        <f t="shared" si="218"/>
        <v>0.002240559593</v>
      </c>
    </row>
    <row r="637">
      <c r="A637" s="71" t="s">
        <v>323</v>
      </c>
      <c r="B637" s="72" t="s">
        <v>1768</v>
      </c>
      <c r="C637" s="73"/>
      <c r="D637" s="74">
        <v>20092.0</v>
      </c>
      <c r="E637" s="75"/>
      <c r="F637" s="73"/>
      <c r="G637" s="74">
        <v>15335.0</v>
      </c>
      <c r="H637" s="75"/>
      <c r="I637" s="73"/>
      <c r="J637" s="74">
        <v>14806.0</v>
      </c>
      <c r="K637" s="75"/>
      <c r="L637" s="76" t="s">
        <v>1383</v>
      </c>
      <c r="M637" s="74">
        <v>14498.0</v>
      </c>
      <c r="N637" s="77" t="s">
        <v>1383</v>
      </c>
      <c r="O637" s="78">
        <v>12.0</v>
      </c>
      <c r="P637" s="74">
        <v>14412.0</v>
      </c>
      <c r="Q637" s="79">
        <f t="shared" si="218"/>
        <v>0.0008326394671</v>
      </c>
    </row>
    <row r="638">
      <c r="A638" s="71" t="s">
        <v>1130</v>
      </c>
      <c r="B638" s="72" t="s">
        <v>1768</v>
      </c>
      <c r="C638" s="78">
        <v>60.0</v>
      </c>
      <c r="D638" s="74">
        <v>14301.0</v>
      </c>
      <c r="E638" s="79">
        <f t="shared" ref="E638:E639" si="220">C638/D638</f>
        <v>0.004195510803</v>
      </c>
      <c r="F638" s="73"/>
      <c r="G638" s="74">
        <v>16879.0</v>
      </c>
      <c r="H638" s="75"/>
      <c r="I638" s="73"/>
      <c r="J638" s="74">
        <v>16478.0</v>
      </c>
      <c r="K638" s="75"/>
      <c r="L638" s="78">
        <v>12.0</v>
      </c>
      <c r="M638" s="74">
        <v>15038.0</v>
      </c>
      <c r="N638" s="79">
        <f>L638/M638</f>
        <v>0.0007979784546</v>
      </c>
      <c r="O638" s="78">
        <v>12.0</v>
      </c>
      <c r="P638" s="74">
        <v>15577.0</v>
      </c>
      <c r="Q638" s="79">
        <f t="shared" si="218"/>
        <v>0.0007703665661</v>
      </c>
    </row>
    <row r="639">
      <c r="A639" s="71" t="s">
        <v>1776</v>
      </c>
      <c r="B639" s="72" t="s">
        <v>1768</v>
      </c>
      <c r="C639" s="78">
        <v>3.0</v>
      </c>
      <c r="D639" s="74">
        <v>22742.0</v>
      </c>
      <c r="E639" s="79">
        <f t="shared" si="220"/>
        <v>0.0001319145194</v>
      </c>
      <c r="F639" s="73"/>
      <c r="G639" s="74">
        <v>30137.0</v>
      </c>
      <c r="H639" s="75"/>
      <c r="I639" s="73"/>
      <c r="J639" s="74">
        <v>29201.0</v>
      </c>
      <c r="K639" s="75"/>
      <c r="L639" s="76" t="s">
        <v>1383</v>
      </c>
      <c r="M639" s="74">
        <v>29202.0</v>
      </c>
      <c r="N639" s="77" t="s">
        <v>1383</v>
      </c>
      <c r="O639" s="78">
        <v>12.0</v>
      </c>
      <c r="P639" s="74">
        <v>30709.0</v>
      </c>
      <c r="Q639" s="79">
        <f t="shared" si="218"/>
        <v>0.0003907649223</v>
      </c>
    </row>
    <row r="640">
      <c r="A640" s="71" t="s">
        <v>1440</v>
      </c>
      <c r="B640" s="72" t="s">
        <v>1768</v>
      </c>
      <c r="C640" s="73"/>
      <c r="D640" s="74">
        <v>23618.0</v>
      </c>
      <c r="E640" s="75"/>
      <c r="F640" s="78">
        <v>50.0</v>
      </c>
      <c r="G640" s="74">
        <v>51426.0</v>
      </c>
      <c r="H640" s="79">
        <f>F640/G640</f>
        <v>0.0009722708358</v>
      </c>
      <c r="I640" s="78">
        <v>400.0</v>
      </c>
      <c r="J640" s="74">
        <v>51353.0</v>
      </c>
      <c r="K640" s="79">
        <f>I640/J640</f>
        <v>0.007789223609</v>
      </c>
      <c r="L640" s="78">
        <v>500.0</v>
      </c>
      <c r="M640" s="74">
        <v>51066.0</v>
      </c>
      <c r="N640" s="79">
        <f t="shared" ref="N640:N641" si="221">L640/M640</f>
        <v>0.009791250539</v>
      </c>
      <c r="O640" s="78">
        <v>380.0</v>
      </c>
      <c r="P640" s="74">
        <v>55813.0</v>
      </c>
      <c r="Q640" s="79">
        <f t="shared" si="218"/>
        <v>0.006808449644</v>
      </c>
    </row>
    <row r="641">
      <c r="A641" s="71" t="s">
        <v>564</v>
      </c>
      <c r="B641" s="72" t="s">
        <v>1768</v>
      </c>
      <c r="C641" s="73"/>
      <c r="D641" s="74">
        <v>22996.0</v>
      </c>
      <c r="E641" s="75"/>
      <c r="F641" s="73"/>
      <c r="G641" s="74">
        <v>36873.0</v>
      </c>
      <c r="H641" s="75"/>
      <c r="I641" s="73"/>
      <c r="J641" s="74">
        <v>36770.0</v>
      </c>
      <c r="K641" s="75"/>
      <c r="L641" s="78">
        <v>27.0</v>
      </c>
      <c r="M641" s="74">
        <v>31481.0</v>
      </c>
      <c r="N641" s="79">
        <f t="shared" si="221"/>
        <v>0.000857660176</v>
      </c>
      <c r="O641" s="78">
        <v>17.0</v>
      </c>
      <c r="P641" s="74">
        <v>31330.0</v>
      </c>
      <c r="Q641" s="79">
        <f t="shared" si="218"/>
        <v>0.0005426109161</v>
      </c>
    </row>
    <row r="642">
      <c r="A642" s="71" t="s">
        <v>674</v>
      </c>
      <c r="B642" s="72" t="s">
        <v>1768</v>
      </c>
      <c r="C642" s="78">
        <v>3.0</v>
      </c>
      <c r="D642" s="74">
        <v>24801.0</v>
      </c>
      <c r="E642" s="79">
        <f t="shared" ref="E642:E643" si="222">C642/D642</f>
        <v>0.0001209628644</v>
      </c>
      <c r="F642" s="73"/>
      <c r="G642" s="74">
        <v>27026.0</v>
      </c>
      <c r="H642" s="75"/>
      <c r="I642" s="73"/>
      <c r="J642" s="74">
        <v>24222.0</v>
      </c>
      <c r="K642" s="75"/>
      <c r="L642" s="73"/>
      <c r="M642" s="74">
        <v>23444.0</v>
      </c>
      <c r="N642" s="75"/>
      <c r="O642" s="78">
        <v>21.0</v>
      </c>
      <c r="P642" s="74">
        <v>24614.0</v>
      </c>
      <c r="Q642" s="79">
        <f t="shared" si="218"/>
        <v>0.000853172991</v>
      </c>
    </row>
    <row r="643">
      <c r="A643" s="71" t="s">
        <v>654</v>
      </c>
      <c r="B643" s="72" t="s">
        <v>1768</v>
      </c>
      <c r="C643" s="78">
        <v>8.0</v>
      </c>
      <c r="D643" s="74">
        <v>17123.0</v>
      </c>
      <c r="E643" s="79">
        <f t="shared" si="222"/>
        <v>0.0004672078491</v>
      </c>
      <c r="F643" s="73"/>
      <c r="G643" s="74">
        <v>19030.0</v>
      </c>
      <c r="H643" s="75"/>
      <c r="I643" s="73"/>
      <c r="J643" s="74">
        <v>17210.0</v>
      </c>
      <c r="K643" s="75"/>
      <c r="L643" s="76" t="s">
        <v>1383</v>
      </c>
      <c r="M643" s="74">
        <v>16605.0</v>
      </c>
      <c r="N643" s="77" t="s">
        <v>1383</v>
      </c>
      <c r="O643" s="76" t="s">
        <v>1383</v>
      </c>
      <c r="P643" s="74">
        <v>17302.0</v>
      </c>
      <c r="Q643" s="77" t="s">
        <v>1383</v>
      </c>
    </row>
    <row r="644">
      <c r="A644" s="71" t="s">
        <v>298</v>
      </c>
      <c r="B644" s="72" t="s">
        <v>1768</v>
      </c>
      <c r="C644" s="73"/>
      <c r="D644" s="74">
        <v>21326.0</v>
      </c>
      <c r="E644" s="75"/>
      <c r="F644" s="76" t="s">
        <v>1383</v>
      </c>
      <c r="G644" s="74">
        <v>20232.0</v>
      </c>
      <c r="H644" s="77" t="s">
        <v>1383</v>
      </c>
      <c r="I644" s="73"/>
      <c r="J644" s="74">
        <v>18656.0</v>
      </c>
      <c r="K644" s="75"/>
      <c r="L644" s="76" t="s">
        <v>1383</v>
      </c>
      <c r="M644" s="74">
        <v>17254.0</v>
      </c>
      <c r="N644" s="77" t="s">
        <v>1383</v>
      </c>
      <c r="O644" s="76" t="s">
        <v>1383</v>
      </c>
      <c r="P644" s="74">
        <v>17106.0</v>
      </c>
      <c r="Q644" s="77" t="s">
        <v>1383</v>
      </c>
    </row>
    <row r="645">
      <c r="A645" s="71" t="s">
        <v>1777</v>
      </c>
      <c r="B645" s="72" t="s">
        <v>1768</v>
      </c>
      <c r="C645" s="73"/>
      <c r="D645" s="74">
        <v>22981.0</v>
      </c>
      <c r="E645" s="75"/>
      <c r="F645" s="73"/>
      <c r="G645" s="74">
        <v>20840.0</v>
      </c>
      <c r="H645" s="75"/>
      <c r="I645" s="73"/>
      <c r="J645" s="74">
        <v>20291.0</v>
      </c>
      <c r="K645" s="75"/>
      <c r="L645" s="73"/>
      <c r="M645" s="74">
        <v>19725.0</v>
      </c>
      <c r="N645" s="75"/>
      <c r="O645" s="73"/>
      <c r="P645" s="74">
        <v>20151.0</v>
      </c>
      <c r="Q645" s="75"/>
    </row>
    <row r="646">
      <c r="A646" s="71" t="s">
        <v>1633</v>
      </c>
      <c r="B646" s="72" t="s">
        <v>1768</v>
      </c>
      <c r="C646" s="78">
        <v>26.0</v>
      </c>
      <c r="D646" s="74">
        <v>24016.0</v>
      </c>
      <c r="E646" s="79">
        <f t="shared" ref="E646:E649" si="223">C646/D646</f>
        <v>0.001082611592</v>
      </c>
      <c r="F646" s="73"/>
      <c r="G646" s="74">
        <v>29758.0</v>
      </c>
      <c r="H646" s="75"/>
      <c r="I646" s="73"/>
      <c r="J646" s="74">
        <v>34682.0</v>
      </c>
      <c r="K646" s="75"/>
      <c r="L646" s="78">
        <v>58.0</v>
      </c>
      <c r="M646" s="74">
        <v>35238.0</v>
      </c>
      <c r="N646" s="79">
        <f t="shared" ref="N646:N649" si="224">L646/M646</f>
        <v>0.001645950394</v>
      </c>
      <c r="O646" s="78">
        <v>61.0</v>
      </c>
      <c r="P646" s="74">
        <v>40208.0</v>
      </c>
      <c r="Q646" s="79">
        <f t="shared" ref="Q646:Q652" si="225">O646/P646</f>
        <v>0.001517111023</v>
      </c>
    </row>
    <row r="647">
      <c r="A647" s="71" t="s">
        <v>1179</v>
      </c>
      <c r="B647" s="72" t="s">
        <v>1768</v>
      </c>
      <c r="C647" s="78">
        <v>20.0</v>
      </c>
      <c r="D647" s="74">
        <v>19584.0</v>
      </c>
      <c r="E647" s="79">
        <f t="shared" si="223"/>
        <v>0.00102124183</v>
      </c>
      <c r="F647" s="78">
        <v>99.0</v>
      </c>
      <c r="G647" s="74">
        <v>33177.0</v>
      </c>
      <c r="H647" s="79">
        <f>F647/G647</f>
        <v>0.002983994936</v>
      </c>
      <c r="I647" s="78">
        <v>130.0</v>
      </c>
      <c r="J647" s="74">
        <v>43965.0</v>
      </c>
      <c r="K647" s="79">
        <f>I647/J647</f>
        <v>0.002956897532</v>
      </c>
      <c r="L647" s="78">
        <v>100.0</v>
      </c>
      <c r="M647" s="74">
        <v>46696.0</v>
      </c>
      <c r="N647" s="79">
        <f t="shared" si="224"/>
        <v>0.00214151105</v>
      </c>
      <c r="O647" s="78">
        <v>90.0</v>
      </c>
      <c r="P647" s="74">
        <v>47752.0</v>
      </c>
      <c r="Q647" s="79">
        <f t="shared" si="225"/>
        <v>0.001884737812</v>
      </c>
    </row>
    <row r="648">
      <c r="A648" s="71" t="s">
        <v>135</v>
      </c>
      <c r="B648" s="72" t="s">
        <v>1768</v>
      </c>
      <c r="C648" s="78">
        <v>20.0</v>
      </c>
      <c r="D648" s="74">
        <v>21805.0</v>
      </c>
      <c r="E648" s="79">
        <f t="shared" si="223"/>
        <v>0.0009172208209</v>
      </c>
      <c r="F648" s="73"/>
      <c r="G648" s="74">
        <v>28982.0</v>
      </c>
      <c r="H648" s="75"/>
      <c r="I648" s="73"/>
      <c r="J648" s="74">
        <v>31671.0</v>
      </c>
      <c r="K648" s="75"/>
      <c r="L648" s="78">
        <v>42.0</v>
      </c>
      <c r="M648" s="74">
        <v>29073.0</v>
      </c>
      <c r="N648" s="79">
        <f t="shared" si="224"/>
        <v>0.001444639356</v>
      </c>
      <c r="O648" s="78">
        <v>25.0</v>
      </c>
      <c r="P648" s="74">
        <v>29931.0</v>
      </c>
      <c r="Q648" s="79">
        <f t="shared" si="225"/>
        <v>0.0008352544185</v>
      </c>
    </row>
    <row r="649">
      <c r="A649" s="71" t="s">
        <v>1227</v>
      </c>
      <c r="B649" s="72" t="s">
        <v>1768</v>
      </c>
      <c r="C649" s="78">
        <v>26.0</v>
      </c>
      <c r="D649" s="74">
        <v>23050.0</v>
      </c>
      <c r="E649" s="79">
        <f t="shared" si="223"/>
        <v>0.001127982646</v>
      </c>
      <c r="F649" s="73"/>
      <c r="G649" s="74">
        <v>24727.0</v>
      </c>
      <c r="H649" s="75"/>
      <c r="I649" s="73"/>
      <c r="J649" s="74">
        <v>24228.0</v>
      </c>
      <c r="K649" s="75"/>
      <c r="L649" s="78">
        <v>12.0</v>
      </c>
      <c r="M649" s="74">
        <v>23731.0</v>
      </c>
      <c r="N649" s="79">
        <f t="shared" si="224"/>
        <v>0.000505667692</v>
      </c>
      <c r="O649" s="78">
        <v>12.0</v>
      </c>
      <c r="P649" s="74">
        <v>26612.0</v>
      </c>
      <c r="Q649" s="79">
        <f t="shared" si="225"/>
        <v>0.000450924395</v>
      </c>
    </row>
    <row r="650">
      <c r="A650" s="71" t="s">
        <v>1180</v>
      </c>
      <c r="B650" s="72" t="s">
        <v>1768</v>
      </c>
      <c r="C650" s="73"/>
      <c r="D650" s="74">
        <v>9464.0</v>
      </c>
      <c r="E650" s="75"/>
      <c r="F650" s="73"/>
      <c r="G650" s="74">
        <v>13044.0</v>
      </c>
      <c r="H650" s="75"/>
      <c r="I650" s="73"/>
      <c r="J650" s="74">
        <v>13961.0</v>
      </c>
      <c r="K650" s="75"/>
      <c r="L650" s="73"/>
      <c r="M650" s="74">
        <v>13888.0</v>
      </c>
      <c r="N650" s="75"/>
      <c r="O650" s="78">
        <v>19.0</v>
      </c>
      <c r="P650" s="74">
        <v>14397.0</v>
      </c>
      <c r="Q650" s="79">
        <f t="shared" si="225"/>
        <v>0.001319719386</v>
      </c>
    </row>
    <row r="651">
      <c r="A651" s="71" t="s">
        <v>914</v>
      </c>
      <c r="B651" s="72" t="s">
        <v>1768</v>
      </c>
      <c r="C651" s="73"/>
      <c r="D651" s="74">
        <v>19282.0</v>
      </c>
      <c r="E651" s="75"/>
      <c r="F651" s="73"/>
      <c r="G651" s="74">
        <v>24961.0</v>
      </c>
      <c r="H651" s="75"/>
      <c r="I651" s="73"/>
      <c r="J651" s="74">
        <v>23318.0</v>
      </c>
      <c r="K651" s="75"/>
      <c r="L651" s="78">
        <f>22+14</f>
        <v>36</v>
      </c>
      <c r="M651" s="74">
        <v>20846.0</v>
      </c>
      <c r="N651" s="79">
        <f t="shared" ref="N651:N652" si="226">L651/M651</f>
        <v>0.001726950014</v>
      </c>
      <c r="O651" s="78">
        <v>21.0</v>
      </c>
      <c r="P651" s="74">
        <v>22601.0</v>
      </c>
      <c r="Q651" s="79">
        <f t="shared" si="225"/>
        <v>0.0009291624264</v>
      </c>
    </row>
    <row r="652">
      <c r="A652" s="71" t="s">
        <v>1132</v>
      </c>
      <c r="B652" s="72" t="s">
        <v>1768</v>
      </c>
      <c r="C652" s="78">
        <v>253.0</v>
      </c>
      <c r="D652" s="74">
        <v>25977.0</v>
      </c>
      <c r="E652" s="79">
        <f>C652/D652</f>
        <v>0.00973938484</v>
      </c>
      <c r="F652" s="78">
        <v>50.0</v>
      </c>
      <c r="G652" s="74">
        <v>20483.0</v>
      </c>
      <c r="H652" s="79">
        <f>F652/G652</f>
        <v>0.002441048675</v>
      </c>
      <c r="I652" s="78">
        <v>70.0</v>
      </c>
      <c r="J652" s="74">
        <v>20709.0</v>
      </c>
      <c r="K652" s="79">
        <f>I652/J652</f>
        <v>0.003380172872</v>
      </c>
      <c r="L652" s="78">
        <v>24.0</v>
      </c>
      <c r="M652" s="74">
        <v>19182.0</v>
      </c>
      <c r="N652" s="79">
        <f t="shared" si="226"/>
        <v>0.001251172975</v>
      </c>
      <c r="O652" s="78">
        <v>15.0</v>
      </c>
      <c r="P652" s="74">
        <v>19912.0</v>
      </c>
      <c r="Q652" s="79">
        <f t="shared" si="225"/>
        <v>0.0007533145842</v>
      </c>
    </row>
    <row r="653">
      <c r="A653" s="71" t="s">
        <v>1778</v>
      </c>
      <c r="B653" s="72" t="s">
        <v>1768</v>
      </c>
      <c r="C653" s="73"/>
      <c r="D653" s="74">
        <v>16453.0</v>
      </c>
      <c r="E653" s="75"/>
      <c r="F653" s="73"/>
      <c r="G653" s="74">
        <v>14203.0</v>
      </c>
      <c r="H653" s="75"/>
      <c r="I653" s="73"/>
      <c r="J653" s="74">
        <v>13280.0</v>
      </c>
      <c r="K653" s="75"/>
      <c r="L653" s="76" t="s">
        <v>1383</v>
      </c>
      <c r="M653" s="74">
        <v>11800.0</v>
      </c>
      <c r="N653" s="77" t="s">
        <v>1383</v>
      </c>
      <c r="O653" s="73"/>
      <c r="P653" s="74">
        <v>13680.0</v>
      </c>
      <c r="Q653" s="75"/>
    </row>
    <row r="654">
      <c r="A654" s="71" t="s">
        <v>1634</v>
      </c>
      <c r="B654" s="72" t="s">
        <v>1768</v>
      </c>
      <c r="C654" s="73"/>
      <c r="D654" s="74">
        <v>19537.0</v>
      </c>
      <c r="E654" s="75"/>
      <c r="F654" s="73"/>
      <c r="G654" s="74">
        <v>20394.0</v>
      </c>
      <c r="H654" s="75"/>
      <c r="I654" s="73"/>
      <c r="J654" s="74">
        <v>20739.0</v>
      </c>
      <c r="K654" s="75"/>
      <c r="L654" s="73"/>
      <c r="M654" s="74">
        <v>21706.0</v>
      </c>
      <c r="N654" s="75"/>
      <c r="O654" s="73"/>
      <c r="P654" s="74">
        <v>22493.0</v>
      </c>
      <c r="Q654" s="75"/>
    </row>
    <row r="655">
      <c r="A655" s="71" t="s">
        <v>734</v>
      </c>
      <c r="B655" s="72" t="s">
        <v>1768</v>
      </c>
      <c r="C655" s="78">
        <v>83.0</v>
      </c>
      <c r="D655" s="74">
        <v>26324.0</v>
      </c>
      <c r="E655" s="79">
        <f t="shared" ref="E655:E657" si="227">C655/D655</f>
        <v>0.003153016259</v>
      </c>
      <c r="F655" s="78">
        <v>36.0</v>
      </c>
      <c r="G655" s="74">
        <v>39183.0</v>
      </c>
      <c r="H655" s="79">
        <f>F655/G655</f>
        <v>0.0009187657913</v>
      </c>
      <c r="I655" s="78">
        <v>50.0</v>
      </c>
      <c r="J655" s="74">
        <v>46195.0</v>
      </c>
      <c r="K655" s="79">
        <f>I655/J655</f>
        <v>0.001082368222</v>
      </c>
      <c r="L655" s="78">
        <v>86.0</v>
      </c>
      <c r="M655" s="74">
        <v>43813.0</v>
      </c>
      <c r="N655" s="79">
        <f t="shared" ref="N655:N656" si="228">L655/M655</f>
        <v>0.001962887727</v>
      </c>
      <c r="O655" s="78">
        <v>45.0</v>
      </c>
      <c r="P655" s="74">
        <v>43973.0</v>
      </c>
      <c r="Q655" s="79">
        <f t="shared" ref="Q655:Q656" si="229">O655/P655</f>
        <v>0.001023355241</v>
      </c>
    </row>
    <row r="656">
      <c r="A656" s="71" t="s">
        <v>1779</v>
      </c>
      <c r="B656" s="72" t="s">
        <v>1768</v>
      </c>
      <c r="C656" s="78">
        <v>33.0</v>
      </c>
      <c r="D656" s="74">
        <v>26494.0</v>
      </c>
      <c r="E656" s="79">
        <f t="shared" si="227"/>
        <v>0.001245565034</v>
      </c>
      <c r="F656" s="73"/>
      <c r="G656" s="74">
        <v>27936.0</v>
      </c>
      <c r="H656" s="75"/>
      <c r="I656" s="73"/>
      <c r="J656" s="74">
        <v>27120.0</v>
      </c>
      <c r="K656" s="75"/>
      <c r="L656" s="78">
        <v>39.0</v>
      </c>
      <c r="M656" s="74">
        <v>27488.0</v>
      </c>
      <c r="N656" s="79">
        <f t="shared" si="228"/>
        <v>0.001418800931</v>
      </c>
      <c r="O656" s="78">
        <v>39.0</v>
      </c>
      <c r="P656" s="74">
        <v>29561.0</v>
      </c>
      <c r="Q656" s="79">
        <f t="shared" si="229"/>
        <v>0.001319305842</v>
      </c>
    </row>
    <row r="657">
      <c r="A657" s="71" t="s">
        <v>1780</v>
      </c>
      <c r="B657" s="72" t="s">
        <v>1768</v>
      </c>
      <c r="C657" s="78">
        <f>65+29</f>
        <v>94</v>
      </c>
      <c r="D657" s="74">
        <v>15630.0</v>
      </c>
      <c r="E657" s="79">
        <f t="shared" si="227"/>
        <v>0.006014075496</v>
      </c>
      <c r="F657" s="73"/>
      <c r="G657" s="74">
        <v>15148.0</v>
      </c>
      <c r="H657" s="75"/>
      <c r="I657" s="78">
        <v>5.0</v>
      </c>
      <c r="J657" s="74">
        <v>14009.0</v>
      </c>
      <c r="K657" s="79">
        <f t="shared" ref="K657:K662" si="230">I657/J657</f>
        <v>0.0003569134128</v>
      </c>
      <c r="L657" s="73"/>
      <c r="M657" s="74">
        <v>13780.0</v>
      </c>
      <c r="N657" s="75"/>
      <c r="O657" s="73"/>
      <c r="P657" s="74">
        <v>14352.0</v>
      </c>
      <c r="Q657" s="75"/>
    </row>
    <row r="658">
      <c r="A658" s="71" t="s">
        <v>1483</v>
      </c>
      <c r="B658" s="72" t="s">
        <v>1768</v>
      </c>
      <c r="C658" s="73"/>
      <c r="D658" s="74">
        <v>15091.0</v>
      </c>
      <c r="E658" s="75"/>
      <c r="F658" s="76" t="s">
        <v>1383</v>
      </c>
      <c r="G658" s="74">
        <v>82864.0</v>
      </c>
      <c r="H658" s="77" t="s">
        <v>1383</v>
      </c>
      <c r="I658" s="78">
        <v>2494.0</v>
      </c>
      <c r="J658" s="74">
        <v>159957.0</v>
      </c>
      <c r="K658" s="79">
        <f t="shared" si="230"/>
        <v>0.01559169027</v>
      </c>
      <c r="L658" s="78">
        <v>3645.0</v>
      </c>
      <c r="M658" s="74">
        <v>261310.0</v>
      </c>
      <c r="N658" s="79">
        <f t="shared" ref="N658:N663" si="231">L658/M658</f>
        <v>0.01394894952</v>
      </c>
      <c r="O658" s="78">
        <v>5257.0</v>
      </c>
      <c r="P658" s="74">
        <v>293195.0</v>
      </c>
      <c r="Q658" s="79">
        <f t="shared" ref="Q658:Q663" si="232">O658/P658</f>
        <v>0.01793004656</v>
      </c>
    </row>
    <row r="659">
      <c r="A659" s="71" t="s">
        <v>1781</v>
      </c>
      <c r="B659" s="72" t="s">
        <v>1768</v>
      </c>
      <c r="C659" s="78">
        <v>142.0</v>
      </c>
      <c r="D659" s="74">
        <v>30985.0</v>
      </c>
      <c r="E659" s="79">
        <f>C659/D659</f>
        <v>0.004582862675</v>
      </c>
      <c r="F659" s="78">
        <v>275.0</v>
      </c>
      <c r="G659" s="74">
        <v>45797.0</v>
      </c>
      <c r="H659" s="79">
        <f>F659/G659</f>
        <v>0.006004760137</v>
      </c>
      <c r="I659" s="78">
        <v>450.0</v>
      </c>
      <c r="J659" s="74">
        <v>50443.0</v>
      </c>
      <c r="K659" s="79">
        <f t="shared" si="230"/>
        <v>0.008920960292</v>
      </c>
      <c r="L659" s="78">
        <v>350.0</v>
      </c>
      <c r="M659" s="74">
        <v>60490.0</v>
      </c>
      <c r="N659" s="79">
        <f t="shared" si="231"/>
        <v>0.005786080344</v>
      </c>
      <c r="O659" s="78">
        <v>285.0</v>
      </c>
      <c r="P659" s="74">
        <v>63660.0</v>
      </c>
      <c r="Q659" s="79">
        <f t="shared" si="232"/>
        <v>0.004476908577</v>
      </c>
    </row>
    <row r="660">
      <c r="A660" s="71" t="s">
        <v>606</v>
      </c>
      <c r="B660" s="72" t="s">
        <v>1768</v>
      </c>
      <c r="C660" s="73"/>
      <c r="D660" s="74">
        <v>18543.0</v>
      </c>
      <c r="E660" s="75"/>
      <c r="F660" s="73"/>
      <c r="G660" s="74">
        <v>30625.0</v>
      </c>
      <c r="H660" s="75"/>
      <c r="I660" s="78">
        <v>20.0</v>
      </c>
      <c r="J660" s="74">
        <v>28228.0</v>
      </c>
      <c r="K660" s="79">
        <f t="shared" si="230"/>
        <v>0.0007085163667</v>
      </c>
      <c r="L660" s="78">
        <v>24.0</v>
      </c>
      <c r="M660" s="74">
        <v>35583.0</v>
      </c>
      <c r="N660" s="79">
        <f t="shared" si="231"/>
        <v>0.0006744793862</v>
      </c>
      <c r="O660" s="78">
        <v>24.0</v>
      </c>
      <c r="P660" s="74">
        <v>35045.0</v>
      </c>
      <c r="Q660" s="79">
        <f t="shared" si="232"/>
        <v>0.0006848337851</v>
      </c>
    </row>
    <row r="661">
      <c r="A661" s="71" t="s">
        <v>708</v>
      </c>
      <c r="B661" s="72" t="s">
        <v>1768</v>
      </c>
      <c r="C661" s="78">
        <v>30.0</v>
      </c>
      <c r="D661" s="74">
        <v>27527.0</v>
      </c>
      <c r="E661" s="79">
        <f t="shared" ref="E661:E664" si="233">C661/D661</f>
        <v>0.001089839067</v>
      </c>
      <c r="F661" s="76" t="s">
        <v>1383</v>
      </c>
      <c r="G661" s="74">
        <v>65224.0</v>
      </c>
      <c r="H661" s="77" t="s">
        <v>1383</v>
      </c>
      <c r="I661" s="78">
        <v>212.0</v>
      </c>
      <c r="J661" s="74">
        <v>69151.0</v>
      </c>
      <c r="K661" s="79">
        <f t="shared" si="230"/>
        <v>0.003065754653</v>
      </c>
      <c r="L661" s="78">
        <v>197.0</v>
      </c>
      <c r="M661" s="74">
        <v>82888.0</v>
      </c>
      <c r="N661" s="79">
        <f t="shared" si="231"/>
        <v>0.002376701091</v>
      </c>
      <c r="O661" s="78">
        <v>147.0</v>
      </c>
      <c r="P661" s="74">
        <v>88575.0</v>
      </c>
      <c r="Q661" s="79">
        <f t="shared" si="232"/>
        <v>0.0016596105</v>
      </c>
    </row>
    <row r="662">
      <c r="A662" s="71" t="s">
        <v>1234</v>
      </c>
      <c r="B662" s="72" t="s">
        <v>1768</v>
      </c>
      <c r="C662" s="78">
        <v>400.0</v>
      </c>
      <c r="D662" s="74">
        <v>102782.0</v>
      </c>
      <c r="E662" s="79">
        <f t="shared" si="233"/>
        <v>0.003891732015</v>
      </c>
      <c r="F662" s="78">
        <v>5500.0</v>
      </c>
      <c r="G662" s="74">
        <v>263661.0</v>
      </c>
      <c r="H662" s="79">
        <f>F662/G662</f>
        <v>0.02086011962</v>
      </c>
      <c r="I662" s="78">
        <v>10000.0</v>
      </c>
      <c r="J662" s="74">
        <v>348061.0</v>
      </c>
      <c r="K662" s="79">
        <f t="shared" si="230"/>
        <v>0.02873059607</v>
      </c>
      <c r="L662" s="78">
        <v>10000.0</v>
      </c>
      <c r="M662" s="74">
        <v>422666.0</v>
      </c>
      <c r="N662" s="79">
        <f t="shared" si="231"/>
        <v>0.02365934331</v>
      </c>
      <c r="O662" s="78">
        <v>10850.0</v>
      </c>
      <c r="P662" s="74">
        <v>460926.0</v>
      </c>
      <c r="Q662" s="79">
        <f t="shared" si="232"/>
        <v>0.02353957034</v>
      </c>
    </row>
    <row r="663">
      <c r="A663" s="71" t="s">
        <v>1033</v>
      </c>
      <c r="B663" s="72" t="s">
        <v>1768</v>
      </c>
      <c r="C663" s="78">
        <v>64.0</v>
      </c>
      <c r="D663" s="74">
        <v>23414.0</v>
      </c>
      <c r="E663" s="79">
        <f t="shared" si="233"/>
        <v>0.002733407363</v>
      </c>
      <c r="F663" s="73"/>
      <c r="G663" s="74">
        <v>24175.0</v>
      </c>
      <c r="H663" s="80"/>
      <c r="I663" s="73"/>
      <c r="J663" s="74">
        <v>23744.0</v>
      </c>
      <c r="K663" s="75"/>
      <c r="L663" s="78">
        <v>15.0</v>
      </c>
      <c r="M663" s="74">
        <v>25077.0</v>
      </c>
      <c r="N663" s="79">
        <f t="shared" si="231"/>
        <v>0.0005981576744</v>
      </c>
      <c r="O663" s="78">
        <v>18.0</v>
      </c>
      <c r="P663" s="74">
        <v>25935.0</v>
      </c>
      <c r="Q663" s="79">
        <f t="shared" si="232"/>
        <v>0.0006940427993</v>
      </c>
    </row>
    <row r="664">
      <c r="A664" s="71" t="s">
        <v>1782</v>
      </c>
      <c r="B664" s="72" t="s">
        <v>1768</v>
      </c>
      <c r="C664" s="78">
        <v>1.0</v>
      </c>
      <c r="D664" s="74">
        <v>13475.0</v>
      </c>
      <c r="E664" s="79">
        <f t="shared" si="233"/>
        <v>0.00007421150278</v>
      </c>
      <c r="F664" s="73"/>
      <c r="G664" s="74">
        <v>12950.0</v>
      </c>
      <c r="H664" s="75"/>
      <c r="I664" s="73"/>
      <c r="J664" s="74">
        <v>11865.0</v>
      </c>
      <c r="K664" s="75"/>
      <c r="L664" s="73"/>
      <c r="M664" s="74">
        <v>10103.0</v>
      </c>
      <c r="N664" s="75"/>
      <c r="O664" s="73"/>
      <c r="P664" s="74">
        <v>10300.0</v>
      </c>
      <c r="Q664" s="75"/>
    </row>
    <row r="665">
      <c r="A665" s="71" t="s">
        <v>1783</v>
      </c>
      <c r="B665" s="72" t="s">
        <v>1768</v>
      </c>
      <c r="C665" s="76" t="s">
        <v>1383</v>
      </c>
      <c r="D665" s="74">
        <v>24083.0</v>
      </c>
      <c r="E665" s="77" t="s">
        <v>1383</v>
      </c>
      <c r="F665" s="78">
        <v>42.0</v>
      </c>
      <c r="G665" s="74">
        <v>29350.0</v>
      </c>
      <c r="H665" s="79">
        <f>F665/G665</f>
        <v>0.001431005111</v>
      </c>
      <c r="I665" s="78">
        <v>100.0</v>
      </c>
      <c r="J665" s="74">
        <v>28668.0</v>
      </c>
      <c r="K665" s="79">
        <f>I665/J665</f>
        <v>0.003488209851</v>
      </c>
      <c r="L665" s="76" t="s">
        <v>1383</v>
      </c>
      <c r="M665" s="74">
        <v>29032.0</v>
      </c>
      <c r="N665" s="77" t="s">
        <v>1383</v>
      </c>
      <c r="O665" s="73"/>
      <c r="P665" s="74">
        <v>27926.0</v>
      </c>
      <c r="Q665" s="75"/>
    </row>
    <row r="666">
      <c r="A666" s="71" t="s">
        <v>285</v>
      </c>
      <c r="B666" s="72" t="s">
        <v>1768</v>
      </c>
      <c r="C666" s="73"/>
      <c r="D666" s="74">
        <v>15875.0</v>
      </c>
      <c r="E666" s="75"/>
      <c r="F666" s="73"/>
      <c r="G666" s="74">
        <v>23426.0</v>
      </c>
      <c r="H666" s="75"/>
      <c r="I666" s="73"/>
      <c r="J666" s="74">
        <v>24519.0</v>
      </c>
      <c r="K666" s="75"/>
      <c r="L666" s="78">
        <v>18.0</v>
      </c>
      <c r="M666" s="74">
        <v>35974.0</v>
      </c>
      <c r="N666" s="79">
        <f t="shared" ref="N666:N667" si="234">L666/M666</f>
        <v>0.0005003613721</v>
      </c>
      <c r="O666" s="78">
        <v>35.0</v>
      </c>
      <c r="P666" s="74">
        <v>36534.0</v>
      </c>
      <c r="Q666" s="79">
        <f t="shared" ref="Q666:Q667" si="235">O666/P666</f>
        <v>0.0009580117151</v>
      </c>
    </row>
    <row r="667">
      <c r="A667" s="71" t="s">
        <v>277</v>
      </c>
      <c r="B667" s="72" t="s">
        <v>1768</v>
      </c>
      <c r="C667" s="78">
        <v>13.0</v>
      </c>
      <c r="D667" s="74">
        <v>27316.0</v>
      </c>
      <c r="E667" s="79">
        <f t="shared" ref="E667:E668" si="236">C667/D667</f>
        <v>0.0004759115537</v>
      </c>
      <c r="F667" s="73"/>
      <c r="G667" s="74">
        <v>29296.0</v>
      </c>
      <c r="H667" s="75"/>
      <c r="I667" s="78">
        <v>28.0</v>
      </c>
      <c r="J667" s="74">
        <v>28490.0</v>
      </c>
      <c r="K667" s="79">
        <f>I667/J667</f>
        <v>0.0009828009828</v>
      </c>
      <c r="L667" s="78">
        <v>20.0</v>
      </c>
      <c r="M667" s="74">
        <v>26980.0</v>
      </c>
      <c r="N667" s="79">
        <f t="shared" si="234"/>
        <v>0.0007412898443</v>
      </c>
      <c r="O667" s="78">
        <v>28.0</v>
      </c>
      <c r="P667" s="74">
        <v>27231.0</v>
      </c>
      <c r="Q667" s="79">
        <f t="shared" si="235"/>
        <v>0.001028239874</v>
      </c>
    </row>
    <row r="668">
      <c r="A668" s="71" t="s">
        <v>1414</v>
      </c>
      <c r="B668" s="72" t="s">
        <v>1768</v>
      </c>
      <c r="C668" s="78">
        <v>7.0</v>
      </c>
      <c r="D668" s="74">
        <v>18900.0</v>
      </c>
      <c r="E668" s="79">
        <f t="shared" si="236"/>
        <v>0.0003703703704</v>
      </c>
      <c r="F668" s="73"/>
      <c r="G668" s="74">
        <v>21182.0</v>
      </c>
      <c r="H668" s="75"/>
      <c r="I668" s="73"/>
      <c r="J668" s="74">
        <v>20010.0</v>
      </c>
      <c r="K668" s="75"/>
      <c r="L668" s="76" t="s">
        <v>1383</v>
      </c>
      <c r="M668" s="74">
        <v>19424.0</v>
      </c>
      <c r="N668" s="77" t="s">
        <v>1383</v>
      </c>
      <c r="O668" s="76" t="s">
        <v>1383</v>
      </c>
      <c r="P668" s="74">
        <v>19801.0</v>
      </c>
      <c r="Q668" s="77" t="s">
        <v>1383</v>
      </c>
    </row>
    <row r="669">
      <c r="A669" s="71" t="s">
        <v>1452</v>
      </c>
      <c r="B669" s="72" t="s">
        <v>1768</v>
      </c>
      <c r="C669" s="73"/>
      <c r="D669" s="74">
        <v>8167.0</v>
      </c>
      <c r="E669" s="75"/>
      <c r="F669" s="73"/>
      <c r="G669" s="74">
        <v>10504.0</v>
      </c>
      <c r="H669" s="75"/>
      <c r="I669" s="73"/>
      <c r="J669" s="74">
        <v>10144.0</v>
      </c>
      <c r="K669" s="75"/>
      <c r="L669" s="76" t="s">
        <v>1383</v>
      </c>
      <c r="M669" s="74">
        <v>9841.0</v>
      </c>
      <c r="N669" s="77" t="s">
        <v>1383</v>
      </c>
      <c r="O669" s="76" t="s">
        <v>1383</v>
      </c>
      <c r="P669" s="74">
        <v>10775.0</v>
      </c>
      <c r="Q669" s="77" t="s">
        <v>1383</v>
      </c>
    </row>
    <row r="670">
      <c r="A670" s="71" t="s">
        <v>1784</v>
      </c>
      <c r="B670" s="72" t="s">
        <v>1768</v>
      </c>
      <c r="C670" s="73"/>
      <c r="D670" s="74">
        <v>22956.0</v>
      </c>
      <c r="E670" s="75"/>
      <c r="F670" s="78">
        <v>115.0</v>
      </c>
      <c r="G670" s="74">
        <v>24009.0</v>
      </c>
      <c r="H670" s="79">
        <f>F670/G670</f>
        <v>0.004789870465</v>
      </c>
      <c r="I670" s="78">
        <v>100.0</v>
      </c>
      <c r="J670" s="74">
        <v>22470.0</v>
      </c>
      <c r="K670" s="79">
        <f>I670/J670</f>
        <v>0.004450378282</v>
      </c>
      <c r="L670" s="78">
        <v>71.0</v>
      </c>
      <c r="M670" s="74">
        <v>22404.0</v>
      </c>
      <c r="N670" s="79">
        <f>L670/M670</f>
        <v>0.003169076951</v>
      </c>
      <c r="O670" s="78">
        <f>56+14</f>
        <v>70</v>
      </c>
      <c r="P670" s="74">
        <v>22776.0</v>
      </c>
      <c r="Q670" s="79">
        <f>O670/P670</f>
        <v>0.003073410608</v>
      </c>
    </row>
    <row r="671">
      <c r="A671" s="71" t="s">
        <v>952</v>
      </c>
      <c r="B671" s="72" t="s">
        <v>1768</v>
      </c>
      <c r="C671" s="73"/>
      <c r="D671" s="74">
        <v>5563.0</v>
      </c>
      <c r="E671" s="75"/>
      <c r="F671" s="73"/>
      <c r="G671" s="74">
        <v>4329.0</v>
      </c>
      <c r="H671" s="75"/>
      <c r="I671" s="73"/>
      <c r="J671" s="74">
        <v>4024.0</v>
      </c>
      <c r="K671" s="75"/>
      <c r="L671" s="76" t="s">
        <v>1383</v>
      </c>
      <c r="M671" s="74">
        <v>3747.0</v>
      </c>
      <c r="N671" s="77" t="s">
        <v>1383</v>
      </c>
      <c r="O671" s="76" t="s">
        <v>1383</v>
      </c>
      <c r="P671" s="74">
        <v>3782.0</v>
      </c>
      <c r="Q671" s="77" t="s">
        <v>1383</v>
      </c>
    </row>
    <row r="672">
      <c r="A672" s="71" t="s">
        <v>138</v>
      </c>
      <c r="B672" s="72" t="s">
        <v>1768</v>
      </c>
      <c r="C672" s="73"/>
      <c r="D672" s="74">
        <v>14363.0</v>
      </c>
      <c r="E672" s="75"/>
      <c r="F672" s="73"/>
      <c r="G672" s="74">
        <v>17192.0</v>
      </c>
      <c r="H672" s="75"/>
      <c r="I672" s="73"/>
      <c r="J672" s="74">
        <v>16974.0</v>
      </c>
      <c r="K672" s="75"/>
      <c r="L672" s="76" t="s">
        <v>1383</v>
      </c>
      <c r="M672" s="74">
        <v>17459.0</v>
      </c>
      <c r="N672" s="77" t="s">
        <v>1383</v>
      </c>
      <c r="O672" s="73"/>
      <c r="P672" s="74">
        <v>17311.0</v>
      </c>
      <c r="Q672" s="75"/>
    </row>
    <row r="673">
      <c r="A673" s="71" t="s">
        <v>1785</v>
      </c>
      <c r="B673" s="72" t="s">
        <v>1768</v>
      </c>
      <c r="C673" s="73"/>
      <c r="D673" s="74">
        <v>15901.0</v>
      </c>
      <c r="E673" s="75"/>
      <c r="F673" s="73"/>
      <c r="G673" s="74">
        <v>14053.0</v>
      </c>
      <c r="H673" s="75"/>
      <c r="I673" s="73"/>
      <c r="J673" s="74">
        <v>12760.0</v>
      </c>
      <c r="K673" s="75"/>
      <c r="L673" s="73"/>
      <c r="M673" s="74">
        <v>11351.0</v>
      </c>
      <c r="N673" s="75"/>
      <c r="O673" s="73"/>
      <c r="P673" s="74">
        <v>12090.0</v>
      </c>
      <c r="Q673" s="75"/>
    </row>
    <row r="674">
      <c r="A674" s="71" t="s">
        <v>1786</v>
      </c>
      <c r="B674" s="72" t="s">
        <v>1768</v>
      </c>
      <c r="C674" s="78">
        <v>2.0</v>
      </c>
      <c r="D674" s="74">
        <v>19460.0</v>
      </c>
      <c r="E674" s="79">
        <f>C674/D674</f>
        <v>0.0001027749229</v>
      </c>
      <c r="F674" s="73"/>
      <c r="G674" s="74">
        <v>22214.0</v>
      </c>
      <c r="H674" s="75"/>
      <c r="I674" s="78">
        <v>20.0</v>
      </c>
      <c r="J674" s="74">
        <v>18875.0</v>
      </c>
      <c r="K674" s="79">
        <f>I674/J674</f>
        <v>0.001059602649</v>
      </c>
      <c r="L674" s="73"/>
      <c r="M674" s="74">
        <v>16561.0</v>
      </c>
      <c r="N674" s="75"/>
      <c r="O674" s="73"/>
      <c r="P674" s="74">
        <v>17358.0</v>
      </c>
      <c r="Q674" s="75"/>
    </row>
    <row r="675">
      <c r="A675" s="71" t="s">
        <v>670</v>
      </c>
      <c r="B675" s="72" t="s">
        <v>1768</v>
      </c>
      <c r="C675" s="73"/>
      <c r="D675" s="74">
        <v>16997.0</v>
      </c>
      <c r="E675" s="75"/>
      <c r="F675" s="73"/>
      <c r="G675" s="74">
        <v>18078.0</v>
      </c>
      <c r="H675" s="75"/>
      <c r="I675" s="73"/>
      <c r="J675" s="74">
        <v>16692.0</v>
      </c>
      <c r="K675" s="75"/>
      <c r="L675" s="73"/>
      <c r="M675" s="74">
        <v>16625.0</v>
      </c>
      <c r="N675" s="75"/>
      <c r="O675" s="76" t="s">
        <v>1383</v>
      </c>
      <c r="P675" s="74">
        <v>17770.0</v>
      </c>
      <c r="Q675" s="77" t="s">
        <v>1383</v>
      </c>
    </row>
    <row r="676">
      <c r="A676" s="71" t="s">
        <v>1255</v>
      </c>
      <c r="B676" s="72" t="s">
        <v>1768</v>
      </c>
      <c r="C676" s="73"/>
      <c r="D676" s="74">
        <v>16383.0</v>
      </c>
      <c r="E676" s="75"/>
      <c r="F676" s="73"/>
      <c r="G676" s="74">
        <v>19684.0</v>
      </c>
      <c r="H676" s="75"/>
      <c r="I676" s="73"/>
      <c r="J676" s="74">
        <v>18684.0</v>
      </c>
      <c r="K676" s="75"/>
      <c r="L676" s="73"/>
      <c r="M676" s="74">
        <v>16361.0</v>
      </c>
      <c r="N676" s="75"/>
      <c r="O676" s="78">
        <v>28.0</v>
      </c>
      <c r="P676" s="74">
        <v>17045.0</v>
      </c>
      <c r="Q676" s="79">
        <f t="shared" ref="Q676:Q678" si="237">O676/P676</f>
        <v>0.001642710472</v>
      </c>
    </row>
    <row r="677">
      <c r="A677" s="71" t="s">
        <v>499</v>
      </c>
      <c r="B677" s="72" t="s">
        <v>1768</v>
      </c>
      <c r="C677" s="73"/>
      <c r="D677" s="74">
        <v>17227.0</v>
      </c>
      <c r="E677" s="75"/>
      <c r="F677" s="73"/>
      <c r="G677" s="74">
        <v>20540.0</v>
      </c>
      <c r="H677" s="75"/>
      <c r="I677" s="73"/>
      <c r="J677" s="74">
        <v>20256.0</v>
      </c>
      <c r="K677" s="75"/>
      <c r="L677" s="78">
        <v>100.0</v>
      </c>
      <c r="M677" s="74">
        <v>22821.0</v>
      </c>
      <c r="N677" s="79">
        <f t="shared" ref="N677:N678" si="238">L677/M677</f>
        <v>0.004381928925</v>
      </c>
      <c r="O677" s="78">
        <v>25.0</v>
      </c>
      <c r="P677" s="74">
        <v>27836.0</v>
      </c>
      <c r="Q677" s="79">
        <f t="shared" si="237"/>
        <v>0.0008981175456</v>
      </c>
    </row>
    <row r="678">
      <c r="A678" s="71" t="s">
        <v>1787</v>
      </c>
      <c r="B678" s="72" t="s">
        <v>1768</v>
      </c>
      <c r="C678" s="78">
        <v>86.0</v>
      </c>
      <c r="D678" s="74">
        <v>20857.0</v>
      </c>
      <c r="E678" s="79">
        <f>C678/D678</f>
        <v>0.004123315913</v>
      </c>
      <c r="F678" s="78">
        <v>105.0</v>
      </c>
      <c r="G678" s="74">
        <v>21670.0</v>
      </c>
      <c r="H678" s="79">
        <f>F678/G678</f>
        <v>0.004845408399</v>
      </c>
      <c r="I678" s="78">
        <v>85.0</v>
      </c>
      <c r="J678" s="74">
        <v>19334.0</v>
      </c>
      <c r="K678" s="79">
        <f t="shared" ref="K678:K679" si="239">I678/J678</f>
        <v>0.004396400124</v>
      </c>
      <c r="L678" s="78">
        <v>120.0</v>
      </c>
      <c r="M678" s="74">
        <v>17853.0</v>
      </c>
      <c r="N678" s="79">
        <f t="shared" si="238"/>
        <v>0.006721559402</v>
      </c>
      <c r="O678" s="78">
        <v>23.0</v>
      </c>
      <c r="P678" s="74">
        <v>19183.0</v>
      </c>
      <c r="Q678" s="79">
        <f t="shared" si="237"/>
        <v>0.001198978262</v>
      </c>
    </row>
    <row r="679">
      <c r="A679" s="71" t="s">
        <v>1756</v>
      </c>
      <c r="B679" s="72" t="s">
        <v>1768</v>
      </c>
      <c r="C679" s="73"/>
      <c r="D679" s="74">
        <v>9851.0</v>
      </c>
      <c r="E679" s="75"/>
      <c r="F679" s="73"/>
      <c r="G679" s="74">
        <v>13312.0</v>
      </c>
      <c r="H679" s="75"/>
      <c r="I679" s="78">
        <v>9.0</v>
      </c>
      <c r="J679" s="74">
        <v>12385.0</v>
      </c>
      <c r="K679" s="79">
        <f t="shared" si="239"/>
        <v>0.0007266855067</v>
      </c>
      <c r="L679" s="76" t="s">
        <v>1383</v>
      </c>
      <c r="M679" s="74">
        <v>11195.0</v>
      </c>
      <c r="N679" s="77" t="s">
        <v>1383</v>
      </c>
      <c r="O679" s="76" t="s">
        <v>1383</v>
      </c>
      <c r="P679" s="74">
        <v>12056.0</v>
      </c>
      <c r="Q679" s="77" t="s">
        <v>1383</v>
      </c>
    </row>
    <row r="680">
      <c r="A680" s="71" t="s">
        <v>315</v>
      </c>
      <c r="B680" s="72" t="s">
        <v>1768</v>
      </c>
      <c r="C680" s="78">
        <v>15.0</v>
      </c>
      <c r="D680" s="74">
        <v>22501.0</v>
      </c>
      <c r="E680" s="79">
        <f t="shared" ref="E680:E681" si="240">C680/D680</f>
        <v>0.0006666370384</v>
      </c>
      <c r="F680" s="73"/>
      <c r="G680" s="74">
        <v>20520.0</v>
      </c>
      <c r="H680" s="75"/>
      <c r="I680" s="73"/>
      <c r="J680" s="74">
        <v>19880.0</v>
      </c>
      <c r="K680" s="75"/>
      <c r="L680" s="78">
        <v>11.0</v>
      </c>
      <c r="M680" s="74">
        <v>20448.0</v>
      </c>
      <c r="N680" s="79">
        <f t="shared" ref="N680:N681" si="241">L680/M680</f>
        <v>0.0005379499218</v>
      </c>
      <c r="O680" s="76" t="s">
        <v>1383</v>
      </c>
      <c r="P680" s="74">
        <v>20839.0</v>
      </c>
      <c r="Q680" s="77" t="s">
        <v>1383</v>
      </c>
    </row>
    <row r="681">
      <c r="A681" s="71" t="s">
        <v>423</v>
      </c>
      <c r="B681" s="72" t="s">
        <v>1768</v>
      </c>
      <c r="C681" s="78">
        <v>28.0</v>
      </c>
      <c r="D681" s="74">
        <v>26435.0</v>
      </c>
      <c r="E681" s="79">
        <f t="shared" si="240"/>
        <v>0.001059201816</v>
      </c>
      <c r="F681" s="73"/>
      <c r="G681" s="74">
        <v>29013.0</v>
      </c>
      <c r="H681" s="75"/>
      <c r="I681" s="78">
        <v>3.0</v>
      </c>
      <c r="J681" s="74">
        <v>26484.0</v>
      </c>
      <c r="K681" s="79">
        <f t="shared" ref="K681:K682" si="242">I681/J681</f>
        <v>0.0001132759402</v>
      </c>
      <c r="L681" s="78">
        <v>12.0</v>
      </c>
      <c r="M681" s="74">
        <v>24859.0</v>
      </c>
      <c r="N681" s="79">
        <f t="shared" si="241"/>
        <v>0.0004827225552</v>
      </c>
      <c r="O681" s="76" t="s">
        <v>1383</v>
      </c>
      <c r="P681" s="74">
        <v>26766.0</v>
      </c>
      <c r="Q681" s="77" t="s">
        <v>1383</v>
      </c>
    </row>
    <row r="682">
      <c r="A682" s="71" t="s">
        <v>1788</v>
      </c>
      <c r="B682" s="72" t="s">
        <v>1768</v>
      </c>
      <c r="C682" s="73"/>
      <c r="D682" s="74">
        <v>21627.0</v>
      </c>
      <c r="E682" s="75"/>
      <c r="F682" s="73"/>
      <c r="G682" s="74">
        <v>19452.0</v>
      </c>
      <c r="H682" s="75"/>
      <c r="I682" s="78">
        <v>10.0</v>
      </c>
      <c r="J682" s="74">
        <v>18694.0</v>
      </c>
      <c r="K682" s="79">
        <f t="shared" si="242"/>
        <v>0.0005349309939</v>
      </c>
      <c r="L682" s="76" t="s">
        <v>1383</v>
      </c>
      <c r="M682" s="74">
        <v>18078.0</v>
      </c>
      <c r="N682" s="77" t="s">
        <v>1383</v>
      </c>
      <c r="O682" s="76" t="s">
        <v>1383</v>
      </c>
      <c r="P682" s="74">
        <v>18898.0</v>
      </c>
      <c r="Q682" s="77" t="s">
        <v>1383</v>
      </c>
    </row>
    <row r="683">
      <c r="A683" s="71" t="s">
        <v>1008</v>
      </c>
      <c r="B683" s="72" t="s">
        <v>1768</v>
      </c>
      <c r="C683" s="73"/>
      <c r="D683" s="74">
        <v>19238.0</v>
      </c>
      <c r="E683" s="75"/>
      <c r="F683" s="73"/>
      <c r="G683" s="74">
        <v>19349.0</v>
      </c>
      <c r="H683" s="75"/>
      <c r="I683" s="73"/>
      <c r="J683" s="74">
        <v>19241.0</v>
      </c>
      <c r="K683" s="75"/>
      <c r="L683" s="73"/>
      <c r="M683" s="74">
        <v>19412.0</v>
      </c>
      <c r="N683" s="75"/>
      <c r="O683" s="73"/>
      <c r="P683" s="74">
        <v>18927.0</v>
      </c>
      <c r="Q683" s="75"/>
    </row>
    <row r="684">
      <c r="A684" s="71" t="s">
        <v>879</v>
      </c>
      <c r="B684" s="72" t="s">
        <v>1768</v>
      </c>
      <c r="C684" s="78">
        <v>20.0</v>
      </c>
      <c r="D684" s="74">
        <v>8343.0</v>
      </c>
      <c r="E684" s="79">
        <f t="shared" ref="E684:E687" si="243">C684/D684</f>
        <v>0.002397219226</v>
      </c>
      <c r="F684" s="73"/>
      <c r="G684" s="74">
        <v>8323.0</v>
      </c>
      <c r="H684" s="75"/>
      <c r="I684" s="73"/>
      <c r="J684" s="74">
        <v>7424.0</v>
      </c>
      <c r="K684" s="75"/>
      <c r="L684" s="73"/>
      <c r="M684" s="74">
        <v>6664.0</v>
      </c>
      <c r="N684" s="75"/>
      <c r="O684" s="76" t="s">
        <v>1383</v>
      </c>
      <c r="P684" s="74">
        <v>8978.0</v>
      </c>
      <c r="Q684" s="77" t="s">
        <v>1383</v>
      </c>
    </row>
    <row r="685">
      <c r="A685" s="71" t="s">
        <v>1073</v>
      </c>
      <c r="B685" s="72" t="s">
        <v>1768</v>
      </c>
      <c r="C685" s="78">
        <v>32.0</v>
      </c>
      <c r="D685" s="74">
        <v>25257.0</v>
      </c>
      <c r="E685" s="79">
        <f t="shared" si="243"/>
        <v>0.001266975492</v>
      </c>
      <c r="F685" s="73"/>
      <c r="G685" s="74">
        <v>26802.0</v>
      </c>
      <c r="H685" s="75"/>
      <c r="I685" s="73"/>
      <c r="J685" s="74">
        <v>25982.0</v>
      </c>
      <c r="K685" s="75"/>
      <c r="L685" s="78">
        <v>30.0</v>
      </c>
      <c r="M685" s="74">
        <v>26552.0</v>
      </c>
      <c r="N685" s="79">
        <f t="shared" ref="N685:N687" si="244">L685/M685</f>
        <v>0.001129858391</v>
      </c>
      <c r="O685" s="78">
        <v>40.0</v>
      </c>
      <c r="P685" s="74">
        <v>25953.0</v>
      </c>
      <c r="Q685" s="79">
        <f>O685/P685</f>
        <v>0.00154124764</v>
      </c>
    </row>
    <row r="686">
      <c r="A686" s="71" t="s">
        <v>667</v>
      </c>
      <c r="B686" s="72" t="s">
        <v>1768</v>
      </c>
      <c r="C686" s="78">
        <v>19.0</v>
      </c>
      <c r="D686" s="74">
        <v>22122.0</v>
      </c>
      <c r="E686" s="79">
        <f t="shared" si="243"/>
        <v>0.0008588735196</v>
      </c>
      <c r="F686" s="73"/>
      <c r="G686" s="74">
        <v>20676.0</v>
      </c>
      <c r="H686" s="75"/>
      <c r="I686" s="73"/>
      <c r="J686" s="74">
        <v>18400.0</v>
      </c>
      <c r="K686" s="75"/>
      <c r="L686" s="78">
        <v>12.0</v>
      </c>
      <c r="M686" s="74">
        <v>16713.0</v>
      </c>
      <c r="N686" s="79">
        <f t="shared" si="244"/>
        <v>0.000718003949</v>
      </c>
      <c r="O686" s="76" t="s">
        <v>1383</v>
      </c>
      <c r="P686" s="74">
        <v>16211.0</v>
      </c>
      <c r="Q686" s="77" t="s">
        <v>1383</v>
      </c>
    </row>
    <row r="687">
      <c r="A687" s="71" t="s">
        <v>1789</v>
      </c>
      <c r="B687" s="72" t="s">
        <v>1768</v>
      </c>
      <c r="C687" s="78">
        <v>80.0</v>
      </c>
      <c r="D687" s="74">
        <v>33178.0</v>
      </c>
      <c r="E687" s="79">
        <f t="shared" si="243"/>
        <v>0.002411236361</v>
      </c>
      <c r="F687" s="78">
        <v>600.0</v>
      </c>
      <c r="G687" s="74">
        <v>84312.0</v>
      </c>
      <c r="H687" s="79">
        <f>F687/G687</f>
        <v>0.007116424708</v>
      </c>
      <c r="I687" s="78">
        <v>2000.0</v>
      </c>
      <c r="J687" s="74">
        <v>103304.0</v>
      </c>
      <c r="K687" s="79">
        <f>I687/J687</f>
        <v>0.01936033455</v>
      </c>
      <c r="L687" s="78">
        <v>3159.0</v>
      </c>
      <c r="M687" s="81">
        <v>116033.0</v>
      </c>
      <c r="N687" s="79">
        <f t="shared" si="244"/>
        <v>0.02722501357</v>
      </c>
      <c r="O687" s="78">
        <v>3005.0</v>
      </c>
      <c r="P687" s="74">
        <v>161823.0</v>
      </c>
      <c r="Q687" s="79">
        <f t="shared" ref="Q687:Q689" si="245">O687/P687</f>
        <v>0.0185696718</v>
      </c>
    </row>
    <row r="688">
      <c r="A688" s="71" t="s">
        <v>1790</v>
      </c>
      <c r="B688" s="72" t="s">
        <v>1768</v>
      </c>
      <c r="C688" s="73"/>
      <c r="D688" s="74">
        <v>5105.0</v>
      </c>
      <c r="E688" s="75"/>
      <c r="F688" s="73"/>
      <c r="G688" s="74">
        <v>10567.0</v>
      </c>
      <c r="H688" s="75"/>
      <c r="I688" s="73"/>
      <c r="J688" s="74">
        <v>10278.0</v>
      </c>
      <c r="K688" s="75"/>
      <c r="L688" s="76" t="s">
        <v>1383</v>
      </c>
      <c r="M688" s="74">
        <v>10620.0</v>
      </c>
      <c r="N688" s="77" t="s">
        <v>1383</v>
      </c>
      <c r="O688" s="78">
        <v>19.0</v>
      </c>
      <c r="P688" s="74">
        <v>12258.0</v>
      </c>
      <c r="Q688" s="79">
        <f t="shared" si="245"/>
        <v>0.001550008158</v>
      </c>
    </row>
    <row r="689">
      <c r="A689" s="71" t="s">
        <v>1037</v>
      </c>
      <c r="B689" s="72" t="s">
        <v>1768</v>
      </c>
      <c r="C689" s="73"/>
      <c r="D689" s="74">
        <v>14645.0</v>
      </c>
      <c r="E689" s="75"/>
      <c r="F689" s="73"/>
      <c r="G689" s="74">
        <v>14274.0</v>
      </c>
      <c r="H689" s="75"/>
      <c r="I689" s="73"/>
      <c r="J689" s="74">
        <v>13360.0</v>
      </c>
      <c r="K689" s="75"/>
      <c r="L689" s="73"/>
      <c r="M689" s="74">
        <v>13386.0</v>
      </c>
      <c r="N689" s="75"/>
      <c r="O689" s="78">
        <v>25.0</v>
      </c>
      <c r="P689" s="74">
        <v>13740.0</v>
      </c>
      <c r="Q689" s="79">
        <f t="shared" si="245"/>
        <v>0.001819505095</v>
      </c>
    </row>
    <row r="690">
      <c r="A690" s="71" t="s">
        <v>589</v>
      </c>
      <c r="B690" s="72" t="s">
        <v>1768</v>
      </c>
      <c r="C690" s="73"/>
      <c r="D690" s="74">
        <v>20336.0</v>
      </c>
      <c r="E690" s="75"/>
      <c r="F690" s="73"/>
      <c r="G690" s="74">
        <v>32439.0</v>
      </c>
      <c r="H690" s="75"/>
      <c r="I690" s="73"/>
      <c r="J690" s="74">
        <v>31630.0</v>
      </c>
      <c r="K690" s="75"/>
      <c r="L690" s="78">
        <v>13.0</v>
      </c>
      <c r="M690" s="74">
        <v>28133.0</v>
      </c>
      <c r="N690" s="79">
        <f>L690/M690</f>
        <v>0.0004620907831</v>
      </c>
      <c r="O690" s="76" t="s">
        <v>1383</v>
      </c>
      <c r="P690" s="74">
        <v>27014.0</v>
      </c>
      <c r="Q690" s="77" t="s">
        <v>1383</v>
      </c>
    </row>
    <row r="691">
      <c r="A691" s="71" t="s">
        <v>1791</v>
      </c>
      <c r="B691" s="72" t="s">
        <v>1768</v>
      </c>
      <c r="C691" s="73"/>
      <c r="D691" s="74">
        <v>13336.0</v>
      </c>
      <c r="E691" s="75"/>
      <c r="F691" s="73"/>
      <c r="G691" s="74">
        <v>9914.0</v>
      </c>
      <c r="H691" s="75"/>
      <c r="I691" s="73"/>
      <c r="J691" s="74">
        <v>9311.0</v>
      </c>
      <c r="K691" s="75"/>
      <c r="L691" s="73"/>
      <c r="M691" s="74">
        <v>8432.0</v>
      </c>
      <c r="N691" s="75"/>
      <c r="O691" s="73"/>
      <c r="P691" s="74">
        <v>8167.0</v>
      </c>
      <c r="Q691" s="75"/>
    </row>
    <row r="692">
      <c r="A692" s="71" t="s">
        <v>1792</v>
      </c>
      <c r="B692" s="72" t="s">
        <v>1768</v>
      </c>
      <c r="C692" s="78">
        <v>225.0</v>
      </c>
      <c r="D692" s="74">
        <v>35966.0</v>
      </c>
      <c r="E692" s="79">
        <f t="shared" ref="E692:E693" si="246">C692/D692</f>
        <v>0.006255908358</v>
      </c>
      <c r="F692" s="78">
        <v>240.0</v>
      </c>
      <c r="G692" s="74">
        <v>40063.0</v>
      </c>
      <c r="H692" s="79">
        <f>F692/G692</f>
        <v>0.00599056486</v>
      </c>
      <c r="I692" s="78">
        <v>300.0</v>
      </c>
      <c r="J692" s="74">
        <v>42813.0</v>
      </c>
      <c r="K692" s="79">
        <f>I692/J692</f>
        <v>0.007007217434</v>
      </c>
      <c r="L692" s="78">
        <v>350.0</v>
      </c>
      <c r="M692" s="74">
        <v>47535.0</v>
      </c>
      <c r="N692" s="79">
        <f>L692/M692</f>
        <v>0.007362995687</v>
      </c>
      <c r="O692" s="78">
        <v>312.0</v>
      </c>
      <c r="P692" s="74">
        <v>51020.0</v>
      </c>
      <c r="Q692" s="79">
        <f>O692/P692</f>
        <v>0.006115248922</v>
      </c>
    </row>
    <row r="693">
      <c r="A693" s="71" t="s">
        <v>1793</v>
      </c>
      <c r="B693" s="72" t="s">
        <v>1768</v>
      </c>
      <c r="C693" s="78">
        <v>12.0</v>
      </c>
      <c r="D693" s="74">
        <v>14407.0</v>
      </c>
      <c r="E693" s="79">
        <f t="shared" si="246"/>
        <v>0.0008329284376</v>
      </c>
      <c r="F693" s="73"/>
      <c r="G693" s="74">
        <v>17459.0</v>
      </c>
      <c r="H693" s="75"/>
      <c r="I693" s="73"/>
      <c r="J693" s="74">
        <v>16152.0</v>
      </c>
      <c r="K693" s="75"/>
      <c r="L693" s="76" t="s">
        <v>1383</v>
      </c>
      <c r="M693" s="74">
        <v>15208.0</v>
      </c>
      <c r="N693" s="77" t="s">
        <v>1383</v>
      </c>
      <c r="O693" s="76" t="s">
        <v>1383</v>
      </c>
      <c r="P693" s="74">
        <v>15135.0</v>
      </c>
      <c r="Q693" s="77" t="s">
        <v>1383</v>
      </c>
    </row>
    <row r="694">
      <c r="A694" s="71" t="s">
        <v>247</v>
      </c>
      <c r="B694" s="72" t="s">
        <v>1768</v>
      </c>
      <c r="C694" s="73"/>
      <c r="D694" s="74">
        <v>7673.0</v>
      </c>
      <c r="E694" s="75"/>
      <c r="F694" s="73"/>
      <c r="G694" s="74">
        <v>6260.0</v>
      </c>
      <c r="H694" s="75"/>
      <c r="I694" s="73"/>
      <c r="J694" s="74">
        <v>6021.0</v>
      </c>
      <c r="K694" s="75"/>
      <c r="L694" s="76" t="s">
        <v>1383</v>
      </c>
      <c r="M694" s="74">
        <v>5880.0</v>
      </c>
      <c r="N694" s="77" t="s">
        <v>1383</v>
      </c>
      <c r="O694" s="73"/>
      <c r="P694" s="74">
        <v>6017.0</v>
      </c>
      <c r="Q694" s="75"/>
    </row>
    <row r="695">
      <c r="A695" s="71" t="s">
        <v>1794</v>
      </c>
      <c r="B695" s="72" t="s">
        <v>1768</v>
      </c>
      <c r="C695" s="78">
        <v>375.0</v>
      </c>
      <c r="D695" s="74">
        <v>42193.0</v>
      </c>
      <c r="E695" s="79">
        <f>C695/D695</f>
        <v>0.008887730192</v>
      </c>
      <c r="F695" s="78">
        <v>750.0</v>
      </c>
      <c r="G695" s="74">
        <v>77438.0</v>
      </c>
      <c r="H695" s="79">
        <f>F695/G695</f>
        <v>0.009685167489</v>
      </c>
      <c r="I695" s="78">
        <v>1500.0</v>
      </c>
      <c r="J695" s="74">
        <v>92293.0</v>
      </c>
      <c r="K695" s="79">
        <f>I695/J695</f>
        <v>0.01625258687</v>
      </c>
      <c r="L695" s="78">
        <v>1800.0</v>
      </c>
      <c r="M695" s="74">
        <v>113320.0</v>
      </c>
      <c r="N695" s="79">
        <f t="shared" ref="N695:N698" si="247">L695/M695</f>
        <v>0.01588422167</v>
      </c>
      <c r="O695" s="78">
        <v>1765.0</v>
      </c>
      <c r="P695" s="74">
        <v>130783.0</v>
      </c>
      <c r="Q695" s="79">
        <f t="shared" ref="Q695:Q698" si="248">O695/P695</f>
        <v>0.01349563781</v>
      </c>
    </row>
    <row r="696">
      <c r="A696" s="71" t="s">
        <v>1795</v>
      </c>
      <c r="B696" s="72" t="s">
        <v>1768</v>
      </c>
      <c r="C696" s="73"/>
      <c r="D696" s="74">
        <v>12025.0</v>
      </c>
      <c r="E696" s="75"/>
      <c r="F696" s="73"/>
      <c r="G696" s="74">
        <v>18865.0</v>
      </c>
      <c r="H696" s="75"/>
      <c r="I696" s="73"/>
      <c r="J696" s="74">
        <v>27625.0</v>
      </c>
      <c r="K696" s="75"/>
      <c r="L696" s="78">
        <v>25.0</v>
      </c>
      <c r="M696" s="74">
        <v>23238.0</v>
      </c>
      <c r="N696" s="79">
        <f t="shared" si="247"/>
        <v>0.001075824081</v>
      </c>
      <c r="O696" s="78">
        <v>16.0</v>
      </c>
      <c r="P696" s="74">
        <v>21787.0</v>
      </c>
      <c r="Q696" s="79">
        <f t="shared" si="248"/>
        <v>0.0007343828889</v>
      </c>
    </row>
    <row r="697">
      <c r="A697" s="71" t="s">
        <v>1796</v>
      </c>
      <c r="B697" s="72" t="s">
        <v>1768</v>
      </c>
      <c r="C697" s="78">
        <v>100.0</v>
      </c>
      <c r="D697" s="74">
        <v>45658.0</v>
      </c>
      <c r="E697" s="79">
        <f t="shared" ref="E697:E698" si="249">C697/D697</f>
        <v>0.00219019668</v>
      </c>
      <c r="F697" s="78">
        <v>400.0</v>
      </c>
      <c r="G697" s="74">
        <v>87930.0</v>
      </c>
      <c r="H697" s="79">
        <f t="shared" ref="H697:H698" si="250">F697/G697</f>
        <v>0.004549073126</v>
      </c>
      <c r="I697" s="78">
        <v>500.0</v>
      </c>
      <c r="J697" s="74">
        <v>100212.0</v>
      </c>
      <c r="K697" s="79">
        <f t="shared" ref="K697:K698" si="251">I697/J697</f>
        <v>0.004989422424</v>
      </c>
      <c r="L697" s="78">
        <v>1000.0</v>
      </c>
      <c r="M697" s="74">
        <v>98861.0</v>
      </c>
      <c r="N697" s="79">
        <f t="shared" si="247"/>
        <v>0.01011521227</v>
      </c>
      <c r="O697" s="78">
        <v>1100.0</v>
      </c>
      <c r="P697" s="74">
        <v>99709.0</v>
      </c>
      <c r="Q697" s="79">
        <f t="shared" si="248"/>
        <v>0.01103210342</v>
      </c>
    </row>
    <row r="698">
      <c r="A698" s="71" t="s">
        <v>1764</v>
      </c>
      <c r="B698" s="72" t="s">
        <v>1768</v>
      </c>
      <c r="C698" s="78">
        <v>16.0</v>
      </c>
      <c r="D698" s="74">
        <v>25241.0</v>
      </c>
      <c r="E698" s="79">
        <f t="shared" si="249"/>
        <v>0.0006338893071</v>
      </c>
      <c r="F698" s="78">
        <v>200.0</v>
      </c>
      <c r="G698" s="74">
        <v>26926.0</v>
      </c>
      <c r="H698" s="79">
        <f t="shared" si="250"/>
        <v>0.007427764986</v>
      </c>
      <c r="I698" s="78">
        <v>150.0</v>
      </c>
      <c r="J698" s="74">
        <v>27231.0</v>
      </c>
      <c r="K698" s="79">
        <f t="shared" si="251"/>
        <v>0.005508427895</v>
      </c>
      <c r="L698" s="78">
        <v>162.0</v>
      </c>
      <c r="M698" s="74">
        <v>25170.0</v>
      </c>
      <c r="N698" s="79">
        <f t="shared" si="247"/>
        <v>0.006436233611</v>
      </c>
      <c r="O698" s="78">
        <v>65.0</v>
      </c>
      <c r="P698" s="74">
        <v>26601.0</v>
      </c>
      <c r="Q698" s="79">
        <f t="shared" si="248"/>
        <v>0.002443517161</v>
      </c>
    </row>
    <row r="699">
      <c r="A699" s="71" t="s">
        <v>342</v>
      </c>
      <c r="B699" s="72" t="s">
        <v>1768</v>
      </c>
      <c r="C699" s="73"/>
      <c r="D699" s="74">
        <v>11497.0</v>
      </c>
      <c r="E699" s="75"/>
      <c r="F699" s="73"/>
      <c r="G699" s="74">
        <v>10899.0</v>
      </c>
      <c r="H699" s="75"/>
      <c r="I699" s="73"/>
      <c r="J699" s="74">
        <v>9699.0</v>
      </c>
      <c r="K699" s="75"/>
      <c r="L699" s="73"/>
      <c r="M699" s="74">
        <v>9167.0</v>
      </c>
      <c r="N699" s="75"/>
      <c r="O699" s="73"/>
      <c r="P699" s="74">
        <v>9055.0</v>
      </c>
      <c r="Q699" s="75"/>
    </row>
    <row r="700">
      <c r="A700" s="71" t="s">
        <v>1797</v>
      </c>
      <c r="B700" s="72" t="s">
        <v>1768</v>
      </c>
      <c r="C700" s="73"/>
      <c r="D700" s="74">
        <v>20162.0</v>
      </c>
      <c r="E700" s="75"/>
      <c r="F700" s="73"/>
      <c r="G700" s="74">
        <v>21911.0</v>
      </c>
      <c r="H700" s="75"/>
      <c r="I700" s="73"/>
      <c r="J700" s="74">
        <v>19862.0</v>
      </c>
      <c r="K700" s="75"/>
      <c r="L700" s="73"/>
      <c r="M700" s="74">
        <v>18230.0</v>
      </c>
      <c r="N700" s="75"/>
      <c r="O700" s="73"/>
      <c r="P700" s="74">
        <v>19435.0</v>
      </c>
      <c r="Q700" s="75"/>
    </row>
    <row r="701">
      <c r="A701" s="71" t="s">
        <v>631</v>
      </c>
      <c r="B701" s="72" t="s">
        <v>1768</v>
      </c>
      <c r="C701" s="73"/>
      <c r="D701" s="74">
        <v>18955.0</v>
      </c>
      <c r="E701" s="75"/>
      <c r="F701" s="73"/>
      <c r="G701" s="74">
        <v>17445.0</v>
      </c>
      <c r="H701" s="75"/>
      <c r="I701" s="73"/>
      <c r="J701" s="74">
        <v>16645.0</v>
      </c>
      <c r="K701" s="75"/>
      <c r="L701" s="76" t="s">
        <v>1383</v>
      </c>
      <c r="M701" s="74">
        <v>16285.0</v>
      </c>
      <c r="N701" s="77" t="s">
        <v>1383</v>
      </c>
      <c r="O701" s="73"/>
      <c r="P701" s="74">
        <v>17008.0</v>
      </c>
      <c r="Q701" s="75"/>
    </row>
    <row r="702">
      <c r="A702" s="71" t="s">
        <v>1190</v>
      </c>
      <c r="B702" s="72" t="s">
        <v>1768</v>
      </c>
      <c r="C702" s="73"/>
      <c r="D702" s="74">
        <v>38613.0</v>
      </c>
      <c r="E702" s="75"/>
      <c r="F702" s="73"/>
      <c r="G702" s="74">
        <v>43757.0</v>
      </c>
      <c r="H702" s="75"/>
      <c r="I702" s="78">
        <v>155.0</v>
      </c>
      <c r="J702" s="74">
        <v>48136.0</v>
      </c>
      <c r="K702" s="79">
        <f>I702/J702</f>
        <v>0.003220043211</v>
      </c>
      <c r="L702" s="78">
        <v>45.0</v>
      </c>
      <c r="M702" s="74">
        <v>54809.0</v>
      </c>
      <c r="N702" s="79">
        <f>L702/M702</f>
        <v>0.000821033042</v>
      </c>
      <c r="O702" s="78">
        <v>45.0</v>
      </c>
      <c r="P702" s="74">
        <v>59229.0</v>
      </c>
      <c r="Q702" s="79">
        <f>O702/P702</f>
        <v>0.000759762954</v>
      </c>
    </row>
    <row r="703">
      <c r="A703" s="71" t="s">
        <v>1798</v>
      </c>
      <c r="B703" s="72" t="s">
        <v>1768</v>
      </c>
      <c r="C703" s="73"/>
      <c r="D703" s="74">
        <v>18442.0</v>
      </c>
      <c r="E703" s="75"/>
      <c r="F703" s="73"/>
      <c r="G703" s="74">
        <v>22418.0</v>
      </c>
      <c r="H703" s="75"/>
      <c r="I703" s="73"/>
      <c r="J703" s="74">
        <v>20509.0</v>
      </c>
      <c r="K703" s="75"/>
      <c r="L703" s="73"/>
      <c r="M703" s="74">
        <v>18411.0</v>
      </c>
      <c r="N703" s="75"/>
      <c r="O703" s="73"/>
      <c r="P703" s="74">
        <v>19099.0</v>
      </c>
      <c r="Q703" s="75"/>
    </row>
    <row r="704">
      <c r="A704" s="71" t="s">
        <v>1665</v>
      </c>
      <c r="B704" s="72" t="s">
        <v>1768</v>
      </c>
      <c r="C704" s="73"/>
      <c r="D704" s="74">
        <v>13795.0</v>
      </c>
      <c r="E704" s="75"/>
      <c r="F704" s="73"/>
      <c r="G704" s="74">
        <v>17602.0</v>
      </c>
      <c r="H704" s="75"/>
      <c r="I704" s="73"/>
      <c r="J704" s="74">
        <v>17351.0</v>
      </c>
      <c r="K704" s="75"/>
      <c r="L704" s="76" t="s">
        <v>1383</v>
      </c>
      <c r="M704" s="74">
        <v>15831.0</v>
      </c>
      <c r="N704" s="77" t="s">
        <v>1383</v>
      </c>
      <c r="O704" s="73"/>
      <c r="P704" s="74">
        <v>17037.0</v>
      </c>
      <c r="Q704" s="75"/>
    </row>
    <row r="705">
      <c r="A705" s="71" t="s">
        <v>1799</v>
      </c>
      <c r="B705" s="72" t="s">
        <v>1768</v>
      </c>
      <c r="C705" s="78">
        <f>58+8</f>
        <v>66</v>
      </c>
      <c r="D705" s="74">
        <v>16941.0</v>
      </c>
      <c r="E705" s="79">
        <f t="shared" ref="E705:E706" si="252">C705/D705</f>
        <v>0.003895873915</v>
      </c>
      <c r="F705" s="76" t="s">
        <v>1383</v>
      </c>
      <c r="G705" s="74">
        <v>16892.0</v>
      </c>
      <c r="H705" s="77" t="s">
        <v>1383</v>
      </c>
      <c r="I705" s="73"/>
      <c r="J705" s="74">
        <v>15660.0</v>
      </c>
      <c r="K705" s="75"/>
      <c r="L705" s="78">
        <f>36+11</f>
        <v>47</v>
      </c>
      <c r="M705" s="74">
        <v>15931.0</v>
      </c>
      <c r="N705" s="79">
        <f t="shared" ref="N705:N706" si="253">L705/M705</f>
        <v>0.002950222836</v>
      </c>
      <c r="O705" s="78">
        <v>50.0</v>
      </c>
      <c r="P705" s="74">
        <v>17001.0</v>
      </c>
      <c r="Q705" s="79">
        <f t="shared" ref="Q705:Q706" si="254">O705/P705</f>
        <v>0.00294100347</v>
      </c>
    </row>
    <row r="706">
      <c r="A706" s="71" t="s">
        <v>739</v>
      </c>
      <c r="B706" s="72" t="s">
        <v>1800</v>
      </c>
      <c r="C706" s="78">
        <v>2.0</v>
      </c>
      <c r="D706" s="74">
        <v>11303.0</v>
      </c>
      <c r="E706" s="79">
        <f t="shared" si="252"/>
        <v>0.0001769441741</v>
      </c>
      <c r="F706" s="73"/>
      <c r="G706" s="74">
        <v>27640.0</v>
      </c>
      <c r="H706" s="75"/>
      <c r="I706" s="73"/>
      <c r="J706" s="74">
        <v>23509.0</v>
      </c>
      <c r="K706" s="75"/>
      <c r="L706" s="78">
        <v>29.0</v>
      </c>
      <c r="M706" s="74">
        <v>21391.0</v>
      </c>
      <c r="N706" s="79">
        <f t="shared" si="253"/>
        <v>0.001355710345</v>
      </c>
      <c r="O706" s="78">
        <v>28.0</v>
      </c>
      <c r="P706" s="74">
        <v>19874.0</v>
      </c>
      <c r="Q706" s="79">
        <f t="shared" si="254"/>
        <v>0.001408875918</v>
      </c>
    </row>
    <row r="707">
      <c r="A707" s="71" t="s">
        <v>1801</v>
      </c>
      <c r="B707" s="72" t="s">
        <v>1800</v>
      </c>
      <c r="C707" s="73"/>
      <c r="D707" s="74">
        <v>9057.0</v>
      </c>
      <c r="E707" s="75"/>
      <c r="F707" s="73"/>
      <c r="G707" s="74">
        <v>13829.0</v>
      </c>
      <c r="H707" s="75"/>
      <c r="I707" s="73"/>
      <c r="J707" s="74">
        <v>12986.0</v>
      </c>
      <c r="K707" s="75"/>
      <c r="L707" s="73"/>
      <c r="M707" s="74">
        <v>13355.0</v>
      </c>
      <c r="N707" s="75"/>
      <c r="O707" s="73"/>
      <c r="P707" s="74">
        <v>11658.0</v>
      </c>
      <c r="Q707" s="75"/>
    </row>
    <row r="708">
      <c r="A708" s="71" t="s">
        <v>1802</v>
      </c>
      <c r="B708" s="72" t="s">
        <v>1800</v>
      </c>
      <c r="C708" s="78">
        <v>92.0</v>
      </c>
      <c r="D708" s="74">
        <v>26668.0</v>
      </c>
      <c r="E708" s="79">
        <f>C708/D708</f>
        <v>0.003449827509</v>
      </c>
      <c r="F708" s="76" t="s">
        <v>1383</v>
      </c>
      <c r="G708" s="74">
        <v>28107.0</v>
      </c>
      <c r="H708" s="77" t="s">
        <v>1383</v>
      </c>
      <c r="I708" s="78">
        <v>84.0</v>
      </c>
      <c r="J708" s="74">
        <v>23411.0</v>
      </c>
      <c r="K708" s="79">
        <f>I708/J708</f>
        <v>0.003588056896</v>
      </c>
      <c r="L708" s="73"/>
      <c r="M708" s="74">
        <v>23945.0</v>
      </c>
      <c r="N708" s="75"/>
      <c r="O708" s="78">
        <v>39.0</v>
      </c>
      <c r="P708" s="74">
        <v>22222.0</v>
      </c>
      <c r="Q708" s="79">
        <f>O708/P708</f>
        <v>0.00175501755</v>
      </c>
    </row>
    <row r="709">
      <c r="A709" s="71" t="s">
        <v>1803</v>
      </c>
      <c r="B709" s="72" t="s">
        <v>1800</v>
      </c>
      <c r="C709" s="73"/>
      <c r="D709" s="74">
        <v>2661.0</v>
      </c>
      <c r="E709" s="75"/>
      <c r="F709" s="73"/>
      <c r="G709" s="74">
        <v>9916.0</v>
      </c>
      <c r="H709" s="75"/>
      <c r="I709" s="73"/>
      <c r="J709" s="74">
        <v>9739.0</v>
      </c>
      <c r="K709" s="80"/>
      <c r="L709" s="76" t="s">
        <v>1383</v>
      </c>
      <c r="M709" s="74">
        <v>10178.0</v>
      </c>
      <c r="N709" s="77" t="s">
        <v>1383</v>
      </c>
      <c r="O709" s="76" t="s">
        <v>1383</v>
      </c>
      <c r="P709" s="74">
        <v>9073.0</v>
      </c>
      <c r="Q709" s="77" t="s">
        <v>1383</v>
      </c>
    </row>
    <row r="710">
      <c r="A710" s="71" t="s">
        <v>373</v>
      </c>
      <c r="B710" s="72" t="s">
        <v>1800</v>
      </c>
      <c r="C710" s="78">
        <v>6.0</v>
      </c>
      <c r="D710" s="74">
        <v>10318.0</v>
      </c>
      <c r="E710" s="79">
        <f t="shared" ref="E710:E711" si="255">C710/D710</f>
        <v>0.0005815080442</v>
      </c>
      <c r="F710" s="73"/>
      <c r="G710" s="74">
        <v>17876.0</v>
      </c>
      <c r="H710" s="75"/>
      <c r="I710" s="73"/>
      <c r="J710" s="74">
        <v>18422.0</v>
      </c>
      <c r="K710" s="75"/>
      <c r="L710" s="76" t="s">
        <v>1383</v>
      </c>
      <c r="M710" s="74">
        <v>19776.0</v>
      </c>
      <c r="N710" s="77" t="s">
        <v>1383</v>
      </c>
      <c r="O710" s="76" t="s">
        <v>1383</v>
      </c>
      <c r="P710" s="74">
        <v>25010.0</v>
      </c>
      <c r="Q710" s="77" t="s">
        <v>1383</v>
      </c>
    </row>
    <row r="711">
      <c r="A711" s="71" t="s">
        <v>1804</v>
      </c>
      <c r="B711" s="72" t="s">
        <v>1800</v>
      </c>
      <c r="C711" s="78">
        <v>86.0</v>
      </c>
      <c r="D711" s="74">
        <v>19591.0</v>
      </c>
      <c r="E711" s="79">
        <f t="shared" si="255"/>
        <v>0.004389770813</v>
      </c>
      <c r="F711" s="76" t="s">
        <v>1383</v>
      </c>
      <c r="G711" s="74">
        <v>24007.0</v>
      </c>
      <c r="H711" s="77" t="s">
        <v>1383</v>
      </c>
      <c r="I711" s="73"/>
      <c r="J711" s="74">
        <v>23198.0</v>
      </c>
      <c r="K711" s="75"/>
      <c r="L711" s="78">
        <v>29.0</v>
      </c>
      <c r="M711" s="74">
        <v>22386.0</v>
      </c>
      <c r="N711" s="79">
        <f>L711/M711</f>
        <v>0.001295452515</v>
      </c>
      <c r="O711" s="78">
        <v>20.0</v>
      </c>
      <c r="P711" s="74">
        <v>20944.0</v>
      </c>
      <c r="Q711" s="79">
        <f>O711/P711</f>
        <v>0.0009549274255</v>
      </c>
    </row>
    <row r="712">
      <c r="A712" s="71" t="s">
        <v>1725</v>
      </c>
      <c r="B712" s="72" t="s">
        <v>1800</v>
      </c>
      <c r="C712" s="73"/>
      <c r="D712" s="74">
        <v>12817.0</v>
      </c>
      <c r="E712" s="75"/>
      <c r="F712" s="73"/>
      <c r="G712" s="74">
        <v>21314.0</v>
      </c>
      <c r="H712" s="75"/>
      <c r="I712" s="73"/>
      <c r="J712" s="74">
        <v>20949.0</v>
      </c>
      <c r="K712" s="75"/>
      <c r="L712" s="76" t="s">
        <v>1383</v>
      </c>
      <c r="M712" s="74">
        <v>20553.0</v>
      </c>
      <c r="N712" s="77" t="s">
        <v>1383</v>
      </c>
      <c r="O712" s="73"/>
      <c r="P712" s="74">
        <v>17395.0</v>
      </c>
      <c r="Q712" s="75"/>
    </row>
    <row r="713">
      <c r="A713" s="71" t="s">
        <v>1229</v>
      </c>
      <c r="B713" s="72" t="s">
        <v>1800</v>
      </c>
      <c r="C713" s="73"/>
      <c r="D713" s="74">
        <v>18586.0</v>
      </c>
      <c r="E713" s="75"/>
      <c r="F713" s="73"/>
      <c r="G713" s="74">
        <v>23059.0</v>
      </c>
      <c r="H713" s="75"/>
      <c r="I713" s="73"/>
      <c r="J713" s="74">
        <v>43842.0</v>
      </c>
      <c r="K713" s="75"/>
      <c r="L713" s="78">
        <v>49.0</v>
      </c>
      <c r="M713" s="74">
        <v>35904.0</v>
      </c>
      <c r="N713" s="79">
        <f>L713/M713</f>
        <v>0.001364750446</v>
      </c>
      <c r="O713" s="78">
        <v>33.0</v>
      </c>
      <c r="P713" s="74">
        <v>32013.0</v>
      </c>
      <c r="Q713" s="79">
        <f>O713/P713</f>
        <v>0.001030831225</v>
      </c>
    </row>
    <row r="714">
      <c r="A714" s="71" t="s">
        <v>1805</v>
      </c>
      <c r="B714" s="72" t="s">
        <v>1800</v>
      </c>
      <c r="C714" s="78">
        <v>8.0</v>
      </c>
      <c r="D714" s="74">
        <v>6081.0</v>
      </c>
      <c r="E714" s="79">
        <f>C714/D714</f>
        <v>0.001315573097</v>
      </c>
      <c r="F714" s="73"/>
      <c r="G714" s="74">
        <v>7527.0</v>
      </c>
      <c r="H714" s="75"/>
      <c r="I714" s="73"/>
      <c r="J714" s="74">
        <v>7144.0</v>
      </c>
      <c r="K714" s="75"/>
      <c r="L714" s="73"/>
      <c r="M714" s="74">
        <v>6952.0</v>
      </c>
      <c r="N714" s="75"/>
      <c r="O714" s="73"/>
      <c r="P714" s="74">
        <v>6345.0</v>
      </c>
      <c r="Q714" s="75"/>
    </row>
    <row r="715">
      <c r="A715" s="71" t="s">
        <v>815</v>
      </c>
      <c r="B715" s="72" t="s">
        <v>1800</v>
      </c>
      <c r="C715" s="73"/>
      <c r="D715" s="74">
        <v>11072.0</v>
      </c>
      <c r="E715" s="75"/>
      <c r="F715" s="73"/>
      <c r="G715" s="74">
        <v>11429.0</v>
      </c>
      <c r="H715" s="75"/>
      <c r="I715" s="73"/>
      <c r="J715" s="74">
        <v>11598.0</v>
      </c>
      <c r="K715" s="75"/>
      <c r="L715" s="73"/>
      <c r="M715" s="74">
        <v>10352.0</v>
      </c>
      <c r="N715" s="75"/>
      <c r="O715" s="73"/>
      <c r="P715" s="74">
        <v>9233.0</v>
      </c>
      <c r="Q715" s="75"/>
    </row>
    <row r="716">
      <c r="A716" s="71" t="s">
        <v>1390</v>
      </c>
      <c r="B716" s="72" t="s">
        <v>1800</v>
      </c>
      <c r="C716" s="78">
        <v>25.0</v>
      </c>
      <c r="D716" s="74">
        <v>21905.0</v>
      </c>
      <c r="E716" s="79">
        <f>C716/D716</f>
        <v>0.001141291942</v>
      </c>
      <c r="F716" s="73"/>
      <c r="G716" s="74">
        <v>38162.0</v>
      </c>
      <c r="H716" s="75"/>
      <c r="I716" s="78">
        <v>73.0</v>
      </c>
      <c r="J716" s="74">
        <v>33609.0</v>
      </c>
      <c r="K716" s="79">
        <f>I716/J716</f>
        <v>0.002172037252</v>
      </c>
      <c r="L716" s="78">
        <v>17.0</v>
      </c>
      <c r="M716" s="74">
        <v>31457.0</v>
      </c>
      <c r="N716" s="79">
        <f>L716/M716</f>
        <v>0.0005404202562</v>
      </c>
      <c r="O716" s="78">
        <v>12.0</v>
      </c>
      <c r="P716" s="74">
        <v>29817.0</v>
      </c>
      <c r="Q716" s="79">
        <f>O716/P716</f>
        <v>0.0004024549753</v>
      </c>
    </row>
    <row r="717">
      <c r="A717" s="71" t="s">
        <v>532</v>
      </c>
      <c r="B717" s="72" t="s">
        <v>1800</v>
      </c>
      <c r="C717" s="73"/>
      <c r="D717" s="74">
        <v>12320.0</v>
      </c>
      <c r="E717" s="75"/>
      <c r="F717" s="73"/>
      <c r="G717" s="74">
        <v>15251.0</v>
      </c>
      <c r="H717" s="75"/>
      <c r="I717" s="73"/>
      <c r="J717" s="74">
        <v>14365.0</v>
      </c>
      <c r="K717" s="75"/>
      <c r="L717" s="73"/>
      <c r="M717" s="74">
        <v>14556.0</v>
      </c>
      <c r="N717" s="75"/>
      <c r="O717" s="73"/>
      <c r="P717" s="74">
        <v>13281.0</v>
      </c>
      <c r="Q717" s="75"/>
    </row>
    <row r="718">
      <c r="A718" s="71" t="s">
        <v>1806</v>
      </c>
      <c r="B718" s="72" t="s">
        <v>1800</v>
      </c>
      <c r="C718" s="73"/>
      <c r="D718" s="74">
        <v>15343.0</v>
      </c>
      <c r="E718" s="75"/>
      <c r="F718" s="73"/>
      <c r="G718" s="74">
        <v>18388.0</v>
      </c>
      <c r="H718" s="75"/>
      <c r="I718" s="73"/>
      <c r="J718" s="74">
        <v>17714.0</v>
      </c>
      <c r="K718" s="75"/>
      <c r="L718" s="73"/>
      <c r="M718" s="74">
        <v>18006.0</v>
      </c>
      <c r="N718" s="75"/>
      <c r="O718" s="73"/>
      <c r="P718" s="74">
        <v>17247.0</v>
      </c>
      <c r="Q718" s="75"/>
    </row>
    <row r="719">
      <c r="A719" s="71" t="s">
        <v>1807</v>
      </c>
      <c r="B719" s="72" t="s">
        <v>1800</v>
      </c>
      <c r="C719" s="78">
        <v>7.0</v>
      </c>
      <c r="D719" s="74">
        <v>11438.0</v>
      </c>
      <c r="E719" s="79">
        <f>C719/D719</f>
        <v>0.000611995104</v>
      </c>
      <c r="F719" s="73"/>
      <c r="G719" s="74">
        <v>15205.0</v>
      </c>
      <c r="H719" s="75"/>
      <c r="I719" s="73"/>
      <c r="J719" s="74">
        <v>14254.0</v>
      </c>
      <c r="K719" s="75"/>
      <c r="L719" s="73"/>
      <c r="M719" s="74">
        <v>13653.0</v>
      </c>
      <c r="N719" s="75"/>
      <c r="O719" s="73"/>
      <c r="P719" s="74">
        <v>12278.0</v>
      </c>
      <c r="Q719" s="75"/>
    </row>
    <row r="720">
      <c r="A720" s="71" t="s">
        <v>1808</v>
      </c>
      <c r="B720" s="72" t="s">
        <v>1800</v>
      </c>
      <c r="C720" s="73"/>
      <c r="D720" s="74">
        <v>21538.0</v>
      </c>
      <c r="E720" s="75"/>
      <c r="F720" s="73"/>
      <c r="G720" s="74">
        <v>31790.0</v>
      </c>
      <c r="H720" s="75"/>
      <c r="I720" s="73"/>
      <c r="J720" s="74">
        <v>35155.0</v>
      </c>
      <c r="K720" s="75"/>
      <c r="L720" s="78">
        <v>12.0</v>
      </c>
      <c r="M720" s="74">
        <v>40903.0</v>
      </c>
      <c r="N720" s="79">
        <f>L720/M720</f>
        <v>0.0002933770139</v>
      </c>
      <c r="O720" s="76" t="s">
        <v>1383</v>
      </c>
      <c r="P720" s="74">
        <v>38139.0</v>
      </c>
      <c r="Q720" s="77" t="s">
        <v>1383</v>
      </c>
    </row>
    <row r="721">
      <c r="A721" s="71" t="s">
        <v>472</v>
      </c>
      <c r="B721" s="72" t="s">
        <v>1800</v>
      </c>
      <c r="C721" s="73"/>
      <c r="D721" s="74">
        <v>16851.0</v>
      </c>
      <c r="E721" s="75"/>
      <c r="F721" s="73"/>
      <c r="G721" s="74">
        <v>51178.0</v>
      </c>
      <c r="H721" s="75"/>
      <c r="I721" s="78">
        <v>65.0</v>
      </c>
      <c r="J721" s="74">
        <v>61800.0</v>
      </c>
      <c r="K721" s="79">
        <f>I721/J721</f>
        <v>0.001051779935</v>
      </c>
      <c r="L721" s="76" t="s">
        <v>1383</v>
      </c>
      <c r="M721" s="74">
        <v>49329.0</v>
      </c>
      <c r="N721" s="77" t="s">
        <v>1383</v>
      </c>
      <c r="O721" s="78">
        <v>60.0</v>
      </c>
      <c r="P721" s="74">
        <v>44191.0</v>
      </c>
      <c r="Q721" s="79">
        <f>O721/P721</f>
        <v>0.001357742527</v>
      </c>
    </row>
    <row r="722">
      <c r="A722" s="71" t="s">
        <v>1091</v>
      </c>
      <c r="B722" s="72" t="s">
        <v>1800</v>
      </c>
      <c r="C722" s="73"/>
      <c r="D722" s="74">
        <v>4180.0</v>
      </c>
      <c r="E722" s="75"/>
      <c r="F722" s="73"/>
      <c r="G722" s="74">
        <v>8976.0</v>
      </c>
      <c r="H722" s="75"/>
      <c r="I722" s="73"/>
      <c r="J722" s="74">
        <v>8121.0</v>
      </c>
      <c r="K722" s="75"/>
      <c r="L722" s="73"/>
      <c r="M722" s="74">
        <v>8866.0</v>
      </c>
      <c r="N722" s="75"/>
      <c r="O722" s="73"/>
      <c r="P722" s="74">
        <v>7434.0</v>
      </c>
      <c r="Q722" s="75"/>
    </row>
    <row r="723">
      <c r="A723" s="71" t="s">
        <v>1682</v>
      </c>
      <c r="B723" s="72" t="s">
        <v>1800</v>
      </c>
      <c r="C723" s="73"/>
      <c r="D723" s="74">
        <v>15251.0</v>
      </c>
      <c r="E723" s="75"/>
      <c r="F723" s="73"/>
      <c r="G723" s="74">
        <v>24361.0</v>
      </c>
      <c r="H723" s="75"/>
      <c r="I723" s="73"/>
      <c r="J723" s="74">
        <v>25777.0</v>
      </c>
      <c r="K723" s="75"/>
      <c r="L723" s="73"/>
      <c r="M723" s="74">
        <v>25870.0</v>
      </c>
      <c r="N723" s="75"/>
      <c r="O723" s="73"/>
      <c r="P723" s="74">
        <v>22929.0</v>
      </c>
      <c r="Q723" s="75"/>
    </row>
    <row r="724">
      <c r="A724" s="71" t="s">
        <v>1809</v>
      </c>
      <c r="B724" s="72" t="s">
        <v>1800</v>
      </c>
      <c r="C724" s="73"/>
      <c r="D724" s="74">
        <v>14257.0</v>
      </c>
      <c r="E724" s="75"/>
      <c r="F724" s="73"/>
      <c r="G724" s="74">
        <v>14422.0</v>
      </c>
      <c r="H724" s="75"/>
      <c r="I724" s="73"/>
      <c r="J724" s="74">
        <v>13438.0</v>
      </c>
      <c r="K724" s="75"/>
      <c r="L724" s="73"/>
      <c r="M724" s="74">
        <v>14063.0</v>
      </c>
      <c r="N724" s="75"/>
      <c r="O724" s="73"/>
      <c r="P724" s="74">
        <v>12936.0</v>
      </c>
      <c r="Q724" s="75"/>
    </row>
    <row r="725">
      <c r="A725" s="71" t="s">
        <v>1530</v>
      </c>
      <c r="B725" s="72" t="s">
        <v>1800</v>
      </c>
      <c r="C725" s="73"/>
      <c r="D725" s="74">
        <v>21700.0</v>
      </c>
      <c r="E725" s="75"/>
      <c r="F725" s="73"/>
      <c r="G725" s="74">
        <v>24724.0</v>
      </c>
      <c r="H725" s="75"/>
      <c r="I725" s="73"/>
      <c r="J725" s="74">
        <v>23998.0</v>
      </c>
      <c r="K725" s="75"/>
      <c r="L725" s="78">
        <v>25.0</v>
      </c>
      <c r="M725" s="74">
        <v>25143.0</v>
      </c>
      <c r="N725" s="79">
        <f>L725/M725</f>
        <v>0.0009943125323</v>
      </c>
      <c r="O725" s="78">
        <f>29+27</f>
        <v>56</v>
      </c>
      <c r="P725" s="74">
        <v>25171.0</v>
      </c>
      <c r="Q725" s="79">
        <f>O725/P725</f>
        <v>0.002224782488</v>
      </c>
    </row>
    <row r="726">
      <c r="A726" s="71" t="s">
        <v>1280</v>
      </c>
      <c r="B726" s="72" t="s">
        <v>1800</v>
      </c>
      <c r="C726" s="73"/>
      <c r="D726" s="74">
        <v>10623.0</v>
      </c>
      <c r="E726" s="75"/>
      <c r="F726" s="73"/>
      <c r="G726" s="74">
        <v>10128.0</v>
      </c>
      <c r="H726" s="75"/>
      <c r="I726" s="73"/>
      <c r="J726" s="74">
        <v>9034.0</v>
      </c>
      <c r="K726" s="75"/>
      <c r="L726" s="73"/>
      <c r="M726" s="74">
        <v>9210.0</v>
      </c>
      <c r="N726" s="75"/>
      <c r="O726" s="73"/>
      <c r="P726" s="74">
        <v>8180.0</v>
      </c>
      <c r="Q726" s="75"/>
    </row>
    <row r="727">
      <c r="A727" s="71" t="s">
        <v>1810</v>
      </c>
      <c r="B727" s="72" t="s">
        <v>1800</v>
      </c>
      <c r="C727" s="73"/>
      <c r="D727" s="74">
        <v>6179.0</v>
      </c>
      <c r="E727" s="75"/>
      <c r="F727" s="73"/>
      <c r="G727" s="74">
        <v>12170.0</v>
      </c>
      <c r="H727" s="75"/>
      <c r="I727" s="73"/>
      <c r="J727" s="74">
        <v>14138.0</v>
      </c>
      <c r="K727" s="75"/>
      <c r="L727" s="73"/>
      <c r="M727" s="74">
        <v>15907.0</v>
      </c>
      <c r="N727" s="75"/>
      <c r="O727" s="73"/>
      <c r="P727" s="74">
        <v>17508.0</v>
      </c>
      <c r="Q727" s="75"/>
    </row>
    <row r="728">
      <c r="A728" s="71" t="s">
        <v>1811</v>
      </c>
      <c r="B728" s="72" t="s">
        <v>1800</v>
      </c>
      <c r="C728" s="73"/>
      <c r="D728" s="74">
        <v>8494.0</v>
      </c>
      <c r="E728" s="75"/>
      <c r="F728" s="73"/>
      <c r="G728" s="74">
        <v>10444.0</v>
      </c>
      <c r="H728" s="75"/>
      <c r="I728" s="73"/>
      <c r="J728" s="74">
        <v>10379.0</v>
      </c>
      <c r="K728" s="75"/>
      <c r="L728" s="73"/>
      <c r="M728" s="74">
        <v>10132.0</v>
      </c>
      <c r="N728" s="75"/>
      <c r="O728" s="73"/>
      <c r="P728" s="74">
        <v>9855.0</v>
      </c>
      <c r="Q728" s="75"/>
    </row>
    <row r="729">
      <c r="A729" s="71" t="s">
        <v>1736</v>
      </c>
      <c r="B729" s="72" t="s">
        <v>1800</v>
      </c>
      <c r="C729" s="73"/>
      <c r="D729" s="74">
        <v>3122.0</v>
      </c>
      <c r="E729" s="75"/>
      <c r="F729" s="73"/>
      <c r="G729" s="74">
        <v>11393.0</v>
      </c>
      <c r="H729" s="75"/>
      <c r="I729" s="73"/>
      <c r="J729" s="74">
        <v>14273.0</v>
      </c>
      <c r="K729" s="75"/>
      <c r="L729" s="76" t="s">
        <v>1383</v>
      </c>
      <c r="M729" s="74">
        <v>20647.0</v>
      </c>
      <c r="N729" s="77" t="s">
        <v>1383</v>
      </c>
      <c r="O729" s="78">
        <v>14.0</v>
      </c>
      <c r="P729" s="74">
        <v>17254.0</v>
      </c>
      <c r="Q729" s="79">
        <f>O729/P729</f>
        <v>0.0008114060508</v>
      </c>
    </row>
    <row r="730">
      <c r="A730" s="71" t="s">
        <v>323</v>
      </c>
      <c r="B730" s="72" t="s">
        <v>1800</v>
      </c>
      <c r="C730" s="73"/>
      <c r="D730" s="74">
        <v>16797.0</v>
      </c>
      <c r="E730" s="75"/>
      <c r="F730" s="73"/>
      <c r="G730" s="74">
        <v>20884.0</v>
      </c>
      <c r="H730" s="75"/>
      <c r="I730" s="73"/>
      <c r="J730" s="74">
        <v>21946.0</v>
      </c>
      <c r="K730" s="75"/>
      <c r="L730" s="73"/>
      <c r="M730" s="74">
        <v>22024.0</v>
      </c>
      <c r="N730" s="75"/>
      <c r="O730" s="73"/>
      <c r="P730" s="74">
        <v>20889.0</v>
      </c>
      <c r="Q730" s="75"/>
    </row>
    <row r="731">
      <c r="A731" s="71" t="s">
        <v>1812</v>
      </c>
      <c r="B731" s="72" t="s">
        <v>1800</v>
      </c>
      <c r="C731" s="73"/>
      <c r="D731" s="74">
        <v>6994.0</v>
      </c>
      <c r="E731" s="75"/>
      <c r="F731" s="73"/>
      <c r="G731" s="74">
        <v>12681.0</v>
      </c>
      <c r="H731" s="75"/>
      <c r="I731" s="78">
        <v>15.0</v>
      </c>
      <c r="J731" s="74">
        <v>13452.0</v>
      </c>
      <c r="K731" s="79">
        <f>I731/J731</f>
        <v>0.001115075825</v>
      </c>
      <c r="L731" s="78">
        <v>11.0</v>
      </c>
      <c r="M731" s="74">
        <v>14366.0</v>
      </c>
      <c r="N731" s="79">
        <f>L731/M731</f>
        <v>0.0007656967841</v>
      </c>
      <c r="O731" s="78">
        <v>20.0</v>
      </c>
      <c r="P731" s="74">
        <v>15222.0</v>
      </c>
      <c r="Q731" s="79">
        <f>O731/P731</f>
        <v>0.001313887794</v>
      </c>
    </row>
    <row r="732">
      <c r="A732" s="71" t="s">
        <v>1813</v>
      </c>
      <c r="B732" s="72" t="s">
        <v>1800</v>
      </c>
      <c r="C732" s="73"/>
      <c r="D732" s="74">
        <v>4258.0</v>
      </c>
      <c r="E732" s="75"/>
      <c r="F732" s="73"/>
      <c r="G732" s="74">
        <v>8700.0</v>
      </c>
      <c r="H732" s="75"/>
      <c r="I732" s="73"/>
      <c r="J732" s="74">
        <v>7624.0</v>
      </c>
      <c r="K732" s="75"/>
      <c r="L732" s="73"/>
      <c r="M732" s="74">
        <v>7772.0</v>
      </c>
      <c r="N732" s="75"/>
      <c r="O732" s="73"/>
      <c r="P732" s="74">
        <v>6071.0</v>
      </c>
      <c r="Q732" s="75"/>
    </row>
    <row r="733">
      <c r="A733" s="71" t="s">
        <v>1176</v>
      </c>
      <c r="B733" s="72" t="s">
        <v>1800</v>
      </c>
      <c r="C733" s="73"/>
      <c r="D733" s="74">
        <v>10548.0</v>
      </c>
      <c r="E733" s="75"/>
      <c r="F733" s="73"/>
      <c r="G733" s="74">
        <v>16060.0</v>
      </c>
      <c r="H733" s="75"/>
      <c r="I733" s="73"/>
      <c r="J733" s="74">
        <v>14715.0</v>
      </c>
      <c r="K733" s="75"/>
      <c r="L733" s="78">
        <v>12.0</v>
      </c>
      <c r="M733" s="74">
        <v>19235.0</v>
      </c>
      <c r="N733" s="79">
        <f>L733/M733</f>
        <v>0.0006238627502</v>
      </c>
      <c r="O733" s="76" t="s">
        <v>1383</v>
      </c>
      <c r="P733" s="74">
        <v>16495.0</v>
      </c>
      <c r="Q733" s="77" t="s">
        <v>1383</v>
      </c>
    </row>
    <row r="734">
      <c r="A734" s="71" t="s">
        <v>1814</v>
      </c>
      <c r="B734" s="72" t="s">
        <v>1800</v>
      </c>
      <c r="C734" s="73"/>
      <c r="D734" s="74">
        <v>4133.0</v>
      </c>
      <c r="E734" s="75"/>
      <c r="F734" s="73"/>
      <c r="G734" s="74">
        <v>14748.0</v>
      </c>
      <c r="H734" s="75"/>
      <c r="I734" s="73"/>
      <c r="J734" s="74">
        <v>13656.0</v>
      </c>
      <c r="K734" s="75"/>
      <c r="L734" s="73"/>
      <c r="M734" s="74">
        <v>12823.0</v>
      </c>
      <c r="N734" s="75"/>
      <c r="O734" s="73"/>
      <c r="P734" s="74">
        <v>12068.0</v>
      </c>
      <c r="Q734" s="75"/>
    </row>
    <row r="735">
      <c r="A735" s="71" t="s">
        <v>1815</v>
      </c>
      <c r="B735" s="72" t="s">
        <v>1800</v>
      </c>
      <c r="C735" s="78">
        <v>13.0</v>
      </c>
      <c r="D735" s="74">
        <v>11451.0</v>
      </c>
      <c r="E735" s="79">
        <f>C735/D735</f>
        <v>0.001135272029</v>
      </c>
      <c r="F735" s="73"/>
      <c r="G735" s="74">
        <v>19200.0</v>
      </c>
      <c r="H735" s="75"/>
      <c r="I735" s="73"/>
      <c r="J735" s="74">
        <v>20744.0</v>
      </c>
      <c r="K735" s="75"/>
      <c r="L735" s="73"/>
      <c r="M735" s="74">
        <v>22120.0</v>
      </c>
      <c r="N735" s="75"/>
      <c r="O735" s="73"/>
      <c r="P735" s="74">
        <v>21712.0</v>
      </c>
      <c r="Q735" s="75"/>
    </row>
    <row r="736">
      <c r="A736" s="71" t="s">
        <v>1816</v>
      </c>
      <c r="B736" s="72" t="s">
        <v>1800</v>
      </c>
      <c r="C736" s="73"/>
      <c r="D736" s="74">
        <v>1704.0</v>
      </c>
      <c r="E736" s="75"/>
      <c r="F736" s="73"/>
      <c r="G736" s="74">
        <v>2930.0</v>
      </c>
      <c r="H736" s="75"/>
      <c r="I736" s="73"/>
      <c r="J736" s="74">
        <v>3734.0</v>
      </c>
      <c r="K736" s="75"/>
      <c r="L736" s="73"/>
      <c r="M736" s="74">
        <v>4157.0</v>
      </c>
      <c r="N736" s="75"/>
      <c r="O736" s="73"/>
      <c r="P736" s="74">
        <v>3535.0</v>
      </c>
      <c r="Q736" s="75"/>
    </row>
    <row r="737">
      <c r="A737" s="71" t="s">
        <v>1227</v>
      </c>
      <c r="B737" s="72" t="s">
        <v>1800</v>
      </c>
      <c r="C737" s="73"/>
      <c r="D737" s="74">
        <v>10718.0</v>
      </c>
      <c r="E737" s="75"/>
      <c r="F737" s="73"/>
      <c r="G737" s="74">
        <v>16861.0</v>
      </c>
      <c r="H737" s="75"/>
      <c r="I737" s="73"/>
      <c r="J737" s="74">
        <v>15495.0</v>
      </c>
      <c r="K737" s="75"/>
      <c r="L737" s="76" t="s">
        <v>1383</v>
      </c>
      <c r="M737" s="74">
        <v>14776.0</v>
      </c>
      <c r="N737" s="77" t="s">
        <v>1383</v>
      </c>
      <c r="O737" s="76" t="s">
        <v>1383</v>
      </c>
      <c r="P737" s="74">
        <v>13382.0</v>
      </c>
      <c r="Q737" s="77" t="s">
        <v>1383</v>
      </c>
    </row>
    <row r="738">
      <c r="A738" s="71" t="s">
        <v>1132</v>
      </c>
      <c r="B738" s="72" t="s">
        <v>1800</v>
      </c>
      <c r="C738" s="73"/>
      <c r="D738" s="74">
        <v>15563.0</v>
      </c>
      <c r="E738" s="75"/>
      <c r="F738" s="73"/>
      <c r="G738" s="74">
        <v>15826.0</v>
      </c>
      <c r="H738" s="75"/>
      <c r="I738" s="73"/>
      <c r="J738" s="74">
        <v>14750.0</v>
      </c>
      <c r="K738" s="75"/>
      <c r="L738" s="76" t="s">
        <v>1383</v>
      </c>
      <c r="M738" s="74">
        <v>14129.0</v>
      </c>
      <c r="N738" s="77" t="s">
        <v>1383</v>
      </c>
      <c r="O738" s="76" t="s">
        <v>1383</v>
      </c>
      <c r="P738" s="74">
        <v>12718.0</v>
      </c>
      <c r="Q738" s="77" t="s">
        <v>1383</v>
      </c>
    </row>
    <row r="739">
      <c r="A739" s="71" t="s">
        <v>1817</v>
      </c>
      <c r="B739" s="72" t="s">
        <v>1800</v>
      </c>
      <c r="C739" s="78">
        <v>5.0</v>
      </c>
      <c r="D739" s="74">
        <v>17475.0</v>
      </c>
      <c r="E739" s="79">
        <f>C739/D739</f>
        <v>0.0002861230329</v>
      </c>
      <c r="F739" s="73"/>
      <c r="G739" s="74">
        <v>18148.0</v>
      </c>
      <c r="H739" s="75"/>
      <c r="I739" s="73"/>
      <c r="J739" s="74">
        <v>16240.0</v>
      </c>
      <c r="K739" s="75"/>
      <c r="L739" s="73"/>
      <c r="M739" s="74">
        <v>14462.0</v>
      </c>
      <c r="N739" s="75"/>
      <c r="O739" s="73"/>
      <c r="P739" s="74">
        <v>11970.0</v>
      </c>
      <c r="Q739" s="75"/>
    </row>
    <row r="740">
      <c r="A740" s="71" t="s">
        <v>1634</v>
      </c>
      <c r="B740" s="72" t="s">
        <v>1800</v>
      </c>
      <c r="C740" s="73"/>
      <c r="D740" s="74">
        <v>16853.0</v>
      </c>
      <c r="E740" s="75"/>
      <c r="F740" s="73"/>
      <c r="G740" s="74">
        <v>18288.0</v>
      </c>
      <c r="H740" s="75"/>
      <c r="I740" s="73"/>
      <c r="J740" s="74">
        <v>18314.0</v>
      </c>
      <c r="K740" s="75"/>
      <c r="L740" s="78">
        <v>12.0</v>
      </c>
      <c r="M740" s="74">
        <v>27179.0</v>
      </c>
      <c r="N740" s="79">
        <f>L740/M740</f>
        <v>0.000441517348</v>
      </c>
      <c r="O740" s="78">
        <v>12.0</v>
      </c>
      <c r="P740" s="74">
        <v>33327.0</v>
      </c>
      <c r="Q740" s="79">
        <f>O740/P740</f>
        <v>0.000360068413</v>
      </c>
    </row>
    <row r="741">
      <c r="A741" s="71" t="s">
        <v>1818</v>
      </c>
      <c r="B741" s="72" t="s">
        <v>1800</v>
      </c>
      <c r="C741" s="73"/>
      <c r="D741" s="74">
        <v>3713.0</v>
      </c>
      <c r="E741" s="75"/>
      <c r="F741" s="73"/>
      <c r="G741" s="74">
        <v>13386.0</v>
      </c>
      <c r="H741" s="75"/>
      <c r="I741" s="73"/>
      <c r="J741" s="74">
        <v>12119.0</v>
      </c>
      <c r="K741" s="75"/>
      <c r="L741" s="73"/>
      <c r="M741" s="74">
        <v>11674.0</v>
      </c>
      <c r="N741" s="75"/>
      <c r="O741" s="73"/>
      <c r="P741" s="74">
        <v>12001.0</v>
      </c>
      <c r="Q741" s="75"/>
    </row>
    <row r="742">
      <c r="A742" s="71" t="s">
        <v>1819</v>
      </c>
      <c r="B742" s="72" t="s">
        <v>1800</v>
      </c>
      <c r="C742" s="78">
        <v>3.0</v>
      </c>
      <c r="D742" s="74">
        <v>22735.0</v>
      </c>
      <c r="E742" s="79">
        <f t="shared" ref="E742:E743" si="256">C742/D742</f>
        <v>0.0001319551353</v>
      </c>
      <c r="F742" s="73"/>
      <c r="G742" s="74">
        <v>31423.0</v>
      </c>
      <c r="H742" s="75"/>
      <c r="I742" s="73"/>
      <c r="J742" s="74">
        <v>34047.0</v>
      </c>
      <c r="K742" s="75"/>
      <c r="L742" s="78">
        <v>17.0</v>
      </c>
      <c r="M742" s="74">
        <v>32346.0</v>
      </c>
      <c r="N742" s="79">
        <f t="shared" ref="N742:N743" si="257">L742/M742</f>
        <v>0.0005255673035</v>
      </c>
      <c r="O742" s="78">
        <v>29.0</v>
      </c>
      <c r="P742" s="74">
        <v>30352.0</v>
      </c>
      <c r="Q742" s="79">
        <f t="shared" ref="Q742:Q743" si="258">O742/P742</f>
        <v>0.0009554559831</v>
      </c>
    </row>
    <row r="743">
      <c r="A743" s="71" t="s">
        <v>1820</v>
      </c>
      <c r="B743" s="72" t="s">
        <v>1800</v>
      </c>
      <c r="C743" s="78">
        <v>455.0</v>
      </c>
      <c r="D743" s="74">
        <v>32355.0</v>
      </c>
      <c r="E743" s="79">
        <f t="shared" si="256"/>
        <v>0.01406274146</v>
      </c>
      <c r="F743" s="78">
        <v>350.0</v>
      </c>
      <c r="G743" s="74">
        <v>41207.0</v>
      </c>
      <c r="H743" s="79">
        <f>F743/G743</f>
        <v>0.008493702526</v>
      </c>
      <c r="I743" s="78">
        <v>600.0</v>
      </c>
      <c r="J743" s="74">
        <v>38402.0</v>
      </c>
      <c r="K743" s="79">
        <f>I743/J743</f>
        <v>0.01562418624</v>
      </c>
      <c r="L743" s="78">
        <v>800.0</v>
      </c>
      <c r="M743" s="74">
        <v>42673.0</v>
      </c>
      <c r="N743" s="79">
        <f t="shared" si="257"/>
        <v>0.01874721721</v>
      </c>
      <c r="O743" s="78">
        <v>420.0</v>
      </c>
      <c r="P743" s="74">
        <v>41112.0</v>
      </c>
      <c r="Q743" s="79">
        <f t="shared" si="258"/>
        <v>0.01021599533</v>
      </c>
    </row>
    <row r="744">
      <c r="A744" s="71" t="s">
        <v>1563</v>
      </c>
      <c r="B744" s="72" t="s">
        <v>1800</v>
      </c>
      <c r="C744" s="73"/>
      <c r="D744" s="74">
        <v>8582.0</v>
      </c>
      <c r="E744" s="75"/>
      <c r="F744" s="73"/>
      <c r="G744" s="74">
        <v>10142.0</v>
      </c>
      <c r="H744" s="75"/>
      <c r="I744" s="73"/>
      <c r="J744" s="74">
        <v>9894.0</v>
      </c>
      <c r="K744" s="75"/>
      <c r="L744" s="73"/>
      <c r="M744" s="74">
        <v>9707.0</v>
      </c>
      <c r="N744" s="75"/>
      <c r="O744" s="73"/>
      <c r="P744" s="74">
        <v>8338.0</v>
      </c>
      <c r="Q744" s="75"/>
    </row>
    <row r="745">
      <c r="A745" s="71" t="s">
        <v>1692</v>
      </c>
      <c r="B745" s="72" t="s">
        <v>1800</v>
      </c>
      <c r="C745" s="73"/>
      <c r="D745" s="74">
        <v>15298.0</v>
      </c>
      <c r="E745" s="75"/>
      <c r="F745" s="73"/>
      <c r="G745" s="74">
        <v>14735.0</v>
      </c>
      <c r="H745" s="75"/>
      <c r="I745" s="73"/>
      <c r="J745" s="74">
        <v>13815.0</v>
      </c>
      <c r="K745" s="75"/>
      <c r="L745" s="76" t="s">
        <v>1383</v>
      </c>
      <c r="M745" s="74">
        <v>13534.0</v>
      </c>
      <c r="N745" s="77" t="s">
        <v>1383</v>
      </c>
      <c r="O745" s="76" t="s">
        <v>1383</v>
      </c>
      <c r="P745" s="74">
        <v>11969.0</v>
      </c>
      <c r="Q745" s="77" t="s">
        <v>1383</v>
      </c>
    </row>
    <row r="746">
      <c r="A746" s="71" t="s">
        <v>1695</v>
      </c>
      <c r="B746" s="72" t="s">
        <v>1800</v>
      </c>
      <c r="C746" s="78">
        <v>6.0</v>
      </c>
      <c r="D746" s="74">
        <v>17326.0</v>
      </c>
      <c r="E746" s="79">
        <f>C746/D746</f>
        <v>0.0003463003578</v>
      </c>
      <c r="F746" s="73"/>
      <c r="G746" s="74">
        <v>24927.0</v>
      </c>
      <c r="H746" s="75"/>
      <c r="I746" s="73"/>
      <c r="J746" s="74">
        <v>26154.0</v>
      </c>
      <c r="K746" s="75"/>
      <c r="L746" s="78">
        <v>14.0</v>
      </c>
      <c r="M746" s="74">
        <v>29240.0</v>
      </c>
      <c r="N746" s="79">
        <f>L746/M746</f>
        <v>0.0004787961696</v>
      </c>
      <c r="O746" s="78">
        <v>30.0</v>
      </c>
      <c r="P746" s="74">
        <v>26424.0</v>
      </c>
      <c r="Q746" s="79">
        <f>O746/P746</f>
        <v>0.001135331517</v>
      </c>
    </row>
    <row r="747">
      <c r="A747" s="71" t="s">
        <v>1234</v>
      </c>
      <c r="B747" s="72" t="s">
        <v>1800</v>
      </c>
      <c r="C747" s="73"/>
      <c r="D747" s="74">
        <v>12453.0</v>
      </c>
      <c r="E747" s="75"/>
      <c r="F747" s="73"/>
      <c r="G747" s="74">
        <v>22415.0</v>
      </c>
      <c r="H747" s="75"/>
      <c r="I747" s="73"/>
      <c r="J747" s="74">
        <v>22923.0</v>
      </c>
      <c r="K747" s="75"/>
      <c r="L747" s="76" t="s">
        <v>1383</v>
      </c>
      <c r="M747" s="74">
        <v>20739.0</v>
      </c>
      <c r="N747" s="77" t="s">
        <v>1383</v>
      </c>
      <c r="O747" s="76" t="s">
        <v>1383</v>
      </c>
      <c r="P747" s="74">
        <v>18951.0</v>
      </c>
      <c r="Q747" s="77" t="s">
        <v>1383</v>
      </c>
    </row>
    <row r="748">
      <c r="A748" s="71" t="s">
        <v>1033</v>
      </c>
      <c r="B748" s="72" t="s">
        <v>1800</v>
      </c>
      <c r="C748" s="78">
        <v>20.0</v>
      </c>
      <c r="D748" s="74">
        <v>16136.0</v>
      </c>
      <c r="E748" s="79">
        <f>C748/D748</f>
        <v>0.001239464551</v>
      </c>
      <c r="F748" s="73"/>
      <c r="G748" s="74">
        <v>23880.0</v>
      </c>
      <c r="H748" s="75"/>
      <c r="I748" s="73"/>
      <c r="J748" s="74">
        <v>22730.0</v>
      </c>
      <c r="K748" s="75"/>
      <c r="L748" s="76" t="s">
        <v>1383</v>
      </c>
      <c r="M748" s="74">
        <v>23056.0</v>
      </c>
      <c r="N748" s="77" t="s">
        <v>1383</v>
      </c>
      <c r="O748" s="76" t="s">
        <v>1383</v>
      </c>
      <c r="P748" s="74">
        <v>20986.0</v>
      </c>
      <c r="Q748" s="77" t="s">
        <v>1383</v>
      </c>
    </row>
    <row r="749">
      <c r="A749" s="71" t="s">
        <v>1821</v>
      </c>
      <c r="B749" s="72" t="s">
        <v>1800</v>
      </c>
      <c r="C749" s="73"/>
      <c r="D749" s="74">
        <v>17143.0</v>
      </c>
      <c r="E749" s="75"/>
      <c r="F749" s="73"/>
      <c r="G749" s="74">
        <v>21521.0</v>
      </c>
      <c r="H749" s="75"/>
      <c r="I749" s="73"/>
      <c r="J749" s="74">
        <v>21845.0</v>
      </c>
      <c r="K749" s="75"/>
      <c r="L749" s="76" t="s">
        <v>1383</v>
      </c>
      <c r="M749" s="74">
        <v>23588.0</v>
      </c>
      <c r="N749" s="77" t="s">
        <v>1383</v>
      </c>
      <c r="O749" s="78">
        <v>12.0</v>
      </c>
      <c r="P749" s="74">
        <v>24152.0</v>
      </c>
      <c r="Q749" s="79">
        <f>O749/P749</f>
        <v>0.0004968532627</v>
      </c>
    </row>
    <row r="750">
      <c r="A750" s="71" t="s">
        <v>1783</v>
      </c>
      <c r="B750" s="72" t="s">
        <v>1800</v>
      </c>
      <c r="C750" s="73"/>
      <c r="D750" s="74">
        <v>17802.0</v>
      </c>
      <c r="E750" s="75"/>
      <c r="F750" s="73"/>
      <c r="G750" s="74">
        <v>20030.0</v>
      </c>
      <c r="H750" s="75"/>
      <c r="I750" s="73"/>
      <c r="J750" s="74">
        <v>19809.0</v>
      </c>
      <c r="K750" s="75"/>
      <c r="L750" s="73"/>
      <c r="M750" s="74">
        <v>21243.0</v>
      </c>
      <c r="N750" s="75"/>
      <c r="O750" s="76" t="s">
        <v>1383</v>
      </c>
      <c r="P750" s="74">
        <v>19489.0</v>
      </c>
      <c r="Q750" s="77" t="s">
        <v>1383</v>
      </c>
    </row>
    <row r="751">
      <c r="A751" s="71" t="s">
        <v>1641</v>
      </c>
      <c r="B751" s="72" t="s">
        <v>1800</v>
      </c>
      <c r="C751" s="78">
        <v>5.0</v>
      </c>
      <c r="D751" s="74">
        <v>14911.0</v>
      </c>
      <c r="E751" s="79">
        <f t="shared" ref="E751:E752" si="259">C751/D751</f>
        <v>0.000335322916</v>
      </c>
      <c r="F751" s="76" t="s">
        <v>1383</v>
      </c>
      <c r="G751" s="74">
        <v>14089.0</v>
      </c>
      <c r="H751" s="77" t="s">
        <v>1383</v>
      </c>
      <c r="I751" s="73"/>
      <c r="J751" s="74">
        <v>13886.0</v>
      </c>
      <c r="K751" s="75"/>
      <c r="L751" s="73"/>
      <c r="M751" s="74">
        <v>12774.0</v>
      </c>
      <c r="N751" s="75"/>
      <c r="O751" s="73"/>
      <c r="P751" s="74">
        <v>11339.0</v>
      </c>
      <c r="Q751" s="75"/>
    </row>
    <row r="752">
      <c r="A752" s="71" t="s">
        <v>1822</v>
      </c>
      <c r="B752" s="72" t="s">
        <v>1800</v>
      </c>
      <c r="C752" s="78">
        <v>18.0</v>
      </c>
      <c r="D752" s="74">
        <v>18213.0</v>
      </c>
      <c r="E752" s="79">
        <f t="shared" si="259"/>
        <v>0.0009883050568</v>
      </c>
      <c r="F752" s="73"/>
      <c r="G752" s="74">
        <v>49474.0</v>
      </c>
      <c r="H752" s="75"/>
      <c r="I752" s="78">
        <v>43.0</v>
      </c>
      <c r="J752" s="74">
        <v>49645.0</v>
      </c>
      <c r="K752" s="79">
        <f>I752/J752</f>
        <v>0.0008661496626</v>
      </c>
      <c r="L752" s="78">
        <v>48.0</v>
      </c>
      <c r="M752" s="74">
        <v>51411.0</v>
      </c>
      <c r="N752" s="79">
        <f>L752/M752</f>
        <v>0.0009336523312</v>
      </c>
      <c r="O752" s="78">
        <v>70.0</v>
      </c>
      <c r="P752" s="74">
        <v>49729.0</v>
      </c>
      <c r="Q752" s="79">
        <f>O752/P752</f>
        <v>0.001407629351</v>
      </c>
    </row>
    <row r="753">
      <c r="A753" s="71" t="s">
        <v>154</v>
      </c>
      <c r="B753" s="72" t="s">
        <v>1800</v>
      </c>
      <c r="C753" s="73"/>
      <c r="D753" s="74">
        <v>9265.0</v>
      </c>
      <c r="E753" s="75"/>
      <c r="F753" s="73"/>
      <c r="G753" s="74">
        <v>12397.0</v>
      </c>
      <c r="H753" s="75"/>
      <c r="I753" s="73"/>
      <c r="J753" s="74">
        <v>12005.0</v>
      </c>
      <c r="K753" s="75"/>
      <c r="L753" s="73"/>
      <c r="M753" s="74">
        <v>11859.0</v>
      </c>
      <c r="N753" s="75"/>
      <c r="O753" s="73"/>
      <c r="P753" s="74">
        <v>10363.0</v>
      </c>
      <c r="Q753" s="75"/>
    </row>
    <row r="754">
      <c r="A754" s="71" t="s">
        <v>1823</v>
      </c>
      <c r="B754" s="72" t="s">
        <v>1800</v>
      </c>
      <c r="C754" s="73"/>
      <c r="D754" s="74">
        <v>12462.0</v>
      </c>
      <c r="E754" s="75"/>
      <c r="F754" s="73"/>
      <c r="G754" s="74">
        <v>19072.0</v>
      </c>
      <c r="H754" s="75"/>
      <c r="I754" s="73"/>
      <c r="J754" s="74">
        <v>18487.0</v>
      </c>
      <c r="K754" s="75"/>
      <c r="L754" s="73"/>
      <c r="M754" s="74">
        <v>18342.0</v>
      </c>
      <c r="N754" s="75"/>
      <c r="O754" s="73"/>
      <c r="P754" s="74">
        <v>16761.0</v>
      </c>
      <c r="Q754" s="75"/>
    </row>
    <row r="755">
      <c r="A755" s="71" t="s">
        <v>1824</v>
      </c>
      <c r="B755" s="72" t="s">
        <v>1800</v>
      </c>
      <c r="C755" s="78">
        <v>14.0</v>
      </c>
      <c r="D755" s="74">
        <v>15121.0</v>
      </c>
      <c r="E755" s="79">
        <f>C755/D755</f>
        <v>0.0009258646915</v>
      </c>
      <c r="F755" s="73"/>
      <c r="G755" s="74">
        <v>23754.0</v>
      </c>
      <c r="H755" s="75"/>
      <c r="I755" s="73"/>
      <c r="J755" s="74">
        <v>24000.0</v>
      </c>
      <c r="K755" s="75"/>
      <c r="L755" s="78">
        <v>14.0</v>
      </c>
      <c r="M755" s="74">
        <v>22665.0</v>
      </c>
      <c r="N755" s="79">
        <f>L755/M755</f>
        <v>0.0006176924774</v>
      </c>
      <c r="O755" s="78">
        <v>15.0</v>
      </c>
      <c r="P755" s="74">
        <v>22210.0</v>
      </c>
      <c r="Q755" s="79">
        <f>O755/P755</f>
        <v>0.0006753714543</v>
      </c>
    </row>
    <row r="756">
      <c r="A756" s="71" t="s">
        <v>1825</v>
      </c>
      <c r="B756" s="72" t="s">
        <v>1800</v>
      </c>
      <c r="C756" s="73"/>
      <c r="D756" s="74">
        <v>3722.0</v>
      </c>
      <c r="E756" s="75"/>
      <c r="F756" s="73"/>
      <c r="G756" s="74">
        <v>5883.0</v>
      </c>
      <c r="H756" s="75"/>
      <c r="I756" s="73"/>
      <c r="J756" s="74">
        <v>7490.0</v>
      </c>
      <c r="K756" s="75"/>
      <c r="L756" s="73"/>
      <c r="M756" s="74">
        <v>8358.0</v>
      </c>
      <c r="N756" s="75"/>
      <c r="O756" s="73"/>
      <c r="P756" s="74">
        <v>6864.0</v>
      </c>
      <c r="Q756" s="75"/>
    </row>
    <row r="757">
      <c r="A757" s="71" t="s">
        <v>1826</v>
      </c>
      <c r="B757" s="72" t="s">
        <v>1800</v>
      </c>
      <c r="C757" s="73"/>
      <c r="D757" s="74">
        <v>6998.0</v>
      </c>
      <c r="E757" s="75"/>
      <c r="F757" s="73"/>
      <c r="G757" s="74">
        <v>11614.0</v>
      </c>
      <c r="H757" s="75"/>
      <c r="I757" s="73"/>
      <c r="J757" s="74">
        <v>11423.0</v>
      </c>
      <c r="K757" s="75"/>
      <c r="L757" s="73"/>
      <c r="M757" s="74">
        <v>11701.0</v>
      </c>
      <c r="N757" s="75"/>
      <c r="O757" s="73"/>
      <c r="P757" s="74">
        <v>9831.0</v>
      </c>
      <c r="Q757" s="75"/>
    </row>
    <row r="758">
      <c r="A758" s="71" t="s">
        <v>1827</v>
      </c>
      <c r="B758" s="72" t="s">
        <v>1800</v>
      </c>
      <c r="C758" s="73"/>
      <c r="D758" s="74">
        <v>19642.0</v>
      </c>
      <c r="E758" s="75"/>
      <c r="F758" s="73"/>
      <c r="G758" s="74">
        <v>19905.0</v>
      </c>
      <c r="H758" s="75"/>
      <c r="I758" s="73"/>
      <c r="J758" s="74">
        <v>18621.0</v>
      </c>
      <c r="K758" s="75"/>
      <c r="L758" s="73"/>
      <c r="M758" s="74">
        <v>17538.0</v>
      </c>
      <c r="N758" s="75"/>
      <c r="O758" s="76" t="s">
        <v>1383</v>
      </c>
      <c r="P758" s="74">
        <v>15118.0</v>
      </c>
      <c r="Q758" s="77" t="s">
        <v>1383</v>
      </c>
    </row>
    <row r="759">
      <c r="A759" s="71" t="s">
        <v>1828</v>
      </c>
      <c r="B759" s="72" t="s">
        <v>1800</v>
      </c>
      <c r="C759" s="73"/>
      <c r="D759" s="74">
        <v>12517.0</v>
      </c>
      <c r="E759" s="75"/>
      <c r="F759" s="73"/>
      <c r="G759" s="74">
        <v>12827.0</v>
      </c>
      <c r="H759" s="75"/>
      <c r="I759" s="73"/>
      <c r="J759" s="74">
        <v>12441.0</v>
      </c>
      <c r="K759" s="75"/>
      <c r="L759" s="73"/>
      <c r="M759" s="74">
        <v>11568.0</v>
      </c>
      <c r="N759" s="75"/>
      <c r="O759" s="73"/>
      <c r="P759" s="74">
        <v>9835.0</v>
      </c>
      <c r="Q759" s="75"/>
    </row>
    <row r="760">
      <c r="A760" s="71" t="s">
        <v>1829</v>
      </c>
      <c r="B760" s="72" t="s">
        <v>1800</v>
      </c>
      <c r="C760" s="73"/>
      <c r="D760" s="74">
        <v>10307.0</v>
      </c>
      <c r="E760" s="75"/>
      <c r="F760" s="73"/>
      <c r="G760" s="74">
        <v>11811.0</v>
      </c>
      <c r="H760" s="75"/>
      <c r="I760" s="73"/>
      <c r="J760" s="74">
        <v>10714.0</v>
      </c>
      <c r="K760" s="75"/>
      <c r="L760" s="73"/>
      <c r="M760" s="74">
        <v>9819.0</v>
      </c>
      <c r="N760" s="75"/>
      <c r="O760" s="73"/>
      <c r="P760" s="74">
        <v>9224.0</v>
      </c>
      <c r="Q760" s="75"/>
    </row>
    <row r="761">
      <c r="A761" s="71" t="s">
        <v>1830</v>
      </c>
      <c r="B761" s="72" t="s">
        <v>1800</v>
      </c>
      <c r="C761" s="73"/>
      <c r="D761" s="74">
        <v>5396.0</v>
      </c>
      <c r="E761" s="75"/>
      <c r="F761" s="73"/>
      <c r="G761" s="74">
        <v>8859.0</v>
      </c>
      <c r="H761" s="75"/>
      <c r="I761" s="73"/>
      <c r="J761" s="74">
        <v>9323.0</v>
      </c>
      <c r="K761" s="75"/>
      <c r="L761" s="73"/>
      <c r="M761" s="74">
        <v>10510.0</v>
      </c>
      <c r="N761" s="75"/>
      <c r="O761" s="73"/>
      <c r="P761" s="74">
        <v>10300.0</v>
      </c>
      <c r="Q761" s="75"/>
    </row>
    <row r="762">
      <c r="A762" s="71" t="s">
        <v>1831</v>
      </c>
      <c r="B762" s="72" t="s">
        <v>1800</v>
      </c>
      <c r="C762" s="73"/>
      <c r="D762" s="74">
        <v>12014.0</v>
      </c>
      <c r="E762" s="75"/>
      <c r="F762" s="73"/>
      <c r="G762" s="74">
        <v>14150.0</v>
      </c>
      <c r="H762" s="75"/>
      <c r="I762" s="73"/>
      <c r="J762" s="74">
        <v>12505.0</v>
      </c>
      <c r="K762" s="75"/>
      <c r="L762" s="73"/>
      <c r="M762" s="74">
        <v>12159.0</v>
      </c>
      <c r="N762" s="75"/>
      <c r="O762" s="73"/>
      <c r="P762" s="74">
        <v>10435.0</v>
      </c>
      <c r="Q762" s="75"/>
    </row>
    <row r="763">
      <c r="A763" s="71" t="s">
        <v>1832</v>
      </c>
      <c r="B763" s="72" t="s">
        <v>1800</v>
      </c>
      <c r="C763" s="78">
        <v>4.0</v>
      </c>
      <c r="D763" s="74">
        <v>16350.0</v>
      </c>
      <c r="E763" s="79">
        <f>C763/D763</f>
        <v>0.000244648318</v>
      </c>
      <c r="F763" s="73"/>
      <c r="G763" s="74">
        <v>17522.0</v>
      </c>
      <c r="H763" s="75"/>
      <c r="I763" s="73"/>
      <c r="J763" s="74">
        <v>16154.0</v>
      </c>
      <c r="K763" s="75"/>
      <c r="L763" s="76" t="s">
        <v>1383</v>
      </c>
      <c r="M763" s="74">
        <v>15862.0</v>
      </c>
      <c r="N763" s="77" t="s">
        <v>1383</v>
      </c>
      <c r="O763" s="76" t="s">
        <v>1383</v>
      </c>
      <c r="P763" s="74">
        <v>14015.0</v>
      </c>
      <c r="Q763" s="77" t="s">
        <v>1383</v>
      </c>
    </row>
    <row r="764">
      <c r="A764" s="71" t="s">
        <v>1833</v>
      </c>
      <c r="B764" s="72" t="s">
        <v>1800</v>
      </c>
      <c r="C764" s="73"/>
      <c r="D764" s="74">
        <v>1890.0</v>
      </c>
      <c r="E764" s="75"/>
      <c r="F764" s="73"/>
      <c r="G764" s="74">
        <v>11156.0</v>
      </c>
      <c r="H764" s="75"/>
      <c r="I764" s="73"/>
      <c r="J764" s="74">
        <v>12909.0</v>
      </c>
      <c r="K764" s="75"/>
      <c r="L764" s="73"/>
      <c r="M764" s="74">
        <v>13312.0</v>
      </c>
      <c r="N764" s="75"/>
      <c r="O764" s="73"/>
      <c r="P764" s="74">
        <v>12348.0</v>
      </c>
      <c r="Q764" s="75"/>
    </row>
    <row r="765">
      <c r="A765" s="71" t="s">
        <v>1834</v>
      </c>
      <c r="B765" s="72" t="s">
        <v>1800</v>
      </c>
      <c r="C765" s="78">
        <v>12.0</v>
      </c>
      <c r="D765" s="74">
        <v>12826.0</v>
      </c>
      <c r="E765" s="79">
        <f>C765/D765</f>
        <v>0.0009355995634</v>
      </c>
      <c r="F765" s="76" t="s">
        <v>1383</v>
      </c>
      <c r="G765" s="74">
        <v>37853.0</v>
      </c>
      <c r="H765" s="77" t="s">
        <v>1383</v>
      </c>
      <c r="I765" s="78">
        <v>200.0</v>
      </c>
      <c r="J765" s="74">
        <v>44423.0</v>
      </c>
      <c r="K765" s="79">
        <f>I765/J765</f>
        <v>0.004502172298</v>
      </c>
      <c r="L765" s="78">
        <v>73.0</v>
      </c>
      <c r="M765" s="74">
        <v>47785.0</v>
      </c>
      <c r="N765" s="79">
        <f>L765/M765</f>
        <v>0.001527676049</v>
      </c>
      <c r="O765" s="78">
        <v>63.0</v>
      </c>
      <c r="P765" s="74">
        <v>52165.0</v>
      </c>
      <c r="Q765" s="79">
        <f>O765/P765</f>
        <v>0.001207706316</v>
      </c>
    </row>
    <row r="766">
      <c r="A766" s="71" t="s">
        <v>1835</v>
      </c>
      <c r="B766" s="72" t="s">
        <v>1800</v>
      </c>
      <c r="C766" s="73"/>
      <c r="D766" s="74">
        <v>14913.0</v>
      </c>
      <c r="E766" s="75"/>
      <c r="F766" s="73"/>
      <c r="G766" s="74">
        <v>17447.0</v>
      </c>
      <c r="H766" s="75"/>
      <c r="I766" s="73"/>
      <c r="J766" s="74">
        <v>15865.0</v>
      </c>
      <c r="K766" s="75"/>
      <c r="L766" s="73"/>
      <c r="M766" s="74">
        <v>14745.0</v>
      </c>
      <c r="N766" s="75"/>
      <c r="O766" s="73"/>
      <c r="P766" s="74">
        <v>13124.0</v>
      </c>
      <c r="Q766" s="75"/>
    </row>
    <row r="767">
      <c r="A767" s="82" t="s">
        <v>1836</v>
      </c>
      <c r="B767" s="72" t="s">
        <v>1800</v>
      </c>
      <c r="C767" s="73"/>
      <c r="D767" s="74">
        <v>9154.0</v>
      </c>
      <c r="E767" s="75"/>
      <c r="F767" s="73"/>
      <c r="G767" s="74">
        <v>95888.0</v>
      </c>
      <c r="H767" s="75"/>
      <c r="I767" s="73"/>
      <c r="J767" s="74">
        <v>106175.0</v>
      </c>
      <c r="K767" s="75"/>
      <c r="L767" s="76" t="s">
        <v>1383</v>
      </c>
      <c r="M767" s="74">
        <v>132195.0</v>
      </c>
      <c r="N767" s="77" t="s">
        <v>1383</v>
      </c>
      <c r="O767" s="76" t="s">
        <v>1383</v>
      </c>
      <c r="P767" s="74">
        <v>109733.0</v>
      </c>
      <c r="Q767" s="77" t="s">
        <v>1383</v>
      </c>
    </row>
    <row r="768">
      <c r="A768" s="71" t="s">
        <v>1837</v>
      </c>
      <c r="B768" s="72" t="s">
        <v>1800</v>
      </c>
      <c r="C768" s="73"/>
      <c r="D768" s="74">
        <v>9292.0</v>
      </c>
      <c r="E768" s="75"/>
      <c r="F768" s="73"/>
      <c r="G768" s="74">
        <v>15016.0</v>
      </c>
      <c r="H768" s="75"/>
      <c r="I768" s="73"/>
      <c r="J768" s="74">
        <v>14832.0</v>
      </c>
      <c r="K768" s="75"/>
      <c r="L768" s="73"/>
      <c r="M768" s="74">
        <v>13800.0</v>
      </c>
      <c r="N768" s="75"/>
      <c r="O768" s="73"/>
      <c r="P768" s="74">
        <v>17213.0</v>
      </c>
      <c r="Q768" s="75"/>
    </row>
    <row r="769">
      <c r="A769" s="71" t="s">
        <v>1838</v>
      </c>
      <c r="B769" s="72" t="s">
        <v>1800</v>
      </c>
      <c r="C769" s="78">
        <v>6.0</v>
      </c>
      <c r="D769" s="74">
        <v>10430.0</v>
      </c>
      <c r="E769" s="79">
        <f>C769/D769</f>
        <v>0.0005752636625</v>
      </c>
      <c r="F769" s="73"/>
      <c r="G769" s="74">
        <v>15783.0</v>
      </c>
      <c r="H769" s="75"/>
      <c r="I769" s="78">
        <v>12.0</v>
      </c>
      <c r="J769" s="74">
        <v>20650.0</v>
      </c>
      <c r="K769" s="79">
        <f>I769/J769</f>
        <v>0.0005811138015</v>
      </c>
      <c r="L769" s="78">
        <v>12.0</v>
      </c>
      <c r="M769" s="74">
        <v>19882.0</v>
      </c>
      <c r="N769" s="79">
        <f>L769/M769</f>
        <v>0.00060356101</v>
      </c>
      <c r="O769" s="78">
        <v>20.0</v>
      </c>
      <c r="P769" s="74">
        <v>20617.0</v>
      </c>
      <c r="Q769" s="79">
        <f>O769/P769</f>
        <v>0.0009700732405</v>
      </c>
    </row>
    <row r="770">
      <c r="A770" s="71" t="s">
        <v>1839</v>
      </c>
      <c r="B770" s="72" t="s">
        <v>1800</v>
      </c>
      <c r="C770" s="73"/>
      <c r="D770" s="74">
        <v>8112.0</v>
      </c>
      <c r="E770" s="75"/>
      <c r="F770" s="73"/>
      <c r="G770" s="74">
        <v>11282.0</v>
      </c>
      <c r="H770" s="75"/>
      <c r="I770" s="73"/>
      <c r="J770" s="74">
        <v>9966.0</v>
      </c>
      <c r="K770" s="75"/>
      <c r="L770" s="73"/>
      <c r="M770" s="74">
        <v>9534.0</v>
      </c>
      <c r="N770" s="75"/>
      <c r="O770" s="73"/>
      <c r="P770" s="74">
        <v>8497.0</v>
      </c>
      <c r="Q770" s="75"/>
    </row>
    <row r="771">
      <c r="A771" s="71" t="s">
        <v>1008</v>
      </c>
      <c r="B771" s="72" t="s">
        <v>1800</v>
      </c>
      <c r="C771" s="73"/>
      <c r="D771" s="74">
        <v>5490.0</v>
      </c>
      <c r="E771" s="75"/>
      <c r="F771" s="73"/>
      <c r="G771" s="74">
        <v>7826.0</v>
      </c>
      <c r="H771" s="75"/>
      <c r="I771" s="73"/>
      <c r="J771" s="74">
        <v>8360.0</v>
      </c>
      <c r="K771" s="75"/>
      <c r="L771" s="73"/>
      <c r="M771" s="74">
        <v>9093.0</v>
      </c>
      <c r="N771" s="75"/>
      <c r="O771" s="73"/>
      <c r="P771" s="74">
        <v>8285.0</v>
      </c>
      <c r="Q771" s="75"/>
    </row>
    <row r="772">
      <c r="A772" s="71" t="s">
        <v>1164</v>
      </c>
      <c r="B772" s="72" t="s">
        <v>1800</v>
      </c>
      <c r="C772" s="73"/>
      <c r="D772" s="74">
        <v>7351.0</v>
      </c>
      <c r="E772" s="75"/>
      <c r="F772" s="73"/>
      <c r="G772" s="74">
        <v>10800.0</v>
      </c>
      <c r="H772" s="75"/>
      <c r="I772" s="73"/>
      <c r="J772" s="74">
        <v>10748.0</v>
      </c>
      <c r="K772" s="75"/>
      <c r="L772" s="73"/>
      <c r="M772" s="74">
        <v>11045.0</v>
      </c>
      <c r="N772" s="75"/>
      <c r="O772" s="73"/>
      <c r="P772" s="74">
        <v>13464.0</v>
      </c>
      <c r="Q772" s="75"/>
    </row>
    <row r="773">
      <c r="A773" s="71" t="s">
        <v>1759</v>
      </c>
      <c r="B773" s="72" t="s">
        <v>1800</v>
      </c>
      <c r="C773" s="73"/>
      <c r="D773" s="74">
        <v>13808.0</v>
      </c>
      <c r="E773" s="75"/>
      <c r="F773" s="73"/>
      <c r="G773" s="74">
        <v>20338.0</v>
      </c>
      <c r="H773" s="75"/>
      <c r="I773" s="73"/>
      <c r="J773" s="74">
        <v>25103.0</v>
      </c>
      <c r="K773" s="75"/>
      <c r="L773" s="78">
        <v>41.0</v>
      </c>
      <c r="M773" s="74">
        <v>29337.0</v>
      </c>
      <c r="N773" s="79">
        <f t="shared" ref="N773:N775" si="260">L773/M773</f>
        <v>0.001397552579</v>
      </c>
      <c r="O773" s="78">
        <v>30.0</v>
      </c>
      <c r="P773" s="74">
        <v>29535.0</v>
      </c>
      <c r="Q773" s="79">
        <f t="shared" ref="Q773:Q775" si="261">O773/P773</f>
        <v>0.001015744033</v>
      </c>
    </row>
    <row r="774">
      <c r="A774" s="71" t="s">
        <v>1840</v>
      </c>
      <c r="B774" s="72" t="s">
        <v>1800</v>
      </c>
      <c r="C774" s="78">
        <v>32.0</v>
      </c>
      <c r="D774" s="74">
        <v>18753.0</v>
      </c>
      <c r="E774" s="79">
        <f>C774/D774</f>
        <v>0.001706393644</v>
      </c>
      <c r="F774" s="78">
        <v>150.0</v>
      </c>
      <c r="G774" s="74">
        <v>73095.0</v>
      </c>
      <c r="H774" s="79">
        <f t="shared" ref="H774:H775" si="262">F774/G774</f>
        <v>0.002052123948</v>
      </c>
      <c r="I774" s="78">
        <v>300.0</v>
      </c>
      <c r="J774" s="74">
        <v>92234.0</v>
      </c>
      <c r="K774" s="79">
        <f t="shared" ref="K774:K775" si="263">I774/J774</f>
        <v>0.003252596656</v>
      </c>
      <c r="L774" s="78">
        <v>700.0</v>
      </c>
      <c r="M774" s="74">
        <v>136330.0</v>
      </c>
      <c r="N774" s="79">
        <f t="shared" si="260"/>
        <v>0.005134599868</v>
      </c>
      <c r="O774" s="78">
        <v>1315.0</v>
      </c>
      <c r="P774" s="74">
        <v>143311.0</v>
      </c>
      <c r="Q774" s="79">
        <f t="shared" si="261"/>
        <v>0.00917584833</v>
      </c>
    </row>
    <row r="775">
      <c r="A775" s="71" t="s">
        <v>1841</v>
      </c>
      <c r="B775" s="72" t="s">
        <v>1800</v>
      </c>
      <c r="C775" s="73"/>
      <c r="D775" s="74">
        <v>29093.0</v>
      </c>
      <c r="E775" s="75"/>
      <c r="F775" s="78">
        <v>160.0</v>
      </c>
      <c r="G775" s="74">
        <v>61874.0</v>
      </c>
      <c r="H775" s="79">
        <f t="shared" si="262"/>
        <v>0.002585900378</v>
      </c>
      <c r="I775" s="78">
        <v>1000.0</v>
      </c>
      <c r="J775" s="74">
        <v>69159.0</v>
      </c>
      <c r="K775" s="79">
        <f t="shared" si="263"/>
        <v>0.01445943406</v>
      </c>
      <c r="L775" s="78">
        <v>900.0</v>
      </c>
      <c r="M775" s="74">
        <v>85200.0</v>
      </c>
      <c r="N775" s="79">
        <f t="shared" si="260"/>
        <v>0.01056338028</v>
      </c>
      <c r="O775" s="78">
        <v>675.0</v>
      </c>
      <c r="P775" s="74">
        <v>91247.0</v>
      </c>
      <c r="Q775" s="79">
        <f t="shared" si="261"/>
        <v>0.00739750348</v>
      </c>
    </row>
    <row r="776">
      <c r="A776" s="71" t="s">
        <v>561</v>
      </c>
      <c r="B776" s="72" t="s">
        <v>1800</v>
      </c>
      <c r="C776" s="73"/>
      <c r="D776" s="74">
        <v>1567.0</v>
      </c>
      <c r="E776" s="75"/>
      <c r="F776" s="73"/>
      <c r="G776" s="74">
        <v>5651.0</v>
      </c>
      <c r="H776" s="75"/>
      <c r="I776" s="73"/>
      <c r="J776" s="74">
        <v>5484.0</v>
      </c>
      <c r="K776" s="75"/>
      <c r="L776" s="73"/>
      <c r="M776" s="74">
        <v>6038.0</v>
      </c>
      <c r="N776" s="75"/>
      <c r="O776" s="73"/>
      <c r="P776" s="74">
        <v>5312.0</v>
      </c>
      <c r="Q776" s="75"/>
    </row>
    <row r="777">
      <c r="A777" s="71" t="s">
        <v>1842</v>
      </c>
      <c r="B777" s="72" t="s">
        <v>1800</v>
      </c>
      <c r="C777" s="73"/>
      <c r="D777" s="74">
        <v>13883.0</v>
      </c>
      <c r="E777" s="75"/>
      <c r="F777" s="73"/>
      <c r="G777" s="74">
        <v>15365.0</v>
      </c>
      <c r="H777" s="75"/>
      <c r="I777" s="73"/>
      <c r="J777" s="74">
        <v>14985.0</v>
      </c>
      <c r="K777" s="75"/>
      <c r="L777" s="73"/>
      <c r="M777" s="74">
        <v>13545.0</v>
      </c>
      <c r="N777" s="75"/>
      <c r="O777" s="73"/>
      <c r="P777" s="74">
        <v>10582.0</v>
      </c>
      <c r="Q777" s="75"/>
    </row>
    <row r="778">
      <c r="A778" s="71" t="s">
        <v>480</v>
      </c>
      <c r="B778" s="72" t="s">
        <v>1800</v>
      </c>
      <c r="C778" s="73"/>
      <c r="D778" s="74">
        <v>4755.0</v>
      </c>
      <c r="E778" s="75"/>
      <c r="F778" s="73"/>
      <c r="G778" s="74">
        <v>12510.0</v>
      </c>
      <c r="H778" s="75"/>
      <c r="I778" s="73"/>
      <c r="J778" s="74">
        <v>11559.0</v>
      </c>
      <c r="K778" s="75"/>
      <c r="L778" s="73"/>
      <c r="M778" s="74">
        <v>10460.0</v>
      </c>
      <c r="N778" s="75"/>
      <c r="O778" s="73"/>
      <c r="P778" s="74">
        <v>10487.0</v>
      </c>
      <c r="Q778" s="75"/>
    </row>
    <row r="779">
      <c r="A779" s="71" t="s">
        <v>1843</v>
      </c>
      <c r="B779" s="72" t="s">
        <v>1800</v>
      </c>
      <c r="C779" s="73"/>
      <c r="D779" s="74">
        <v>20812.0</v>
      </c>
      <c r="E779" s="75"/>
      <c r="F779" s="73"/>
      <c r="G779" s="74">
        <v>30654.0</v>
      </c>
      <c r="H779" s="75"/>
      <c r="I779" s="78">
        <v>18.0</v>
      </c>
      <c r="J779" s="74">
        <v>29213.0</v>
      </c>
      <c r="K779" s="79">
        <f>I779/J779</f>
        <v>0.0006161640366</v>
      </c>
      <c r="L779" s="76" t="s">
        <v>1383</v>
      </c>
      <c r="M779" s="74">
        <v>28960.0</v>
      </c>
      <c r="N779" s="77" t="s">
        <v>1383</v>
      </c>
      <c r="O779" s="76" t="s">
        <v>1383</v>
      </c>
      <c r="P779" s="74">
        <v>26163.0</v>
      </c>
      <c r="Q779" s="77" t="s">
        <v>1383</v>
      </c>
    </row>
    <row r="780">
      <c r="A780" s="71" t="s">
        <v>1844</v>
      </c>
      <c r="B780" s="72" t="s">
        <v>1800</v>
      </c>
      <c r="C780" s="73"/>
      <c r="D780" s="74">
        <v>2535.0</v>
      </c>
      <c r="E780" s="75"/>
      <c r="F780" s="73"/>
      <c r="G780" s="74">
        <v>5398.0</v>
      </c>
      <c r="H780" s="75"/>
      <c r="I780" s="73"/>
      <c r="J780" s="74">
        <v>5880.0</v>
      </c>
      <c r="K780" s="75"/>
      <c r="L780" s="73"/>
      <c r="M780" s="74">
        <v>6470.0</v>
      </c>
      <c r="N780" s="75"/>
      <c r="O780" s="73"/>
      <c r="P780" s="74">
        <v>5822.0</v>
      </c>
      <c r="Q780" s="75"/>
    </row>
    <row r="781">
      <c r="A781" s="71" t="s">
        <v>1845</v>
      </c>
      <c r="B781" s="72" t="s">
        <v>1800</v>
      </c>
      <c r="C781" s="73"/>
      <c r="D781" s="74">
        <v>8756.0</v>
      </c>
      <c r="E781" s="75"/>
      <c r="F781" s="73"/>
      <c r="G781" s="74">
        <v>12721.0</v>
      </c>
      <c r="H781" s="75"/>
      <c r="I781" s="73"/>
      <c r="J781" s="74">
        <v>11424.0</v>
      </c>
      <c r="K781" s="75"/>
      <c r="L781" s="73"/>
      <c r="M781" s="74">
        <v>10830.0</v>
      </c>
      <c r="N781" s="75"/>
      <c r="O781" s="73"/>
      <c r="P781" s="74">
        <v>9219.0</v>
      </c>
      <c r="Q781" s="75"/>
    </row>
    <row r="782">
      <c r="A782" s="71" t="s">
        <v>631</v>
      </c>
      <c r="B782" s="72" t="s">
        <v>1800</v>
      </c>
      <c r="C782" s="73"/>
      <c r="D782" s="74">
        <v>14910.0</v>
      </c>
      <c r="E782" s="75"/>
      <c r="F782" s="73"/>
      <c r="G782" s="74">
        <v>20299.0</v>
      </c>
      <c r="H782" s="75"/>
      <c r="I782" s="73"/>
      <c r="J782" s="74">
        <v>17984.0</v>
      </c>
      <c r="K782" s="75"/>
      <c r="L782" s="73"/>
      <c r="M782" s="74">
        <v>17112.0</v>
      </c>
      <c r="N782" s="75"/>
      <c r="O782" s="73"/>
      <c r="P782" s="74">
        <v>15921.0</v>
      </c>
      <c r="Q782" s="75"/>
    </row>
    <row r="783">
      <c r="A783" s="71" t="s">
        <v>1020</v>
      </c>
      <c r="B783" s="72" t="s">
        <v>1800</v>
      </c>
      <c r="C783" s="73"/>
      <c r="D783" s="74">
        <v>13775.0</v>
      </c>
      <c r="E783" s="75"/>
      <c r="F783" s="73"/>
      <c r="G783" s="74">
        <v>19810.0</v>
      </c>
      <c r="H783" s="75"/>
      <c r="I783" s="73"/>
      <c r="J783" s="74">
        <v>21157.0</v>
      </c>
      <c r="K783" s="75"/>
      <c r="L783" s="73"/>
      <c r="M783" s="74">
        <v>18648.0</v>
      </c>
      <c r="N783" s="75"/>
      <c r="O783" s="73"/>
      <c r="P783" s="74">
        <v>17723.0</v>
      </c>
      <c r="Q783" s="75"/>
    </row>
    <row r="784">
      <c r="A784" s="71" t="s">
        <v>1846</v>
      </c>
      <c r="B784" s="72" t="s">
        <v>1800</v>
      </c>
      <c r="C784" s="73"/>
      <c r="D784" s="74">
        <v>6535.0</v>
      </c>
      <c r="E784" s="75"/>
      <c r="F784" s="73"/>
      <c r="G784" s="74">
        <v>9450.0</v>
      </c>
      <c r="H784" s="75"/>
      <c r="I784" s="73"/>
      <c r="J784" s="74">
        <v>8984.0</v>
      </c>
      <c r="K784" s="75"/>
      <c r="L784" s="73"/>
      <c r="M784" s="74">
        <v>8526.0</v>
      </c>
      <c r="N784" s="75"/>
      <c r="O784" s="73"/>
      <c r="P784" s="74">
        <v>8014.0</v>
      </c>
      <c r="Q784" s="75"/>
    </row>
    <row r="785">
      <c r="A785" s="71" t="s">
        <v>1847</v>
      </c>
      <c r="B785" s="72" t="s">
        <v>1800</v>
      </c>
      <c r="C785" s="73"/>
      <c r="D785" s="74">
        <v>19143.0</v>
      </c>
      <c r="E785" s="75"/>
      <c r="F785" s="76" t="s">
        <v>1383</v>
      </c>
      <c r="G785" s="74">
        <v>100068.0</v>
      </c>
      <c r="H785" s="77" t="s">
        <v>1383</v>
      </c>
      <c r="I785" s="78">
        <v>3500.0</v>
      </c>
      <c r="J785" s="74">
        <v>122218.0</v>
      </c>
      <c r="K785" s="79">
        <f>I785/J785</f>
        <v>0.02863735293</v>
      </c>
      <c r="L785" s="76" t="s">
        <v>1383</v>
      </c>
      <c r="M785" s="74">
        <v>141211.0</v>
      </c>
      <c r="N785" s="77" t="s">
        <v>1383</v>
      </c>
      <c r="O785" s="78">
        <v>2850.0</v>
      </c>
      <c r="P785" s="74">
        <v>145071.0</v>
      </c>
      <c r="Q785" s="79">
        <f>O785/P785</f>
        <v>0.01964555287</v>
      </c>
    </row>
    <row r="786">
      <c r="A786" s="71" t="s">
        <v>1669</v>
      </c>
      <c r="B786" s="72" t="s">
        <v>1848</v>
      </c>
      <c r="C786" s="73"/>
      <c r="D786" s="74">
        <v>13078.0</v>
      </c>
      <c r="E786" s="75"/>
      <c r="F786" s="73"/>
      <c r="G786" s="74">
        <v>16503.0</v>
      </c>
      <c r="H786" s="75"/>
      <c r="I786" s="73"/>
      <c r="J786" s="74">
        <v>17289.0</v>
      </c>
      <c r="K786" s="75"/>
      <c r="L786" s="76" t="s">
        <v>1383</v>
      </c>
      <c r="M786" s="74">
        <v>16401.0</v>
      </c>
      <c r="N786" s="77" t="s">
        <v>1383</v>
      </c>
      <c r="O786" s="76" t="s">
        <v>1383</v>
      </c>
      <c r="P786" s="74">
        <v>18566.0</v>
      </c>
      <c r="Q786" s="77" t="s">
        <v>1383</v>
      </c>
    </row>
    <row r="787">
      <c r="A787" s="71" t="s">
        <v>739</v>
      </c>
      <c r="B787" s="72" t="s">
        <v>1848</v>
      </c>
      <c r="C787" s="73"/>
      <c r="D787" s="74">
        <v>12089.0</v>
      </c>
      <c r="E787" s="75"/>
      <c r="F787" s="73"/>
      <c r="G787" s="74">
        <v>14882.0</v>
      </c>
      <c r="H787" s="75"/>
      <c r="I787" s="73"/>
      <c r="J787" s="74">
        <v>16761.0</v>
      </c>
      <c r="K787" s="75"/>
      <c r="L787" s="76" t="s">
        <v>1383</v>
      </c>
      <c r="M787" s="74">
        <v>15180.0</v>
      </c>
      <c r="N787" s="77" t="s">
        <v>1383</v>
      </c>
      <c r="O787" s="73"/>
      <c r="P787" s="74">
        <v>15496.0</v>
      </c>
      <c r="Q787" s="75"/>
    </row>
    <row r="788">
      <c r="A788" s="71" t="s">
        <v>1801</v>
      </c>
      <c r="B788" s="72" t="s">
        <v>1848</v>
      </c>
      <c r="C788" s="73"/>
      <c r="D788" s="74">
        <v>9361.0</v>
      </c>
      <c r="E788" s="75"/>
      <c r="F788" s="73"/>
      <c r="G788" s="74">
        <v>10146.0</v>
      </c>
      <c r="H788" s="75"/>
      <c r="I788" s="73"/>
      <c r="J788" s="74">
        <v>9982.0</v>
      </c>
      <c r="K788" s="75"/>
      <c r="L788" s="73"/>
      <c r="M788" s="74">
        <v>8494.0</v>
      </c>
      <c r="N788" s="75"/>
      <c r="O788" s="73"/>
      <c r="P788" s="74">
        <v>8936.0</v>
      </c>
      <c r="Q788" s="75"/>
    </row>
    <row r="789">
      <c r="A789" s="71" t="s">
        <v>1849</v>
      </c>
      <c r="B789" s="72" t="s">
        <v>1848</v>
      </c>
      <c r="C789" s="73"/>
      <c r="D789" s="74">
        <v>14378.0</v>
      </c>
      <c r="E789" s="75"/>
      <c r="F789" s="73"/>
      <c r="G789" s="74">
        <v>21738.0</v>
      </c>
      <c r="H789" s="75"/>
      <c r="I789" s="73"/>
      <c r="J789" s="74">
        <v>20276.0</v>
      </c>
      <c r="K789" s="75"/>
      <c r="L789" s="73"/>
      <c r="M789" s="74">
        <v>17273.0</v>
      </c>
      <c r="N789" s="75"/>
      <c r="O789" s="73"/>
      <c r="P789" s="74">
        <v>17130.0</v>
      </c>
      <c r="Q789" s="75"/>
    </row>
    <row r="790">
      <c r="A790" s="71" t="s">
        <v>1850</v>
      </c>
      <c r="B790" s="72" t="s">
        <v>1848</v>
      </c>
      <c r="C790" s="78">
        <v>24.0</v>
      </c>
      <c r="D790" s="74">
        <v>22321.0</v>
      </c>
      <c r="E790" s="79">
        <f>C790/D790</f>
        <v>0.001075220644</v>
      </c>
      <c r="F790" s="73"/>
      <c r="G790" s="74">
        <v>25293.0</v>
      </c>
      <c r="H790" s="75"/>
      <c r="I790" s="73"/>
      <c r="J790" s="74">
        <v>25356.0</v>
      </c>
      <c r="K790" s="80"/>
      <c r="L790" s="73"/>
      <c r="M790" s="74">
        <v>25844.0</v>
      </c>
      <c r="N790" s="75"/>
      <c r="O790" s="78">
        <v>11.0</v>
      </c>
      <c r="P790" s="74">
        <v>27559.0</v>
      </c>
      <c r="Q790" s="79">
        <f>O790/P790</f>
        <v>0.0003991436554</v>
      </c>
    </row>
    <row r="791">
      <c r="A791" s="71" t="s">
        <v>511</v>
      </c>
      <c r="B791" s="72" t="s">
        <v>1848</v>
      </c>
      <c r="C791" s="73"/>
      <c r="D791" s="74">
        <v>11982.0</v>
      </c>
      <c r="E791" s="75"/>
      <c r="F791" s="73"/>
      <c r="G791" s="74">
        <v>13988.0</v>
      </c>
      <c r="H791" s="75"/>
      <c r="I791" s="73"/>
      <c r="J791" s="74">
        <v>11996.0</v>
      </c>
      <c r="K791" s="75"/>
      <c r="L791" s="76" t="s">
        <v>1383</v>
      </c>
      <c r="M791" s="74">
        <v>11075.0</v>
      </c>
      <c r="N791" s="77" t="s">
        <v>1383</v>
      </c>
      <c r="O791" s="73"/>
      <c r="P791" s="74">
        <v>11451.0</v>
      </c>
      <c r="Q791" s="75"/>
    </row>
    <row r="792">
      <c r="A792" s="71" t="s">
        <v>1851</v>
      </c>
      <c r="B792" s="72" t="s">
        <v>1848</v>
      </c>
      <c r="C792" s="73"/>
      <c r="D792" s="74">
        <v>6055.0</v>
      </c>
      <c r="E792" s="75"/>
      <c r="F792" s="73"/>
      <c r="G792" s="74">
        <v>28447.0</v>
      </c>
      <c r="H792" s="75"/>
      <c r="I792" s="73"/>
      <c r="J792" s="74">
        <v>33988.0</v>
      </c>
      <c r="K792" s="75"/>
      <c r="L792" s="78">
        <v>83.0</v>
      </c>
      <c r="M792" s="74">
        <v>38747.0</v>
      </c>
      <c r="N792" s="79">
        <f>L792/M792</f>
        <v>0.002142101324</v>
      </c>
      <c r="O792" s="78">
        <v>66.0</v>
      </c>
      <c r="P792" s="74">
        <v>43812.0</v>
      </c>
      <c r="Q792" s="79">
        <f>O792/P792</f>
        <v>0.001506436593</v>
      </c>
    </row>
    <row r="793">
      <c r="A793" s="71" t="s">
        <v>1428</v>
      </c>
      <c r="B793" s="72" t="s">
        <v>1848</v>
      </c>
      <c r="C793" s="73"/>
      <c r="D793" s="74">
        <v>11996.0</v>
      </c>
      <c r="E793" s="75"/>
      <c r="F793" s="73"/>
      <c r="G793" s="74">
        <v>9420.0</v>
      </c>
      <c r="H793" s="75"/>
      <c r="I793" s="73"/>
      <c r="J793" s="74">
        <v>9572.0</v>
      </c>
      <c r="K793" s="75"/>
      <c r="L793" s="73"/>
      <c r="M793" s="74">
        <v>9595.0</v>
      </c>
      <c r="N793" s="75"/>
      <c r="O793" s="73"/>
      <c r="P793" s="74">
        <v>10820.0</v>
      </c>
      <c r="Q793" s="75"/>
    </row>
    <row r="794">
      <c r="A794" s="71" t="s">
        <v>1804</v>
      </c>
      <c r="B794" s="72" t="s">
        <v>1848</v>
      </c>
      <c r="C794" s="78">
        <v>30.0</v>
      </c>
      <c r="D794" s="74">
        <v>15956.0</v>
      </c>
      <c r="E794" s="79">
        <f>C794/D794</f>
        <v>0.001880170469</v>
      </c>
      <c r="F794" s="73"/>
      <c r="G794" s="74">
        <v>17462.0</v>
      </c>
      <c r="H794" s="75"/>
      <c r="I794" s="73"/>
      <c r="J794" s="74">
        <v>18418.0</v>
      </c>
      <c r="K794" s="75"/>
      <c r="L794" s="78">
        <v>70.0</v>
      </c>
      <c r="M794" s="74">
        <v>18060.0</v>
      </c>
      <c r="N794" s="79">
        <f t="shared" ref="N794:N796" si="264">L794/M794</f>
        <v>0.003875968992</v>
      </c>
      <c r="O794" s="78">
        <v>35.0</v>
      </c>
      <c r="P794" s="74">
        <v>17932.0</v>
      </c>
      <c r="Q794" s="79">
        <f t="shared" ref="Q794:Q796" si="265">O794/P794</f>
        <v>0.001951817979</v>
      </c>
    </row>
    <row r="795">
      <c r="A795" s="71" t="s">
        <v>1852</v>
      </c>
      <c r="B795" s="72" t="s">
        <v>1848</v>
      </c>
      <c r="C795" s="73"/>
      <c r="D795" s="74">
        <v>12165.0</v>
      </c>
      <c r="E795" s="75"/>
      <c r="F795" s="73"/>
      <c r="G795" s="74">
        <v>23444.0</v>
      </c>
      <c r="H795" s="75"/>
      <c r="I795" s="73"/>
      <c r="J795" s="74">
        <v>29281.0</v>
      </c>
      <c r="K795" s="75"/>
      <c r="L795" s="78">
        <v>170.0</v>
      </c>
      <c r="M795" s="74">
        <v>43849.0</v>
      </c>
      <c r="N795" s="79">
        <f t="shared" si="264"/>
        <v>0.003876941321</v>
      </c>
      <c r="O795" s="78">
        <v>150.0</v>
      </c>
      <c r="P795" s="74">
        <v>45938.0</v>
      </c>
      <c r="Q795" s="79">
        <f t="shared" si="265"/>
        <v>0.003265270582</v>
      </c>
    </row>
    <row r="796">
      <c r="A796" s="71" t="s">
        <v>1853</v>
      </c>
      <c r="B796" s="72" t="s">
        <v>1848</v>
      </c>
      <c r="C796" s="78">
        <v>20.0</v>
      </c>
      <c r="D796" s="74">
        <v>11930.0</v>
      </c>
      <c r="E796" s="79">
        <f t="shared" ref="E796:E798" si="266">C796/D796</f>
        <v>0.001676445935</v>
      </c>
      <c r="F796" s="73"/>
      <c r="G796" s="74">
        <v>14668.0</v>
      </c>
      <c r="H796" s="75"/>
      <c r="I796" s="73"/>
      <c r="J796" s="74">
        <v>14998.0</v>
      </c>
      <c r="K796" s="75"/>
      <c r="L796" s="78">
        <v>28.0</v>
      </c>
      <c r="M796" s="74">
        <v>16282.0</v>
      </c>
      <c r="N796" s="79">
        <f t="shared" si="264"/>
        <v>0.001719690456</v>
      </c>
      <c r="O796" s="78">
        <v>25.0</v>
      </c>
      <c r="P796" s="74">
        <v>17075.0</v>
      </c>
      <c r="Q796" s="79">
        <f t="shared" si="265"/>
        <v>0.001464128843</v>
      </c>
    </row>
    <row r="797">
      <c r="A797" s="71" t="s">
        <v>1854</v>
      </c>
      <c r="B797" s="72" t="s">
        <v>1848</v>
      </c>
      <c r="C797" s="78">
        <v>2.0</v>
      </c>
      <c r="D797" s="74">
        <v>13509.0</v>
      </c>
      <c r="E797" s="79">
        <f t="shared" si="266"/>
        <v>0.0001480494485</v>
      </c>
      <c r="F797" s="73"/>
      <c r="G797" s="74">
        <v>10308.0</v>
      </c>
      <c r="H797" s="75"/>
      <c r="I797" s="73"/>
      <c r="J797" s="74">
        <v>10210.0</v>
      </c>
      <c r="K797" s="75"/>
      <c r="L797" s="76" t="s">
        <v>1383</v>
      </c>
      <c r="M797" s="74">
        <v>9616.0</v>
      </c>
      <c r="N797" s="77" t="s">
        <v>1383</v>
      </c>
      <c r="O797" s="73"/>
      <c r="P797" s="74">
        <v>9389.0</v>
      </c>
      <c r="Q797" s="75"/>
    </row>
    <row r="798">
      <c r="A798" s="71" t="s">
        <v>1855</v>
      </c>
      <c r="B798" s="72" t="s">
        <v>1848</v>
      </c>
      <c r="C798" s="78">
        <v>2.0</v>
      </c>
      <c r="D798" s="74">
        <v>17486.0</v>
      </c>
      <c r="E798" s="79">
        <f t="shared" si="266"/>
        <v>0.0001143772161</v>
      </c>
      <c r="F798" s="73"/>
      <c r="G798" s="74">
        <v>21034.0</v>
      </c>
      <c r="H798" s="75"/>
      <c r="I798" s="73"/>
      <c r="J798" s="74">
        <v>19652.0</v>
      </c>
      <c r="K798" s="75"/>
      <c r="L798" s="73"/>
      <c r="M798" s="74">
        <v>17368.0</v>
      </c>
      <c r="N798" s="75"/>
      <c r="O798" s="73"/>
      <c r="P798" s="74">
        <v>17744.0</v>
      </c>
      <c r="Q798" s="75"/>
    </row>
    <row r="799">
      <c r="A799" s="71" t="s">
        <v>1856</v>
      </c>
      <c r="B799" s="72" t="s">
        <v>1848</v>
      </c>
      <c r="C799" s="73"/>
      <c r="D799" s="74">
        <v>8521.0</v>
      </c>
      <c r="E799" s="75"/>
      <c r="F799" s="73"/>
      <c r="G799" s="74">
        <v>9487.0</v>
      </c>
      <c r="H799" s="75"/>
      <c r="I799" s="73"/>
      <c r="J799" s="74">
        <v>9328.0</v>
      </c>
      <c r="K799" s="75"/>
      <c r="L799" s="73"/>
      <c r="M799" s="74">
        <v>8868.0</v>
      </c>
      <c r="N799" s="75"/>
      <c r="O799" s="73"/>
      <c r="P799" s="74">
        <v>9511.0</v>
      </c>
      <c r="Q799" s="75"/>
    </row>
    <row r="800">
      <c r="A800" s="71" t="s">
        <v>1229</v>
      </c>
      <c r="B800" s="72" t="s">
        <v>1848</v>
      </c>
      <c r="C800" s="73"/>
      <c r="D800" s="74">
        <v>12181.0</v>
      </c>
      <c r="E800" s="75"/>
      <c r="F800" s="73"/>
      <c r="G800" s="74">
        <v>15805.0</v>
      </c>
      <c r="H800" s="75"/>
      <c r="I800" s="73"/>
      <c r="J800" s="74">
        <v>15197.0</v>
      </c>
      <c r="K800" s="75"/>
      <c r="L800" s="73"/>
      <c r="M800" s="74">
        <v>12620.0</v>
      </c>
      <c r="N800" s="75"/>
      <c r="O800" s="73"/>
      <c r="P800" s="74">
        <v>14371.0</v>
      </c>
      <c r="Q800" s="75"/>
    </row>
    <row r="801">
      <c r="A801" s="71" t="s">
        <v>1857</v>
      </c>
      <c r="B801" s="72" t="s">
        <v>1848</v>
      </c>
      <c r="C801" s="73"/>
      <c r="D801" s="74">
        <v>11282.0</v>
      </c>
      <c r="E801" s="75"/>
      <c r="F801" s="73"/>
      <c r="G801" s="74">
        <v>14063.0</v>
      </c>
      <c r="H801" s="75"/>
      <c r="I801" s="73"/>
      <c r="J801" s="74">
        <v>13975.0</v>
      </c>
      <c r="K801" s="75"/>
      <c r="L801" s="78">
        <v>18.0</v>
      </c>
      <c r="M801" s="74">
        <v>13781.0</v>
      </c>
      <c r="N801" s="79">
        <f>L801/M801</f>
        <v>0.001306146143</v>
      </c>
      <c r="O801" s="78">
        <v>12.0</v>
      </c>
      <c r="P801" s="74">
        <v>14499.0</v>
      </c>
      <c r="Q801" s="79">
        <f>O801/P801</f>
        <v>0.0008276432857</v>
      </c>
    </row>
    <row r="802">
      <c r="A802" s="71" t="s">
        <v>1858</v>
      </c>
      <c r="B802" s="72" t="s">
        <v>1848</v>
      </c>
      <c r="C802" s="73"/>
      <c r="D802" s="74">
        <v>13295.0</v>
      </c>
      <c r="E802" s="75"/>
      <c r="F802" s="73"/>
      <c r="G802" s="74">
        <v>19867.0</v>
      </c>
      <c r="H802" s="75"/>
      <c r="I802" s="73"/>
      <c r="J802" s="74">
        <v>20802.0</v>
      </c>
      <c r="K802" s="75"/>
      <c r="L802" s="73"/>
      <c r="M802" s="74">
        <v>17662.0</v>
      </c>
      <c r="N802" s="75"/>
      <c r="O802" s="76" t="s">
        <v>1383</v>
      </c>
      <c r="P802" s="74">
        <v>19041.0</v>
      </c>
      <c r="Q802" s="77" t="s">
        <v>1383</v>
      </c>
    </row>
    <row r="803">
      <c r="A803" s="71" t="s">
        <v>1170</v>
      </c>
      <c r="B803" s="72" t="s">
        <v>1848</v>
      </c>
      <c r="C803" s="73"/>
      <c r="D803" s="74">
        <v>37440.0</v>
      </c>
      <c r="E803" s="75"/>
      <c r="F803" s="76" t="s">
        <v>1383</v>
      </c>
      <c r="G803" s="74">
        <v>59369.0</v>
      </c>
      <c r="H803" s="77" t="s">
        <v>1383</v>
      </c>
      <c r="I803" s="78">
        <v>300.0</v>
      </c>
      <c r="J803" s="74">
        <v>61868.0</v>
      </c>
      <c r="K803" s="79">
        <f>I803/J803</f>
        <v>0.004849033426</v>
      </c>
      <c r="L803" s="78">
        <v>600.0</v>
      </c>
      <c r="M803" s="74">
        <v>73391.0</v>
      </c>
      <c r="N803" s="79">
        <f>L803/M803</f>
        <v>0.008175389353</v>
      </c>
      <c r="O803" s="78">
        <v>550.0</v>
      </c>
      <c r="P803" s="74">
        <v>71918.0</v>
      </c>
      <c r="Q803" s="79">
        <f>O803/P803</f>
        <v>0.007647598654</v>
      </c>
    </row>
    <row r="804">
      <c r="A804" s="71" t="s">
        <v>814</v>
      </c>
      <c r="B804" s="72" t="s">
        <v>1848</v>
      </c>
      <c r="C804" s="73"/>
      <c r="D804" s="74">
        <v>8953.0</v>
      </c>
      <c r="E804" s="75"/>
      <c r="F804" s="73"/>
      <c r="G804" s="74">
        <v>8110.0</v>
      </c>
      <c r="H804" s="75"/>
      <c r="I804" s="73"/>
      <c r="J804" s="74">
        <v>8346.0</v>
      </c>
      <c r="K804" s="75"/>
      <c r="L804" s="73"/>
      <c r="M804" s="74">
        <v>8155.0</v>
      </c>
      <c r="N804" s="75"/>
      <c r="O804" s="73"/>
      <c r="P804" s="74">
        <v>8657.0</v>
      </c>
      <c r="Q804" s="75"/>
    </row>
    <row r="805">
      <c r="A805" s="71" t="s">
        <v>1859</v>
      </c>
      <c r="B805" s="72" t="s">
        <v>1848</v>
      </c>
      <c r="C805" s="73"/>
      <c r="D805" s="74">
        <v>12345.0</v>
      </c>
      <c r="E805" s="75"/>
      <c r="F805" s="73"/>
      <c r="G805" s="74">
        <v>21966.0</v>
      </c>
      <c r="H805" s="75"/>
      <c r="I805" s="73"/>
      <c r="J805" s="74">
        <v>22474.0</v>
      </c>
      <c r="K805" s="75"/>
      <c r="L805" s="76" t="s">
        <v>1383</v>
      </c>
      <c r="M805" s="74">
        <v>23839.0</v>
      </c>
      <c r="N805" s="77" t="s">
        <v>1383</v>
      </c>
      <c r="O805" s="73"/>
      <c r="P805" s="74">
        <v>25545.0</v>
      </c>
      <c r="Q805" s="75"/>
    </row>
    <row r="806">
      <c r="A806" s="71" t="s">
        <v>1860</v>
      </c>
      <c r="B806" s="72" t="s">
        <v>1848</v>
      </c>
      <c r="C806" s="73"/>
      <c r="D806" s="74">
        <v>10983.0</v>
      </c>
      <c r="E806" s="75"/>
      <c r="F806" s="73"/>
      <c r="G806" s="74">
        <v>15479.0</v>
      </c>
      <c r="H806" s="75"/>
      <c r="I806" s="73"/>
      <c r="J806" s="74">
        <v>17213.0</v>
      </c>
      <c r="K806" s="75"/>
      <c r="L806" s="73"/>
      <c r="M806" s="74">
        <v>16747.0</v>
      </c>
      <c r="N806" s="75"/>
      <c r="O806" s="73"/>
      <c r="P806" s="74">
        <v>19962.0</v>
      </c>
      <c r="Q806" s="75"/>
    </row>
    <row r="807">
      <c r="A807" s="71" t="s">
        <v>1728</v>
      </c>
      <c r="B807" s="72" t="s">
        <v>1848</v>
      </c>
      <c r="C807" s="78">
        <v>81.0</v>
      </c>
      <c r="D807" s="74">
        <v>31683.0</v>
      </c>
      <c r="E807" s="79">
        <f t="shared" ref="E807:E808" si="267">C807/D807</f>
        <v>0.002556576082</v>
      </c>
      <c r="F807" s="73"/>
      <c r="G807" s="74">
        <v>38845.0</v>
      </c>
      <c r="H807" s="75"/>
      <c r="I807" s="78">
        <v>150.0</v>
      </c>
      <c r="J807" s="74">
        <v>35883.0</v>
      </c>
      <c r="K807" s="79">
        <f>I807/J807</f>
        <v>0.004180252487</v>
      </c>
      <c r="L807" s="78">
        <v>86.0</v>
      </c>
      <c r="M807" s="74">
        <v>34283.0</v>
      </c>
      <c r="N807" s="79">
        <f t="shared" ref="N807:N808" si="268">L807/M807</f>
        <v>0.002508531925</v>
      </c>
      <c r="O807" s="78">
        <v>70.0</v>
      </c>
      <c r="P807" s="74">
        <v>36129.0</v>
      </c>
      <c r="Q807" s="79">
        <f t="shared" ref="Q807:Q808" si="269">O807/P807</f>
        <v>0.00193750173</v>
      </c>
    </row>
    <row r="808">
      <c r="A808" s="71" t="s">
        <v>1431</v>
      </c>
      <c r="B808" s="72" t="s">
        <v>1848</v>
      </c>
      <c r="C808" s="78">
        <v>6.0</v>
      </c>
      <c r="D808" s="74">
        <v>12115.0</v>
      </c>
      <c r="E808" s="79">
        <f t="shared" si="267"/>
        <v>0.0004952538176</v>
      </c>
      <c r="F808" s="73"/>
      <c r="G808" s="74">
        <v>17987.0</v>
      </c>
      <c r="H808" s="75"/>
      <c r="I808" s="73"/>
      <c r="J808" s="74">
        <v>17901.0</v>
      </c>
      <c r="K808" s="75"/>
      <c r="L808" s="78">
        <v>53.0</v>
      </c>
      <c r="M808" s="74">
        <v>17640.0</v>
      </c>
      <c r="N808" s="79">
        <f t="shared" si="268"/>
        <v>0.003004535147</v>
      </c>
      <c r="O808" s="78">
        <v>43.0</v>
      </c>
      <c r="P808" s="74">
        <v>17988.0</v>
      </c>
      <c r="Q808" s="79">
        <f t="shared" si="269"/>
        <v>0.002390482544</v>
      </c>
    </row>
    <row r="809">
      <c r="A809" s="71" t="s">
        <v>532</v>
      </c>
      <c r="B809" s="72" t="s">
        <v>1848</v>
      </c>
      <c r="C809" s="73"/>
      <c r="D809" s="74">
        <v>10222.0</v>
      </c>
      <c r="E809" s="75"/>
      <c r="F809" s="73"/>
      <c r="G809" s="74">
        <v>17789.0</v>
      </c>
      <c r="H809" s="75"/>
      <c r="I809" s="73"/>
      <c r="J809" s="74">
        <v>19795.0</v>
      </c>
      <c r="K809" s="75"/>
      <c r="L809" s="73"/>
      <c r="M809" s="74">
        <v>18526.0</v>
      </c>
      <c r="N809" s="75"/>
      <c r="O809" s="73"/>
      <c r="P809" s="74">
        <v>23901.0</v>
      </c>
      <c r="Q809" s="75"/>
    </row>
    <row r="810">
      <c r="A810" s="71" t="s">
        <v>697</v>
      </c>
      <c r="B810" s="72" t="s">
        <v>1848</v>
      </c>
      <c r="C810" s="73"/>
      <c r="D810" s="74">
        <v>7212.0</v>
      </c>
      <c r="E810" s="75"/>
      <c r="F810" s="73"/>
      <c r="G810" s="74">
        <v>8153.0</v>
      </c>
      <c r="H810" s="75"/>
      <c r="I810" s="73"/>
      <c r="J810" s="74">
        <v>8589.0</v>
      </c>
      <c r="K810" s="75"/>
      <c r="L810" s="73"/>
      <c r="M810" s="74">
        <v>9004.0</v>
      </c>
      <c r="N810" s="75"/>
      <c r="O810" s="73"/>
      <c r="P810" s="74">
        <v>10279.0</v>
      </c>
      <c r="Q810" s="75"/>
    </row>
    <row r="811">
      <c r="A811" s="71" t="s">
        <v>1436</v>
      </c>
      <c r="B811" s="72" t="s">
        <v>1848</v>
      </c>
      <c r="C811" s="73"/>
      <c r="D811" s="74">
        <v>11688.0</v>
      </c>
      <c r="E811" s="75"/>
      <c r="F811" s="73"/>
      <c r="G811" s="74">
        <v>13296.0</v>
      </c>
      <c r="H811" s="75"/>
      <c r="I811" s="73"/>
      <c r="J811" s="74">
        <v>13125.0</v>
      </c>
      <c r="K811" s="75"/>
      <c r="L811" s="76" t="s">
        <v>1383</v>
      </c>
      <c r="M811" s="74">
        <v>11931.0</v>
      </c>
      <c r="N811" s="77" t="s">
        <v>1383</v>
      </c>
      <c r="O811" s="76" t="s">
        <v>1383</v>
      </c>
      <c r="P811" s="74">
        <v>12115.0</v>
      </c>
      <c r="Q811" s="77" t="s">
        <v>1383</v>
      </c>
    </row>
    <row r="812">
      <c r="A812" s="71" t="s">
        <v>1330</v>
      </c>
      <c r="B812" s="72" t="s">
        <v>1848</v>
      </c>
      <c r="C812" s="73"/>
      <c r="D812" s="74">
        <v>8894.0</v>
      </c>
      <c r="E812" s="75"/>
      <c r="F812" s="73"/>
      <c r="G812" s="74">
        <v>9846.0</v>
      </c>
      <c r="H812" s="75"/>
      <c r="I812" s="73"/>
      <c r="J812" s="74">
        <v>10648.0</v>
      </c>
      <c r="K812" s="75"/>
      <c r="L812" s="73"/>
      <c r="M812" s="74">
        <v>10204.0</v>
      </c>
      <c r="N812" s="75"/>
      <c r="O812" s="73"/>
      <c r="P812" s="74">
        <v>11923.0</v>
      </c>
      <c r="Q812" s="75"/>
    </row>
    <row r="813">
      <c r="A813" s="71" t="s">
        <v>1771</v>
      </c>
      <c r="B813" s="72" t="s">
        <v>1848</v>
      </c>
      <c r="C813" s="78">
        <v>213.0</v>
      </c>
      <c r="D813" s="74">
        <v>27730.0</v>
      </c>
      <c r="E813" s="79">
        <f>C813/D813</f>
        <v>0.007681211684</v>
      </c>
      <c r="F813" s="78">
        <v>150.0</v>
      </c>
      <c r="G813" s="74">
        <v>41020.0</v>
      </c>
      <c r="H813" s="79">
        <f>F813/G813</f>
        <v>0.003656752804</v>
      </c>
      <c r="I813" s="78">
        <v>230.0</v>
      </c>
      <c r="J813" s="74">
        <v>40733.0</v>
      </c>
      <c r="K813" s="79">
        <f>I813/J813</f>
        <v>0.005646527386</v>
      </c>
      <c r="L813" s="78">
        <v>49.0</v>
      </c>
      <c r="M813" s="74">
        <v>43779.0</v>
      </c>
      <c r="N813" s="79">
        <f>L813/M813</f>
        <v>0.001119258092</v>
      </c>
      <c r="O813" s="78">
        <v>65.0</v>
      </c>
      <c r="P813" s="74">
        <v>52335.0</v>
      </c>
      <c r="Q813" s="79">
        <f>O813/P813</f>
        <v>0.001241998662</v>
      </c>
    </row>
    <row r="814">
      <c r="A814" s="71" t="s">
        <v>1861</v>
      </c>
      <c r="B814" s="72" t="s">
        <v>1848</v>
      </c>
      <c r="C814" s="73"/>
      <c r="D814" s="74">
        <v>7222.0</v>
      </c>
      <c r="E814" s="75"/>
      <c r="F814" s="73"/>
      <c r="G814" s="74">
        <v>10469.0</v>
      </c>
      <c r="H814" s="75"/>
      <c r="I814" s="73"/>
      <c r="J814" s="74">
        <v>10894.0</v>
      </c>
      <c r="K814" s="75"/>
      <c r="L814" s="73"/>
      <c r="M814" s="74">
        <v>11475.0</v>
      </c>
      <c r="N814" s="75"/>
      <c r="O814" s="73"/>
      <c r="P814" s="74">
        <v>11344.0</v>
      </c>
      <c r="Q814" s="75"/>
    </row>
    <row r="815">
      <c r="A815" s="71" t="s">
        <v>1862</v>
      </c>
      <c r="B815" s="72" t="s">
        <v>1848</v>
      </c>
      <c r="C815" s="73"/>
      <c r="D815" s="74">
        <v>6567.0</v>
      </c>
      <c r="E815" s="75"/>
      <c r="F815" s="73"/>
      <c r="G815" s="74">
        <v>9814.0</v>
      </c>
      <c r="H815" s="75"/>
      <c r="I815" s="73"/>
      <c r="J815" s="74">
        <v>8887.0</v>
      </c>
      <c r="K815" s="75"/>
      <c r="L815" s="73"/>
      <c r="M815" s="74">
        <v>7571.0</v>
      </c>
      <c r="N815" s="75"/>
      <c r="O815" s="73"/>
      <c r="P815" s="74">
        <v>8713.0</v>
      </c>
      <c r="Q815" s="75"/>
    </row>
    <row r="816">
      <c r="A816" s="71" t="s">
        <v>1863</v>
      </c>
      <c r="B816" s="72" t="s">
        <v>1848</v>
      </c>
      <c r="C816" s="73"/>
      <c r="D816" s="74">
        <v>9860.0</v>
      </c>
      <c r="E816" s="75"/>
      <c r="F816" s="73"/>
      <c r="G816" s="74">
        <v>12273.0</v>
      </c>
      <c r="H816" s="75"/>
      <c r="I816" s="73"/>
      <c r="J816" s="74">
        <v>15569.0</v>
      </c>
      <c r="K816" s="75"/>
      <c r="L816" s="73"/>
      <c r="M816" s="74">
        <v>17079.0</v>
      </c>
      <c r="N816" s="75"/>
      <c r="O816" s="73"/>
      <c r="P816" s="74">
        <v>17978.0</v>
      </c>
      <c r="Q816" s="75"/>
    </row>
    <row r="817">
      <c r="A817" s="71" t="s">
        <v>1143</v>
      </c>
      <c r="B817" s="72" t="s">
        <v>1848</v>
      </c>
      <c r="C817" s="78">
        <v>140.0</v>
      </c>
      <c r="D817" s="74">
        <v>29023.0</v>
      </c>
      <c r="E817" s="79">
        <f>C817/D817</f>
        <v>0.004823760466</v>
      </c>
      <c r="F817" s="78">
        <v>350.0</v>
      </c>
      <c r="G817" s="74">
        <v>47715.0</v>
      </c>
      <c r="H817" s="79">
        <f>F817/G817</f>
        <v>0.007335219533</v>
      </c>
      <c r="I817" s="78">
        <v>385.0</v>
      </c>
      <c r="J817" s="74">
        <v>54664.0</v>
      </c>
      <c r="K817" s="79">
        <f>I817/J817</f>
        <v>0.007043026489</v>
      </c>
      <c r="L817" s="78">
        <v>750.0</v>
      </c>
      <c r="M817" s="74">
        <v>68543.0</v>
      </c>
      <c r="N817" s="79">
        <f>L817/M817</f>
        <v>0.01094203639</v>
      </c>
      <c r="O817" s="78">
        <v>660.0</v>
      </c>
      <c r="P817" s="74">
        <v>78899.0</v>
      </c>
      <c r="Q817" s="79">
        <f>O817/P817</f>
        <v>0.008365125033</v>
      </c>
    </row>
    <row r="818">
      <c r="A818" s="71" t="s">
        <v>795</v>
      </c>
      <c r="B818" s="72" t="s">
        <v>1848</v>
      </c>
      <c r="C818" s="73"/>
      <c r="D818" s="74">
        <v>15221.0</v>
      </c>
      <c r="E818" s="75"/>
      <c r="F818" s="73"/>
      <c r="G818" s="74">
        <v>16066.0</v>
      </c>
      <c r="H818" s="75"/>
      <c r="I818" s="73"/>
      <c r="J818" s="74">
        <v>15614.0</v>
      </c>
      <c r="K818" s="75"/>
      <c r="L818" s="76" t="s">
        <v>1383</v>
      </c>
      <c r="M818" s="74">
        <v>12931.0</v>
      </c>
      <c r="N818" s="77" t="s">
        <v>1383</v>
      </c>
      <c r="O818" s="76" t="s">
        <v>1383</v>
      </c>
      <c r="P818" s="74">
        <v>13327.0</v>
      </c>
      <c r="Q818" s="77" t="s">
        <v>1383</v>
      </c>
    </row>
    <row r="819">
      <c r="A819" s="71" t="s">
        <v>1864</v>
      </c>
      <c r="B819" s="72" t="s">
        <v>1848</v>
      </c>
      <c r="C819" s="73"/>
      <c r="D819" s="74">
        <v>23525.0</v>
      </c>
      <c r="E819" s="75"/>
      <c r="F819" s="73"/>
      <c r="G819" s="74">
        <v>58209.0</v>
      </c>
      <c r="H819" s="75"/>
      <c r="I819" s="73"/>
      <c r="J819" s="74">
        <v>75738.0</v>
      </c>
      <c r="K819" s="75"/>
      <c r="L819" s="78">
        <v>18.0</v>
      </c>
      <c r="M819" s="74">
        <v>120501.0</v>
      </c>
      <c r="N819" s="79">
        <f t="shared" ref="N819:N820" si="270">L819/M819</f>
        <v>0.0001493763537</v>
      </c>
      <c r="O819" s="78">
        <v>18.0</v>
      </c>
      <c r="P819" s="74">
        <v>144767.0</v>
      </c>
      <c r="Q819" s="79">
        <f t="shared" ref="Q819:Q821" si="271">O819/P819</f>
        <v>0.0001243377289</v>
      </c>
    </row>
    <row r="820">
      <c r="A820" s="71" t="s">
        <v>323</v>
      </c>
      <c r="B820" s="72" t="s">
        <v>1848</v>
      </c>
      <c r="C820" s="78">
        <v>33.0</v>
      </c>
      <c r="D820" s="74">
        <v>18699.0</v>
      </c>
      <c r="E820" s="79">
        <f t="shared" ref="E820:E821" si="272">C820/D820</f>
        <v>0.001764800257</v>
      </c>
      <c r="F820" s="73"/>
      <c r="G820" s="74">
        <v>21135.0</v>
      </c>
      <c r="H820" s="75"/>
      <c r="I820" s="73"/>
      <c r="J820" s="74">
        <v>19357.0</v>
      </c>
      <c r="K820" s="75"/>
      <c r="L820" s="78">
        <v>74.0</v>
      </c>
      <c r="M820" s="74">
        <v>21064.0</v>
      </c>
      <c r="N820" s="79">
        <f t="shared" si="270"/>
        <v>0.003513102924</v>
      </c>
      <c r="O820" s="78">
        <v>81.0</v>
      </c>
      <c r="P820" s="74">
        <v>23308.0</v>
      </c>
      <c r="Q820" s="79">
        <f t="shared" si="271"/>
        <v>0.003475201648</v>
      </c>
    </row>
    <row r="821">
      <c r="A821" s="71" t="s">
        <v>1130</v>
      </c>
      <c r="B821" s="72" t="s">
        <v>1848</v>
      </c>
      <c r="C821" s="78">
        <v>7.0</v>
      </c>
      <c r="D821" s="74">
        <v>7977.0</v>
      </c>
      <c r="E821" s="79">
        <f t="shared" si="272"/>
        <v>0.0008775228783</v>
      </c>
      <c r="F821" s="73"/>
      <c r="G821" s="74">
        <v>14114.0</v>
      </c>
      <c r="H821" s="75"/>
      <c r="I821" s="73"/>
      <c r="J821" s="74">
        <v>15197.0</v>
      </c>
      <c r="K821" s="75"/>
      <c r="L821" s="76" t="s">
        <v>1383</v>
      </c>
      <c r="M821" s="74">
        <v>14927.0</v>
      </c>
      <c r="N821" s="77" t="s">
        <v>1383</v>
      </c>
      <c r="O821" s="78">
        <v>11.0</v>
      </c>
      <c r="P821" s="74">
        <v>15413.0</v>
      </c>
      <c r="Q821" s="79">
        <f t="shared" si="271"/>
        <v>0.0007136832544</v>
      </c>
    </row>
    <row r="822">
      <c r="A822" s="71" t="s">
        <v>864</v>
      </c>
      <c r="B822" s="72" t="s">
        <v>1848</v>
      </c>
      <c r="C822" s="73"/>
      <c r="D822" s="74">
        <v>4832.0</v>
      </c>
      <c r="E822" s="75"/>
      <c r="F822" s="73"/>
      <c r="G822" s="74">
        <v>4697.0</v>
      </c>
      <c r="H822" s="75"/>
      <c r="I822" s="73"/>
      <c r="J822" s="74">
        <v>4664.0</v>
      </c>
      <c r="K822" s="75"/>
      <c r="L822" s="73"/>
      <c r="M822" s="74">
        <v>4437.0</v>
      </c>
      <c r="N822" s="75"/>
      <c r="O822" s="73"/>
      <c r="P822" s="74">
        <v>4307.0</v>
      </c>
      <c r="Q822" s="75"/>
    </row>
    <row r="823">
      <c r="A823" s="71" t="s">
        <v>1865</v>
      </c>
      <c r="B823" s="72" t="s">
        <v>1848</v>
      </c>
      <c r="C823" s="73"/>
      <c r="D823" s="74">
        <v>11704.0</v>
      </c>
      <c r="E823" s="75"/>
      <c r="F823" s="73"/>
      <c r="G823" s="74">
        <v>11894.0</v>
      </c>
      <c r="H823" s="75"/>
      <c r="I823" s="73"/>
      <c r="J823" s="74">
        <v>12503.0</v>
      </c>
      <c r="K823" s="75"/>
      <c r="L823" s="73"/>
      <c r="M823" s="74">
        <v>11562.0</v>
      </c>
      <c r="N823" s="75"/>
      <c r="O823" s="73"/>
      <c r="P823" s="74">
        <v>11910.0</v>
      </c>
      <c r="Q823" s="75"/>
    </row>
    <row r="824">
      <c r="A824" s="71" t="s">
        <v>1440</v>
      </c>
      <c r="B824" s="72" t="s">
        <v>1848</v>
      </c>
      <c r="C824" s="73"/>
      <c r="D824" s="74">
        <v>13083.0</v>
      </c>
      <c r="E824" s="75"/>
      <c r="F824" s="73"/>
      <c r="G824" s="74">
        <v>10581.0</v>
      </c>
      <c r="H824" s="75"/>
      <c r="I824" s="73"/>
      <c r="J824" s="74">
        <v>10435.0</v>
      </c>
      <c r="K824" s="75"/>
      <c r="L824" s="73"/>
      <c r="M824" s="74">
        <v>9876.0</v>
      </c>
      <c r="N824" s="75"/>
      <c r="O824" s="73"/>
      <c r="P824" s="74">
        <v>9876.0</v>
      </c>
      <c r="Q824" s="75"/>
    </row>
    <row r="825">
      <c r="A825" s="71" t="s">
        <v>1866</v>
      </c>
      <c r="B825" s="72" t="s">
        <v>1848</v>
      </c>
      <c r="C825" s="78">
        <v>9.0</v>
      </c>
      <c r="D825" s="74">
        <v>24138.0</v>
      </c>
      <c r="E825" s="79">
        <f>C825/D825</f>
        <v>0.0003728560776</v>
      </c>
      <c r="F825" s="73"/>
      <c r="G825" s="74">
        <v>33539.0</v>
      </c>
      <c r="H825" s="75"/>
      <c r="I825" s="73"/>
      <c r="J825" s="74">
        <v>32483.0</v>
      </c>
      <c r="K825" s="75"/>
      <c r="L825" s="78">
        <v>15.0</v>
      </c>
      <c r="M825" s="74">
        <v>30778.0</v>
      </c>
      <c r="N825" s="79">
        <f>L825/M825</f>
        <v>0.0004873611021</v>
      </c>
      <c r="O825" s="78">
        <v>32.0</v>
      </c>
      <c r="P825" s="74">
        <v>31763.0</v>
      </c>
      <c r="Q825" s="79">
        <f>O825/P825</f>
        <v>0.001007461512</v>
      </c>
    </row>
    <row r="826">
      <c r="A826" s="71" t="s">
        <v>1867</v>
      </c>
      <c r="B826" s="72" t="s">
        <v>1848</v>
      </c>
      <c r="C826" s="73"/>
      <c r="D826" s="74">
        <v>15784.0</v>
      </c>
      <c r="E826" s="75"/>
      <c r="F826" s="73"/>
      <c r="G826" s="74">
        <v>19958.0</v>
      </c>
      <c r="H826" s="75"/>
      <c r="I826" s="73"/>
      <c r="J826" s="74">
        <v>19927.0</v>
      </c>
      <c r="K826" s="75"/>
      <c r="L826" s="73"/>
      <c r="M826" s="74">
        <v>17055.0</v>
      </c>
      <c r="N826" s="75"/>
      <c r="O826" s="73"/>
      <c r="P826" s="74">
        <v>17562.0</v>
      </c>
      <c r="Q826" s="75"/>
    </row>
    <row r="827">
      <c r="A827" s="71" t="s">
        <v>1868</v>
      </c>
      <c r="B827" s="72" t="s">
        <v>1848</v>
      </c>
      <c r="C827" s="73"/>
      <c r="D827" s="74">
        <v>11871.0</v>
      </c>
      <c r="E827" s="75"/>
      <c r="F827" s="73"/>
      <c r="G827" s="74">
        <v>11871.0</v>
      </c>
      <c r="H827" s="75"/>
      <c r="I827" s="73"/>
      <c r="J827" s="74">
        <v>11391.0</v>
      </c>
      <c r="K827" s="75"/>
      <c r="L827" s="73"/>
      <c r="M827" s="74">
        <v>11401.0</v>
      </c>
      <c r="N827" s="75"/>
      <c r="O827" s="76" t="s">
        <v>1383</v>
      </c>
      <c r="P827" s="74">
        <v>12321.0</v>
      </c>
      <c r="Q827" s="77" t="s">
        <v>1383</v>
      </c>
    </row>
    <row r="828">
      <c r="A828" s="71" t="s">
        <v>1869</v>
      </c>
      <c r="B828" s="72" t="s">
        <v>1848</v>
      </c>
      <c r="C828" s="73"/>
      <c r="D828" s="74">
        <v>13371.0</v>
      </c>
      <c r="E828" s="75"/>
      <c r="F828" s="73"/>
      <c r="G828" s="74">
        <v>18475.0</v>
      </c>
      <c r="H828" s="75"/>
      <c r="I828" s="73"/>
      <c r="J828" s="74">
        <v>20062.0</v>
      </c>
      <c r="K828" s="75"/>
      <c r="L828" s="73"/>
      <c r="M828" s="74">
        <v>24554.0</v>
      </c>
      <c r="N828" s="75"/>
      <c r="O828" s="73"/>
      <c r="P828" s="74">
        <v>24917.0</v>
      </c>
      <c r="Q828" s="75"/>
    </row>
    <row r="829">
      <c r="A829" s="71" t="s">
        <v>654</v>
      </c>
      <c r="B829" s="72" t="s">
        <v>1848</v>
      </c>
      <c r="C829" s="73"/>
      <c r="D829" s="74">
        <v>8563.0</v>
      </c>
      <c r="E829" s="75"/>
      <c r="F829" s="73"/>
      <c r="G829" s="74">
        <v>8512.0</v>
      </c>
      <c r="H829" s="75"/>
      <c r="I829" s="73"/>
      <c r="J829" s="74">
        <v>6945.0</v>
      </c>
      <c r="K829" s="80"/>
      <c r="L829" s="76" t="s">
        <v>1383</v>
      </c>
      <c r="M829" s="74">
        <v>6147.0</v>
      </c>
      <c r="N829" s="77" t="s">
        <v>1383</v>
      </c>
      <c r="O829" s="76" t="s">
        <v>1383</v>
      </c>
      <c r="P829" s="74">
        <v>6807.0</v>
      </c>
      <c r="Q829" s="77" t="s">
        <v>1383</v>
      </c>
    </row>
    <row r="830">
      <c r="A830" s="71" t="s">
        <v>1687</v>
      </c>
      <c r="B830" s="72" t="s">
        <v>1848</v>
      </c>
      <c r="C830" s="73"/>
      <c r="D830" s="74">
        <v>22503.0</v>
      </c>
      <c r="E830" s="75"/>
      <c r="F830" s="73"/>
      <c r="G830" s="74">
        <v>22696.0</v>
      </c>
      <c r="H830" s="75"/>
      <c r="I830" s="73"/>
      <c r="J830" s="74">
        <v>24287.0</v>
      </c>
      <c r="K830" s="75"/>
      <c r="L830" s="76" t="s">
        <v>1383</v>
      </c>
      <c r="M830" s="74">
        <v>20913.0</v>
      </c>
      <c r="N830" s="77" t="s">
        <v>1383</v>
      </c>
      <c r="O830" s="76" t="s">
        <v>1383</v>
      </c>
      <c r="P830" s="74">
        <v>29108.0</v>
      </c>
      <c r="Q830" s="77" t="s">
        <v>1383</v>
      </c>
    </row>
    <row r="831">
      <c r="A831" s="71" t="s">
        <v>1870</v>
      </c>
      <c r="B831" s="72" t="s">
        <v>1848</v>
      </c>
      <c r="C831" s="73"/>
      <c r="D831" s="74">
        <v>5278.0</v>
      </c>
      <c r="E831" s="80"/>
      <c r="F831" s="73"/>
      <c r="G831" s="74">
        <v>10566.0</v>
      </c>
      <c r="H831" s="75"/>
      <c r="I831" s="73"/>
      <c r="J831" s="74">
        <v>31546.0</v>
      </c>
      <c r="K831" s="75"/>
      <c r="L831" s="78">
        <v>33.0</v>
      </c>
      <c r="M831" s="74">
        <v>64557.0</v>
      </c>
      <c r="N831" s="79">
        <f t="shared" ref="N831:N832" si="273">L831/M831</f>
        <v>0.0005111761699</v>
      </c>
      <c r="O831" s="78">
        <v>23.0</v>
      </c>
      <c r="P831" s="74">
        <v>75275.0</v>
      </c>
      <c r="Q831" s="79">
        <f t="shared" ref="Q831:Q832" si="274">O831/P831</f>
        <v>0.0003055463301</v>
      </c>
    </row>
    <row r="832">
      <c r="A832" s="71" t="s">
        <v>298</v>
      </c>
      <c r="B832" s="72" t="s">
        <v>1848</v>
      </c>
      <c r="C832" s="73"/>
      <c r="D832" s="74">
        <v>16504.0</v>
      </c>
      <c r="E832" s="75"/>
      <c r="F832" s="73"/>
      <c r="G832" s="74">
        <v>16873.0</v>
      </c>
      <c r="H832" s="75"/>
      <c r="I832" s="73"/>
      <c r="J832" s="74">
        <v>15798.0</v>
      </c>
      <c r="K832" s="75"/>
      <c r="L832" s="78">
        <v>29.0</v>
      </c>
      <c r="M832" s="74">
        <v>14859.0</v>
      </c>
      <c r="N832" s="79">
        <f t="shared" si="273"/>
        <v>0.001951679117</v>
      </c>
      <c r="O832" s="78">
        <v>25.0</v>
      </c>
      <c r="P832" s="74">
        <v>15124.0</v>
      </c>
      <c r="Q832" s="79">
        <f t="shared" si="274"/>
        <v>0.001653001851</v>
      </c>
    </row>
    <row r="833">
      <c r="A833" s="71" t="s">
        <v>1631</v>
      </c>
      <c r="B833" s="72" t="s">
        <v>1848</v>
      </c>
      <c r="C833" s="78">
        <v>5.0</v>
      </c>
      <c r="D833" s="74">
        <v>17183.0</v>
      </c>
      <c r="E833" s="79">
        <f t="shared" ref="E833:E837" si="275">C833/D833</f>
        <v>0.0002909852761</v>
      </c>
      <c r="F833" s="73"/>
      <c r="G833" s="74">
        <v>18173.0</v>
      </c>
      <c r="H833" s="75"/>
      <c r="I833" s="73"/>
      <c r="J833" s="74">
        <v>18544.0</v>
      </c>
      <c r="K833" s="75"/>
      <c r="L833" s="73"/>
      <c r="M833" s="74">
        <v>16169.0</v>
      </c>
      <c r="N833" s="75"/>
      <c r="O833" s="73"/>
      <c r="P833" s="74">
        <v>17239.0</v>
      </c>
      <c r="Q833" s="75"/>
    </row>
    <row r="834">
      <c r="A834" s="71" t="s">
        <v>960</v>
      </c>
      <c r="B834" s="72" t="s">
        <v>1848</v>
      </c>
      <c r="C834" s="78">
        <v>79.0</v>
      </c>
      <c r="D834" s="74">
        <v>24515.0</v>
      </c>
      <c r="E834" s="79">
        <f t="shared" si="275"/>
        <v>0.003222516826</v>
      </c>
      <c r="F834" s="78">
        <v>150.0</v>
      </c>
      <c r="G834" s="74">
        <v>29352.0</v>
      </c>
      <c r="H834" s="79">
        <f>F834/G834</f>
        <v>0.005110384301</v>
      </c>
      <c r="I834" s="78">
        <v>275.0</v>
      </c>
      <c r="J834" s="74">
        <v>27609.0</v>
      </c>
      <c r="K834" s="79">
        <f>I834/J834</f>
        <v>0.00996052012</v>
      </c>
      <c r="L834" s="78">
        <v>93.0</v>
      </c>
      <c r="M834" s="74">
        <v>26295.0</v>
      </c>
      <c r="N834" s="79">
        <f>L834/M834</f>
        <v>0.003536794067</v>
      </c>
      <c r="O834" s="78">
        <v>88.0</v>
      </c>
      <c r="P834" s="74">
        <v>27020.0</v>
      </c>
      <c r="Q834" s="79">
        <f>O834/P834</f>
        <v>0.00325684678</v>
      </c>
    </row>
    <row r="835">
      <c r="A835" s="71" t="s">
        <v>1633</v>
      </c>
      <c r="B835" s="72" t="s">
        <v>1848</v>
      </c>
      <c r="C835" s="78">
        <v>6.0</v>
      </c>
      <c r="D835" s="74">
        <v>14492.0</v>
      </c>
      <c r="E835" s="79">
        <f t="shared" si="275"/>
        <v>0.0004140215291</v>
      </c>
      <c r="F835" s="73"/>
      <c r="G835" s="74">
        <v>13716.0</v>
      </c>
      <c r="H835" s="75"/>
      <c r="I835" s="73"/>
      <c r="J835" s="74">
        <v>13411.0</v>
      </c>
      <c r="K835" s="75"/>
      <c r="L835" s="76" t="s">
        <v>1383</v>
      </c>
      <c r="M835" s="74">
        <v>12564.0</v>
      </c>
      <c r="N835" s="77" t="s">
        <v>1383</v>
      </c>
      <c r="O835" s="76" t="s">
        <v>1383</v>
      </c>
      <c r="P835" s="74">
        <v>12220.0</v>
      </c>
      <c r="Q835" s="77" t="s">
        <v>1383</v>
      </c>
    </row>
    <row r="836">
      <c r="A836" s="71" t="s">
        <v>1871</v>
      </c>
      <c r="B836" s="72" t="s">
        <v>1848</v>
      </c>
      <c r="C836" s="78">
        <v>8.0</v>
      </c>
      <c r="D836" s="74">
        <v>10651.0</v>
      </c>
      <c r="E836" s="79">
        <f t="shared" si="275"/>
        <v>0.0007511031828</v>
      </c>
      <c r="F836" s="73"/>
      <c r="G836" s="74">
        <v>11750.0</v>
      </c>
      <c r="H836" s="75"/>
      <c r="I836" s="73"/>
      <c r="J836" s="74">
        <v>10244.0</v>
      </c>
      <c r="K836" s="75"/>
      <c r="L836" s="73"/>
      <c r="M836" s="74">
        <v>8725.0</v>
      </c>
      <c r="N836" s="75"/>
      <c r="O836" s="73"/>
      <c r="P836" s="74">
        <v>9142.0</v>
      </c>
      <c r="Q836" s="75"/>
    </row>
    <row r="837">
      <c r="A837" s="71" t="s">
        <v>1872</v>
      </c>
      <c r="B837" s="72" t="s">
        <v>1848</v>
      </c>
      <c r="C837" s="78">
        <v>18.0</v>
      </c>
      <c r="D837" s="74">
        <v>19122.0</v>
      </c>
      <c r="E837" s="79">
        <f t="shared" si="275"/>
        <v>0.0009413241293</v>
      </c>
      <c r="F837" s="73"/>
      <c r="G837" s="74">
        <v>34291.0</v>
      </c>
      <c r="H837" s="75"/>
      <c r="I837" s="73"/>
      <c r="J837" s="74">
        <v>34133.0</v>
      </c>
      <c r="K837" s="75"/>
      <c r="L837" s="78">
        <v>21.0</v>
      </c>
      <c r="M837" s="74">
        <v>37449.0</v>
      </c>
      <c r="N837" s="79">
        <f>L837/M837</f>
        <v>0.0005607626372</v>
      </c>
      <c r="O837" s="78">
        <v>17.0</v>
      </c>
      <c r="P837" s="74">
        <v>37789.0</v>
      </c>
      <c r="Q837" s="79">
        <f>O837/P837</f>
        <v>0.0004498663632</v>
      </c>
    </row>
    <row r="838">
      <c r="A838" s="71" t="s">
        <v>1227</v>
      </c>
      <c r="B838" s="72" t="s">
        <v>1848</v>
      </c>
      <c r="C838" s="73"/>
      <c r="D838" s="74">
        <v>6678.0</v>
      </c>
      <c r="E838" s="75"/>
      <c r="F838" s="73"/>
      <c r="G838" s="74">
        <v>10734.0</v>
      </c>
      <c r="H838" s="75"/>
      <c r="I838" s="73"/>
      <c r="J838" s="74">
        <v>11687.0</v>
      </c>
      <c r="K838" s="75"/>
      <c r="L838" s="73"/>
      <c r="M838" s="74">
        <v>10467.0</v>
      </c>
      <c r="N838" s="75"/>
      <c r="O838" s="73"/>
      <c r="P838" s="74">
        <v>16339.0</v>
      </c>
      <c r="Q838" s="75"/>
    </row>
    <row r="839">
      <c r="A839" s="71" t="s">
        <v>1132</v>
      </c>
      <c r="B839" s="72" t="s">
        <v>1848</v>
      </c>
      <c r="C839" s="78">
        <v>2500.0</v>
      </c>
      <c r="D839" s="74">
        <v>146010.0</v>
      </c>
      <c r="E839" s="79">
        <f t="shared" ref="E839:E840" si="276">C839/D839</f>
        <v>0.01712211492</v>
      </c>
      <c r="F839" s="78">
        <v>8000.0</v>
      </c>
      <c r="G839" s="74">
        <v>262920.0</v>
      </c>
      <c r="H839" s="79">
        <f>F839/G839</f>
        <v>0.03042750647</v>
      </c>
      <c r="I839" s="78">
        <v>9000.0</v>
      </c>
      <c r="J839" s="74">
        <v>286369.0</v>
      </c>
      <c r="K839" s="79">
        <f>I839/J839</f>
        <v>0.03142798278</v>
      </c>
      <c r="L839" s="78">
        <v>12500.0</v>
      </c>
      <c r="M839" s="74">
        <v>355350.0</v>
      </c>
      <c r="N839" s="79">
        <f>L839/M839</f>
        <v>0.03517658646</v>
      </c>
      <c r="O839" s="78">
        <v>13800.0</v>
      </c>
      <c r="P839" s="74">
        <v>385392.0</v>
      </c>
      <c r="Q839" s="79">
        <f>O839/P839</f>
        <v>0.0358076971</v>
      </c>
    </row>
    <row r="840">
      <c r="A840" s="71" t="s">
        <v>1873</v>
      </c>
      <c r="B840" s="72" t="s">
        <v>1848</v>
      </c>
      <c r="C840" s="78">
        <v>12.0</v>
      </c>
      <c r="D840" s="74">
        <v>10864.0</v>
      </c>
      <c r="E840" s="79">
        <f t="shared" si="276"/>
        <v>0.001104565538</v>
      </c>
      <c r="F840" s="73"/>
      <c r="G840" s="74">
        <v>12613.0</v>
      </c>
      <c r="H840" s="75"/>
      <c r="I840" s="73"/>
      <c r="J840" s="74">
        <v>12205.0</v>
      </c>
      <c r="K840" s="75"/>
      <c r="L840" s="76" t="s">
        <v>1383</v>
      </c>
      <c r="M840" s="74">
        <v>12431.0</v>
      </c>
      <c r="N840" s="77" t="s">
        <v>1383</v>
      </c>
      <c r="O840" s="73"/>
      <c r="P840" s="74">
        <v>12174.0</v>
      </c>
      <c r="Q840" s="75"/>
    </row>
    <row r="841">
      <c r="A841" s="71" t="s">
        <v>1634</v>
      </c>
      <c r="B841" s="72" t="s">
        <v>1848</v>
      </c>
      <c r="C841" s="73"/>
      <c r="D841" s="74">
        <v>9155.0</v>
      </c>
      <c r="E841" s="75"/>
      <c r="F841" s="73"/>
      <c r="G841" s="74">
        <v>17482.0</v>
      </c>
      <c r="H841" s="75"/>
      <c r="I841" s="73"/>
      <c r="J841" s="74">
        <v>19622.0</v>
      </c>
      <c r="K841" s="75"/>
      <c r="L841" s="73"/>
      <c r="M841" s="74">
        <v>22968.0</v>
      </c>
      <c r="N841" s="75"/>
      <c r="O841" s="73"/>
      <c r="P841" s="74">
        <v>25771.0</v>
      </c>
      <c r="Q841" s="75"/>
    </row>
    <row r="842">
      <c r="A842" s="71" t="s">
        <v>1874</v>
      </c>
      <c r="B842" s="72" t="s">
        <v>1848</v>
      </c>
      <c r="C842" s="73"/>
      <c r="D842" s="74">
        <v>43983.0</v>
      </c>
      <c r="E842" s="75"/>
      <c r="F842" s="73"/>
      <c r="G842" s="74">
        <v>70355.0</v>
      </c>
      <c r="H842" s="75"/>
      <c r="I842" s="78">
        <v>350.0</v>
      </c>
      <c r="J842" s="74">
        <v>73453.0</v>
      </c>
      <c r="K842" s="79">
        <f>I842/J842</f>
        <v>0.004764951738</v>
      </c>
      <c r="L842" s="78">
        <v>500.0</v>
      </c>
      <c r="M842" s="74">
        <v>93534.0</v>
      </c>
      <c r="N842" s="79">
        <f>L842/M842</f>
        <v>0.00534564971</v>
      </c>
      <c r="O842" s="78">
        <v>350.0</v>
      </c>
      <c r="P842" s="74">
        <v>93139.0</v>
      </c>
      <c r="Q842" s="79">
        <f>O842/P842</f>
        <v>0.003757824327</v>
      </c>
    </row>
    <row r="843">
      <c r="A843" s="71" t="s">
        <v>734</v>
      </c>
      <c r="B843" s="72" t="s">
        <v>1848</v>
      </c>
      <c r="C843" s="73"/>
      <c r="D843" s="74">
        <v>10587.0</v>
      </c>
      <c r="E843" s="75"/>
      <c r="F843" s="73"/>
      <c r="G843" s="74">
        <v>22116.0</v>
      </c>
      <c r="H843" s="75"/>
      <c r="I843" s="73"/>
      <c r="J843" s="74">
        <v>24172.0</v>
      </c>
      <c r="K843" s="75"/>
      <c r="L843" s="73"/>
      <c r="M843" s="74">
        <v>26266.0</v>
      </c>
      <c r="N843" s="75"/>
      <c r="O843" s="76" t="s">
        <v>1383</v>
      </c>
      <c r="P843" s="74">
        <v>31029.0</v>
      </c>
      <c r="Q843" s="77" t="s">
        <v>1383</v>
      </c>
    </row>
    <row r="844">
      <c r="A844" s="71" t="s">
        <v>1875</v>
      </c>
      <c r="B844" s="72" t="s">
        <v>1848</v>
      </c>
      <c r="C844" s="73"/>
      <c r="D844" s="74">
        <v>9703.0</v>
      </c>
      <c r="E844" s="75"/>
      <c r="F844" s="73"/>
      <c r="G844" s="74">
        <v>10701.0</v>
      </c>
      <c r="H844" s="75"/>
      <c r="I844" s="73"/>
      <c r="J844" s="74">
        <v>10004.0</v>
      </c>
      <c r="K844" s="75"/>
      <c r="L844" s="73"/>
      <c r="M844" s="74">
        <v>9093.0</v>
      </c>
      <c r="N844" s="75"/>
      <c r="O844" s="73"/>
      <c r="P844" s="74">
        <v>9622.0</v>
      </c>
      <c r="Q844" s="75"/>
    </row>
    <row r="845">
      <c r="A845" s="71" t="s">
        <v>1876</v>
      </c>
      <c r="B845" s="72" t="s">
        <v>1848</v>
      </c>
      <c r="C845" s="73"/>
      <c r="D845" s="74">
        <v>9131.0</v>
      </c>
      <c r="E845" s="75"/>
      <c r="F845" s="73"/>
      <c r="G845" s="74">
        <v>19872.0</v>
      </c>
      <c r="H845" s="75"/>
      <c r="I845" s="73"/>
      <c r="J845" s="74">
        <v>19814.0</v>
      </c>
      <c r="K845" s="75"/>
      <c r="L845" s="73"/>
      <c r="M845" s="74">
        <v>21109.0</v>
      </c>
      <c r="N845" s="75"/>
      <c r="O845" s="73"/>
      <c r="P845" s="74">
        <v>25640.0</v>
      </c>
      <c r="Q845" s="75"/>
    </row>
    <row r="846">
      <c r="A846" s="71" t="s">
        <v>606</v>
      </c>
      <c r="B846" s="72" t="s">
        <v>1848</v>
      </c>
      <c r="C846" s="73"/>
      <c r="D846" s="74">
        <v>13202.0</v>
      </c>
      <c r="E846" s="75"/>
      <c r="F846" s="73"/>
      <c r="G846" s="74">
        <v>20067.0</v>
      </c>
      <c r="H846" s="75"/>
      <c r="I846" s="73"/>
      <c r="J846" s="74">
        <v>17643.0</v>
      </c>
      <c r="K846" s="75"/>
      <c r="L846" s="73"/>
      <c r="M846" s="74">
        <v>16713.0</v>
      </c>
      <c r="N846" s="75"/>
      <c r="O846" s="73"/>
      <c r="P846" s="74">
        <v>17275.0</v>
      </c>
      <c r="Q846" s="75"/>
    </row>
    <row r="847">
      <c r="A847" s="71" t="s">
        <v>1031</v>
      </c>
      <c r="B847" s="72" t="s">
        <v>1848</v>
      </c>
      <c r="C847" s="73"/>
      <c r="D847" s="74">
        <v>4254.0</v>
      </c>
      <c r="E847" s="75"/>
      <c r="F847" s="73"/>
      <c r="G847" s="74">
        <v>9531.0</v>
      </c>
      <c r="H847" s="75"/>
      <c r="I847" s="73"/>
      <c r="J847" s="74">
        <v>11918.0</v>
      </c>
      <c r="K847" s="75"/>
      <c r="L847" s="73"/>
      <c r="M847" s="74">
        <v>9729.0</v>
      </c>
      <c r="N847" s="75"/>
      <c r="O847" s="73"/>
      <c r="P847" s="74">
        <v>10860.0</v>
      </c>
      <c r="Q847" s="75"/>
    </row>
    <row r="848">
      <c r="A848" s="71" t="s">
        <v>1877</v>
      </c>
      <c r="B848" s="72" t="s">
        <v>1848</v>
      </c>
      <c r="C848" s="73"/>
      <c r="D848" s="74">
        <v>3740.0</v>
      </c>
      <c r="E848" s="75"/>
      <c r="F848" s="73"/>
      <c r="G848" s="74">
        <v>8976.0</v>
      </c>
      <c r="H848" s="75"/>
      <c r="I848" s="73"/>
      <c r="J848" s="74">
        <v>10097.0</v>
      </c>
      <c r="K848" s="75"/>
      <c r="L848" s="73"/>
      <c r="M848" s="74">
        <v>10765.0</v>
      </c>
      <c r="N848" s="75"/>
      <c r="O848" s="73"/>
      <c r="P848" s="74">
        <v>14981.0</v>
      </c>
      <c r="Q848" s="75"/>
    </row>
    <row r="849">
      <c r="A849" s="71" t="s">
        <v>1878</v>
      </c>
      <c r="B849" s="72" t="s">
        <v>1848</v>
      </c>
      <c r="C849" s="73"/>
      <c r="D849" s="74">
        <v>6601.0</v>
      </c>
      <c r="E849" s="75"/>
      <c r="F849" s="73"/>
      <c r="G849" s="74">
        <v>10623.0</v>
      </c>
      <c r="H849" s="75"/>
      <c r="I849" s="73"/>
      <c r="J849" s="74">
        <v>24467.0</v>
      </c>
      <c r="K849" s="75"/>
      <c r="L849" s="76" t="s">
        <v>1383</v>
      </c>
      <c r="M849" s="74">
        <v>35702.0</v>
      </c>
      <c r="N849" s="77" t="s">
        <v>1383</v>
      </c>
      <c r="O849" s="76" t="s">
        <v>1383</v>
      </c>
      <c r="P849" s="74">
        <v>40592.0</v>
      </c>
      <c r="Q849" s="77" t="s">
        <v>1383</v>
      </c>
    </row>
    <row r="850">
      <c r="A850" s="71" t="s">
        <v>916</v>
      </c>
      <c r="B850" s="72" t="s">
        <v>1848</v>
      </c>
      <c r="C850" s="73"/>
      <c r="D850" s="74">
        <v>13154.0</v>
      </c>
      <c r="E850" s="75"/>
      <c r="F850" s="73"/>
      <c r="G850" s="74">
        <v>16887.0</v>
      </c>
      <c r="H850" s="75"/>
      <c r="I850" s="73"/>
      <c r="J850" s="74">
        <v>15829.0</v>
      </c>
      <c r="K850" s="75"/>
      <c r="L850" s="76" t="s">
        <v>1383</v>
      </c>
      <c r="M850" s="74">
        <v>14315.0</v>
      </c>
      <c r="N850" s="77" t="s">
        <v>1383</v>
      </c>
      <c r="O850" s="73"/>
      <c r="P850" s="74">
        <v>15686.0</v>
      </c>
      <c r="Q850" s="75"/>
    </row>
    <row r="851">
      <c r="A851" s="71" t="s">
        <v>1563</v>
      </c>
      <c r="B851" s="72" t="s">
        <v>1848</v>
      </c>
      <c r="C851" s="73"/>
      <c r="D851" s="74">
        <v>15080.0</v>
      </c>
      <c r="E851" s="75"/>
      <c r="F851" s="73"/>
      <c r="G851" s="74">
        <v>17397.0</v>
      </c>
      <c r="H851" s="75"/>
      <c r="I851" s="73"/>
      <c r="J851" s="74">
        <v>16481.0</v>
      </c>
      <c r="K851" s="75"/>
      <c r="L851" s="76" t="s">
        <v>1383</v>
      </c>
      <c r="M851" s="74">
        <v>17687.0</v>
      </c>
      <c r="N851" s="77" t="s">
        <v>1383</v>
      </c>
      <c r="O851" s="76" t="s">
        <v>1383</v>
      </c>
      <c r="P851" s="74">
        <v>19859.0</v>
      </c>
      <c r="Q851" s="77" t="s">
        <v>1383</v>
      </c>
    </row>
    <row r="852">
      <c r="A852" s="71" t="s">
        <v>297</v>
      </c>
      <c r="B852" s="72" t="s">
        <v>1848</v>
      </c>
      <c r="C852" s="73"/>
      <c r="D852" s="74">
        <v>9165.0</v>
      </c>
      <c r="E852" s="75"/>
      <c r="F852" s="73"/>
      <c r="G852" s="74">
        <v>10627.0</v>
      </c>
      <c r="H852" s="75"/>
      <c r="I852" s="73"/>
      <c r="J852" s="74">
        <v>9732.0</v>
      </c>
      <c r="K852" s="75"/>
      <c r="L852" s="73"/>
      <c r="M852" s="74">
        <v>8608.0</v>
      </c>
      <c r="N852" s="75"/>
      <c r="O852" s="73"/>
      <c r="P852" s="74">
        <v>9127.0</v>
      </c>
      <c r="Q852" s="75"/>
    </row>
    <row r="853">
      <c r="A853" s="71" t="s">
        <v>1743</v>
      </c>
      <c r="B853" s="72" t="s">
        <v>1848</v>
      </c>
      <c r="C853" s="78">
        <v>10.0</v>
      </c>
      <c r="D853" s="74">
        <v>24358.0</v>
      </c>
      <c r="E853" s="79">
        <f>C853/D853</f>
        <v>0.0004105427375</v>
      </c>
      <c r="F853" s="73"/>
      <c r="G853" s="74">
        <v>24977.0</v>
      </c>
      <c r="H853" s="75"/>
      <c r="I853" s="73"/>
      <c r="J853" s="74">
        <v>23633.0</v>
      </c>
      <c r="K853" s="75"/>
      <c r="L853" s="78">
        <v>12.0</v>
      </c>
      <c r="M853" s="74">
        <v>21875.0</v>
      </c>
      <c r="N853" s="79">
        <f>L853/M853</f>
        <v>0.0005485714286</v>
      </c>
      <c r="O853" s="78">
        <v>20.0</v>
      </c>
      <c r="P853" s="74">
        <v>23345.0</v>
      </c>
      <c r="Q853" s="79">
        <f>O853/P853</f>
        <v>0.0008567144999</v>
      </c>
    </row>
    <row r="854">
      <c r="A854" s="71" t="s">
        <v>1695</v>
      </c>
      <c r="B854" s="72" t="s">
        <v>1848</v>
      </c>
      <c r="C854" s="73"/>
      <c r="D854" s="74">
        <v>6768.0</v>
      </c>
      <c r="E854" s="75"/>
      <c r="F854" s="73"/>
      <c r="G854" s="74">
        <v>9423.0</v>
      </c>
      <c r="H854" s="75"/>
      <c r="I854" s="73"/>
      <c r="J854" s="74">
        <v>8795.0</v>
      </c>
      <c r="K854" s="75"/>
      <c r="L854" s="73"/>
      <c r="M854" s="74">
        <v>8530.0</v>
      </c>
      <c r="N854" s="75"/>
      <c r="O854" s="76" t="s">
        <v>1383</v>
      </c>
      <c r="P854" s="74">
        <v>9067.0</v>
      </c>
      <c r="Q854" s="77" t="s">
        <v>1383</v>
      </c>
    </row>
    <row r="855">
      <c r="A855" s="71" t="s">
        <v>708</v>
      </c>
      <c r="B855" s="72" t="s">
        <v>1848</v>
      </c>
      <c r="C855" s="78">
        <v>24.0</v>
      </c>
      <c r="D855" s="74">
        <v>22052.0</v>
      </c>
      <c r="E855" s="79">
        <f>C855/D855</f>
        <v>0.001088336659</v>
      </c>
      <c r="F855" s="73"/>
      <c r="G855" s="74">
        <v>26951.0</v>
      </c>
      <c r="H855" s="75"/>
      <c r="I855" s="73"/>
      <c r="J855" s="74">
        <v>26284.0</v>
      </c>
      <c r="K855" s="75"/>
      <c r="L855" s="73"/>
      <c r="M855" s="74">
        <v>27621.0</v>
      </c>
      <c r="N855" s="75"/>
      <c r="O855" s="76" t="s">
        <v>1383</v>
      </c>
      <c r="P855" s="74">
        <v>28541.0</v>
      </c>
      <c r="Q855" s="77" t="s">
        <v>1383</v>
      </c>
    </row>
    <row r="856">
      <c r="A856" s="71" t="s">
        <v>1879</v>
      </c>
      <c r="B856" s="72" t="s">
        <v>1848</v>
      </c>
      <c r="C856" s="73"/>
      <c r="D856" s="74">
        <v>6944.0</v>
      </c>
      <c r="E856" s="75"/>
      <c r="F856" s="73"/>
      <c r="G856" s="74">
        <v>13654.0</v>
      </c>
      <c r="H856" s="75"/>
      <c r="I856" s="73"/>
      <c r="J856" s="74">
        <v>13859.0</v>
      </c>
      <c r="K856" s="75"/>
      <c r="L856" s="73"/>
      <c r="M856" s="74">
        <v>15719.0</v>
      </c>
      <c r="N856" s="75"/>
      <c r="O856" s="73"/>
      <c r="P856" s="74">
        <v>17490.0</v>
      </c>
      <c r="Q856" s="75"/>
    </row>
    <row r="857">
      <c r="A857" s="71" t="s">
        <v>1234</v>
      </c>
      <c r="B857" s="72" t="s">
        <v>1848</v>
      </c>
      <c r="C857" s="73"/>
      <c r="D857" s="74">
        <v>14693.0</v>
      </c>
      <c r="E857" s="75"/>
      <c r="F857" s="73"/>
      <c r="G857" s="74">
        <v>16330.0</v>
      </c>
      <c r="H857" s="75"/>
      <c r="I857" s="73"/>
      <c r="J857" s="74">
        <v>15527.0</v>
      </c>
      <c r="K857" s="75"/>
      <c r="L857" s="76" t="s">
        <v>1383</v>
      </c>
      <c r="M857" s="74">
        <v>15499.0</v>
      </c>
      <c r="N857" s="77" t="s">
        <v>1383</v>
      </c>
      <c r="O857" s="73"/>
      <c r="P857" s="74">
        <v>16913.0</v>
      </c>
      <c r="Q857" s="75"/>
    </row>
    <row r="858">
      <c r="A858" s="71" t="s">
        <v>1033</v>
      </c>
      <c r="B858" s="72" t="s">
        <v>1848</v>
      </c>
      <c r="C858" s="73"/>
      <c r="D858" s="74">
        <v>9647.0</v>
      </c>
      <c r="E858" s="75"/>
      <c r="F858" s="73"/>
      <c r="G858" s="74">
        <v>15771.0</v>
      </c>
      <c r="H858" s="75"/>
      <c r="I858" s="73"/>
      <c r="J858" s="74">
        <v>15215.0</v>
      </c>
      <c r="K858" s="75"/>
      <c r="L858" s="73"/>
      <c r="M858" s="74">
        <v>12889.0</v>
      </c>
      <c r="N858" s="75"/>
      <c r="O858" s="73"/>
      <c r="P858" s="74">
        <v>16602.0</v>
      </c>
      <c r="Q858" s="75"/>
    </row>
    <row r="859">
      <c r="A859" s="71" t="s">
        <v>1782</v>
      </c>
      <c r="B859" s="72" t="s">
        <v>1848</v>
      </c>
      <c r="C859" s="73"/>
      <c r="D859" s="74">
        <v>3057.0</v>
      </c>
      <c r="E859" s="75"/>
      <c r="F859" s="73"/>
      <c r="G859" s="74">
        <v>7291.0</v>
      </c>
      <c r="H859" s="75"/>
      <c r="I859" s="73"/>
      <c r="J859" s="74">
        <v>7654.0</v>
      </c>
      <c r="K859" s="75"/>
      <c r="L859" s="73"/>
      <c r="M859" s="74">
        <v>8584.0</v>
      </c>
      <c r="N859" s="75"/>
      <c r="O859" s="73"/>
      <c r="P859" s="74">
        <v>10970.0</v>
      </c>
      <c r="Q859" s="75"/>
    </row>
    <row r="860">
      <c r="A860" s="71" t="s">
        <v>1745</v>
      </c>
      <c r="B860" s="72" t="s">
        <v>1848</v>
      </c>
      <c r="C860" s="78">
        <v>18.0</v>
      </c>
      <c r="D860" s="74">
        <v>20469.0</v>
      </c>
      <c r="E860" s="79">
        <f t="shared" ref="E860:E861" si="277">C860/D860</f>
        <v>0.0008793785725</v>
      </c>
      <c r="F860" s="73"/>
      <c r="G860" s="74">
        <v>18611.0</v>
      </c>
      <c r="H860" s="75"/>
      <c r="I860" s="73"/>
      <c r="J860" s="74">
        <v>17760.0</v>
      </c>
      <c r="K860" s="75"/>
      <c r="L860" s="78">
        <v>21.0</v>
      </c>
      <c r="M860" s="74">
        <v>18862.0</v>
      </c>
      <c r="N860" s="79">
        <f t="shared" ref="N860:N862" si="278">L860/M860</f>
        <v>0.001113349592</v>
      </c>
      <c r="O860" s="78">
        <v>28.0</v>
      </c>
      <c r="P860" s="74">
        <v>19066.0</v>
      </c>
      <c r="Q860" s="79">
        <f t="shared" ref="Q860:Q862" si="279">O860/P860</f>
        <v>0.001468582818</v>
      </c>
    </row>
    <row r="861">
      <c r="A861" s="71" t="s">
        <v>1880</v>
      </c>
      <c r="B861" s="72" t="s">
        <v>1848</v>
      </c>
      <c r="C861" s="78">
        <v>203.0</v>
      </c>
      <c r="D861" s="74">
        <v>16262.0</v>
      </c>
      <c r="E861" s="79">
        <f t="shared" si="277"/>
        <v>0.01248308941</v>
      </c>
      <c r="F861" s="78">
        <v>260.0</v>
      </c>
      <c r="G861" s="74">
        <v>35064.0</v>
      </c>
      <c r="H861" s="79">
        <f>F861/G861</f>
        <v>0.007415012548</v>
      </c>
      <c r="I861" s="78">
        <v>250.0</v>
      </c>
      <c r="J861" s="74">
        <v>37246.0</v>
      </c>
      <c r="K861" s="79">
        <f>I861/J861</f>
        <v>0.006712130162</v>
      </c>
      <c r="L861" s="78">
        <v>800.0</v>
      </c>
      <c r="M861" s="74">
        <v>46271.0</v>
      </c>
      <c r="N861" s="79">
        <f t="shared" si="278"/>
        <v>0.01728944695</v>
      </c>
      <c r="O861" s="78">
        <v>600.0</v>
      </c>
      <c r="P861" s="74">
        <v>48534.0</v>
      </c>
      <c r="Q861" s="79">
        <f t="shared" si="279"/>
        <v>0.01236246755</v>
      </c>
    </row>
    <row r="862">
      <c r="A862" s="71" t="s">
        <v>1881</v>
      </c>
      <c r="B862" s="72" t="s">
        <v>1848</v>
      </c>
      <c r="C862" s="73"/>
      <c r="D862" s="74">
        <v>45830.0</v>
      </c>
      <c r="E862" s="75"/>
      <c r="F862" s="73"/>
      <c r="G862" s="74">
        <v>85486.0</v>
      </c>
      <c r="H862" s="75"/>
      <c r="I862" s="73"/>
      <c r="J862" s="74">
        <v>89643.0</v>
      </c>
      <c r="K862" s="75"/>
      <c r="L862" s="78">
        <v>48.0</v>
      </c>
      <c r="M862" s="74">
        <v>95845.0</v>
      </c>
      <c r="N862" s="79">
        <f t="shared" si="278"/>
        <v>0.0005008085972</v>
      </c>
      <c r="O862" s="78">
        <v>47.0</v>
      </c>
      <c r="P862" s="74">
        <v>106704.0</v>
      </c>
      <c r="Q862" s="79">
        <f t="shared" si="279"/>
        <v>0.0004404708352</v>
      </c>
    </row>
    <row r="863">
      <c r="A863" s="71" t="s">
        <v>1748</v>
      </c>
      <c r="B863" s="72" t="s">
        <v>1848</v>
      </c>
      <c r="C863" s="73"/>
      <c r="D863" s="74">
        <v>9293.0</v>
      </c>
      <c r="E863" s="75"/>
      <c r="F863" s="73"/>
      <c r="G863" s="74">
        <v>13241.0</v>
      </c>
      <c r="H863" s="75"/>
      <c r="I863" s="73"/>
      <c r="J863" s="74">
        <v>12502.0</v>
      </c>
      <c r="K863" s="75"/>
      <c r="L863" s="73"/>
      <c r="M863" s="74">
        <v>11072.0</v>
      </c>
      <c r="N863" s="75"/>
      <c r="O863" s="73"/>
      <c r="P863" s="74">
        <v>11446.0</v>
      </c>
      <c r="Q863" s="75"/>
    </row>
    <row r="864">
      <c r="A864" s="71" t="s">
        <v>1882</v>
      </c>
      <c r="B864" s="72" t="s">
        <v>1848</v>
      </c>
      <c r="C864" s="73"/>
      <c r="D864" s="74">
        <v>10323.0</v>
      </c>
      <c r="E864" s="75"/>
      <c r="F864" s="73"/>
      <c r="G864" s="74">
        <v>9783.0</v>
      </c>
      <c r="H864" s="75"/>
      <c r="I864" s="73"/>
      <c r="J864" s="74">
        <v>9442.0</v>
      </c>
      <c r="K864" s="75"/>
      <c r="L864" s="73"/>
      <c r="M864" s="74">
        <v>8042.0</v>
      </c>
      <c r="N864" s="75"/>
      <c r="O864" s="73"/>
      <c r="P864" s="74">
        <v>8827.0</v>
      </c>
      <c r="Q864" s="75"/>
    </row>
    <row r="865">
      <c r="A865" s="71" t="s">
        <v>1883</v>
      </c>
      <c r="B865" s="72" t="s">
        <v>1848</v>
      </c>
      <c r="C865" s="73"/>
      <c r="D865" s="74">
        <v>3755.0</v>
      </c>
      <c r="E865" s="75"/>
      <c r="F865" s="73"/>
      <c r="G865" s="74">
        <v>6153.0</v>
      </c>
      <c r="H865" s="75"/>
      <c r="I865" s="73"/>
      <c r="J865" s="74">
        <v>5779.0</v>
      </c>
      <c r="K865" s="75"/>
      <c r="L865" s="73"/>
      <c r="M865" s="74">
        <v>4958.0</v>
      </c>
      <c r="N865" s="75"/>
      <c r="O865" s="73"/>
      <c r="P865" s="74">
        <v>5691.0</v>
      </c>
      <c r="Q865" s="75"/>
    </row>
    <row r="866">
      <c r="A866" s="71" t="s">
        <v>1750</v>
      </c>
      <c r="B866" s="72" t="s">
        <v>1848</v>
      </c>
      <c r="C866" s="73"/>
      <c r="D866" s="74">
        <v>14142.0</v>
      </c>
      <c r="E866" s="75"/>
      <c r="F866" s="73"/>
      <c r="G866" s="74">
        <v>14063.0</v>
      </c>
      <c r="H866" s="75"/>
      <c r="I866" s="73"/>
      <c r="J866" s="74">
        <v>14795.0</v>
      </c>
      <c r="K866" s="75"/>
      <c r="L866" s="78">
        <v>11.0</v>
      </c>
      <c r="M866" s="74">
        <v>14471.0</v>
      </c>
      <c r="N866" s="79">
        <f>L866/M866</f>
        <v>0.0007601409716</v>
      </c>
      <c r="O866" s="76" t="s">
        <v>1383</v>
      </c>
      <c r="P866" s="74">
        <v>14629.0</v>
      </c>
      <c r="Q866" s="77" t="s">
        <v>1383</v>
      </c>
    </row>
    <row r="867">
      <c r="A867" s="71" t="s">
        <v>1884</v>
      </c>
      <c r="B867" s="72" t="s">
        <v>1848</v>
      </c>
      <c r="C867" s="73"/>
      <c r="D867" s="74">
        <v>9423.0</v>
      </c>
      <c r="E867" s="75"/>
      <c r="F867" s="73"/>
      <c r="G867" s="74">
        <v>10453.0</v>
      </c>
      <c r="H867" s="75"/>
      <c r="I867" s="73"/>
      <c r="J867" s="74">
        <v>10075.0</v>
      </c>
      <c r="K867" s="75"/>
      <c r="L867" s="73"/>
      <c r="M867" s="74">
        <v>9373.0</v>
      </c>
      <c r="N867" s="75"/>
      <c r="O867" s="73"/>
      <c r="P867" s="74">
        <v>10853.0</v>
      </c>
      <c r="Q867" s="75"/>
    </row>
    <row r="868">
      <c r="A868" s="71" t="s">
        <v>285</v>
      </c>
      <c r="B868" s="72" t="s">
        <v>1848</v>
      </c>
      <c r="C868" s="73"/>
      <c r="D868" s="74">
        <v>10741.0</v>
      </c>
      <c r="E868" s="75"/>
      <c r="F868" s="73"/>
      <c r="G868" s="74">
        <v>13663.0</v>
      </c>
      <c r="H868" s="75"/>
      <c r="I868" s="73"/>
      <c r="J868" s="74">
        <v>14214.0</v>
      </c>
      <c r="K868" s="75"/>
      <c r="L868" s="73"/>
      <c r="M868" s="74">
        <v>13077.0</v>
      </c>
      <c r="N868" s="75"/>
      <c r="O868" s="73"/>
      <c r="P868" s="74">
        <v>14070.0</v>
      </c>
      <c r="Q868" s="75"/>
    </row>
    <row r="869">
      <c r="A869" s="71" t="s">
        <v>277</v>
      </c>
      <c r="B869" s="72" t="s">
        <v>1848</v>
      </c>
      <c r="C869" s="73"/>
      <c r="D869" s="74">
        <v>10566.0</v>
      </c>
      <c r="E869" s="75"/>
      <c r="F869" s="73"/>
      <c r="G869" s="74">
        <v>12868.0</v>
      </c>
      <c r="H869" s="75"/>
      <c r="I869" s="73"/>
      <c r="J869" s="74">
        <v>12245.0</v>
      </c>
      <c r="K869" s="75"/>
      <c r="L869" s="76" t="s">
        <v>1383</v>
      </c>
      <c r="M869" s="74">
        <v>11660.0</v>
      </c>
      <c r="N869" s="77" t="s">
        <v>1383</v>
      </c>
      <c r="O869" s="73"/>
      <c r="P869" s="74">
        <v>12280.0</v>
      </c>
      <c r="Q869" s="75"/>
    </row>
    <row r="870">
      <c r="A870" s="71" t="s">
        <v>1414</v>
      </c>
      <c r="B870" s="72" t="s">
        <v>1848</v>
      </c>
      <c r="C870" s="73"/>
      <c r="D870" s="74">
        <v>8455.0</v>
      </c>
      <c r="E870" s="75"/>
      <c r="F870" s="73"/>
      <c r="G870" s="74">
        <v>16259.0</v>
      </c>
      <c r="H870" s="75"/>
      <c r="I870" s="73"/>
      <c r="J870" s="74">
        <v>16518.0</v>
      </c>
      <c r="K870" s="75"/>
      <c r="L870" s="73"/>
      <c r="M870" s="74">
        <v>15130.0</v>
      </c>
      <c r="N870" s="75"/>
      <c r="O870" s="73"/>
      <c r="P870" s="74">
        <v>16827.0</v>
      </c>
      <c r="Q870" s="75"/>
    </row>
    <row r="871">
      <c r="A871" s="71" t="s">
        <v>1885</v>
      </c>
      <c r="B871" s="72" t="s">
        <v>1848</v>
      </c>
      <c r="C871" s="73"/>
      <c r="D871" s="74">
        <v>15098.0</v>
      </c>
      <c r="E871" s="75"/>
      <c r="F871" s="73"/>
      <c r="G871" s="74">
        <v>28598.0</v>
      </c>
      <c r="H871" s="75"/>
      <c r="I871" s="73"/>
      <c r="J871" s="74">
        <v>33353.0</v>
      </c>
      <c r="K871" s="75"/>
      <c r="L871" s="78">
        <v>48.0</v>
      </c>
      <c r="M871" s="74">
        <v>37784.0</v>
      </c>
      <c r="N871" s="79">
        <f>L871/M871</f>
        <v>0.001270378996</v>
      </c>
      <c r="O871" s="78">
        <v>42.0</v>
      </c>
      <c r="P871" s="74">
        <v>37554.0</v>
      </c>
      <c r="Q871" s="79">
        <f>O871/P871</f>
        <v>0.001118389519</v>
      </c>
    </row>
    <row r="872">
      <c r="A872" s="71" t="s">
        <v>588</v>
      </c>
      <c r="B872" s="72" t="s">
        <v>1848</v>
      </c>
      <c r="C872" s="73"/>
      <c r="D872" s="74">
        <v>16609.0</v>
      </c>
      <c r="E872" s="75"/>
      <c r="F872" s="73"/>
      <c r="G872" s="74">
        <v>16830.0</v>
      </c>
      <c r="H872" s="75"/>
      <c r="I872" s="73"/>
      <c r="J872" s="74">
        <v>18004.0</v>
      </c>
      <c r="K872" s="75"/>
      <c r="L872" s="73"/>
      <c r="M872" s="74">
        <v>16551.0</v>
      </c>
      <c r="N872" s="75"/>
      <c r="O872" s="73"/>
      <c r="P872" s="74">
        <v>18004.0</v>
      </c>
      <c r="Q872" s="75"/>
    </row>
    <row r="873">
      <c r="A873" s="71" t="s">
        <v>1886</v>
      </c>
      <c r="B873" s="72" t="s">
        <v>1848</v>
      </c>
      <c r="C873" s="78">
        <v>6.0</v>
      </c>
      <c r="D873" s="74">
        <v>11869.0</v>
      </c>
      <c r="E873" s="79">
        <f t="shared" ref="E873:E874" si="280">C873/D873</f>
        <v>0.0005055185778</v>
      </c>
      <c r="F873" s="73"/>
      <c r="G873" s="74">
        <v>10601.0</v>
      </c>
      <c r="H873" s="75"/>
      <c r="I873" s="73"/>
      <c r="J873" s="74">
        <v>9894.0</v>
      </c>
      <c r="K873" s="75"/>
      <c r="L873" s="73"/>
      <c r="M873" s="74">
        <v>8571.0</v>
      </c>
      <c r="N873" s="75"/>
      <c r="O873" s="73"/>
      <c r="P873" s="74">
        <v>8617.0</v>
      </c>
      <c r="Q873" s="75"/>
    </row>
    <row r="874">
      <c r="A874" s="71" t="s">
        <v>952</v>
      </c>
      <c r="B874" s="72" t="s">
        <v>1848</v>
      </c>
      <c r="C874" s="78">
        <f>17+8</f>
        <v>25</v>
      </c>
      <c r="D874" s="74">
        <v>19669.0</v>
      </c>
      <c r="E874" s="79">
        <f t="shared" si="280"/>
        <v>0.00127103564</v>
      </c>
      <c r="F874" s="73"/>
      <c r="G874" s="74">
        <v>27642.0</v>
      </c>
      <c r="H874" s="75"/>
      <c r="I874" s="73"/>
      <c r="J874" s="74">
        <v>26473.0</v>
      </c>
      <c r="K874" s="75"/>
      <c r="L874" s="73"/>
      <c r="M874" s="74">
        <v>24469.0</v>
      </c>
      <c r="N874" s="75"/>
      <c r="O874" s="73"/>
      <c r="P874" s="74">
        <v>24421.0</v>
      </c>
      <c r="Q874" s="75"/>
    </row>
    <row r="875">
      <c r="A875" s="71" t="s">
        <v>1887</v>
      </c>
      <c r="B875" s="72" t="s">
        <v>1848</v>
      </c>
      <c r="C875" s="73"/>
      <c r="D875" s="74">
        <v>7667.0</v>
      </c>
      <c r="E875" s="75"/>
      <c r="F875" s="73"/>
      <c r="G875" s="74">
        <v>7248.0</v>
      </c>
      <c r="H875" s="75"/>
      <c r="I875" s="73"/>
      <c r="J875" s="74">
        <v>7689.0</v>
      </c>
      <c r="K875" s="75"/>
      <c r="L875" s="76" t="s">
        <v>1383</v>
      </c>
      <c r="M875" s="74">
        <v>7402.0</v>
      </c>
      <c r="N875" s="77" t="s">
        <v>1383</v>
      </c>
      <c r="O875" s="76" t="s">
        <v>1383</v>
      </c>
      <c r="P875" s="74">
        <v>10716.0</v>
      </c>
      <c r="Q875" s="77" t="s">
        <v>1383</v>
      </c>
    </row>
    <row r="876">
      <c r="A876" s="71" t="s">
        <v>1785</v>
      </c>
      <c r="B876" s="72" t="s">
        <v>1848</v>
      </c>
      <c r="C876" s="73"/>
      <c r="D876" s="74">
        <v>17401.0</v>
      </c>
      <c r="E876" s="75"/>
      <c r="F876" s="73"/>
      <c r="G876" s="74">
        <v>14248.0</v>
      </c>
      <c r="H876" s="75"/>
      <c r="I876" s="73"/>
      <c r="J876" s="74">
        <v>12554.0</v>
      </c>
      <c r="K876" s="75"/>
      <c r="L876" s="76" t="s">
        <v>1383</v>
      </c>
      <c r="M876" s="74">
        <v>10710.0</v>
      </c>
      <c r="N876" s="77" t="s">
        <v>1383</v>
      </c>
      <c r="O876" s="78">
        <v>13.0</v>
      </c>
      <c r="P876" s="74">
        <v>10942.0</v>
      </c>
      <c r="Q876" s="79">
        <f>O876/P876</f>
        <v>0.001188082617</v>
      </c>
    </row>
    <row r="877">
      <c r="A877" s="71" t="s">
        <v>1888</v>
      </c>
      <c r="B877" s="72" t="s">
        <v>1848</v>
      </c>
      <c r="C877" s="73"/>
      <c r="D877" s="74">
        <v>4942.0</v>
      </c>
      <c r="E877" s="75"/>
      <c r="F877" s="73"/>
      <c r="G877" s="74">
        <v>7979.0</v>
      </c>
      <c r="H877" s="75"/>
      <c r="I877" s="73"/>
      <c r="J877" s="74">
        <v>7820.0</v>
      </c>
      <c r="K877" s="75"/>
      <c r="L877" s="73"/>
      <c r="M877" s="74">
        <v>7223.0</v>
      </c>
      <c r="N877" s="75"/>
      <c r="O877" s="73"/>
      <c r="P877" s="74">
        <v>8957.0</v>
      </c>
      <c r="Q877" s="75"/>
    </row>
    <row r="878">
      <c r="A878" s="71" t="s">
        <v>1018</v>
      </c>
      <c r="B878" s="72" t="s">
        <v>1848</v>
      </c>
      <c r="C878" s="73"/>
      <c r="D878" s="74">
        <v>16702.0</v>
      </c>
      <c r="E878" s="75"/>
      <c r="F878" s="73"/>
      <c r="G878" s="74">
        <v>11985.0</v>
      </c>
      <c r="H878" s="75"/>
      <c r="I878" s="73"/>
      <c r="J878" s="74">
        <v>11719.0</v>
      </c>
      <c r="K878" s="75"/>
      <c r="L878" s="78">
        <v>12.0</v>
      </c>
      <c r="M878" s="74">
        <v>10876.0</v>
      </c>
      <c r="N878" s="79">
        <f>L878/M878</f>
        <v>0.001103346819</v>
      </c>
      <c r="O878" s="78">
        <v>12.0</v>
      </c>
      <c r="P878" s="74">
        <v>10392.0</v>
      </c>
      <c r="Q878" s="79">
        <f>O878/P878</f>
        <v>0.001154734411</v>
      </c>
    </row>
    <row r="879">
      <c r="A879" s="71" t="s">
        <v>1255</v>
      </c>
      <c r="B879" s="72" t="s">
        <v>1848</v>
      </c>
      <c r="C879" s="73"/>
      <c r="D879" s="74">
        <v>13001.0</v>
      </c>
      <c r="E879" s="75"/>
      <c r="F879" s="73"/>
      <c r="G879" s="74">
        <v>31679.0</v>
      </c>
      <c r="H879" s="75"/>
      <c r="I879" s="73"/>
      <c r="J879" s="74">
        <v>49477.0</v>
      </c>
      <c r="K879" s="75"/>
      <c r="L879" s="76" t="s">
        <v>1383</v>
      </c>
      <c r="M879" s="74">
        <v>63267.0</v>
      </c>
      <c r="N879" s="77" t="s">
        <v>1383</v>
      </c>
      <c r="O879" s="76" t="s">
        <v>1383</v>
      </c>
      <c r="P879" s="74">
        <v>71122.0</v>
      </c>
      <c r="Q879" s="77" t="s">
        <v>1383</v>
      </c>
    </row>
    <row r="880">
      <c r="A880" s="71" t="s">
        <v>1889</v>
      </c>
      <c r="B880" s="72" t="s">
        <v>1848</v>
      </c>
      <c r="C880" s="73"/>
      <c r="D880" s="74">
        <v>3639.0</v>
      </c>
      <c r="E880" s="75"/>
      <c r="F880" s="73"/>
      <c r="G880" s="74">
        <v>6268.0</v>
      </c>
      <c r="H880" s="75"/>
      <c r="I880" s="73"/>
      <c r="J880" s="74">
        <v>6745.0</v>
      </c>
      <c r="K880" s="75"/>
      <c r="L880" s="73"/>
      <c r="M880" s="74">
        <v>5800.0</v>
      </c>
      <c r="N880" s="75"/>
      <c r="O880" s="73"/>
      <c r="P880" s="74">
        <v>7671.0</v>
      </c>
      <c r="Q880" s="75"/>
    </row>
    <row r="881">
      <c r="A881" s="71" t="s">
        <v>1890</v>
      </c>
      <c r="B881" s="72" t="s">
        <v>1848</v>
      </c>
      <c r="C881" s="73"/>
      <c r="D881" s="74">
        <v>5814.0</v>
      </c>
      <c r="E881" s="75"/>
      <c r="F881" s="73"/>
      <c r="G881" s="74">
        <v>4121.0</v>
      </c>
      <c r="H881" s="75"/>
      <c r="I881" s="73"/>
      <c r="J881" s="74">
        <v>3871.0</v>
      </c>
      <c r="K881" s="75"/>
      <c r="L881" s="73"/>
      <c r="M881" s="74">
        <v>3344.0</v>
      </c>
      <c r="N881" s="75"/>
      <c r="O881" s="73"/>
      <c r="P881" s="74">
        <v>3419.0</v>
      </c>
      <c r="Q881" s="75"/>
    </row>
    <row r="882">
      <c r="A882" s="71" t="s">
        <v>1891</v>
      </c>
      <c r="B882" s="72" t="s">
        <v>1848</v>
      </c>
      <c r="C882" s="73"/>
      <c r="D882" s="74">
        <v>9670.0</v>
      </c>
      <c r="E882" s="75"/>
      <c r="F882" s="73"/>
      <c r="G882" s="74">
        <v>14473.0</v>
      </c>
      <c r="H882" s="75"/>
      <c r="I882" s="73"/>
      <c r="J882" s="74">
        <v>15406.0</v>
      </c>
      <c r="K882" s="75"/>
      <c r="L882" s="73"/>
      <c r="M882" s="74">
        <v>15149.0</v>
      </c>
      <c r="N882" s="75"/>
      <c r="O882" s="73"/>
      <c r="P882" s="74">
        <v>17165.0</v>
      </c>
      <c r="Q882" s="75"/>
    </row>
    <row r="883">
      <c r="A883" s="71" t="s">
        <v>1892</v>
      </c>
      <c r="B883" s="72" t="s">
        <v>1848</v>
      </c>
      <c r="C883" s="73"/>
      <c r="D883" s="74">
        <v>4420.0</v>
      </c>
      <c r="E883" s="75"/>
      <c r="F883" s="73"/>
      <c r="G883" s="74">
        <v>9438.0</v>
      </c>
      <c r="H883" s="75"/>
      <c r="I883" s="73"/>
      <c r="J883" s="74">
        <v>9467.0</v>
      </c>
      <c r="K883" s="75"/>
      <c r="L883" s="73"/>
      <c r="M883" s="74">
        <v>10893.0</v>
      </c>
      <c r="N883" s="75"/>
      <c r="O883" s="73"/>
      <c r="P883" s="74">
        <v>12734.0</v>
      </c>
      <c r="Q883" s="75"/>
    </row>
    <row r="884">
      <c r="A884" s="71" t="s">
        <v>1164</v>
      </c>
      <c r="B884" s="72" t="s">
        <v>1848</v>
      </c>
      <c r="C884" s="73"/>
      <c r="D884" s="74">
        <v>7591.0</v>
      </c>
      <c r="E884" s="75"/>
      <c r="F884" s="73"/>
      <c r="G884" s="74">
        <v>10861.0</v>
      </c>
      <c r="H884" s="75"/>
      <c r="I884" s="73"/>
      <c r="J884" s="74">
        <v>11854.0</v>
      </c>
      <c r="K884" s="75"/>
      <c r="L884" s="73"/>
      <c r="M884" s="74">
        <v>11930.0</v>
      </c>
      <c r="N884" s="75"/>
      <c r="O884" s="73"/>
      <c r="P884" s="74">
        <v>13615.0</v>
      </c>
      <c r="Q884" s="75"/>
    </row>
    <row r="885">
      <c r="A885" s="71" t="s">
        <v>879</v>
      </c>
      <c r="B885" s="72" t="s">
        <v>1848</v>
      </c>
      <c r="C885" s="78">
        <v>20.0</v>
      </c>
      <c r="D885" s="74">
        <v>14965.0</v>
      </c>
      <c r="E885" s="79">
        <f t="shared" ref="E885:E887" si="281">C885/D885</f>
        <v>0.001336451721</v>
      </c>
      <c r="F885" s="73"/>
      <c r="G885" s="74">
        <v>16956.0</v>
      </c>
      <c r="H885" s="75"/>
      <c r="I885" s="73"/>
      <c r="J885" s="74">
        <v>15318.0</v>
      </c>
      <c r="K885" s="75"/>
      <c r="L885" s="78">
        <v>15.0</v>
      </c>
      <c r="M885" s="74">
        <v>14400.0</v>
      </c>
      <c r="N885" s="79">
        <f t="shared" ref="N885:N886" si="282">L885/M885</f>
        <v>0.001041666667</v>
      </c>
      <c r="O885" s="78">
        <v>15.0</v>
      </c>
      <c r="P885" s="74">
        <v>14314.0</v>
      </c>
      <c r="Q885" s="79">
        <f t="shared" ref="Q885:Q886" si="283">O885/P885</f>
        <v>0.001047925108</v>
      </c>
    </row>
    <row r="886">
      <c r="A886" s="71" t="s">
        <v>1073</v>
      </c>
      <c r="B886" s="72" t="s">
        <v>1848</v>
      </c>
      <c r="C886" s="78">
        <v>27.0</v>
      </c>
      <c r="D886" s="74">
        <v>16813.0</v>
      </c>
      <c r="E886" s="79">
        <f t="shared" si="281"/>
        <v>0.001605900196</v>
      </c>
      <c r="F886" s="76" t="s">
        <v>1383</v>
      </c>
      <c r="G886" s="74">
        <v>18041.0</v>
      </c>
      <c r="H886" s="77" t="s">
        <v>1383</v>
      </c>
      <c r="I886" s="73"/>
      <c r="J886" s="74">
        <v>18532.0</v>
      </c>
      <c r="K886" s="75"/>
      <c r="L886" s="78">
        <v>34.0</v>
      </c>
      <c r="M886" s="74">
        <v>17679.0</v>
      </c>
      <c r="N886" s="79">
        <f t="shared" si="282"/>
        <v>0.001923185701</v>
      </c>
      <c r="O886" s="78">
        <v>30.0</v>
      </c>
      <c r="P886" s="74">
        <v>17759.0</v>
      </c>
      <c r="Q886" s="79">
        <f t="shared" si="283"/>
        <v>0.001689284307</v>
      </c>
    </row>
    <row r="887">
      <c r="A887" s="71" t="s">
        <v>1893</v>
      </c>
      <c r="B887" s="72" t="s">
        <v>1848</v>
      </c>
      <c r="C887" s="78">
        <v>12.0</v>
      </c>
      <c r="D887" s="74">
        <v>10641.0</v>
      </c>
      <c r="E887" s="79">
        <f t="shared" si="281"/>
        <v>0.001127713561</v>
      </c>
      <c r="F887" s="73"/>
      <c r="G887" s="74">
        <v>11460.0</v>
      </c>
      <c r="H887" s="75"/>
      <c r="I887" s="73"/>
      <c r="J887" s="74">
        <v>11150.0</v>
      </c>
      <c r="K887" s="75"/>
      <c r="L887" s="73"/>
      <c r="M887" s="74">
        <v>11336.0</v>
      </c>
      <c r="N887" s="75"/>
      <c r="O887" s="73"/>
      <c r="P887" s="74">
        <v>11752.0</v>
      </c>
      <c r="Q887" s="75"/>
    </row>
    <row r="888">
      <c r="A888" s="71" t="s">
        <v>667</v>
      </c>
      <c r="B888" s="72" t="s">
        <v>1848</v>
      </c>
      <c r="C888" s="73"/>
      <c r="D888" s="74">
        <v>7040.0</v>
      </c>
      <c r="E888" s="75"/>
      <c r="F888" s="73"/>
      <c r="G888" s="74">
        <v>7567.0</v>
      </c>
      <c r="H888" s="75"/>
      <c r="I888" s="73"/>
      <c r="J888" s="74">
        <v>7785.0</v>
      </c>
      <c r="K888" s="75"/>
      <c r="L888" s="76" t="s">
        <v>1383</v>
      </c>
      <c r="M888" s="74">
        <v>6606.0</v>
      </c>
      <c r="N888" s="77" t="s">
        <v>1383</v>
      </c>
      <c r="O888" s="76" t="s">
        <v>1383</v>
      </c>
      <c r="P888" s="74">
        <v>6757.0</v>
      </c>
      <c r="Q888" s="77" t="s">
        <v>1383</v>
      </c>
    </row>
    <row r="889">
      <c r="A889" s="71" t="s">
        <v>881</v>
      </c>
      <c r="B889" s="72" t="s">
        <v>1848</v>
      </c>
      <c r="C889" s="78">
        <v>1.0</v>
      </c>
      <c r="D889" s="74">
        <v>9259.0</v>
      </c>
      <c r="E889" s="79">
        <f t="shared" ref="E889:E890" si="284">C889/D889</f>
        <v>0.0001080030241</v>
      </c>
      <c r="F889" s="73"/>
      <c r="G889" s="74">
        <v>11961.0</v>
      </c>
      <c r="H889" s="75"/>
      <c r="I889" s="73"/>
      <c r="J889" s="74">
        <v>12236.0</v>
      </c>
      <c r="K889" s="75"/>
      <c r="L889" s="76" t="s">
        <v>1383</v>
      </c>
      <c r="M889" s="74">
        <v>12047.0</v>
      </c>
      <c r="N889" s="77" t="s">
        <v>1383</v>
      </c>
      <c r="O889" s="73"/>
      <c r="P889" s="74">
        <v>13556.0</v>
      </c>
      <c r="Q889" s="75"/>
    </row>
    <row r="890">
      <c r="A890" s="71" t="s">
        <v>1894</v>
      </c>
      <c r="B890" s="72" t="s">
        <v>1848</v>
      </c>
      <c r="C890" s="78">
        <v>7.0</v>
      </c>
      <c r="D890" s="74">
        <v>15994.0</v>
      </c>
      <c r="E890" s="79">
        <f t="shared" si="284"/>
        <v>0.000437664124</v>
      </c>
      <c r="F890" s="73"/>
      <c r="G890" s="74">
        <v>16488.0</v>
      </c>
      <c r="H890" s="75"/>
      <c r="I890" s="73"/>
      <c r="J890" s="74">
        <v>15694.0</v>
      </c>
      <c r="K890" s="75"/>
      <c r="L890" s="73"/>
      <c r="M890" s="74">
        <v>13520.0</v>
      </c>
      <c r="N890" s="75"/>
      <c r="O890" s="73"/>
      <c r="P890" s="74">
        <v>14234.0</v>
      </c>
      <c r="Q890" s="75"/>
    </row>
    <row r="891">
      <c r="A891" s="71" t="s">
        <v>1895</v>
      </c>
      <c r="B891" s="72" t="s">
        <v>1848</v>
      </c>
      <c r="C891" s="73"/>
      <c r="D891" s="74">
        <v>14489.0</v>
      </c>
      <c r="E891" s="75"/>
      <c r="F891" s="73"/>
      <c r="G891" s="74">
        <v>14539.0</v>
      </c>
      <c r="H891" s="75"/>
      <c r="I891" s="73"/>
      <c r="J891" s="74">
        <v>14208.0</v>
      </c>
      <c r="K891" s="75"/>
      <c r="L891" s="73"/>
      <c r="M891" s="74">
        <v>12531.0</v>
      </c>
      <c r="N891" s="75"/>
      <c r="O891" s="73"/>
      <c r="P891" s="74">
        <v>12784.0</v>
      </c>
      <c r="Q891" s="75"/>
    </row>
    <row r="892">
      <c r="A892" s="71" t="s">
        <v>1896</v>
      </c>
      <c r="B892" s="72" t="s">
        <v>1848</v>
      </c>
      <c r="C892" s="73"/>
      <c r="D892" s="74">
        <v>7171.0</v>
      </c>
      <c r="E892" s="75"/>
      <c r="F892" s="73"/>
      <c r="G892" s="74">
        <v>6512.0</v>
      </c>
      <c r="H892" s="75"/>
      <c r="I892" s="73"/>
      <c r="J892" s="74">
        <v>6011.0</v>
      </c>
      <c r="K892" s="75"/>
      <c r="L892" s="73"/>
      <c r="M892" s="74">
        <v>5348.0</v>
      </c>
      <c r="N892" s="75"/>
      <c r="O892" s="73"/>
      <c r="P892" s="74">
        <v>5601.0</v>
      </c>
      <c r="Q892" s="75"/>
    </row>
    <row r="893">
      <c r="A893" s="71" t="s">
        <v>247</v>
      </c>
      <c r="B893" s="72" t="s">
        <v>1848</v>
      </c>
      <c r="C893" s="78">
        <v>11.0</v>
      </c>
      <c r="D893" s="74">
        <v>17809.0</v>
      </c>
      <c r="E893" s="79">
        <f t="shared" ref="E893:E894" si="285">C893/D893</f>
        <v>0.0006176652254</v>
      </c>
      <c r="F893" s="73"/>
      <c r="G893" s="74">
        <v>19886.0</v>
      </c>
      <c r="H893" s="75"/>
      <c r="I893" s="73"/>
      <c r="J893" s="74">
        <v>18040.0</v>
      </c>
      <c r="K893" s="75"/>
      <c r="L893" s="76" t="s">
        <v>1383</v>
      </c>
      <c r="M893" s="74">
        <v>17053.0</v>
      </c>
      <c r="N893" s="77" t="s">
        <v>1383</v>
      </c>
      <c r="O893" s="76" t="s">
        <v>1383</v>
      </c>
      <c r="P893" s="74">
        <v>17411.0</v>
      </c>
      <c r="Q893" s="77" t="s">
        <v>1383</v>
      </c>
    </row>
    <row r="894">
      <c r="A894" s="71" t="s">
        <v>342</v>
      </c>
      <c r="B894" s="72" t="s">
        <v>1848</v>
      </c>
      <c r="C894" s="78">
        <v>28.0</v>
      </c>
      <c r="D894" s="74">
        <v>27531.0</v>
      </c>
      <c r="E894" s="79">
        <f t="shared" si="285"/>
        <v>0.001017035342</v>
      </c>
      <c r="F894" s="73"/>
      <c r="G894" s="74">
        <v>30579.0</v>
      </c>
      <c r="H894" s="75"/>
      <c r="I894" s="73"/>
      <c r="J894" s="74">
        <v>30858.0</v>
      </c>
      <c r="K894" s="75"/>
      <c r="L894" s="78">
        <v>30.0</v>
      </c>
      <c r="M894" s="74">
        <v>33676.0</v>
      </c>
      <c r="N894" s="79">
        <f>L894/M894</f>
        <v>0.0008908421428</v>
      </c>
      <c r="O894" s="78">
        <v>39.0</v>
      </c>
      <c r="P894" s="74">
        <v>36631.0</v>
      </c>
      <c r="Q894" s="79">
        <f>O894/P894</f>
        <v>0.001064671999</v>
      </c>
    </row>
    <row r="895">
      <c r="A895" s="71" t="s">
        <v>631</v>
      </c>
      <c r="B895" s="72" t="s">
        <v>1848</v>
      </c>
      <c r="C895" s="73"/>
      <c r="D895" s="74">
        <v>14419.0</v>
      </c>
      <c r="E895" s="75"/>
      <c r="F895" s="73"/>
      <c r="G895" s="74">
        <v>13940.0</v>
      </c>
      <c r="H895" s="75"/>
      <c r="I895" s="73"/>
      <c r="J895" s="74">
        <v>14773.0</v>
      </c>
      <c r="K895" s="75"/>
      <c r="L895" s="76" t="s">
        <v>1383</v>
      </c>
      <c r="M895" s="74">
        <v>12623.0</v>
      </c>
      <c r="N895" s="77" t="s">
        <v>1383</v>
      </c>
      <c r="O895" s="76" t="s">
        <v>1383</v>
      </c>
      <c r="P895" s="74">
        <v>12965.0</v>
      </c>
      <c r="Q895" s="77" t="s">
        <v>1383</v>
      </c>
    </row>
    <row r="896">
      <c r="A896" s="71" t="s">
        <v>439</v>
      </c>
      <c r="B896" s="72" t="s">
        <v>1848</v>
      </c>
      <c r="C896" s="78">
        <v>7.0</v>
      </c>
      <c r="D896" s="74">
        <v>14246.0</v>
      </c>
      <c r="E896" s="79">
        <f>C896/D896</f>
        <v>0.0004913659975</v>
      </c>
      <c r="F896" s="73"/>
      <c r="G896" s="74">
        <v>20974.0</v>
      </c>
      <c r="H896" s="75"/>
      <c r="I896" s="73"/>
      <c r="J896" s="74">
        <v>20762.0</v>
      </c>
      <c r="K896" s="75"/>
      <c r="L896" s="78">
        <v>21.0</v>
      </c>
      <c r="M896" s="74">
        <v>20534.0</v>
      </c>
      <c r="N896" s="79">
        <f>L896/M896</f>
        <v>0.001022694068</v>
      </c>
      <c r="O896" s="78">
        <v>23.0</v>
      </c>
      <c r="P896" s="74">
        <v>19198.0</v>
      </c>
      <c r="Q896" s="79">
        <f>O896/P896</f>
        <v>0.001198041463</v>
      </c>
    </row>
    <row r="897">
      <c r="A897" s="71" t="s">
        <v>1897</v>
      </c>
      <c r="B897" s="72" t="s">
        <v>1848</v>
      </c>
      <c r="C897" s="73"/>
      <c r="D897" s="74">
        <v>5038.0</v>
      </c>
      <c r="E897" s="75"/>
      <c r="F897" s="73"/>
      <c r="G897" s="74">
        <v>9864.0</v>
      </c>
      <c r="H897" s="75"/>
      <c r="I897" s="73"/>
      <c r="J897" s="74">
        <v>8783.0</v>
      </c>
      <c r="K897" s="75"/>
      <c r="L897" s="73"/>
      <c r="M897" s="74">
        <v>8425.0</v>
      </c>
      <c r="N897" s="75"/>
      <c r="O897" s="73"/>
      <c r="P897" s="74">
        <v>9997.0</v>
      </c>
      <c r="Q897" s="75"/>
    </row>
    <row r="898">
      <c r="A898" s="71" t="s">
        <v>1767</v>
      </c>
      <c r="B898" s="72" t="s">
        <v>1848</v>
      </c>
      <c r="C898" s="78">
        <v>4.0</v>
      </c>
      <c r="D898" s="74">
        <v>11800.0</v>
      </c>
      <c r="E898" s="79">
        <f t="shared" ref="E898:E900" si="286">C898/D898</f>
        <v>0.0003389830508</v>
      </c>
      <c r="F898" s="73"/>
      <c r="G898" s="74">
        <v>12571.0</v>
      </c>
      <c r="H898" s="75"/>
      <c r="I898" s="73"/>
      <c r="J898" s="74">
        <v>11784.0</v>
      </c>
      <c r="K898" s="75"/>
      <c r="L898" s="73"/>
      <c r="M898" s="74">
        <v>10981.0</v>
      </c>
      <c r="N898" s="75"/>
      <c r="O898" s="76" t="s">
        <v>1383</v>
      </c>
      <c r="P898" s="74">
        <v>11847.0</v>
      </c>
      <c r="Q898" s="77" t="s">
        <v>1383</v>
      </c>
    </row>
    <row r="899">
      <c r="A899" s="71" t="s">
        <v>1898</v>
      </c>
      <c r="B899" s="72" t="s">
        <v>1899</v>
      </c>
      <c r="C899" s="78">
        <v>179.0</v>
      </c>
      <c r="D899" s="74">
        <v>16895.0</v>
      </c>
      <c r="E899" s="79">
        <f t="shared" si="286"/>
        <v>0.01059485055</v>
      </c>
      <c r="F899" s="78">
        <v>85.0</v>
      </c>
      <c r="G899" s="74">
        <v>23887.0</v>
      </c>
      <c r="H899" s="79">
        <f>F899/G899</f>
        <v>0.003558420898</v>
      </c>
      <c r="I899" s="78">
        <v>100.0</v>
      </c>
      <c r="J899" s="74">
        <v>22155.0</v>
      </c>
      <c r="K899" s="79">
        <f>I899/J899</f>
        <v>0.004513653803</v>
      </c>
      <c r="L899" s="78">
        <v>80.0</v>
      </c>
      <c r="M899" s="74">
        <v>18438.0</v>
      </c>
      <c r="N899" s="79">
        <f t="shared" ref="N899:N901" si="287">L899/M899</f>
        <v>0.004338865387</v>
      </c>
      <c r="O899" s="78">
        <v>75.0</v>
      </c>
      <c r="P899" s="74">
        <v>21215.0</v>
      </c>
      <c r="Q899" s="79">
        <f t="shared" ref="Q899:Q901" si="288">O899/P899</f>
        <v>0.003535234504</v>
      </c>
    </row>
    <row r="900">
      <c r="A900" s="71" t="s">
        <v>1900</v>
      </c>
      <c r="B900" s="72" t="s">
        <v>1899</v>
      </c>
      <c r="C900" s="78">
        <v>97.0</v>
      </c>
      <c r="D900" s="74">
        <v>17010.0</v>
      </c>
      <c r="E900" s="79">
        <f t="shared" si="286"/>
        <v>0.005702527925</v>
      </c>
      <c r="F900" s="73"/>
      <c r="G900" s="74">
        <v>24128.0</v>
      </c>
      <c r="H900" s="75"/>
      <c r="I900" s="73"/>
      <c r="J900" s="74">
        <v>17912.0</v>
      </c>
      <c r="K900" s="80"/>
      <c r="L900" s="78">
        <v>14.0</v>
      </c>
      <c r="M900" s="74">
        <v>15990.0</v>
      </c>
      <c r="N900" s="79">
        <f t="shared" si="287"/>
        <v>0.000875547217</v>
      </c>
      <c r="O900" s="78">
        <v>13.0</v>
      </c>
      <c r="P900" s="74">
        <v>18541.0</v>
      </c>
      <c r="Q900" s="79">
        <f t="shared" si="288"/>
        <v>0.0007011488054</v>
      </c>
    </row>
    <row r="901">
      <c r="A901" s="71" t="s">
        <v>1901</v>
      </c>
      <c r="B901" s="72" t="s">
        <v>1899</v>
      </c>
      <c r="C901" s="73"/>
      <c r="D901" s="74">
        <v>16747.0</v>
      </c>
      <c r="E901" s="75"/>
      <c r="F901" s="73"/>
      <c r="G901" s="74">
        <v>34102.0</v>
      </c>
      <c r="H901" s="75"/>
      <c r="I901" s="73"/>
      <c r="J901" s="74">
        <v>35300.0</v>
      </c>
      <c r="K901" s="75"/>
      <c r="L901" s="78">
        <v>16.0</v>
      </c>
      <c r="M901" s="74">
        <v>34926.0</v>
      </c>
      <c r="N901" s="79">
        <f t="shared" si="287"/>
        <v>0.0004581114356</v>
      </c>
      <c r="O901" s="78">
        <v>12.0</v>
      </c>
      <c r="P901" s="74">
        <v>39256.0</v>
      </c>
      <c r="Q901" s="79">
        <f t="shared" si="288"/>
        <v>0.000305685755</v>
      </c>
    </row>
    <row r="902">
      <c r="A902" s="71" t="s">
        <v>1902</v>
      </c>
      <c r="B902" s="72" t="s">
        <v>1899</v>
      </c>
      <c r="C902" s="73"/>
      <c r="D902" s="74">
        <v>10442.0</v>
      </c>
      <c r="E902" s="75"/>
      <c r="F902" s="73"/>
      <c r="G902" s="74">
        <v>21776.0</v>
      </c>
      <c r="H902" s="75"/>
      <c r="I902" s="73"/>
      <c r="J902" s="74">
        <v>20977.0</v>
      </c>
      <c r="K902" s="75"/>
      <c r="L902" s="73"/>
      <c r="M902" s="74">
        <v>23789.0</v>
      </c>
      <c r="N902" s="75"/>
      <c r="O902" s="76" t="s">
        <v>1383</v>
      </c>
      <c r="P902" s="74">
        <v>14847.0</v>
      </c>
      <c r="Q902" s="77" t="s">
        <v>1383</v>
      </c>
    </row>
    <row r="903">
      <c r="A903" s="71" t="s">
        <v>1903</v>
      </c>
      <c r="B903" s="72" t="s">
        <v>1899</v>
      </c>
      <c r="C903" s="73"/>
      <c r="D903" s="74">
        <v>16042.0</v>
      </c>
      <c r="E903" s="75"/>
      <c r="F903" s="73"/>
      <c r="G903" s="74">
        <v>21733.0</v>
      </c>
      <c r="H903" s="75"/>
      <c r="I903" s="73"/>
      <c r="J903" s="74">
        <v>22266.0</v>
      </c>
      <c r="K903" s="75"/>
      <c r="L903" s="73"/>
      <c r="M903" s="74">
        <v>28388.0</v>
      </c>
      <c r="N903" s="75"/>
      <c r="O903" s="73"/>
      <c r="P903" s="74">
        <v>23933.0</v>
      </c>
      <c r="Q903" s="75"/>
    </row>
    <row r="904">
      <c r="A904" s="71" t="s">
        <v>1904</v>
      </c>
      <c r="B904" s="72" t="s">
        <v>1899</v>
      </c>
      <c r="C904" s="78">
        <v>900.0</v>
      </c>
      <c r="D904" s="74">
        <v>26296.0</v>
      </c>
      <c r="E904" s="79">
        <f>C904/D904</f>
        <v>0.03422573775</v>
      </c>
      <c r="F904" s="78">
        <v>1250.0</v>
      </c>
      <c r="G904" s="74">
        <v>58200.0</v>
      </c>
      <c r="H904" s="79">
        <f t="shared" ref="H904:H905" si="289">F904/G904</f>
        <v>0.02147766323</v>
      </c>
      <c r="I904" s="78">
        <v>1500.0</v>
      </c>
      <c r="J904" s="74">
        <v>83265.0</v>
      </c>
      <c r="K904" s="79">
        <f t="shared" ref="K904:K905" si="290">I904/J904</f>
        <v>0.01801477211</v>
      </c>
      <c r="L904" s="78">
        <v>2012.0</v>
      </c>
      <c r="M904" s="74">
        <v>124670.0</v>
      </c>
      <c r="N904" s="84">
        <f t="shared" ref="N904:N905" si="291">L904/M904</f>
        <v>0.01613860592</v>
      </c>
      <c r="O904" s="78">
        <v>2204.0</v>
      </c>
      <c r="P904" s="74">
        <v>150203.0</v>
      </c>
      <c r="Q904" s="79">
        <f t="shared" ref="Q904:Q905" si="292">O904/P904</f>
        <v>0.01467347523</v>
      </c>
    </row>
    <row r="905">
      <c r="A905" s="82" t="s">
        <v>1905</v>
      </c>
      <c r="B905" s="72" t="s">
        <v>1899</v>
      </c>
      <c r="C905" s="73"/>
      <c r="D905" s="74">
        <v>12484.0</v>
      </c>
      <c r="E905" s="75"/>
      <c r="F905" s="78">
        <v>125.0</v>
      </c>
      <c r="G905" s="74">
        <f>62767</f>
        <v>62767</v>
      </c>
      <c r="H905" s="79">
        <f t="shared" si="289"/>
        <v>0.001991492345</v>
      </c>
      <c r="I905" s="78">
        <v>286.0</v>
      </c>
      <c r="J905" s="74">
        <f>32807+18382+20767+18999</f>
        <v>90955</v>
      </c>
      <c r="K905" s="79">
        <f t="shared" si="290"/>
        <v>0.003144412072</v>
      </c>
      <c r="L905" s="78">
        <v>341.0</v>
      </c>
      <c r="M905" s="74">
        <f>41963+15261+14569+19765</f>
        <v>91558</v>
      </c>
      <c r="N905" s="79">
        <f t="shared" si="291"/>
        <v>0.003724415125</v>
      </c>
      <c r="O905" s="78">
        <v>325.0</v>
      </c>
      <c r="P905" s="74">
        <f>56506+17540+14847+24191</f>
        <v>113084</v>
      </c>
      <c r="Q905" s="79">
        <f t="shared" si="292"/>
        <v>0.002873969792</v>
      </c>
    </row>
    <row r="906">
      <c r="A906" s="71" t="s">
        <v>1857</v>
      </c>
      <c r="B906" s="72" t="s">
        <v>1899</v>
      </c>
      <c r="C906" s="73"/>
      <c r="D906" s="74">
        <v>5767.0</v>
      </c>
      <c r="E906" s="75"/>
      <c r="F906" s="73"/>
      <c r="G906" s="74">
        <v>8593.0</v>
      </c>
      <c r="H906" s="75"/>
      <c r="I906" s="73"/>
      <c r="J906" s="74">
        <v>9514.0</v>
      </c>
      <c r="K906" s="75"/>
      <c r="L906" s="73"/>
      <c r="M906" s="74">
        <v>10430.0</v>
      </c>
      <c r="N906" s="75"/>
      <c r="O906" s="73"/>
      <c r="P906" s="74">
        <v>12046.0</v>
      </c>
      <c r="Q906" s="75"/>
    </row>
    <row r="907">
      <c r="A907" s="71" t="s">
        <v>1169</v>
      </c>
      <c r="B907" s="72" t="s">
        <v>1899</v>
      </c>
      <c r="C907" s="73"/>
      <c r="D907" s="74">
        <v>2416.0</v>
      </c>
      <c r="E907" s="80"/>
      <c r="F907" s="73"/>
      <c r="G907" s="74">
        <v>4288.0</v>
      </c>
      <c r="H907" s="75"/>
      <c r="I907" s="73"/>
      <c r="J907" s="74">
        <v>3952.0</v>
      </c>
      <c r="K907" s="75"/>
      <c r="L907" s="73"/>
      <c r="M907" s="74">
        <v>6054.0</v>
      </c>
      <c r="N907" s="75"/>
      <c r="O907" s="73"/>
      <c r="P907" s="74">
        <v>7203.0</v>
      </c>
      <c r="Q907" s="75"/>
    </row>
    <row r="908">
      <c r="A908" s="71" t="s">
        <v>1906</v>
      </c>
      <c r="B908" s="72" t="s">
        <v>1899</v>
      </c>
      <c r="C908" s="73"/>
      <c r="D908" s="74">
        <v>18837.0</v>
      </c>
      <c r="E908" s="75"/>
      <c r="F908" s="73"/>
      <c r="G908" s="74">
        <v>25050.0</v>
      </c>
      <c r="H908" s="75"/>
      <c r="I908" s="73"/>
      <c r="J908" s="74">
        <v>27885.0</v>
      </c>
      <c r="K908" s="75"/>
      <c r="L908" s="78">
        <v>13.0</v>
      </c>
      <c r="M908" s="74">
        <v>32285.0</v>
      </c>
      <c r="N908" s="79">
        <f t="shared" ref="N908:N909" si="293">L908/M908</f>
        <v>0.0004026637757</v>
      </c>
      <c r="O908" s="76" t="s">
        <v>1383</v>
      </c>
      <c r="P908" s="74">
        <v>29855.0</v>
      </c>
      <c r="Q908" s="77" t="s">
        <v>1383</v>
      </c>
    </row>
    <row r="909">
      <c r="A909" s="71" t="s">
        <v>1907</v>
      </c>
      <c r="B909" s="72" t="s">
        <v>1899</v>
      </c>
      <c r="C909" s="73"/>
      <c r="D909" s="74">
        <v>14914.0</v>
      </c>
      <c r="E909" s="75"/>
      <c r="F909" s="73"/>
      <c r="G909" s="74">
        <v>14278.0</v>
      </c>
      <c r="H909" s="75"/>
      <c r="I909" s="73"/>
      <c r="J909" s="74">
        <v>12466.0</v>
      </c>
      <c r="K909" s="75"/>
      <c r="L909" s="78">
        <v>25.0</v>
      </c>
      <c r="M909" s="74">
        <v>12778.0</v>
      </c>
      <c r="N909" s="79">
        <f t="shared" si="293"/>
        <v>0.001956487713</v>
      </c>
      <c r="O909" s="78">
        <v>24.0</v>
      </c>
      <c r="P909" s="74">
        <v>14562.0</v>
      </c>
      <c r="Q909" s="79">
        <f>O909/P909</f>
        <v>0.001648125258</v>
      </c>
    </row>
    <row r="910">
      <c r="A910" s="71" t="s">
        <v>1908</v>
      </c>
      <c r="B910" s="72" t="s">
        <v>1899</v>
      </c>
      <c r="C910" s="73"/>
      <c r="D910" s="74">
        <v>15603.0</v>
      </c>
      <c r="E910" s="75"/>
      <c r="F910" s="73"/>
      <c r="G910" s="74">
        <v>27689.0</v>
      </c>
      <c r="H910" s="75"/>
      <c r="I910" s="73"/>
      <c r="J910" s="74">
        <v>29376.0</v>
      </c>
      <c r="K910" s="75"/>
      <c r="L910" s="76" t="s">
        <v>1383</v>
      </c>
      <c r="M910" s="74">
        <v>31016.0</v>
      </c>
      <c r="N910" s="77" t="s">
        <v>1383</v>
      </c>
      <c r="O910" s="76" t="s">
        <v>1383</v>
      </c>
      <c r="P910" s="74">
        <v>31803.0</v>
      </c>
      <c r="Q910" s="77" t="s">
        <v>1383</v>
      </c>
    </row>
    <row r="911">
      <c r="A911" s="71" t="s">
        <v>1909</v>
      </c>
      <c r="B911" s="72" t="s">
        <v>1899</v>
      </c>
      <c r="C911" s="78">
        <f>94+13</f>
        <v>107</v>
      </c>
      <c r="D911" s="74">
        <v>19966.0</v>
      </c>
      <c r="E911" s="79">
        <f t="shared" ref="E911:E913" si="294">C911/D911</f>
        <v>0.005359110488</v>
      </c>
      <c r="F911" s="78">
        <v>50.0</v>
      </c>
      <c r="G911" s="74">
        <v>34580.0</v>
      </c>
      <c r="H911" s="79">
        <f>F911/G911</f>
        <v>0.001445922499</v>
      </c>
      <c r="I911" s="78">
        <v>165.0</v>
      </c>
      <c r="J911" s="74">
        <v>44513.0</v>
      </c>
      <c r="K911" s="79">
        <f>I911/J911</f>
        <v>0.003706782288</v>
      </c>
      <c r="L911" s="78">
        <v>750.0</v>
      </c>
      <c r="M911" s="74">
        <v>68208.0</v>
      </c>
      <c r="N911" s="79">
        <f t="shared" ref="N911:N912" si="295">L911/M911</f>
        <v>0.01099577762</v>
      </c>
      <c r="O911" s="78">
        <v>590.0</v>
      </c>
      <c r="P911" s="74">
        <v>88415.0</v>
      </c>
      <c r="Q911" s="79">
        <f t="shared" ref="Q911:Q912" si="296">O911/P911</f>
        <v>0.006673075836</v>
      </c>
    </row>
    <row r="912">
      <c r="A912" s="71" t="s">
        <v>1910</v>
      </c>
      <c r="B912" s="72" t="s">
        <v>1899</v>
      </c>
      <c r="C912" s="78">
        <v>12.0</v>
      </c>
      <c r="D912" s="74">
        <v>12134.0</v>
      </c>
      <c r="E912" s="79">
        <f t="shared" si="294"/>
        <v>0.0009889566507</v>
      </c>
      <c r="F912" s="73"/>
      <c r="G912" s="74">
        <v>11637.0</v>
      </c>
      <c r="H912" s="75"/>
      <c r="I912" s="73"/>
      <c r="J912" s="74">
        <v>11231.0</v>
      </c>
      <c r="K912" s="75"/>
      <c r="L912" s="78">
        <v>39.0</v>
      </c>
      <c r="M912" s="74">
        <v>15815.0</v>
      </c>
      <c r="N912" s="79">
        <f t="shared" si="295"/>
        <v>0.002466013279</v>
      </c>
      <c r="O912" s="78">
        <v>58.0</v>
      </c>
      <c r="P912" s="74">
        <v>19023.0</v>
      </c>
      <c r="Q912" s="79">
        <f t="shared" si="296"/>
        <v>0.003048940756</v>
      </c>
    </row>
    <row r="913">
      <c r="A913" s="71" t="s">
        <v>1911</v>
      </c>
      <c r="B913" s="72" t="s">
        <v>1899</v>
      </c>
      <c r="C913" s="78">
        <v>78.0</v>
      </c>
      <c r="D913" s="74">
        <v>15132.0</v>
      </c>
      <c r="E913" s="79">
        <f t="shared" si="294"/>
        <v>0.005154639175</v>
      </c>
      <c r="F913" s="76" t="s">
        <v>1383</v>
      </c>
      <c r="G913" s="74">
        <v>20055.0</v>
      </c>
      <c r="H913" s="77" t="s">
        <v>1383</v>
      </c>
      <c r="I913" s="73"/>
      <c r="J913" s="74">
        <v>17487.0</v>
      </c>
      <c r="K913" s="75"/>
      <c r="L913" s="73"/>
      <c r="M913" s="74">
        <v>17449.0</v>
      </c>
      <c r="N913" s="75"/>
      <c r="O913" s="73"/>
      <c r="P913" s="74">
        <v>18039.0</v>
      </c>
      <c r="Q913" s="75"/>
    </row>
    <row r="914">
      <c r="A914" s="71" t="s">
        <v>323</v>
      </c>
      <c r="B914" s="72" t="s">
        <v>1899</v>
      </c>
      <c r="C914" s="73"/>
      <c r="D914" s="74">
        <v>6495.0</v>
      </c>
      <c r="E914" s="75"/>
      <c r="F914" s="73"/>
      <c r="G914" s="74">
        <v>11989.0</v>
      </c>
      <c r="H914" s="75"/>
      <c r="I914" s="73"/>
      <c r="J914" s="74">
        <v>32382.0</v>
      </c>
      <c r="K914" s="75"/>
      <c r="L914" s="78">
        <v>24.0</v>
      </c>
      <c r="M914" s="74">
        <v>30530.0</v>
      </c>
      <c r="N914" s="79">
        <f>L914/M914</f>
        <v>0.000786112021</v>
      </c>
      <c r="O914" s="78">
        <v>22.0</v>
      </c>
      <c r="P914" s="74">
        <v>32382.0</v>
      </c>
      <c r="Q914" s="79">
        <f>O914/P914</f>
        <v>0.0006793897844</v>
      </c>
    </row>
    <row r="915">
      <c r="A915" s="71" t="s">
        <v>1440</v>
      </c>
      <c r="B915" s="72" t="s">
        <v>1899</v>
      </c>
      <c r="C915" s="73"/>
      <c r="D915" s="74">
        <v>6188.0</v>
      </c>
      <c r="E915" s="75"/>
      <c r="F915" s="73"/>
      <c r="G915" s="74">
        <v>15958.0</v>
      </c>
      <c r="H915" s="75"/>
      <c r="I915" s="73"/>
      <c r="J915" s="74">
        <v>15933.0</v>
      </c>
      <c r="K915" s="75"/>
      <c r="L915" s="73"/>
      <c r="M915" s="74">
        <v>15709.0</v>
      </c>
      <c r="N915" s="75"/>
      <c r="O915" s="73"/>
      <c r="P915" s="74">
        <v>15933.0</v>
      </c>
      <c r="Q915" s="75"/>
    </row>
    <row r="916">
      <c r="A916" s="71" t="s">
        <v>1912</v>
      </c>
      <c r="B916" s="72" t="s">
        <v>1899</v>
      </c>
      <c r="C916" s="78">
        <v>51.0</v>
      </c>
      <c r="D916" s="74">
        <v>16676.0</v>
      </c>
      <c r="E916" s="79">
        <f t="shared" ref="E916:E917" si="297">C916/D916</f>
        <v>0.003058287359</v>
      </c>
      <c r="F916" s="78">
        <v>88.0</v>
      </c>
      <c r="G916" s="74">
        <v>31262.0</v>
      </c>
      <c r="H916" s="79">
        <f t="shared" ref="H916:H917" si="298">F916/G916</f>
        <v>0.002814919071</v>
      </c>
      <c r="I916" s="78">
        <v>105.0</v>
      </c>
      <c r="J916" s="74">
        <v>37183.0</v>
      </c>
      <c r="K916" s="79">
        <f t="shared" ref="K916:K917" si="299">I916/J916</f>
        <v>0.002823871124</v>
      </c>
      <c r="L916" s="78">
        <v>42.0</v>
      </c>
      <c r="M916" s="74">
        <v>28192.0</v>
      </c>
      <c r="N916" s="79">
        <f t="shared" ref="N916:N917" si="300">L916/M916</f>
        <v>0.001489784336</v>
      </c>
      <c r="O916" s="78">
        <v>121.0</v>
      </c>
      <c r="P916" s="74">
        <v>37183.0</v>
      </c>
      <c r="Q916" s="79">
        <f t="shared" ref="Q916:Q917" si="301">O916/P916</f>
        <v>0.003254175295</v>
      </c>
    </row>
    <row r="917">
      <c r="A917" s="71" t="s">
        <v>1913</v>
      </c>
      <c r="B917" s="72" t="s">
        <v>1899</v>
      </c>
      <c r="C917" s="78">
        <v>61.0</v>
      </c>
      <c r="D917" s="74">
        <v>17544.0</v>
      </c>
      <c r="E917" s="79">
        <f t="shared" si="297"/>
        <v>0.003476972184</v>
      </c>
      <c r="F917" s="78">
        <v>125.0</v>
      </c>
      <c r="G917" s="74">
        <v>30954.0</v>
      </c>
      <c r="H917" s="79">
        <f t="shared" si="298"/>
        <v>0.004038250307</v>
      </c>
      <c r="I917" s="78">
        <v>55.0</v>
      </c>
      <c r="J917" s="74">
        <v>27721.0</v>
      </c>
      <c r="K917" s="79">
        <f t="shared" si="299"/>
        <v>0.001984055409</v>
      </c>
      <c r="L917" s="78">
        <f>132+71</f>
        <v>203</v>
      </c>
      <c r="M917" s="74">
        <v>24638.0</v>
      </c>
      <c r="N917" s="79">
        <f t="shared" si="300"/>
        <v>0.008239305138</v>
      </c>
      <c r="O917" s="78">
        <f>55+16</f>
        <v>71</v>
      </c>
      <c r="P917" s="74">
        <v>27721.0</v>
      </c>
      <c r="Q917" s="79">
        <f t="shared" si="301"/>
        <v>0.002561235165</v>
      </c>
    </row>
    <row r="918">
      <c r="A918" s="71" t="s">
        <v>1227</v>
      </c>
      <c r="B918" s="72" t="s">
        <v>1899</v>
      </c>
      <c r="C918" s="73"/>
      <c r="D918" s="74">
        <v>5328.0</v>
      </c>
      <c r="E918" s="75"/>
      <c r="F918" s="73"/>
      <c r="G918" s="74">
        <v>13818.0</v>
      </c>
      <c r="H918" s="75"/>
      <c r="I918" s="73"/>
      <c r="J918" s="74">
        <v>17807.0</v>
      </c>
      <c r="K918" s="75"/>
      <c r="L918" s="73"/>
      <c r="M918" s="74">
        <v>13808.0</v>
      </c>
      <c r="N918" s="75"/>
      <c r="O918" s="73"/>
      <c r="P918" s="74">
        <v>17807.0</v>
      </c>
      <c r="Q918" s="75"/>
    </row>
    <row r="919">
      <c r="A919" s="71" t="s">
        <v>1132</v>
      </c>
      <c r="B919" s="72" t="s">
        <v>1899</v>
      </c>
      <c r="C919" s="73"/>
      <c r="D919" s="74">
        <v>12166.0</v>
      </c>
      <c r="E919" s="75"/>
      <c r="F919" s="73"/>
      <c r="G919" s="74">
        <v>18247.0</v>
      </c>
      <c r="H919" s="75"/>
      <c r="I919" s="73"/>
      <c r="J919" s="74">
        <v>21563.0</v>
      </c>
      <c r="K919" s="75"/>
      <c r="L919" s="78">
        <v>24.0</v>
      </c>
      <c r="M919" s="74">
        <v>40032.0</v>
      </c>
      <c r="N919" s="79">
        <f t="shared" ref="N919:N920" si="302">L919/M919</f>
        <v>0.0005995203837</v>
      </c>
      <c r="O919" s="78">
        <v>44.0</v>
      </c>
      <c r="P919" s="74">
        <v>50427.0</v>
      </c>
      <c r="Q919" s="79">
        <f t="shared" ref="Q919:Q921" si="303">O919/P919</f>
        <v>0.0008725484364</v>
      </c>
    </row>
    <row r="920">
      <c r="A920" s="71" t="s">
        <v>1047</v>
      </c>
      <c r="B920" s="72" t="s">
        <v>1899</v>
      </c>
      <c r="C920" s="73"/>
      <c r="D920" s="74">
        <v>13235.0</v>
      </c>
      <c r="E920" s="75"/>
      <c r="F920" s="78">
        <v>57.0</v>
      </c>
      <c r="G920" s="74">
        <v>28733.0</v>
      </c>
      <c r="H920" s="79">
        <f>F920/G920</f>
        <v>0.001983781714</v>
      </c>
      <c r="I920" s="73"/>
      <c r="J920" s="74">
        <v>30841.0</v>
      </c>
      <c r="K920" s="75"/>
      <c r="L920" s="78">
        <v>100.0</v>
      </c>
      <c r="M920" s="74">
        <v>38827.0</v>
      </c>
      <c r="N920" s="79">
        <f t="shared" si="302"/>
        <v>0.002575527339</v>
      </c>
      <c r="O920" s="78">
        <v>110.0</v>
      </c>
      <c r="P920" s="74">
        <v>43941.0</v>
      </c>
      <c r="Q920" s="79">
        <f t="shared" si="303"/>
        <v>0.002503356774</v>
      </c>
    </row>
    <row r="921">
      <c r="A921" s="71" t="s">
        <v>1914</v>
      </c>
      <c r="B921" s="72" t="s">
        <v>1899</v>
      </c>
      <c r="C921" s="73"/>
      <c r="D921" s="74">
        <v>19113.0</v>
      </c>
      <c r="E921" s="75"/>
      <c r="F921" s="73"/>
      <c r="G921" s="74">
        <v>33111.0</v>
      </c>
      <c r="H921" s="75"/>
      <c r="I921" s="73"/>
      <c r="J921" s="74">
        <v>30344.0</v>
      </c>
      <c r="K921" s="75"/>
      <c r="L921" s="76" t="s">
        <v>1383</v>
      </c>
      <c r="M921" s="74">
        <v>32419.0</v>
      </c>
      <c r="N921" s="77" t="s">
        <v>1383</v>
      </c>
      <c r="O921" s="78">
        <v>16.0</v>
      </c>
      <c r="P921" s="74">
        <v>38615.0</v>
      </c>
      <c r="Q921" s="79">
        <f t="shared" si="303"/>
        <v>0.0004143467564</v>
      </c>
    </row>
    <row r="922">
      <c r="A922" s="71" t="s">
        <v>1915</v>
      </c>
      <c r="B922" s="72" t="s">
        <v>1899</v>
      </c>
      <c r="C922" s="78">
        <v>44.0</v>
      </c>
      <c r="D922" s="74">
        <v>10277.0</v>
      </c>
      <c r="E922" s="79">
        <f>C922/D922</f>
        <v>0.004281405079</v>
      </c>
      <c r="F922" s="73"/>
      <c r="G922" s="74">
        <f>9402+10415</f>
        <v>19817</v>
      </c>
      <c r="H922" s="75"/>
      <c r="I922" s="73"/>
      <c r="J922" s="74">
        <f>11074+9856</f>
        <v>20930</v>
      </c>
      <c r="K922" s="75"/>
      <c r="L922" s="73"/>
      <c r="M922" s="74">
        <f>11668+12451</f>
        <v>24119</v>
      </c>
      <c r="N922" s="75"/>
      <c r="O922" s="76" t="s">
        <v>1383</v>
      </c>
      <c r="P922" s="74">
        <f>10959+14618</f>
        <v>25577</v>
      </c>
      <c r="Q922" s="77" t="s">
        <v>1383</v>
      </c>
    </row>
    <row r="923">
      <c r="A923" s="71" t="s">
        <v>1563</v>
      </c>
      <c r="B923" s="72" t="s">
        <v>1899</v>
      </c>
      <c r="C923" s="73"/>
      <c r="D923" s="74">
        <v>11075.0</v>
      </c>
      <c r="E923" s="75"/>
      <c r="F923" s="73"/>
      <c r="G923" s="74">
        <v>18485.0</v>
      </c>
      <c r="H923" s="75"/>
      <c r="I923" s="73"/>
      <c r="J923" s="74">
        <v>16962.0</v>
      </c>
      <c r="K923" s="75"/>
      <c r="L923" s="76" t="s">
        <v>1383</v>
      </c>
      <c r="M923" s="74">
        <v>22822.0</v>
      </c>
      <c r="N923" s="77" t="s">
        <v>1383</v>
      </c>
      <c r="O923" s="73"/>
      <c r="P923" s="74">
        <v>24790.0</v>
      </c>
      <c r="Q923" s="75"/>
    </row>
    <row r="924">
      <c r="A924" s="71" t="s">
        <v>297</v>
      </c>
      <c r="B924" s="72" t="s">
        <v>1899</v>
      </c>
      <c r="C924" s="73"/>
      <c r="D924" s="74">
        <v>5258.0</v>
      </c>
      <c r="E924" s="75"/>
      <c r="F924" s="73"/>
      <c r="G924" s="74">
        <v>10627.0</v>
      </c>
      <c r="H924" s="75"/>
      <c r="I924" s="73"/>
      <c r="J924" s="74">
        <v>11643.0</v>
      </c>
      <c r="K924" s="75"/>
      <c r="L924" s="73"/>
      <c r="M924" s="74">
        <v>18206.0</v>
      </c>
      <c r="N924" s="75"/>
      <c r="O924" s="73"/>
      <c r="P924" s="74">
        <v>17790.0</v>
      </c>
      <c r="Q924" s="75"/>
    </row>
    <row r="925">
      <c r="A925" s="71" t="s">
        <v>708</v>
      </c>
      <c r="B925" s="72" t="s">
        <v>1899</v>
      </c>
      <c r="C925" s="73"/>
      <c r="D925" s="74">
        <v>13906.0</v>
      </c>
      <c r="E925" s="75"/>
      <c r="F925" s="73"/>
      <c r="G925" s="74">
        <v>10676.0</v>
      </c>
      <c r="H925" s="75"/>
      <c r="I925" s="73"/>
      <c r="J925" s="74">
        <v>10829.0</v>
      </c>
      <c r="K925" s="75"/>
      <c r="L925" s="78">
        <v>12.0</v>
      </c>
      <c r="M925" s="74">
        <v>14829.0</v>
      </c>
      <c r="N925" s="79">
        <f t="shared" ref="N925:N929" si="304">L925/M925</f>
        <v>0.0008092251669</v>
      </c>
      <c r="O925" s="78">
        <v>16.0</v>
      </c>
      <c r="P925" s="74">
        <v>18443.0</v>
      </c>
      <c r="Q925" s="79">
        <f t="shared" ref="Q925:Q929" si="305">O925/P925</f>
        <v>0.0008675378192</v>
      </c>
    </row>
    <row r="926">
      <c r="A926" s="71" t="s">
        <v>1916</v>
      </c>
      <c r="B926" s="72" t="s">
        <v>1899</v>
      </c>
      <c r="C926" s="78">
        <v>65.0</v>
      </c>
      <c r="D926" s="74">
        <v>14206.0</v>
      </c>
      <c r="E926" s="79">
        <f t="shared" ref="E926:E929" si="306">C926/D926</f>
        <v>0.004575531466</v>
      </c>
      <c r="F926" s="78">
        <v>42.0</v>
      </c>
      <c r="G926" s="74">
        <v>18786.0</v>
      </c>
      <c r="H926" s="79">
        <f t="shared" ref="H926:H929" si="307">F926/G926</f>
        <v>0.002235707442</v>
      </c>
      <c r="I926" s="73"/>
      <c r="J926" s="74">
        <v>19311.0</v>
      </c>
      <c r="K926" s="75"/>
      <c r="L926" s="78">
        <v>29.0</v>
      </c>
      <c r="M926" s="74">
        <v>23689.0</v>
      </c>
      <c r="N926" s="79">
        <f t="shared" si="304"/>
        <v>0.001224196885</v>
      </c>
      <c r="O926" s="78">
        <v>39.0</v>
      </c>
      <c r="P926" s="74">
        <v>27571.0</v>
      </c>
      <c r="Q926" s="79">
        <f t="shared" si="305"/>
        <v>0.00141452976</v>
      </c>
    </row>
    <row r="927">
      <c r="A927" s="71" t="s">
        <v>1917</v>
      </c>
      <c r="B927" s="72" t="s">
        <v>1899</v>
      </c>
      <c r="C927" s="78">
        <v>96.0</v>
      </c>
      <c r="D927" s="74">
        <v>19707.0</v>
      </c>
      <c r="E927" s="79">
        <f t="shared" si="306"/>
        <v>0.004871365505</v>
      </c>
      <c r="F927" s="78">
        <v>90.0</v>
      </c>
      <c r="G927" s="74">
        <v>36455.0</v>
      </c>
      <c r="H927" s="79">
        <f t="shared" si="307"/>
        <v>0.002468797147</v>
      </c>
      <c r="I927" s="73"/>
      <c r="J927" s="74">
        <v>38602.0</v>
      </c>
      <c r="K927" s="75"/>
      <c r="L927" s="78">
        <v>60.0</v>
      </c>
      <c r="M927" s="74">
        <v>38477.0</v>
      </c>
      <c r="N927" s="79">
        <f t="shared" si="304"/>
        <v>0.001559373132</v>
      </c>
      <c r="O927" s="78">
        <v>56.0</v>
      </c>
      <c r="P927" s="74">
        <v>40997.0</v>
      </c>
      <c r="Q927" s="79">
        <f t="shared" si="305"/>
        <v>0.001365953606</v>
      </c>
    </row>
    <row r="928">
      <c r="A928" s="71" t="s">
        <v>1918</v>
      </c>
      <c r="B928" s="72" t="s">
        <v>1899</v>
      </c>
      <c r="C928" s="78">
        <v>5000.0</v>
      </c>
      <c r="D928" s="74">
        <v>216090.0</v>
      </c>
      <c r="E928" s="79">
        <f t="shared" si="306"/>
        <v>0.0231385071</v>
      </c>
      <c r="F928" s="78">
        <v>8000.0</v>
      </c>
      <c r="G928" s="74">
        <v>339075.0</v>
      </c>
      <c r="H928" s="79">
        <f t="shared" si="307"/>
        <v>0.02359360024</v>
      </c>
      <c r="I928" s="78">
        <v>8000.0</v>
      </c>
      <c r="J928" s="74">
        <v>387219.0</v>
      </c>
      <c r="K928" s="79">
        <f t="shared" ref="K928:K929" si="308">I928/J928</f>
        <v>0.02066014323</v>
      </c>
      <c r="L928" s="78">
        <v>9000.0</v>
      </c>
      <c r="M928" s="74">
        <v>458762.0</v>
      </c>
      <c r="N928" s="79">
        <f t="shared" si="304"/>
        <v>0.01961801544</v>
      </c>
      <c r="O928" s="78">
        <v>8700.0</v>
      </c>
      <c r="P928" s="74">
        <v>494537.0</v>
      </c>
      <c r="Q928" s="79">
        <f t="shared" si="305"/>
        <v>0.01759221251</v>
      </c>
    </row>
    <row r="929">
      <c r="A929" s="71" t="s">
        <v>1453</v>
      </c>
      <c r="B929" s="72" t="s">
        <v>1899</v>
      </c>
      <c r="C929" s="78">
        <v>128.0</v>
      </c>
      <c r="D929" s="74">
        <v>14683.0</v>
      </c>
      <c r="E929" s="79">
        <f t="shared" si="306"/>
        <v>0.00871756453</v>
      </c>
      <c r="F929" s="78">
        <v>200.0</v>
      </c>
      <c r="G929" s="74">
        <v>25830.0</v>
      </c>
      <c r="H929" s="79">
        <f t="shared" si="307"/>
        <v>0.007742934572</v>
      </c>
      <c r="I929" s="78">
        <v>350.0</v>
      </c>
      <c r="J929" s="74">
        <v>30319.0</v>
      </c>
      <c r="K929" s="79">
        <f t="shared" si="308"/>
        <v>0.01154391636</v>
      </c>
      <c r="L929" s="78">
        <v>500.0</v>
      </c>
      <c r="M929" s="74">
        <v>54337.0</v>
      </c>
      <c r="N929" s="79">
        <f t="shared" si="304"/>
        <v>0.009201833005</v>
      </c>
      <c r="O929" s="78">
        <v>520.0</v>
      </c>
      <c r="P929" s="74">
        <v>59168.0</v>
      </c>
      <c r="Q929" s="79">
        <f t="shared" si="305"/>
        <v>0.008788534343</v>
      </c>
    </row>
    <row r="930">
      <c r="A930" s="71" t="s">
        <v>1919</v>
      </c>
      <c r="B930" s="72" t="s">
        <v>1899</v>
      </c>
      <c r="C930" s="73"/>
      <c r="D930" s="74">
        <v>11575.0</v>
      </c>
      <c r="E930" s="75"/>
      <c r="F930" s="73"/>
      <c r="G930" s="74">
        <v>12524.0</v>
      </c>
      <c r="H930" s="75"/>
      <c r="I930" s="73"/>
      <c r="J930" s="74">
        <v>10194.0</v>
      </c>
      <c r="K930" s="75"/>
      <c r="L930" s="73"/>
      <c r="M930" s="74">
        <v>9608.0</v>
      </c>
      <c r="N930" s="75"/>
      <c r="O930" s="73"/>
      <c r="P930" s="74">
        <v>12318.0</v>
      </c>
      <c r="Q930" s="75"/>
    </row>
    <row r="931">
      <c r="A931" s="71" t="s">
        <v>1920</v>
      </c>
      <c r="B931" s="72" t="s">
        <v>1899</v>
      </c>
      <c r="C931" s="78">
        <v>75.0</v>
      </c>
      <c r="D931" s="74">
        <v>17785.0</v>
      </c>
      <c r="E931" s="79">
        <f t="shared" ref="E931:E932" si="309">C931/D931</f>
        <v>0.004217036829</v>
      </c>
      <c r="F931" s="73"/>
      <c r="G931" s="74">
        <v>25289.0</v>
      </c>
      <c r="H931" s="80"/>
      <c r="I931" s="73"/>
      <c r="J931" s="74">
        <v>24697.0</v>
      </c>
      <c r="K931" s="75"/>
      <c r="L931" s="73"/>
      <c r="M931" s="74">
        <v>21007.0</v>
      </c>
      <c r="N931" s="75"/>
      <c r="O931" s="76" t="s">
        <v>1383</v>
      </c>
      <c r="P931" s="74">
        <v>24004.0</v>
      </c>
      <c r="Q931" s="77" t="s">
        <v>1383</v>
      </c>
    </row>
    <row r="932">
      <c r="A932" s="71" t="s">
        <v>1921</v>
      </c>
      <c r="B932" s="72" t="s">
        <v>1899</v>
      </c>
      <c r="C932" s="78">
        <v>206.0</v>
      </c>
      <c r="D932" s="74">
        <v>23563.0</v>
      </c>
      <c r="E932" s="79">
        <f t="shared" si="309"/>
        <v>0.008742520053</v>
      </c>
      <c r="F932" s="78">
        <v>45.0</v>
      </c>
      <c r="G932" s="74">
        <v>44545.0</v>
      </c>
      <c r="H932" s="79">
        <f>F932/G932</f>
        <v>0.00101021439</v>
      </c>
      <c r="I932" s="78">
        <f>450+83</f>
        <v>533</v>
      </c>
      <c r="J932" s="74">
        <v>59444.0</v>
      </c>
      <c r="K932" s="79">
        <f>I932/J932</f>
        <v>0.008966422179</v>
      </c>
      <c r="L932" s="78">
        <v>572.0</v>
      </c>
      <c r="M932" s="74">
        <v>65455.0</v>
      </c>
      <c r="N932" s="79">
        <f>L932/M932</f>
        <v>0.008738828203</v>
      </c>
      <c r="O932" s="78">
        <f>585+11</f>
        <v>596</v>
      </c>
      <c r="P932" s="74">
        <v>73370.0</v>
      </c>
      <c r="Q932" s="79">
        <f>O932/P932</f>
        <v>0.008123211122</v>
      </c>
    </row>
    <row r="933">
      <c r="A933" s="71" t="s">
        <v>1922</v>
      </c>
      <c r="B933" s="72" t="s">
        <v>1899</v>
      </c>
      <c r="C933" s="73"/>
      <c r="D933" s="74">
        <v>8573.0</v>
      </c>
      <c r="E933" s="75"/>
      <c r="F933" s="73"/>
      <c r="G933" s="74">
        <v>11402.0</v>
      </c>
      <c r="H933" s="75"/>
      <c r="I933" s="73"/>
      <c r="J933" s="74">
        <v>15301.0</v>
      </c>
      <c r="K933" s="75"/>
      <c r="L933" s="73"/>
      <c r="M933" s="74">
        <v>16078.0</v>
      </c>
      <c r="N933" s="75"/>
      <c r="O933" s="73"/>
      <c r="P933" s="74">
        <v>15881.0</v>
      </c>
      <c r="Q933" s="75"/>
    </row>
    <row r="934">
      <c r="A934" s="71" t="s">
        <v>460</v>
      </c>
      <c r="B934" s="72" t="s">
        <v>1899</v>
      </c>
      <c r="C934" s="78">
        <v>10.0</v>
      </c>
      <c r="D934" s="74">
        <v>8440.0</v>
      </c>
      <c r="E934" s="79">
        <f>C934/D934</f>
        <v>0.001184834123</v>
      </c>
      <c r="F934" s="73"/>
      <c r="G934" s="74">
        <v>15769.0</v>
      </c>
      <c r="H934" s="75"/>
      <c r="I934" s="73"/>
      <c r="J934" s="74">
        <v>20860.0</v>
      </c>
      <c r="K934" s="75"/>
      <c r="L934" s="76" t="s">
        <v>1383</v>
      </c>
      <c r="M934" s="74">
        <v>26374.0</v>
      </c>
      <c r="N934" s="77" t="s">
        <v>1383</v>
      </c>
      <c r="O934" s="73"/>
      <c r="P934" s="74">
        <v>28829.0</v>
      </c>
      <c r="Q934" s="75"/>
    </row>
    <row r="935">
      <c r="A935" s="71" t="s">
        <v>1923</v>
      </c>
      <c r="B935" s="72" t="s">
        <v>1899</v>
      </c>
      <c r="C935" s="73"/>
      <c r="D935" s="74">
        <v>7344.0</v>
      </c>
      <c r="E935" s="75"/>
      <c r="F935" s="73"/>
      <c r="G935" s="74">
        <v>19874.0</v>
      </c>
      <c r="H935" s="75"/>
      <c r="I935" s="73"/>
      <c r="J935" s="74">
        <v>20713.0</v>
      </c>
      <c r="K935" s="75"/>
      <c r="L935" s="73"/>
      <c r="M935" s="74">
        <v>24110.0</v>
      </c>
      <c r="N935" s="75"/>
      <c r="O935" s="76" t="s">
        <v>1383</v>
      </c>
      <c r="P935" s="74">
        <v>23586.0</v>
      </c>
      <c r="Q935" s="77" t="s">
        <v>1383</v>
      </c>
    </row>
    <row r="936">
      <c r="A936" s="71" t="s">
        <v>1924</v>
      </c>
      <c r="B936" s="72" t="s">
        <v>1899</v>
      </c>
      <c r="C936" s="73"/>
      <c r="D936" s="74">
        <v>4405.0</v>
      </c>
      <c r="E936" s="75"/>
      <c r="F936" s="73"/>
      <c r="G936" s="74">
        <v>5277.0</v>
      </c>
      <c r="H936" s="75"/>
      <c r="I936" s="73"/>
      <c r="J936" s="74">
        <v>4968.0</v>
      </c>
      <c r="K936" s="75"/>
      <c r="L936" s="73"/>
      <c r="M936" s="74">
        <v>6512.0</v>
      </c>
      <c r="N936" s="75"/>
      <c r="O936" s="73"/>
      <c r="P936" s="74">
        <v>7280.0</v>
      </c>
      <c r="Q936" s="75"/>
    </row>
    <row r="937">
      <c r="A937" s="71" t="s">
        <v>1925</v>
      </c>
      <c r="B937" s="72" t="s">
        <v>1899</v>
      </c>
      <c r="C937" s="73"/>
      <c r="D937" s="74">
        <v>7161.0</v>
      </c>
      <c r="E937" s="75"/>
      <c r="F937" s="73"/>
      <c r="G937" s="74">
        <v>11207.0</v>
      </c>
      <c r="H937" s="75"/>
      <c r="I937" s="73"/>
      <c r="J937" s="74">
        <v>8586.0</v>
      </c>
      <c r="K937" s="75"/>
      <c r="L937" s="73"/>
      <c r="M937" s="74">
        <v>12111.0</v>
      </c>
      <c r="N937" s="75"/>
      <c r="O937" s="76" t="s">
        <v>1383</v>
      </c>
      <c r="P937" s="74">
        <v>12321.0</v>
      </c>
      <c r="Q937" s="77" t="s">
        <v>1383</v>
      </c>
    </row>
    <row r="938">
      <c r="A938" s="71" t="s">
        <v>1926</v>
      </c>
      <c r="B938" s="72" t="s">
        <v>1899</v>
      </c>
      <c r="C938" s="73"/>
      <c r="D938" s="74">
        <v>7504.0</v>
      </c>
      <c r="E938" s="75"/>
      <c r="F938" s="73"/>
      <c r="G938" s="74">
        <v>9172.0</v>
      </c>
      <c r="H938" s="75"/>
      <c r="I938" s="73"/>
      <c r="J938" s="74">
        <v>8427.0</v>
      </c>
      <c r="K938" s="75"/>
      <c r="L938" s="73"/>
      <c r="M938" s="74">
        <v>8492.0</v>
      </c>
      <c r="N938" s="75"/>
      <c r="O938" s="73"/>
      <c r="P938" s="74">
        <v>9542.0</v>
      </c>
      <c r="Q938" s="75"/>
    </row>
    <row r="939">
      <c r="A939" s="71" t="s">
        <v>1927</v>
      </c>
      <c r="B939" s="72" t="s">
        <v>1899</v>
      </c>
      <c r="C939" s="78">
        <v>36.0</v>
      </c>
      <c r="D939" s="74">
        <v>14714.0</v>
      </c>
      <c r="E939" s="79">
        <f>C939/D939</f>
        <v>0.00244664945</v>
      </c>
      <c r="F939" s="73"/>
      <c r="G939" s="74">
        <v>23009.0</v>
      </c>
      <c r="H939" s="75"/>
      <c r="I939" s="73"/>
      <c r="J939" s="74">
        <v>21228.0</v>
      </c>
      <c r="K939" s="75"/>
      <c r="L939" s="73"/>
      <c r="M939" s="74">
        <v>15338.0</v>
      </c>
      <c r="N939" s="75"/>
      <c r="O939" s="73"/>
      <c r="P939" s="74">
        <v>16596.0</v>
      </c>
      <c r="Q939" s="75"/>
    </row>
    <row r="940">
      <c r="A940" s="71" t="s">
        <v>1928</v>
      </c>
      <c r="B940" s="72" t="s">
        <v>1899</v>
      </c>
      <c r="C940" s="73"/>
      <c r="D940" s="74">
        <v>9686.0</v>
      </c>
      <c r="E940" s="75"/>
      <c r="F940" s="73"/>
      <c r="G940" s="74">
        <v>14338.0</v>
      </c>
      <c r="H940" s="75"/>
      <c r="I940" s="73"/>
      <c r="J940" s="74">
        <v>11896.0</v>
      </c>
      <c r="K940" s="75"/>
      <c r="L940" s="73"/>
      <c r="M940" s="74">
        <v>14078.0</v>
      </c>
      <c r="N940" s="75"/>
      <c r="O940" s="73"/>
      <c r="P940" s="74">
        <v>14766.0</v>
      </c>
      <c r="Q940" s="75"/>
    </row>
    <row r="941">
      <c r="A941" s="71" t="s">
        <v>1929</v>
      </c>
      <c r="B941" s="72" t="s">
        <v>1899</v>
      </c>
      <c r="C941" s="78">
        <v>7.0</v>
      </c>
      <c r="D941" s="74">
        <v>12663.0</v>
      </c>
      <c r="E941" s="79">
        <f t="shared" ref="E941:E942" si="310">C941/D941</f>
        <v>0.0005527915976</v>
      </c>
      <c r="F941" s="73"/>
      <c r="G941" s="74">
        <v>23070.0</v>
      </c>
      <c r="H941" s="75"/>
      <c r="I941" s="73"/>
      <c r="J941" s="74">
        <v>21990.0</v>
      </c>
      <c r="K941" s="80"/>
      <c r="L941" s="73"/>
      <c r="M941" s="74">
        <v>21767.0</v>
      </c>
      <c r="N941" s="75"/>
      <c r="O941" s="73"/>
      <c r="P941" s="74">
        <v>26394.0</v>
      </c>
      <c r="Q941" s="75"/>
    </row>
    <row r="942">
      <c r="A942" s="71" t="s">
        <v>1930</v>
      </c>
      <c r="B942" s="72" t="s">
        <v>1899</v>
      </c>
      <c r="C942" s="78">
        <v>38.0</v>
      </c>
      <c r="D942" s="74">
        <v>19891.0</v>
      </c>
      <c r="E942" s="79">
        <f t="shared" si="310"/>
        <v>0.001910411744</v>
      </c>
      <c r="F942" s="78">
        <v>31.0</v>
      </c>
      <c r="G942" s="74">
        <v>39368.0</v>
      </c>
      <c r="H942" s="79">
        <f>F942/G942</f>
        <v>0.0007874415769</v>
      </c>
      <c r="I942" s="78">
        <v>220.0</v>
      </c>
      <c r="J942" s="74">
        <v>30754.0</v>
      </c>
      <c r="K942" s="79">
        <f>I942/J942</f>
        <v>0.007153541003</v>
      </c>
      <c r="L942" s="78">
        <v>136.0</v>
      </c>
      <c r="M942" s="74">
        <v>29397.0</v>
      </c>
      <c r="N942" s="79">
        <f>L942/M942</f>
        <v>0.004626322414</v>
      </c>
      <c r="O942" s="78">
        <v>103.0</v>
      </c>
      <c r="P942" s="74">
        <v>31458.0</v>
      </c>
      <c r="Q942" s="79">
        <f>O942/P942</f>
        <v>0.003274206879</v>
      </c>
    </row>
    <row r="943">
      <c r="A943" s="71" t="s">
        <v>1931</v>
      </c>
      <c r="B943" s="72" t="s">
        <v>1899</v>
      </c>
      <c r="C943" s="73"/>
      <c r="D943" s="74">
        <v>6887.0</v>
      </c>
      <c r="E943" s="80"/>
      <c r="F943" s="73"/>
      <c r="G943" s="74">
        <v>18917.0</v>
      </c>
      <c r="H943" s="75"/>
      <c r="I943" s="73"/>
      <c r="J943" s="74">
        <v>20654.0</v>
      </c>
      <c r="K943" s="75"/>
      <c r="L943" s="76" t="s">
        <v>1383</v>
      </c>
      <c r="M943" s="74">
        <v>20929.0</v>
      </c>
      <c r="N943" s="77" t="s">
        <v>1383</v>
      </c>
      <c r="O943" s="76" t="s">
        <v>1383</v>
      </c>
      <c r="P943" s="74">
        <v>23624.0</v>
      </c>
      <c r="Q943" s="77" t="s">
        <v>1383</v>
      </c>
    </row>
    <row r="944">
      <c r="A944" s="82" t="s">
        <v>1932</v>
      </c>
      <c r="B944" s="72" t="s">
        <v>1899</v>
      </c>
      <c r="C944" s="78">
        <v>85.0</v>
      </c>
      <c r="D944" s="74">
        <v>40004.0</v>
      </c>
      <c r="E944" s="79">
        <f t="shared" ref="E944:E946" si="311">C944/D944</f>
        <v>0.002124787521</v>
      </c>
      <c r="F944" s="78">
        <v>120.0</v>
      </c>
      <c r="G944" s="74">
        <f>31847+66661</f>
        <v>98508</v>
      </c>
      <c r="H944" s="79">
        <f>F944/G944</f>
        <v>0.001218175174</v>
      </c>
      <c r="I944" s="78">
        <v>66.0</v>
      </c>
      <c r="J944" s="74">
        <f>34820+23485+51697</f>
        <v>110002</v>
      </c>
      <c r="K944" s="79">
        <f>I944/J944</f>
        <v>0.0005999890911</v>
      </c>
      <c r="L944" s="78">
        <v>148.0</v>
      </c>
      <c r="M944" s="74">
        <f>39326+25483+60074</f>
        <v>124883</v>
      </c>
      <c r="N944" s="79">
        <f>L944/M944</f>
        <v>0.001185109262</v>
      </c>
      <c r="O944" s="78">
        <v>157.0</v>
      </c>
      <c r="P944" s="74">
        <f>46260+30497+71481</f>
        <v>148238</v>
      </c>
      <c r="Q944" s="79">
        <f t="shared" ref="Q944:Q949" si="312">O944/P944</f>
        <v>0.001059107651</v>
      </c>
    </row>
    <row r="945">
      <c r="A945" s="71" t="s">
        <v>1933</v>
      </c>
      <c r="B945" s="72" t="s">
        <v>1899</v>
      </c>
      <c r="C945" s="78">
        <v>6.0</v>
      </c>
      <c r="D945" s="74">
        <v>9638.0</v>
      </c>
      <c r="E945" s="79">
        <f t="shared" si="311"/>
        <v>0.0006225357958</v>
      </c>
      <c r="F945" s="73"/>
      <c r="G945" s="74">
        <v>29160.0</v>
      </c>
      <c r="H945" s="75"/>
      <c r="I945" s="73"/>
      <c r="J945" s="74">
        <v>31440.0</v>
      </c>
      <c r="K945" s="75"/>
      <c r="L945" s="73"/>
      <c r="M945" s="74">
        <v>46227.0</v>
      </c>
      <c r="N945" s="75"/>
      <c r="O945" s="78">
        <v>15.0</v>
      </c>
      <c r="P945" s="74">
        <v>45519.0</v>
      </c>
      <c r="Q945" s="79">
        <f t="shared" si="312"/>
        <v>0.0003295327226</v>
      </c>
    </row>
    <row r="946">
      <c r="A946" s="71" t="s">
        <v>1934</v>
      </c>
      <c r="B946" s="72" t="s">
        <v>1899</v>
      </c>
      <c r="C946" s="78">
        <v>46.0</v>
      </c>
      <c r="D946" s="74">
        <v>17815.0</v>
      </c>
      <c r="E946" s="79">
        <f t="shared" si="311"/>
        <v>0.002582093741</v>
      </c>
      <c r="F946" s="73"/>
      <c r="G946" s="74">
        <v>17080.0</v>
      </c>
      <c r="H946" s="75"/>
      <c r="I946" s="73"/>
      <c r="J946" s="74">
        <v>12085.0</v>
      </c>
      <c r="K946" s="75"/>
      <c r="L946" s="78">
        <v>86.0</v>
      </c>
      <c r="M946" s="74">
        <v>15096.0</v>
      </c>
      <c r="N946" s="79">
        <f t="shared" ref="N946:N949" si="313">L946/M946</f>
        <v>0.005696873344</v>
      </c>
      <c r="O946" s="78">
        <v>79.0</v>
      </c>
      <c r="P946" s="74">
        <v>15940.0</v>
      </c>
      <c r="Q946" s="79">
        <f t="shared" si="312"/>
        <v>0.00495608532</v>
      </c>
    </row>
    <row r="947">
      <c r="A947" s="71" t="s">
        <v>1935</v>
      </c>
      <c r="B947" s="72" t="s">
        <v>1899</v>
      </c>
      <c r="C947" s="73"/>
      <c r="D947" s="74">
        <v>17957.0</v>
      </c>
      <c r="E947" s="75"/>
      <c r="F947" s="73"/>
      <c r="G947" s="74">
        <v>28320.0</v>
      </c>
      <c r="H947" s="75"/>
      <c r="I947" s="73"/>
      <c r="J947" s="74">
        <v>26974.0</v>
      </c>
      <c r="K947" s="75"/>
      <c r="L947" s="78">
        <v>18.0</v>
      </c>
      <c r="M947" s="74">
        <v>29816.0</v>
      </c>
      <c r="N947" s="79">
        <f t="shared" si="313"/>
        <v>0.00060370271</v>
      </c>
      <c r="O947" s="78">
        <v>50.0</v>
      </c>
      <c r="P947" s="74">
        <v>35880.0</v>
      </c>
      <c r="Q947" s="79">
        <f t="shared" si="312"/>
        <v>0.001393534002</v>
      </c>
    </row>
    <row r="948">
      <c r="A948" s="71" t="s">
        <v>247</v>
      </c>
      <c r="B948" s="72" t="s">
        <v>1899</v>
      </c>
      <c r="C948" s="78">
        <v>61.0</v>
      </c>
      <c r="D948" s="74">
        <v>13526.0</v>
      </c>
      <c r="E948" s="79">
        <f t="shared" ref="E948:E949" si="314">C948/D948</f>
        <v>0.004509832914</v>
      </c>
      <c r="F948" s="73"/>
      <c r="G948" s="74">
        <v>20451.0</v>
      </c>
      <c r="H948" s="75"/>
      <c r="I948" s="73"/>
      <c r="J948" s="74">
        <v>19621.0</v>
      </c>
      <c r="K948" s="75"/>
      <c r="L948" s="78">
        <v>17.0</v>
      </c>
      <c r="M948" s="74">
        <v>20731.0</v>
      </c>
      <c r="N948" s="79">
        <f t="shared" si="313"/>
        <v>0.0008200279774</v>
      </c>
      <c r="O948" s="78">
        <v>11.0</v>
      </c>
      <c r="P948" s="74">
        <v>20943.0</v>
      </c>
      <c r="Q948" s="79">
        <f t="shared" si="312"/>
        <v>0.0005252351621</v>
      </c>
    </row>
    <row r="949">
      <c r="A949" s="71" t="s">
        <v>1763</v>
      </c>
      <c r="B949" s="72" t="s">
        <v>1899</v>
      </c>
      <c r="C949" s="78">
        <v>9.0</v>
      </c>
      <c r="D949" s="74">
        <v>8728.0</v>
      </c>
      <c r="E949" s="79">
        <f t="shared" si="314"/>
        <v>0.00103116407</v>
      </c>
      <c r="F949" s="73"/>
      <c r="G949" s="74">
        <v>26390.0</v>
      </c>
      <c r="H949" s="80"/>
      <c r="I949" s="73"/>
      <c r="J949" s="74">
        <v>26482.0</v>
      </c>
      <c r="K949" s="75"/>
      <c r="L949" s="78">
        <v>28.0</v>
      </c>
      <c r="M949" s="74">
        <v>33684.0</v>
      </c>
      <c r="N949" s="79">
        <f t="shared" si="313"/>
        <v>0.0008312551953</v>
      </c>
      <c r="O949" s="78">
        <f>13+25</f>
        <v>38</v>
      </c>
      <c r="P949" s="74">
        <v>37750.0</v>
      </c>
      <c r="Q949" s="79">
        <f t="shared" si="312"/>
        <v>0.001006622517</v>
      </c>
    </row>
    <row r="950">
      <c r="A950" s="71" t="s">
        <v>268</v>
      </c>
      <c r="B950" s="72" t="s">
        <v>1899</v>
      </c>
      <c r="C950" s="73"/>
      <c r="D950" s="74">
        <v>5160.0</v>
      </c>
      <c r="E950" s="75"/>
      <c r="F950" s="73"/>
      <c r="G950" s="74">
        <v>17384.0</v>
      </c>
      <c r="H950" s="75"/>
      <c r="I950" s="73"/>
      <c r="J950" s="74">
        <v>20493.0</v>
      </c>
      <c r="K950" s="75"/>
      <c r="L950" s="73"/>
      <c r="M950" s="74">
        <v>20047.0</v>
      </c>
      <c r="N950" s="75"/>
      <c r="O950" s="73"/>
      <c r="P950" s="74">
        <v>19142.0</v>
      </c>
      <c r="Q950" s="75"/>
    </row>
    <row r="951">
      <c r="A951" s="71" t="s">
        <v>631</v>
      </c>
      <c r="B951" s="72" t="s">
        <v>1899</v>
      </c>
      <c r="C951" s="73"/>
      <c r="D951" s="74">
        <v>5190.0</v>
      </c>
      <c r="E951" s="75"/>
      <c r="F951" s="73"/>
      <c r="G951" s="74">
        <v>18886.0</v>
      </c>
      <c r="H951" s="75"/>
      <c r="I951" s="78">
        <v>65.0</v>
      </c>
      <c r="J951" s="74">
        <v>24164.0</v>
      </c>
      <c r="K951" s="79">
        <f>I951/J951</f>
        <v>0.002689951995</v>
      </c>
      <c r="L951" s="78">
        <v>100.0</v>
      </c>
      <c r="M951" s="74">
        <v>29904.0</v>
      </c>
      <c r="N951" s="79">
        <f>L951/M951</f>
        <v>0.003344034243</v>
      </c>
      <c r="O951" s="78">
        <v>80.0</v>
      </c>
      <c r="P951" s="74">
        <v>34443.0</v>
      </c>
      <c r="Q951" s="79">
        <f>O951/P951</f>
        <v>0.002322678048</v>
      </c>
    </row>
    <row r="952">
      <c r="A952" s="71" t="s">
        <v>439</v>
      </c>
      <c r="B952" s="72" t="s">
        <v>1899</v>
      </c>
      <c r="C952" s="73"/>
      <c r="D952" s="74">
        <v>10005.0</v>
      </c>
      <c r="E952" s="75"/>
      <c r="F952" s="73"/>
      <c r="G952" s="74">
        <v>19186.0</v>
      </c>
      <c r="H952" s="75"/>
      <c r="I952" s="73"/>
      <c r="J952" s="74">
        <v>24707.0</v>
      </c>
      <c r="K952" s="75"/>
      <c r="L952" s="73"/>
      <c r="M952" s="74">
        <v>29458.0</v>
      </c>
      <c r="N952" s="75"/>
      <c r="O952" s="73"/>
      <c r="P952" s="74">
        <v>33676.0</v>
      </c>
      <c r="Q952" s="75"/>
    </row>
    <row r="953">
      <c r="A953" s="71" t="s">
        <v>1936</v>
      </c>
      <c r="B953" s="72" t="s">
        <v>1899</v>
      </c>
      <c r="C953" s="73"/>
      <c r="D953" s="74">
        <v>7667.0</v>
      </c>
      <c r="E953" s="75"/>
      <c r="F953" s="73"/>
      <c r="G953" s="74">
        <v>12636.0</v>
      </c>
      <c r="H953" s="75"/>
      <c r="I953" s="73"/>
      <c r="J953" s="74">
        <v>11092.0</v>
      </c>
      <c r="K953" s="75"/>
      <c r="L953" s="73"/>
      <c r="M953" s="74">
        <v>9716.0</v>
      </c>
      <c r="N953" s="75"/>
      <c r="O953" s="73"/>
      <c r="P953" s="74">
        <v>11263.0</v>
      </c>
      <c r="Q953" s="75"/>
    </row>
    <row r="954">
      <c r="A954" s="71" t="s">
        <v>1937</v>
      </c>
      <c r="B954" s="72" t="s">
        <v>1899</v>
      </c>
      <c r="C954" s="73"/>
      <c r="D954" s="74">
        <v>2776.0</v>
      </c>
      <c r="E954" s="75"/>
      <c r="F954" s="73"/>
      <c r="G954" s="74">
        <v>6249.0</v>
      </c>
      <c r="H954" s="75"/>
      <c r="I954" s="73"/>
      <c r="J954" s="74">
        <v>8857.0</v>
      </c>
      <c r="K954" s="75"/>
      <c r="L954" s="73"/>
      <c r="M954" s="74">
        <v>13895.0</v>
      </c>
      <c r="N954" s="75"/>
      <c r="O954" s="73"/>
      <c r="P954" s="74">
        <v>19252.0</v>
      </c>
      <c r="Q954" s="75"/>
    </row>
    <row r="955">
      <c r="A955" s="71" t="s">
        <v>1938</v>
      </c>
      <c r="B955" s="72" t="s">
        <v>1899</v>
      </c>
      <c r="C955" s="78">
        <v>133.0</v>
      </c>
      <c r="D955" s="74">
        <v>12809.0</v>
      </c>
      <c r="E955" s="79">
        <f>C955/D955</f>
        <v>0.01038332423</v>
      </c>
      <c r="F955" s="78">
        <v>90.0</v>
      </c>
      <c r="G955" s="74">
        <v>13449.0</v>
      </c>
      <c r="H955" s="79">
        <f>F955/G955</f>
        <v>0.006691947357</v>
      </c>
      <c r="I955" s="73"/>
      <c r="J955" s="74">
        <v>12303.0</v>
      </c>
      <c r="K955" s="75"/>
      <c r="L955" s="78">
        <v>24.0</v>
      </c>
      <c r="M955" s="74">
        <v>10924.0</v>
      </c>
      <c r="N955" s="79">
        <f>L955/M955</f>
        <v>0.002196997437</v>
      </c>
      <c r="O955" s="78">
        <v>17.0</v>
      </c>
      <c r="P955" s="74">
        <v>11720.0</v>
      </c>
      <c r="Q955" s="79">
        <f>O955/P955</f>
        <v>0.001450511945</v>
      </c>
    </row>
    <row r="956">
      <c r="A956" s="71" t="s">
        <v>1939</v>
      </c>
      <c r="B956" s="72" t="s">
        <v>1899</v>
      </c>
      <c r="C956" s="73"/>
      <c r="D956" s="74">
        <v>5846.0</v>
      </c>
      <c r="E956" s="75"/>
      <c r="F956" s="73"/>
      <c r="G956" s="74">
        <v>18357.0</v>
      </c>
      <c r="H956" s="75"/>
      <c r="I956" s="73"/>
      <c r="J956" s="74">
        <v>16119.0</v>
      </c>
      <c r="K956" s="75"/>
      <c r="L956" s="76" t="s">
        <v>1383</v>
      </c>
      <c r="M956" s="74">
        <v>14766.0</v>
      </c>
      <c r="N956" s="77" t="s">
        <v>1383</v>
      </c>
      <c r="O956" s="76" t="s">
        <v>1383</v>
      </c>
      <c r="P956" s="74">
        <v>16923.0</v>
      </c>
      <c r="Q956" s="77" t="s">
        <v>1383</v>
      </c>
    </row>
    <row r="957">
      <c r="A957" s="71" t="s">
        <v>1940</v>
      </c>
      <c r="B957" s="72" t="s">
        <v>1941</v>
      </c>
      <c r="C957" s="73"/>
      <c r="D957" s="74">
        <v>31897.0</v>
      </c>
      <c r="E957" s="75"/>
      <c r="F957" s="73"/>
      <c r="G957" s="74">
        <v>27542.0</v>
      </c>
      <c r="H957" s="75"/>
      <c r="I957" s="73"/>
      <c r="J957" s="74">
        <v>26670.0</v>
      </c>
      <c r="K957" s="80"/>
      <c r="L957" s="78">
        <v>43.0</v>
      </c>
      <c r="M957" s="74">
        <v>32305.0</v>
      </c>
      <c r="N957" s="79">
        <f t="shared" ref="N957:N959" si="315">L957/M957</f>
        <v>0.001331063303</v>
      </c>
      <c r="O957" s="78">
        <v>105.0</v>
      </c>
      <c r="P957" s="74">
        <v>37295.0</v>
      </c>
      <c r="Q957" s="79">
        <f t="shared" ref="Q957:Q959" si="316">O957/P957</f>
        <v>0.002815390803</v>
      </c>
    </row>
    <row r="958">
      <c r="A958" s="71" t="s">
        <v>1201</v>
      </c>
      <c r="B958" s="72" t="s">
        <v>1941</v>
      </c>
      <c r="C958" s="73"/>
      <c r="D958" s="74">
        <v>69032.0</v>
      </c>
      <c r="E958" s="75"/>
      <c r="F958" s="78">
        <v>600.0</v>
      </c>
      <c r="G958" s="74">
        <v>105259.0</v>
      </c>
      <c r="H958" s="79">
        <f t="shared" ref="H958:H959" si="317">F958/G958</f>
        <v>0.005700225159</v>
      </c>
      <c r="I958" s="78">
        <v>2000.0</v>
      </c>
      <c r="J958" s="74">
        <v>113033.0</v>
      </c>
      <c r="K958" s="79">
        <f t="shared" ref="K958:K959" si="318">I958/J958</f>
        <v>0.01769394779</v>
      </c>
      <c r="L958" s="78">
        <v>2980.0</v>
      </c>
      <c r="M958" s="74">
        <v>120700.0</v>
      </c>
      <c r="N958" s="79">
        <f t="shared" si="315"/>
        <v>0.02468931234</v>
      </c>
      <c r="O958" s="78">
        <v>2706.0</v>
      </c>
      <c r="P958" s="74">
        <v>122273.0</v>
      </c>
      <c r="Q958" s="79">
        <f t="shared" si="316"/>
        <v>0.02213080566</v>
      </c>
    </row>
    <row r="959">
      <c r="A959" s="71" t="s">
        <v>241</v>
      </c>
      <c r="B959" s="72" t="s">
        <v>1941</v>
      </c>
      <c r="C959" s="76" t="s">
        <v>1383</v>
      </c>
      <c r="D959" s="74">
        <v>139040.0</v>
      </c>
      <c r="E959" s="77" t="s">
        <v>1383</v>
      </c>
      <c r="F959" s="78">
        <v>7000.0</v>
      </c>
      <c r="G959" s="74">
        <v>318573.0</v>
      </c>
      <c r="H959" s="79">
        <f t="shared" si="317"/>
        <v>0.02197298578</v>
      </c>
      <c r="I959" s="78">
        <v>12280.0</v>
      </c>
      <c r="J959" s="74">
        <v>359005.0</v>
      </c>
      <c r="K959" s="79">
        <f t="shared" si="318"/>
        <v>0.03420565173</v>
      </c>
      <c r="L959" s="78">
        <v>10476.0</v>
      </c>
      <c r="M959" s="74">
        <v>364590.0</v>
      </c>
      <c r="N959" s="79">
        <f t="shared" si="315"/>
        <v>0.02873364601</v>
      </c>
      <c r="O959" s="78">
        <v>11448.0</v>
      </c>
      <c r="P959" s="74">
        <v>364637.0</v>
      </c>
      <c r="Q959" s="79">
        <f t="shared" si="316"/>
        <v>0.03139560714</v>
      </c>
    </row>
    <row r="960">
      <c r="A960" s="71" t="s">
        <v>1942</v>
      </c>
      <c r="B960" s="72" t="s">
        <v>1941</v>
      </c>
      <c r="C960" s="73"/>
      <c r="D960" s="74">
        <v>4300.0</v>
      </c>
      <c r="E960" s="75"/>
      <c r="F960" s="73"/>
      <c r="G960" s="74">
        <v>4504.0</v>
      </c>
      <c r="H960" s="75"/>
      <c r="I960" s="73"/>
      <c r="J960" s="74">
        <v>4372.0</v>
      </c>
      <c r="K960" s="75"/>
      <c r="L960" s="73"/>
      <c r="M960" s="74">
        <v>4953.0</v>
      </c>
      <c r="N960" s="75"/>
      <c r="O960" s="73"/>
      <c r="P960" s="74">
        <v>5669.0</v>
      </c>
      <c r="Q960" s="75"/>
    </row>
    <row r="961">
      <c r="A961" s="71" t="s">
        <v>699</v>
      </c>
      <c r="B961" s="72" t="s">
        <v>1941</v>
      </c>
      <c r="C961" s="73"/>
      <c r="D961" s="74">
        <v>244535.0</v>
      </c>
      <c r="E961" s="75"/>
      <c r="F961" s="78">
        <v>2950.0</v>
      </c>
      <c r="G961" s="74">
        <v>436477.0</v>
      </c>
      <c r="H961" s="79">
        <f>F961/G961</f>
        <v>0.006758660823</v>
      </c>
      <c r="I961" s="78">
        <v>16043.0</v>
      </c>
      <c r="J961" s="74">
        <v>482156.0</v>
      </c>
      <c r="K961" s="79">
        <f t="shared" ref="K961:K965" si="319">I961/J961</f>
        <v>0.03327346336</v>
      </c>
      <c r="L961" s="78">
        <v>22042.0</v>
      </c>
      <c r="M961" s="74">
        <v>498040.0</v>
      </c>
      <c r="N961" s="79">
        <f t="shared" ref="N961:N965" si="320">L961/M961</f>
        <v>0.04425748936</v>
      </c>
      <c r="O961" s="78">
        <v>23340.0</v>
      </c>
      <c r="P961" s="74">
        <v>496313.0</v>
      </c>
      <c r="Q961" s="79">
        <f t="shared" ref="Q961:Q965" si="321">O961/P961</f>
        <v>0.04702677544</v>
      </c>
    </row>
    <row r="962">
      <c r="A962" s="71" t="s">
        <v>323</v>
      </c>
      <c r="B962" s="72" t="s">
        <v>1941</v>
      </c>
      <c r="C962" s="73"/>
      <c r="D962" s="74">
        <v>36001.0</v>
      </c>
      <c r="E962" s="75"/>
      <c r="F962" s="73"/>
      <c r="G962" s="74">
        <v>43600.0</v>
      </c>
      <c r="H962" s="75"/>
      <c r="I962" s="78">
        <v>51.0</v>
      </c>
      <c r="J962" s="74">
        <v>49361.0</v>
      </c>
      <c r="K962" s="79">
        <f t="shared" si="319"/>
        <v>0.001033204352</v>
      </c>
      <c r="L962" s="78">
        <v>185.0</v>
      </c>
      <c r="M962" s="74">
        <v>49612.0</v>
      </c>
      <c r="N962" s="79">
        <f t="shared" si="320"/>
        <v>0.003728936548</v>
      </c>
      <c r="O962" s="78">
        <v>451.0</v>
      </c>
      <c r="P962" s="74">
        <v>49453.0</v>
      </c>
      <c r="Q962" s="79">
        <f t="shared" si="321"/>
        <v>0.009119770287</v>
      </c>
    </row>
    <row r="963">
      <c r="A963" s="71" t="s">
        <v>1943</v>
      </c>
      <c r="B963" s="72" t="s">
        <v>1941</v>
      </c>
      <c r="C963" s="76" t="s">
        <v>1383</v>
      </c>
      <c r="D963" s="74">
        <v>104142.0</v>
      </c>
      <c r="E963" s="77" t="s">
        <v>1383</v>
      </c>
      <c r="F963" s="78">
        <v>1800.0</v>
      </c>
      <c r="G963" s="74">
        <v>231369.0</v>
      </c>
      <c r="H963" s="79">
        <f t="shared" ref="H963:H965" si="322">F963/G963</f>
        <v>0.007779780351</v>
      </c>
      <c r="I963" s="78">
        <v>7250.0</v>
      </c>
      <c r="J963" s="74">
        <v>300305.0</v>
      </c>
      <c r="K963" s="79">
        <f t="shared" si="319"/>
        <v>0.02414212218</v>
      </c>
      <c r="L963" s="78">
        <v>14799.0</v>
      </c>
      <c r="M963" s="74">
        <v>335496.0</v>
      </c>
      <c r="N963" s="79">
        <f t="shared" si="320"/>
        <v>0.04411080907</v>
      </c>
      <c r="O963" s="78">
        <v>14762.0</v>
      </c>
      <c r="P963" s="74">
        <v>332107.0</v>
      </c>
      <c r="Q963" s="79">
        <f t="shared" si="321"/>
        <v>0.04444952982</v>
      </c>
    </row>
    <row r="964">
      <c r="A964" s="71" t="s">
        <v>1944</v>
      </c>
      <c r="B964" s="72" t="s">
        <v>1941</v>
      </c>
      <c r="C964" s="73"/>
      <c r="D964" s="74">
        <v>47232.0</v>
      </c>
      <c r="E964" s="75"/>
      <c r="F964" s="78">
        <v>150.0</v>
      </c>
      <c r="G964" s="74">
        <v>63327.0</v>
      </c>
      <c r="H964" s="79">
        <f t="shared" si="322"/>
        <v>0.002368657918</v>
      </c>
      <c r="I964" s="78">
        <v>400.0</v>
      </c>
      <c r="J964" s="74">
        <v>69599.0</v>
      </c>
      <c r="K964" s="79">
        <f t="shared" si="319"/>
        <v>0.005747209012</v>
      </c>
      <c r="L964" s="78">
        <v>639.0</v>
      </c>
      <c r="M964" s="74">
        <v>72801.0</v>
      </c>
      <c r="N964" s="79">
        <f t="shared" si="320"/>
        <v>0.008777351959</v>
      </c>
      <c r="O964" s="78">
        <v>714.0</v>
      </c>
      <c r="P964" s="74">
        <v>72461.0</v>
      </c>
      <c r="Q964" s="79">
        <f t="shared" si="321"/>
        <v>0.009853576407</v>
      </c>
    </row>
    <row r="965">
      <c r="A965" s="71" t="s">
        <v>1261</v>
      </c>
      <c r="B965" s="72" t="s">
        <v>1941</v>
      </c>
      <c r="C965" s="73"/>
      <c r="D965" s="74">
        <v>317830.0</v>
      </c>
      <c r="E965" s="75"/>
      <c r="F965" s="78">
        <v>4000.0</v>
      </c>
      <c r="G965" s="74">
        <v>669915.0</v>
      </c>
      <c r="H965" s="79">
        <f t="shared" si="322"/>
        <v>0.005970906757</v>
      </c>
      <c r="I965" s="78">
        <v>27794.0</v>
      </c>
      <c r="J965" s="74">
        <v>778352.0</v>
      </c>
      <c r="K965" s="79">
        <f t="shared" si="319"/>
        <v>0.03570877958</v>
      </c>
      <c r="L965" s="78">
        <v>23855.0</v>
      </c>
      <c r="M965" s="74">
        <v>934924.0</v>
      </c>
      <c r="N965" s="79">
        <f t="shared" si="320"/>
        <v>0.02551544297</v>
      </c>
      <c r="O965" s="78">
        <v>26391.0</v>
      </c>
      <c r="P965" s="74">
        <v>971390.0</v>
      </c>
      <c r="Q965" s="79">
        <f t="shared" si="321"/>
        <v>0.02716828462</v>
      </c>
    </row>
    <row r="966">
      <c r="A966" s="71" t="s">
        <v>1945</v>
      </c>
      <c r="B966" s="72" t="s">
        <v>1941</v>
      </c>
      <c r="C966" s="73"/>
      <c r="D966" s="74">
        <v>3727.0</v>
      </c>
      <c r="E966" s="75"/>
      <c r="F966" s="73"/>
      <c r="G966" s="74">
        <v>2962.0</v>
      </c>
      <c r="H966" s="75"/>
      <c r="I966" s="73"/>
      <c r="J966" s="74">
        <v>2797.0</v>
      </c>
      <c r="K966" s="75"/>
      <c r="L966" s="73"/>
      <c r="M966" s="74">
        <v>3678.0</v>
      </c>
      <c r="N966" s="75"/>
      <c r="O966" s="76" t="s">
        <v>1383</v>
      </c>
      <c r="P966" s="74">
        <v>3401.0</v>
      </c>
      <c r="Q966" s="77" t="s">
        <v>1383</v>
      </c>
    </row>
    <row r="967">
      <c r="A967" s="71" t="s">
        <v>607</v>
      </c>
      <c r="B967" s="72" t="s">
        <v>1941</v>
      </c>
      <c r="C967" s="73"/>
      <c r="D967" s="74">
        <v>96507.0</v>
      </c>
      <c r="E967" s="75"/>
      <c r="F967" s="78">
        <v>470.0</v>
      </c>
      <c r="G967" s="74">
        <v>187506.0</v>
      </c>
      <c r="H967" s="79">
        <f t="shared" ref="H967:H973" si="323">F967/G967</f>
        <v>0.002506586456</v>
      </c>
      <c r="I967" s="78">
        <v>1810.0</v>
      </c>
      <c r="J967" s="74">
        <v>219081.0</v>
      </c>
      <c r="K967" s="79">
        <f t="shared" ref="K967:K973" si="324">I967/J967</f>
        <v>0.008261784454</v>
      </c>
      <c r="L967" s="78">
        <v>10095.0</v>
      </c>
      <c r="M967" s="74">
        <v>299426.0</v>
      </c>
      <c r="N967" s="79">
        <f t="shared" ref="N967:N971" si="325">L967/M967</f>
        <v>0.03371450709</v>
      </c>
      <c r="O967" s="78">
        <v>10940.0</v>
      </c>
      <c r="P967" s="74">
        <v>325180.0</v>
      </c>
      <c r="Q967" s="79">
        <f t="shared" ref="Q967:Q974" si="326">O967/P967</f>
        <v>0.03364290547</v>
      </c>
    </row>
    <row r="968">
      <c r="A968" s="71" t="s">
        <v>694</v>
      </c>
      <c r="B968" s="72" t="s">
        <v>1941</v>
      </c>
      <c r="C968" s="73"/>
      <c r="D968" s="74">
        <v>74018.0</v>
      </c>
      <c r="E968" s="75"/>
      <c r="F968" s="78">
        <v>1200.0</v>
      </c>
      <c r="G968" s="74">
        <v>144337.0</v>
      </c>
      <c r="H968" s="79">
        <f t="shared" si="323"/>
        <v>0.008313876553</v>
      </c>
      <c r="I968" s="78">
        <v>2110.0</v>
      </c>
      <c r="J968" s="74">
        <v>156968.0</v>
      </c>
      <c r="K968" s="79">
        <f t="shared" si="324"/>
        <v>0.01344223026</v>
      </c>
      <c r="L968" s="78">
        <v>4264.0</v>
      </c>
      <c r="M968" s="74">
        <v>162311.0</v>
      </c>
      <c r="N968" s="79">
        <f t="shared" si="325"/>
        <v>0.02627055468</v>
      </c>
      <c r="O968" s="78">
        <v>4345.0</v>
      </c>
      <c r="P968" s="74">
        <v>168824.0</v>
      </c>
      <c r="Q968" s="79">
        <f t="shared" si="326"/>
        <v>0.02573686206</v>
      </c>
    </row>
    <row r="969">
      <c r="A969" s="71" t="s">
        <v>1946</v>
      </c>
      <c r="B969" s="72" t="s">
        <v>1941</v>
      </c>
      <c r="C969" s="78">
        <v>7000.0</v>
      </c>
      <c r="D969" s="74">
        <v>387927.0</v>
      </c>
      <c r="E969" s="79">
        <f>C969/D969</f>
        <v>0.01804463211</v>
      </c>
      <c r="F969" s="78">
        <v>68000.0</v>
      </c>
      <c r="G969" s="74">
        <v>731388.0</v>
      </c>
      <c r="H969" s="79">
        <f t="shared" si="323"/>
        <v>0.09297390715</v>
      </c>
      <c r="I969" s="78">
        <v>92000.0</v>
      </c>
      <c r="J969" s="74">
        <v>835522.0</v>
      </c>
      <c r="K969" s="79">
        <f t="shared" si="324"/>
        <v>0.110110805</v>
      </c>
      <c r="L969" s="78">
        <v>120000.0</v>
      </c>
      <c r="M969" s="74">
        <v>879536.0</v>
      </c>
      <c r="N969" s="79">
        <f t="shared" si="325"/>
        <v>0.1364355751</v>
      </c>
      <c r="O969" s="78">
        <v>151225.0</v>
      </c>
      <c r="P969" s="74">
        <v>863248.0</v>
      </c>
      <c r="Q969" s="79">
        <f t="shared" si="326"/>
        <v>0.1751814079</v>
      </c>
    </row>
    <row r="970">
      <c r="A970" s="71" t="s">
        <v>434</v>
      </c>
      <c r="B970" s="72" t="s">
        <v>1941</v>
      </c>
      <c r="C970" s="76" t="s">
        <v>1383</v>
      </c>
      <c r="D970" s="74">
        <v>226897.0</v>
      </c>
      <c r="E970" s="77" t="s">
        <v>1383</v>
      </c>
      <c r="F970" s="78">
        <v>3300.0</v>
      </c>
      <c r="G970" s="74">
        <v>399657.0</v>
      </c>
      <c r="H970" s="79">
        <f t="shared" si="323"/>
        <v>0.008257080446</v>
      </c>
      <c r="I970" s="78">
        <v>10935.0</v>
      </c>
      <c r="J970" s="74">
        <v>455135.0</v>
      </c>
      <c r="K970" s="79">
        <f t="shared" si="324"/>
        <v>0.02402583849</v>
      </c>
      <c r="L970" s="78">
        <v>14412.0</v>
      </c>
      <c r="M970" s="74">
        <v>491242.0</v>
      </c>
      <c r="N970" s="79">
        <f t="shared" si="325"/>
        <v>0.02933788235</v>
      </c>
      <c r="O970" s="78">
        <v>15289.0</v>
      </c>
      <c r="P970" s="74">
        <v>504470.0</v>
      </c>
      <c r="Q970" s="79">
        <f t="shared" si="326"/>
        <v>0.03030705493</v>
      </c>
    </row>
    <row r="971">
      <c r="A971" s="71" t="s">
        <v>773</v>
      </c>
      <c r="B971" s="72" t="s">
        <v>1947</v>
      </c>
      <c r="C971" s="78">
        <v>172.0</v>
      </c>
      <c r="D971" s="74">
        <v>38012.0</v>
      </c>
      <c r="E971" s="79">
        <f>C971/D971</f>
        <v>0.004524886878</v>
      </c>
      <c r="F971" s="78">
        <v>200.0</v>
      </c>
      <c r="G971" s="74">
        <v>62411.0</v>
      </c>
      <c r="H971" s="79">
        <f t="shared" si="323"/>
        <v>0.003204563298</v>
      </c>
      <c r="I971" s="78">
        <v>600.0</v>
      </c>
      <c r="J971" s="74">
        <v>69938.0</v>
      </c>
      <c r="K971" s="79">
        <f t="shared" si="324"/>
        <v>0.008579027138</v>
      </c>
      <c r="L971" s="78">
        <v>780.0</v>
      </c>
      <c r="M971" s="74">
        <v>79098.0</v>
      </c>
      <c r="N971" s="79">
        <f t="shared" si="325"/>
        <v>0.009861184859</v>
      </c>
      <c r="O971" s="78">
        <v>877.0</v>
      </c>
      <c r="P971" s="74">
        <v>86973.0</v>
      </c>
      <c r="Q971" s="79">
        <f t="shared" si="326"/>
        <v>0.01008358916</v>
      </c>
    </row>
    <row r="972">
      <c r="A972" s="71" t="s">
        <v>1948</v>
      </c>
      <c r="B972" s="72" t="s">
        <v>1947</v>
      </c>
      <c r="C972" s="73"/>
      <c r="D972" s="74">
        <v>28526.0</v>
      </c>
      <c r="E972" s="75"/>
      <c r="F972" s="78">
        <v>150.0</v>
      </c>
      <c r="G972" s="74">
        <v>39558.0</v>
      </c>
      <c r="H972" s="79">
        <f t="shared" si="323"/>
        <v>0.003791900501</v>
      </c>
      <c r="I972" s="78">
        <v>250.0</v>
      </c>
      <c r="J972" s="74">
        <v>43408.0</v>
      </c>
      <c r="K972" s="79">
        <f t="shared" si="324"/>
        <v>0.00575930704</v>
      </c>
      <c r="L972" s="73"/>
      <c r="M972" s="74">
        <v>55167.0</v>
      </c>
      <c r="N972" s="75"/>
      <c r="O972" s="78">
        <v>585.0</v>
      </c>
      <c r="P972" s="74">
        <v>68375.0</v>
      </c>
      <c r="Q972" s="79">
        <f t="shared" si="326"/>
        <v>0.008555758684</v>
      </c>
    </row>
    <row r="973">
      <c r="A973" s="71" t="s">
        <v>1949</v>
      </c>
      <c r="B973" s="72" t="s">
        <v>1947</v>
      </c>
      <c r="C973" s="78">
        <v>10000.0</v>
      </c>
      <c r="D973" s="74">
        <f>83336+332313</f>
        <v>415649</v>
      </c>
      <c r="E973" s="79">
        <f>C973/D973</f>
        <v>0.02405876112</v>
      </c>
      <c r="F973" s="78">
        <v>40000.0</v>
      </c>
      <c r="G973" s="74">
        <f>122349+558485</f>
        <v>680834</v>
      </c>
      <c r="H973" s="79">
        <f t="shared" si="323"/>
        <v>0.05875147246</v>
      </c>
      <c r="I973" s="78">
        <v>60000.0</v>
      </c>
      <c r="J973" s="74">
        <f>74814+733826</f>
        <v>808640</v>
      </c>
      <c r="K973" s="79">
        <f t="shared" si="324"/>
        <v>0.07419865453</v>
      </c>
      <c r="L973" s="78">
        <v>68000.0</v>
      </c>
      <c r="M973" s="74">
        <f>124565+804874</f>
        <v>929439</v>
      </c>
      <c r="N973" s="79">
        <f>L973/M973</f>
        <v>0.07316241303</v>
      </c>
      <c r="O973" s="78">
        <v>73024.0</v>
      </c>
      <c r="P973" s="74">
        <f>155825+859100</f>
        <v>1014925</v>
      </c>
      <c r="Q973" s="79">
        <f t="shared" si="326"/>
        <v>0.0719501441</v>
      </c>
    </row>
    <row r="974">
      <c r="A974" s="71" t="s">
        <v>1950</v>
      </c>
      <c r="B974" s="72" t="s">
        <v>1947</v>
      </c>
      <c r="C974" s="73"/>
      <c r="D974" s="74">
        <v>10538.0</v>
      </c>
      <c r="E974" s="75"/>
      <c r="F974" s="73"/>
      <c r="G974" s="74">
        <v>10325.0</v>
      </c>
      <c r="H974" s="75"/>
      <c r="I974" s="73"/>
      <c r="J974" s="74">
        <v>9744.0</v>
      </c>
      <c r="K974" s="75"/>
      <c r="L974" s="76" t="s">
        <v>1383</v>
      </c>
      <c r="M974" s="74">
        <v>9528.0</v>
      </c>
      <c r="N974" s="77" t="s">
        <v>1383</v>
      </c>
      <c r="O974" s="78">
        <v>13.0</v>
      </c>
      <c r="P974" s="74">
        <v>10484.0</v>
      </c>
      <c r="Q974" s="79">
        <f t="shared" si="326"/>
        <v>0.001239984739</v>
      </c>
    </row>
    <row r="975">
      <c r="A975" s="71" t="s">
        <v>1207</v>
      </c>
      <c r="B975" s="72" t="s">
        <v>1947</v>
      </c>
      <c r="C975" s="73"/>
      <c r="D975" s="74">
        <v>13766.0</v>
      </c>
      <c r="E975" s="75"/>
      <c r="F975" s="73"/>
      <c r="G975" s="74">
        <v>19216.0</v>
      </c>
      <c r="H975" s="75"/>
      <c r="I975" s="73"/>
      <c r="J975" s="74">
        <v>18652.0</v>
      </c>
      <c r="K975" s="80"/>
      <c r="L975" s="73"/>
      <c r="M975" s="74">
        <v>17387.0</v>
      </c>
      <c r="N975" s="75"/>
      <c r="O975" s="76" t="s">
        <v>1383</v>
      </c>
      <c r="P975" s="74">
        <v>17549.0</v>
      </c>
      <c r="Q975" s="77" t="s">
        <v>1383</v>
      </c>
    </row>
    <row r="976">
      <c r="A976" s="71" t="s">
        <v>814</v>
      </c>
      <c r="B976" s="72" t="s">
        <v>1947</v>
      </c>
      <c r="C976" s="73"/>
      <c r="D976" s="74">
        <v>30992.0</v>
      </c>
      <c r="E976" s="75"/>
      <c r="F976" s="73"/>
      <c r="G976" s="74">
        <v>33934.0</v>
      </c>
      <c r="H976" s="75"/>
      <c r="I976" s="73"/>
      <c r="J976" s="74">
        <v>34245.0</v>
      </c>
      <c r="K976" s="75"/>
      <c r="L976" s="78">
        <v>53.0</v>
      </c>
      <c r="M976" s="74">
        <v>35978.0</v>
      </c>
      <c r="N976" s="79">
        <f t="shared" ref="N976:N977" si="327">L976/M976</f>
        <v>0.001473122464</v>
      </c>
      <c r="O976" s="78">
        <v>30.0</v>
      </c>
      <c r="P976" s="74">
        <v>39054.0</v>
      </c>
      <c r="Q976" s="79">
        <f t="shared" ref="Q976:Q977" si="328">O976/P976</f>
        <v>0.0007681671532</v>
      </c>
    </row>
    <row r="977">
      <c r="A977" s="71" t="s">
        <v>1951</v>
      </c>
      <c r="B977" s="72" t="s">
        <v>1947</v>
      </c>
      <c r="C977" s="73"/>
      <c r="D977" s="74">
        <v>27108.0</v>
      </c>
      <c r="E977" s="75"/>
      <c r="F977" s="73"/>
      <c r="G977" s="74">
        <v>23759.0</v>
      </c>
      <c r="H977" s="75"/>
      <c r="I977" s="73"/>
      <c r="J977" s="74">
        <v>23612.0</v>
      </c>
      <c r="K977" s="75"/>
      <c r="L977" s="78">
        <v>43.0</v>
      </c>
      <c r="M977" s="74">
        <v>25827.0</v>
      </c>
      <c r="N977" s="79">
        <f t="shared" si="327"/>
        <v>0.001664924304</v>
      </c>
      <c r="O977" s="78">
        <v>35.0</v>
      </c>
      <c r="P977" s="74">
        <v>26407.0</v>
      </c>
      <c r="Q977" s="79">
        <f t="shared" si="328"/>
        <v>0.001325406142</v>
      </c>
    </row>
    <row r="978">
      <c r="A978" s="71" t="s">
        <v>1952</v>
      </c>
      <c r="B978" s="72" t="s">
        <v>1947</v>
      </c>
      <c r="C978" s="73"/>
      <c r="D978" s="74">
        <v>18548.0</v>
      </c>
      <c r="E978" s="75"/>
      <c r="F978" s="73"/>
      <c r="G978" s="74">
        <v>16386.0</v>
      </c>
      <c r="H978" s="75"/>
      <c r="I978" s="73"/>
      <c r="J978" s="74">
        <v>17705.0</v>
      </c>
      <c r="K978" s="75"/>
      <c r="L978" s="73"/>
      <c r="M978" s="74">
        <v>16166.0</v>
      </c>
      <c r="N978" s="75"/>
      <c r="O978" s="73"/>
      <c r="P978" s="74">
        <v>17612.0</v>
      </c>
      <c r="Q978" s="75"/>
    </row>
    <row r="979">
      <c r="A979" s="71" t="s">
        <v>1953</v>
      </c>
      <c r="B979" s="72" t="s">
        <v>1947</v>
      </c>
      <c r="C979" s="73"/>
      <c r="D979" s="74">
        <v>23110.0</v>
      </c>
      <c r="E979" s="75"/>
      <c r="F979" s="73"/>
      <c r="G979" s="74">
        <v>28669.0</v>
      </c>
      <c r="H979" s="75"/>
      <c r="I979" s="73"/>
      <c r="J979" s="74">
        <v>27895.0</v>
      </c>
      <c r="K979" s="75"/>
      <c r="L979" s="78">
        <v>32.0</v>
      </c>
      <c r="M979" s="74">
        <v>26813.0</v>
      </c>
      <c r="N979" s="79">
        <f t="shared" ref="N979:N980" si="329">L979/M979</f>
        <v>0.001193450938</v>
      </c>
      <c r="O979" s="78">
        <v>39.0</v>
      </c>
      <c r="P979" s="74">
        <v>28006.0</v>
      </c>
      <c r="Q979" s="79">
        <f t="shared" ref="Q979:Q980" si="330">O979/P979</f>
        <v>0.001392558737</v>
      </c>
    </row>
    <row r="980">
      <c r="A980" s="71" t="s">
        <v>1313</v>
      </c>
      <c r="B980" s="72" t="s">
        <v>1947</v>
      </c>
      <c r="C980" s="78">
        <v>75.0</v>
      </c>
      <c r="D980" s="74">
        <v>50482.0</v>
      </c>
      <c r="E980" s="79">
        <f>C980/D980</f>
        <v>0.001485678063</v>
      </c>
      <c r="F980" s="73"/>
      <c r="G980" s="74">
        <v>52673.0</v>
      </c>
      <c r="H980" s="75"/>
      <c r="I980" s="78">
        <v>144.0</v>
      </c>
      <c r="J980" s="74">
        <v>52541.0</v>
      </c>
      <c r="K980" s="79">
        <f t="shared" ref="K980:K981" si="331">I980/J980</f>
        <v>0.002740716774</v>
      </c>
      <c r="L980" s="78">
        <v>154.0</v>
      </c>
      <c r="M980" s="74">
        <v>54440.0</v>
      </c>
      <c r="N980" s="79">
        <f t="shared" si="329"/>
        <v>0.002828802351</v>
      </c>
      <c r="O980" s="78">
        <v>157.0</v>
      </c>
      <c r="P980" s="74">
        <v>57312.0</v>
      </c>
      <c r="Q980" s="79">
        <f t="shared" si="330"/>
        <v>0.002739391401</v>
      </c>
    </row>
    <row r="981">
      <c r="A981" s="71" t="s">
        <v>1954</v>
      </c>
      <c r="B981" s="72" t="s">
        <v>1947</v>
      </c>
      <c r="C981" s="73"/>
      <c r="D981" s="74">
        <v>12175.0</v>
      </c>
      <c r="E981" s="80"/>
      <c r="F981" s="73"/>
      <c r="G981" s="74">
        <v>20105.0</v>
      </c>
      <c r="H981" s="75"/>
      <c r="I981" s="78">
        <v>1.0</v>
      </c>
      <c r="J981" s="74">
        <v>19678.0</v>
      </c>
      <c r="K981" s="79">
        <f t="shared" si="331"/>
        <v>0.00005081817258</v>
      </c>
      <c r="L981" s="73"/>
      <c r="M981" s="74">
        <v>19908.0</v>
      </c>
      <c r="N981" s="75"/>
      <c r="O981" s="73"/>
      <c r="P981" s="74">
        <v>21981.0</v>
      </c>
      <c r="Q981" s="75"/>
    </row>
    <row r="982">
      <c r="A982" s="71" t="s">
        <v>874</v>
      </c>
      <c r="B982" s="72" t="s">
        <v>1947</v>
      </c>
      <c r="C982" s="78">
        <v>31.0</v>
      </c>
      <c r="D982" s="74">
        <v>28042.0</v>
      </c>
      <c r="E982" s="79">
        <f>C982/D982</f>
        <v>0.00110548463</v>
      </c>
      <c r="F982" s="73"/>
      <c r="G982" s="74">
        <v>27965.0</v>
      </c>
      <c r="H982" s="75"/>
      <c r="I982" s="73"/>
      <c r="J982" s="74">
        <v>29291.0</v>
      </c>
      <c r="K982" s="75"/>
      <c r="L982" s="78">
        <v>67.0</v>
      </c>
      <c r="M982" s="74">
        <v>31603.0</v>
      </c>
      <c r="N982" s="79">
        <f t="shared" ref="N982:N987" si="332">L982/M982</f>
        <v>0.002120051894</v>
      </c>
      <c r="O982" s="78">
        <v>59.0</v>
      </c>
      <c r="P982" s="74">
        <v>35060.0</v>
      </c>
      <c r="Q982" s="79">
        <f t="shared" ref="Q982:Q984" si="333">O982/P982</f>
        <v>0.001682829435</v>
      </c>
    </row>
    <row r="983">
      <c r="A983" s="71" t="s">
        <v>1179</v>
      </c>
      <c r="B983" s="72" t="s">
        <v>1947</v>
      </c>
      <c r="C983" s="73"/>
      <c r="D983" s="74">
        <v>16140.0</v>
      </c>
      <c r="E983" s="75"/>
      <c r="F983" s="73"/>
      <c r="G983" s="74">
        <v>16106.0</v>
      </c>
      <c r="H983" s="75"/>
      <c r="I983" s="78">
        <v>14.0</v>
      </c>
      <c r="J983" s="74">
        <v>15826.0</v>
      </c>
      <c r="K983" s="79">
        <f>I983/J983</f>
        <v>0.0008846202452</v>
      </c>
      <c r="L983" s="78">
        <v>40.0</v>
      </c>
      <c r="M983" s="74">
        <v>16169.0</v>
      </c>
      <c r="N983" s="79">
        <f t="shared" si="332"/>
        <v>0.002473869751</v>
      </c>
      <c r="O983" s="78">
        <v>35.0</v>
      </c>
      <c r="P983" s="74">
        <v>17175.0</v>
      </c>
      <c r="Q983" s="79">
        <f t="shared" si="333"/>
        <v>0.002037845706</v>
      </c>
    </row>
    <row r="984">
      <c r="A984" s="71" t="s">
        <v>692</v>
      </c>
      <c r="B984" s="72" t="s">
        <v>1947</v>
      </c>
      <c r="C984" s="73"/>
      <c r="D984" s="74">
        <v>17605.0</v>
      </c>
      <c r="E984" s="75"/>
      <c r="F984" s="73"/>
      <c r="G984" s="74">
        <v>16957.0</v>
      </c>
      <c r="H984" s="75"/>
      <c r="I984" s="73"/>
      <c r="J984" s="74">
        <v>15026.0</v>
      </c>
      <c r="K984" s="75"/>
      <c r="L984" s="78">
        <v>35.0</v>
      </c>
      <c r="M984" s="74">
        <v>14242.0</v>
      </c>
      <c r="N984" s="79">
        <f t="shared" si="332"/>
        <v>0.002457520011</v>
      </c>
      <c r="O984" s="78">
        <v>20.0</v>
      </c>
      <c r="P984" s="74">
        <v>13465.0</v>
      </c>
      <c r="Q984" s="79">
        <f t="shared" si="333"/>
        <v>0.001485332343</v>
      </c>
    </row>
    <row r="985">
      <c r="A985" s="71" t="s">
        <v>277</v>
      </c>
      <c r="B985" s="72" t="s">
        <v>1947</v>
      </c>
      <c r="C985" s="73"/>
      <c r="D985" s="74">
        <v>24759.0</v>
      </c>
      <c r="E985" s="80"/>
      <c r="F985" s="73"/>
      <c r="G985" s="74">
        <v>32089.0</v>
      </c>
      <c r="H985" s="75"/>
      <c r="I985" s="73"/>
      <c r="J985" s="74">
        <v>34921.0</v>
      </c>
      <c r="K985" s="75"/>
      <c r="L985" s="78">
        <v>40.0</v>
      </c>
      <c r="M985" s="74">
        <v>49206.0</v>
      </c>
      <c r="N985" s="79">
        <f t="shared" si="332"/>
        <v>0.0008129089948</v>
      </c>
      <c r="O985" s="76" t="s">
        <v>1383</v>
      </c>
      <c r="P985" s="74">
        <v>83912.0</v>
      </c>
      <c r="Q985" s="77" t="s">
        <v>1383</v>
      </c>
    </row>
    <row r="986">
      <c r="A986" s="71" t="s">
        <v>1955</v>
      </c>
      <c r="B986" s="72" t="s">
        <v>1947</v>
      </c>
      <c r="C986" s="73"/>
      <c r="D986" s="74">
        <v>26451.0</v>
      </c>
      <c r="E986" s="75"/>
      <c r="F986" s="73"/>
      <c r="G986" s="74">
        <v>36147.0</v>
      </c>
      <c r="H986" s="75"/>
      <c r="I986" s="73"/>
      <c r="J986" s="74">
        <v>43347.0</v>
      </c>
      <c r="K986" s="75"/>
      <c r="L986" s="78">
        <v>102.0</v>
      </c>
      <c r="M986" s="74">
        <v>60095.0</v>
      </c>
      <c r="N986" s="79">
        <f t="shared" si="332"/>
        <v>0.001697312588</v>
      </c>
      <c r="O986" s="78">
        <v>252.0</v>
      </c>
      <c r="P986" s="74">
        <v>89490.0</v>
      </c>
      <c r="Q986" s="79">
        <f t="shared" ref="Q986:Q987" si="334">O986/P986</f>
        <v>0.00281595709</v>
      </c>
    </row>
    <row r="987">
      <c r="A987" s="71" t="s">
        <v>1956</v>
      </c>
      <c r="B987" s="72" t="s">
        <v>1947</v>
      </c>
      <c r="C987" s="78">
        <v>6.0</v>
      </c>
      <c r="D987" s="74">
        <v>19257.0</v>
      </c>
      <c r="E987" s="79">
        <f>C987/D987</f>
        <v>0.0003115750117</v>
      </c>
      <c r="F987" s="73"/>
      <c r="G987" s="74">
        <v>16839.0</v>
      </c>
      <c r="H987" s="75"/>
      <c r="I987" s="73"/>
      <c r="J987" s="74">
        <v>16001.0</v>
      </c>
      <c r="K987" s="75"/>
      <c r="L987" s="78">
        <v>12.0</v>
      </c>
      <c r="M987" s="74">
        <v>14571.0</v>
      </c>
      <c r="N987" s="79">
        <f t="shared" si="332"/>
        <v>0.0008235536339</v>
      </c>
      <c r="O987" s="78">
        <v>12.0</v>
      </c>
      <c r="P987" s="74">
        <v>14476.0</v>
      </c>
      <c r="Q987" s="79">
        <f t="shared" si="334"/>
        <v>0.0008289582758</v>
      </c>
    </row>
    <row r="988">
      <c r="A988" s="71" t="s">
        <v>1019</v>
      </c>
      <c r="B988" s="72" t="s">
        <v>1947</v>
      </c>
      <c r="C988" s="73"/>
      <c r="D988" s="74">
        <v>21668.0</v>
      </c>
      <c r="E988" s="75"/>
      <c r="F988" s="73"/>
      <c r="G988" s="74">
        <v>26455.0</v>
      </c>
      <c r="H988" s="75"/>
      <c r="I988" s="73"/>
      <c r="J988" s="74">
        <v>24602.0</v>
      </c>
      <c r="K988" s="75"/>
      <c r="L988" s="73"/>
      <c r="M988" s="74">
        <v>23382.0</v>
      </c>
      <c r="N988" s="75"/>
      <c r="O988" s="73"/>
      <c r="P988" s="74">
        <v>20965.0</v>
      </c>
      <c r="Q988" s="75"/>
    </row>
    <row r="989">
      <c r="A989" s="71" t="s">
        <v>1957</v>
      </c>
      <c r="B989" s="72" t="s">
        <v>1947</v>
      </c>
      <c r="C989" s="73"/>
      <c r="D989" s="74">
        <v>16934.0</v>
      </c>
      <c r="E989" s="75"/>
      <c r="F989" s="73"/>
      <c r="G989" s="74">
        <v>17030.0</v>
      </c>
      <c r="H989" s="75"/>
      <c r="I989" s="73"/>
      <c r="J989" s="74">
        <v>16112.0</v>
      </c>
      <c r="K989" s="75"/>
      <c r="L989" s="73"/>
      <c r="M989" s="74">
        <v>15189.0</v>
      </c>
      <c r="N989" s="75"/>
      <c r="O989" s="78">
        <v>16.0</v>
      </c>
      <c r="P989" s="74">
        <v>14626.0</v>
      </c>
      <c r="Q989" s="79">
        <f t="shared" ref="Q989:Q996" si="335">O989/P989</f>
        <v>0.001093942295</v>
      </c>
    </row>
    <row r="990">
      <c r="A990" s="71" t="s">
        <v>1958</v>
      </c>
      <c r="B990" s="72" t="s">
        <v>1947</v>
      </c>
      <c r="C990" s="73"/>
      <c r="D990" s="74">
        <v>19065.0</v>
      </c>
      <c r="E990" s="75"/>
      <c r="F990" s="73"/>
      <c r="G990" s="74">
        <v>19620.0</v>
      </c>
      <c r="H990" s="75"/>
      <c r="I990" s="73"/>
      <c r="J990" s="74">
        <v>18306.0</v>
      </c>
      <c r="K990" s="75"/>
      <c r="L990" s="73"/>
      <c r="M990" s="74">
        <v>18583.0</v>
      </c>
      <c r="N990" s="75"/>
      <c r="O990" s="78">
        <v>56.0</v>
      </c>
      <c r="P990" s="74">
        <v>18784.0</v>
      </c>
      <c r="Q990" s="79">
        <f t="shared" si="335"/>
        <v>0.002981260647</v>
      </c>
    </row>
    <row r="991">
      <c r="A991" s="71" t="s">
        <v>631</v>
      </c>
      <c r="B991" s="72" t="s">
        <v>1947</v>
      </c>
      <c r="C991" s="78">
        <v>42.0</v>
      </c>
      <c r="D991" s="74">
        <v>38561.0</v>
      </c>
      <c r="E991" s="79">
        <f t="shared" ref="E991:E992" si="336">C991/D991</f>
        <v>0.001089183372</v>
      </c>
      <c r="F991" s="78">
        <v>253.0</v>
      </c>
      <c r="G991" s="74">
        <v>49617.0</v>
      </c>
      <c r="H991" s="79">
        <f>F991/G991</f>
        <v>0.00509905879</v>
      </c>
      <c r="I991" s="78">
        <v>250.0</v>
      </c>
      <c r="J991" s="74">
        <v>59694.0</v>
      </c>
      <c r="K991" s="79">
        <f>I991/J991</f>
        <v>0.004188025597</v>
      </c>
      <c r="L991" s="78">
        <f>650+38</f>
        <v>688</v>
      </c>
      <c r="M991" s="74">
        <v>65882.0</v>
      </c>
      <c r="N991" s="79">
        <f t="shared" ref="N991:N992" si="337">L991/M991</f>
        <v>0.01044291309</v>
      </c>
      <c r="O991" s="78">
        <v>445.0</v>
      </c>
      <c r="P991" s="74">
        <v>68838.0</v>
      </c>
      <c r="Q991" s="79">
        <f t="shared" si="335"/>
        <v>0.006464452773</v>
      </c>
    </row>
    <row r="992">
      <c r="A992" s="71" t="s">
        <v>1959</v>
      </c>
      <c r="B992" s="72" t="s">
        <v>1947</v>
      </c>
      <c r="C992" s="78">
        <v>11.0</v>
      </c>
      <c r="D992" s="74">
        <v>18016.0</v>
      </c>
      <c r="E992" s="79">
        <f t="shared" si="336"/>
        <v>0.0006105683837</v>
      </c>
      <c r="F992" s="73"/>
      <c r="G992" s="74">
        <v>26815.0</v>
      </c>
      <c r="H992" s="75"/>
      <c r="I992" s="73"/>
      <c r="J992" s="74">
        <v>28165.0</v>
      </c>
      <c r="K992" s="75"/>
      <c r="L992" s="78">
        <v>50.0</v>
      </c>
      <c r="M992" s="74">
        <v>31229.0</v>
      </c>
      <c r="N992" s="79">
        <f t="shared" si="337"/>
        <v>0.001601075923</v>
      </c>
      <c r="O992" s="78">
        <v>125.0</v>
      </c>
      <c r="P992" s="74">
        <v>34530.0</v>
      </c>
      <c r="Q992" s="79">
        <f t="shared" si="335"/>
        <v>0.003620040544</v>
      </c>
    </row>
    <row r="993">
      <c r="A993" s="71" t="s">
        <v>434</v>
      </c>
      <c r="B993" s="72" t="s">
        <v>1947</v>
      </c>
      <c r="C993" s="73"/>
      <c r="D993" s="74">
        <v>19539.0</v>
      </c>
      <c r="E993" s="75"/>
      <c r="F993" s="73"/>
      <c r="G993" s="74">
        <v>21841.0</v>
      </c>
      <c r="H993" s="75"/>
      <c r="I993" s="73"/>
      <c r="J993" s="74">
        <v>22309.0</v>
      </c>
      <c r="K993" s="75"/>
      <c r="L993" s="76" t="s">
        <v>1383</v>
      </c>
      <c r="M993" s="74">
        <v>21624.0</v>
      </c>
      <c r="N993" s="77" t="s">
        <v>1383</v>
      </c>
      <c r="O993" s="78">
        <v>47.0</v>
      </c>
      <c r="P993" s="74">
        <v>21245.0</v>
      </c>
      <c r="Q993" s="79">
        <f t="shared" si="335"/>
        <v>0.002212285244</v>
      </c>
    </row>
    <row r="994">
      <c r="A994" s="71" t="s">
        <v>1960</v>
      </c>
      <c r="B994" s="72" t="s">
        <v>1961</v>
      </c>
      <c r="C994" s="78">
        <v>65.0</v>
      </c>
      <c r="D994" s="74">
        <v>45042.0</v>
      </c>
      <c r="E994" s="79">
        <f t="shared" ref="E994:E996" si="338">C994/D994</f>
        <v>0.001443097553</v>
      </c>
      <c r="F994" s="78">
        <v>250.0</v>
      </c>
      <c r="G994" s="74">
        <v>59822.0</v>
      </c>
      <c r="H994" s="79">
        <f>F994/G994</f>
        <v>0.004179064558</v>
      </c>
      <c r="I994" s="78">
        <v>575.0</v>
      </c>
      <c r="J994" s="74">
        <v>65796.0</v>
      </c>
      <c r="K994" s="79">
        <f t="shared" ref="K994:K996" si="339">I994/J994</f>
        <v>0.008739133078</v>
      </c>
      <c r="L994" s="78">
        <v>1130.0</v>
      </c>
      <c r="M994" s="74">
        <v>71214.0</v>
      </c>
      <c r="N994" s="79">
        <f>L994/M994</f>
        <v>0.01586766647</v>
      </c>
      <c r="O994" s="78">
        <v>1925.0</v>
      </c>
      <c r="P994" s="74">
        <v>76679.0</v>
      </c>
      <c r="Q994" s="79">
        <f t="shared" si="335"/>
        <v>0.02510465708</v>
      </c>
    </row>
    <row r="995">
      <c r="A995" s="71" t="s">
        <v>1962</v>
      </c>
      <c r="B995" s="72" t="s">
        <v>1961</v>
      </c>
      <c r="C995" s="78">
        <v>14.0</v>
      </c>
      <c r="D995" s="74">
        <v>41700.0</v>
      </c>
      <c r="E995" s="79">
        <f t="shared" si="338"/>
        <v>0.0003357314149</v>
      </c>
      <c r="F995" s="73"/>
      <c r="G995" s="74">
        <v>74664.0</v>
      </c>
      <c r="H995" s="75"/>
      <c r="I995" s="78">
        <v>106.0</v>
      </c>
      <c r="J995" s="74">
        <v>81728.0</v>
      </c>
      <c r="K995" s="79">
        <f t="shared" si="339"/>
        <v>0.001296985121</v>
      </c>
      <c r="L995" s="76" t="s">
        <v>1383</v>
      </c>
      <c r="M995" s="74">
        <v>87843.0</v>
      </c>
      <c r="N995" s="77" t="s">
        <v>1383</v>
      </c>
      <c r="O995" s="78">
        <v>64.0</v>
      </c>
      <c r="P995" s="74">
        <v>94436.0</v>
      </c>
      <c r="Q995" s="79">
        <f t="shared" si="335"/>
        <v>0.0006777076539</v>
      </c>
    </row>
    <row r="996">
      <c r="A996" s="71" t="s">
        <v>1330</v>
      </c>
      <c r="B996" s="72" t="s">
        <v>1961</v>
      </c>
      <c r="C996" s="78">
        <v>185.0</v>
      </c>
      <c r="D996" s="74">
        <v>86359.0</v>
      </c>
      <c r="E996" s="79">
        <f t="shared" si="338"/>
        <v>0.002142220267</v>
      </c>
      <c r="F996" s="78">
        <v>1600.0</v>
      </c>
      <c r="G996" s="74">
        <v>112014.0</v>
      </c>
      <c r="H996" s="79">
        <f>F996/G996</f>
        <v>0.01428392879</v>
      </c>
      <c r="I996" s="78">
        <v>2500.0</v>
      </c>
      <c r="J996" s="74">
        <v>124376.0</v>
      </c>
      <c r="K996" s="79">
        <f t="shared" si="339"/>
        <v>0.0201003409</v>
      </c>
      <c r="L996" s="78">
        <v>3535.0</v>
      </c>
      <c r="M996" s="74">
        <v>134645.0</v>
      </c>
      <c r="N996" s="79">
        <f>L996/M996</f>
        <v>0.02625422407</v>
      </c>
      <c r="O996" s="78">
        <v>3690.0</v>
      </c>
      <c r="P996" s="74">
        <v>146000.0</v>
      </c>
      <c r="Q996" s="79">
        <f t="shared" si="335"/>
        <v>0.0252739726</v>
      </c>
    </row>
    <row r="997">
      <c r="A997" s="71" t="s">
        <v>323</v>
      </c>
      <c r="B997" s="72" t="s">
        <v>1961</v>
      </c>
      <c r="C997" s="73"/>
      <c r="D997" s="74">
        <v>18180.0</v>
      </c>
      <c r="E997" s="75"/>
      <c r="F997" s="73"/>
      <c r="G997" s="74">
        <v>19119.0</v>
      </c>
      <c r="H997" s="75"/>
      <c r="I997" s="73"/>
      <c r="J997" s="74">
        <v>19825.0</v>
      </c>
      <c r="K997" s="75"/>
      <c r="L997" s="73"/>
      <c r="M997" s="74">
        <v>19941.0</v>
      </c>
      <c r="N997" s="75"/>
      <c r="O997" s="73"/>
      <c r="P997" s="74">
        <v>19896.0</v>
      </c>
      <c r="Q997" s="75"/>
    </row>
    <row r="998">
      <c r="A998" s="71" t="s">
        <v>654</v>
      </c>
      <c r="B998" s="72" t="s">
        <v>1961</v>
      </c>
      <c r="C998" s="78">
        <v>16.0</v>
      </c>
      <c r="D998" s="74">
        <v>38129.0</v>
      </c>
      <c r="E998" s="79">
        <f t="shared" ref="E998:E999" si="340">C998/D998</f>
        <v>0.0004196281046</v>
      </c>
      <c r="F998" s="73"/>
      <c r="G998" s="74">
        <v>35575.0</v>
      </c>
      <c r="H998" s="75"/>
      <c r="I998" s="73"/>
      <c r="J998" s="74">
        <v>30361.0</v>
      </c>
      <c r="K998" s="80"/>
      <c r="L998" s="73"/>
      <c r="M998" s="74">
        <v>30721.0</v>
      </c>
      <c r="N998" s="75"/>
      <c r="O998" s="78">
        <f>31+16</f>
        <v>47</v>
      </c>
      <c r="P998" s="74">
        <v>32422.0</v>
      </c>
      <c r="Q998" s="79">
        <f t="shared" ref="Q998:Q1000" si="341">O998/P998</f>
        <v>0.001449632965</v>
      </c>
    </row>
    <row r="999">
      <c r="A999" s="71" t="s">
        <v>1963</v>
      </c>
      <c r="B999" s="72" t="s">
        <v>1961</v>
      </c>
      <c r="C999" s="78">
        <v>43.0</v>
      </c>
      <c r="D999" s="74">
        <v>53058.0</v>
      </c>
      <c r="E999" s="79">
        <f t="shared" si="340"/>
        <v>0.0008104338648</v>
      </c>
      <c r="F999" s="73"/>
      <c r="G999" s="74">
        <v>62863.0</v>
      </c>
      <c r="H999" s="75"/>
      <c r="I999" s="78">
        <v>70.0</v>
      </c>
      <c r="J999" s="74">
        <v>63844.0</v>
      </c>
      <c r="K999" s="79">
        <f t="shared" ref="K999:K1000" si="342">I999/J999</f>
        <v>0.00109642253</v>
      </c>
      <c r="L999" s="78">
        <v>462.0</v>
      </c>
      <c r="M999" s="74">
        <v>70691.0</v>
      </c>
      <c r="N999" s="79">
        <f t="shared" ref="N999:N1000" si="343">L999/M999</f>
        <v>0.006535485422</v>
      </c>
      <c r="O999" s="78">
        <v>383.0</v>
      </c>
      <c r="P999" s="74">
        <v>77231.0</v>
      </c>
      <c r="Q999" s="79">
        <f t="shared" si="341"/>
        <v>0.004959148528</v>
      </c>
    </row>
    <row r="1000">
      <c r="A1000" s="71" t="s">
        <v>734</v>
      </c>
      <c r="B1000" s="72" t="s">
        <v>1961</v>
      </c>
      <c r="C1000" s="73"/>
      <c r="D1000" s="74">
        <v>32863.0</v>
      </c>
      <c r="E1000" s="75"/>
      <c r="F1000" s="73"/>
      <c r="G1000" s="74">
        <v>28981.0</v>
      </c>
      <c r="H1000" s="75"/>
      <c r="I1000" s="78">
        <v>150.0</v>
      </c>
      <c r="J1000" s="74">
        <v>26245.0</v>
      </c>
      <c r="K1000" s="79">
        <f t="shared" si="342"/>
        <v>0.005715374357</v>
      </c>
      <c r="L1000" s="78">
        <v>100.0</v>
      </c>
      <c r="M1000" s="74">
        <v>27693.0</v>
      </c>
      <c r="N1000" s="79">
        <f t="shared" si="343"/>
        <v>0.003611020836</v>
      </c>
      <c r="O1000" s="78">
        <v>90.0</v>
      </c>
      <c r="P1000" s="74">
        <v>27191.0</v>
      </c>
      <c r="Q1000" s="79">
        <f t="shared" si="341"/>
        <v>0.003309918723</v>
      </c>
    </row>
    <row r="1001">
      <c r="A1001" s="71" t="s">
        <v>1563</v>
      </c>
      <c r="B1001" s="72" t="s">
        <v>1961</v>
      </c>
      <c r="C1001" s="73"/>
      <c r="D1001" s="74">
        <v>24821.0</v>
      </c>
      <c r="E1001" s="75"/>
      <c r="F1001" s="73"/>
      <c r="G1001" s="74">
        <v>18216.0</v>
      </c>
      <c r="H1001" s="75"/>
      <c r="I1001" s="73"/>
      <c r="J1001" s="74">
        <v>15976.0</v>
      </c>
      <c r="K1001" s="75"/>
      <c r="L1001" s="73"/>
      <c r="M1001" s="74">
        <v>15498.0</v>
      </c>
      <c r="N1001" s="75"/>
      <c r="O1001" s="73"/>
      <c r="P1001" s="74">
        <v>16294.0</v>
      </c>
      <c r="Q1001" s="75"/>
    </row>
    <row r="1002">
      <c r="A1002" s="71" t="s">
        <v>630</v>
      </c>
      <c r="B1002" s="72" t="s">
        <v>1961</v>
      </c>
      <c r="C1002" s="73"/>
      <c r="D1002" s="74">
        <v>32627.0</v>
      </c>
      <c r="E1002" s="75"/>
      <c r="F1002" s="73"/>
      <c r="G1002" s="74">
        <v>36256.0</v>
      </c>
      <c r="H1002" s="75"/>
      <c r="I1002" s="78">
        <v>50.0</v>
      </c>
      <c r="J1002" s="74">
        <v>37700.0</v>
      </c>
      <c r="K1002" s="79">
        <f t="shared" ref="K1002:K1003" si="344">I1002/J1002</f>
        <v>0.001326259947</v>
      </c>
      <c r="L1002" s="78">
        <v>231.0</v>
      </c>
      <c r="M1002" s="74">
        <v>41483.0</v>
      </c>
      <c r="N1002" s="79">
        <f t="shared" ref="N1002:N1003" si="345">L1002/M1002</f>
        <v>0.005568546151</v>
      </c>
      <c r="O1002" s="78">
        <f>176+31</f>
        <v>207</v>
      </c>
      <c r="P1002" s="74">
        <v>42662.0</v>
      </c>
      <c r="Q1002" s="79">
        <f t="shared" ref="Q1002:Q1003" si="346">O1002/P1002</f>
        <v>0.004852093198</v>
      </c>
    </row>
    <row r="1003">
      <c r="A1003" s="71" t="s">
        <v>1964</v>
      </c>
      <c r="B1003" s="72" t="s">
        <v>1961</v>
      </c>
      <c r="C1003" s="78">
        <v>80.0</v>
      </c>
      <c r="D1003" s="74">
        <v>70476.0</v>
      </c>
      <c r="E1003" s="79">
        <f>C1003/D1003</f>
        <v>0.001135138203</v>
      </c>
      <c r="F1003" s="78">
        <v>700.0</v>
      </c>
      <c r="G1003" s="74">
        <v>85285.0</v>
      </c>
      <c r="H1003" s="79">
        <f>F1003/G1003</f>
        <v>0.008207773934</v>
      </c>
      <c r="I1003" s="78">
        <v>1194.0</v>
      </c>
      <c r="J1003" s="74">
        <v>87684.0</v>
      </c>
      <c r="K1003" s="79">
        <f t="shared" si="344"/>
        <v>0.01361707951</v>
      </c>
      <c r="L1003" s="78">
        <v>1594.0</v>
      </c>
      <c r="M1003" s="74">
        <v>92379.0</v>
      </c>
      <c r="N1003" s="79">
        <f t="shared" si="345"/>
        <v>0.01725500384</v>
      </c>
      <c r="O1003" s="78">
        <v>1767.0</v>
      </c>
      <c r="P1003" s="74">
        <v>97104.0</v>
      </c>
      <c r="Q1003" s="79">
        <f t="shared" si="346"/>
        <v>0.01819698468</v>
      </c>
    </row>
    <row r="1004">
      <c r="A1004" s="71" t="s">
        <v>1965</v>
      </c>
      <c r="B1004" s="72" t="s">
        <v>1961</v>
      </c>
      <c r="C1004" s="73"/>
      <c r="D1004" s="74">
        <v>14872.0</v>
      </c>
      <c r="E1004" s="80"/>
      <c r="F1004" s="73"/>
      <c r="G1004" s="74">
        <v>19887.0</v>
      </c>
      <c r="H1004" s="75"/>
      <c r="I1004" s="73"/>
      <c r="J1004" s="74">
        <v>20554.0</v>
      </c>
      <c r="K1004" s="75"/>
      <c r="L1004" s="76" t="s">
        <v>1383</v>
      </c>
      <c r="M1004" s="74">
        <v>18231.0</v>
      </c>
      <c r="N1004" s="77" t="s">
        <v>1383</v>
      </c>
      <c r="O1004" s="76" t="s">
        <v>1383</v>
      </c>
      <c r="P1004" s="74">
        <v>18467.0</v>
      </c>
      <c r="Q1004" s="77" t="s">
        <v>1383</v>
      </c>
    </row>
    <row r="1005">
      <c r="A1005" s="71" t="s">
        <v>1966</v>
      </c>
      <c r="B1005" s="72" t="s">
        <v>1961</v>
      </c>
      <c r="C1005" s="73"/>
      <c r="D1005" s="74">
        <v>19272.0</v>
      </c>
      <c r="E1005" s="75"/>
      <c r="F1005" s="73"/>
      <c r="G1005" s="74">
        <v>18574.0</v>
      </c>
      <c r="H1005" s="75"/>
      <c r="I1005" s="73"/>
      <c r="J1005" s="74">
        <v>23021.0</v>
      </c>
      <c r="K1005" s="75"/>
      <c r="L1005" s="78">
        <v>300.0</v>
      </c>
      <c r="M1005" s="74">
        <v>16927.0</v>
      </c>
      <c r="N1005" s="79">
        <f>L1005/M1005</f>
        <v>0.01772316418</v>
      </c>
      <c r="O1005" s="78">
        <v>180.0</v>
      </c>
      <c r="P1005" s="74">
        <v>19123.0</v>
      </c>
      <c r="Q1005" s="79">
        <f>O1005/P1005</f>
        <v>0.009412749046</v>
      </c>
    </row>
    <row r="1006">
      <c r="A1006" s="71" t="s">
        <v>1019</v>
      </c>
      <c r="B1006" s="72" t="s">
        <v>1961</v>
      </c>
      <c r="C1006" s="73"/>
      <c r="D1006" s="74">
        <v>32333.0</v>
      </c>
      <c r="E1006" s="75"/>
      <c r="F1006" s="73"/>
      <c r="G1006" s="74">
        <v>36301.0</v>
      </c>
      <c r="H1006" s="75"/>
      <c r="I1006" s="73"/>
      <c r="J1006" s="74">
        <v>37171.0</v>
      </c>
      <c r="K1006" s="75"/>
      <c r="L1006" s="76" t="s">
        <v>1383</v>
      </c>
      <c r="M1006" s="74">
        <v>39111.0</v>
      </c>
      <c r="N1006" s="77" t="s">
        <v>1383</v>
      </c>
      <c r="O1006" s="76" t="s">
        <v>1383</v>
      </c>
      <c r="P1006" s="74">
        <v>38245.0</v>
      </c>
      <c r="Q1006" s="77" t="s">
        <v>1383</v>
      </c>
    </row>
    <row r="1007">
      <c r="A1007" s="71" t="s">
        <v>1967</v>
      </c>
      <c r="B1007" s="72" t="s">
        <v>1961</v>
      </c>
      <c r="C1007" s="73"/>
      <c r="D1007" s="74">
        <v>32463.0</v>
      </c>
      <c r="E1007" s="75"/>
      <c r="F1007" s="73"/>
      <c r="G1007" s="74">
        <v>23383.0</v>
      </c>
      <c r="H1007" s="75"/>
      <c r="I1007" s="73"/>
      <c r="J1007" s="74">
        <v>21328.0</v>
      </c>
      <c r="K1007" s="75"/>
      <c r="L1007" s="73"/>
      <c r="M1007" s="74">
        <v>20286.0</v>
      </c>
      <c r="N1007" s="75"/>
      <c r="O1007" s="78">
        <v>31.0</v>
      </c>
      <c r="P1007" s="74">
        <v>21159.0</v>
      </c>
      <c r="Q1007" s="79">
        <f t="shared" ref="Q1007:Q1009" si="347">O1007/P1007</f>
        <v>0.001465097594</v>
      </c>
    </row>
    <row r="1008">
      <c r="A1008" s="71" t="s">
        <v>631</v>
      </c>
      <c r="B1008" s="72" t="s">
        <v>1961</v>
      </c>
      <c r="C1008" s="78">
        <v>11.0</v>
      </c>
      <c r="D1008" s="74">
        <v>44484.0</v>
      </c>
      <c r="E1008" s="79">
        <f t="shared" ref="E1008:E1009" si="348">C1008/D1008</f>
        <v>0.0002472799209</v>
      </c>
      <c r="F1008" s="73"/>
      <c r="G1008" s="74">
        <v>42905.0</v>
      </c>
      <c r="H1008" s="75"/>
      <c r="I1008" s="73"/>
      <c r="J1008" s="74">
        <v>41709.0</v>
      </c>
      <c r="K1008" s="75"/>
      <c r="L1008" s="76" t="s">
        <v>1383</v>
      </c>
      <c r="M1008" s="74">
        <v>37826.0</v>
      </c>
      <c r="N1008" s="77" t="s">
        <v>1383</v>
      </c>
      <c r="O1008" s="78">
        <v>31.0</v>
      </c>
      <c r="P1008" s="74">
        <v>37767.0</v>
      </c>
      <c r="Q1008" s="79">
        <f t="shared" si="347"/>
        <v>0.0008208224111</v>
      </c>
    </row>
    <row r="1009">
      <c r="A1009" s="71" t="s">
        <v>998</v>
      </c>
      <c r="B1009" s="72" t="s">
        <v>1961</v>
      </c>
      <c r="C1009" s="78">
        <v>2.0</v>
      </c>
      <c r="D1009" s="74">
        <v>62257.0</v>
      </c>
      <c r="E1009" s="79">
        <f t="shared" si="348"/>
        <v>0.00003212490162</v>
      </c>
      <c r="F1009" s="76" t="s">
        <v>1383</v>
      </c>
      <c r="G1009" s="74">
        <v>68526.0</v>
      </c>
      <c r="H1009" s="77" t="s">
        <v>1383</v>
      </c>
      <c r="I1009" s="73"/>
      <c r="J1009" s="74">
        <v>70696.0</v>
      </c>
      <c r="K1009" s="75"/>
      <c r="L1009" s="78">
        <v>416.0</v>
      </c>
      <c r="M1009" s="74">
        <v>72934.0</v>
      </c>
      <c r="N1009" s="79">
        <f>L1009/M1009</f>
        <v>0.005703786985</v>
      </c>
      <c r="O1009" s="78">
        <v>353.0</v>
      </c>
      <c r="P1009" s="74">
        <v>82550.0</v>
      </c>
      <c r="Q1009" s="79">
        <f t="shared" si="347"/>
        <v>0.004276196245</v>
      </c>
    </row>
    <row r="1010">
      <c r="A1010" s="71" t="s">
        <v>1968</v>
      </c>
      <c r="B1010" s="72" t="s">
        <v>1969</v>
      </c>
      <c r="C1010" s="73"/>
      <c r="D1010" s="74">
        <v>3107.0</v>
      </c>
      <c r="E1010" s="75"/>
      <c r="F1010" s="73"/>
      <c r="G1010" s="74">
        <v>5703.0</v>
      </c>
      <c r="H1010" s="75"/>
      <c r="I1010" s="73"/>
      <c r="J1010" s="74">
        <v>5912.0</v>
      </c>
      <c r="K1010" s="75"/>
      <c r="L1010" s="76" t="s">
        <v>1383</v>
      </c>
      <c r="M1010" s="74">
        <v>4989.0</v>
      </c>
      <c r="N1010" s="77" t="s">
        <v>1383</v>
      </c>
      <c r="O1010" s="76" t="s">
        <v>1383</v>
      </c>
      <c r="P1010" s="74">
        <v>5463.0</v>
      </c>
      <c r="Q1010" s="77" t="s">
        <v>1383</v>
      </c>
    </row>
    <row r="1011">
      <c r="A1011" s="71" t="s">
        <v>1970</v>
      </c>
      <c r="B1011" s="72" t="s">
        <v>1969</v>
      </c>
      <c r="C1011" s="73"/>
      <c r="D1011" s="74">
        <v>1575.0</v>
      </c>
      <c r="E1011" s="75"/>
      <c r="F1011" s="73"/>
      <c r="G1011" s="74">
        <f>7675+8681</f>
        <v>16356</v>
      </c>
      <c r="H1011" s="75"/>
      <c r="I1011" s="73"/>
      <c r="J1011" s="74">
        <f>9983+9524</f>
        <v>19507</v>
      </c>
      <c r="K1011" s="75"/>
      <c r="L1011" s="78">
        <v>28.0</v>
      </c>
      <c r="M1011" s="74">
        <f>9327+8451</f>
        <v>17778</v>
      </c>
      <c r="N1011" s="79">
        <f>L1011/M1011</f>
        <v>0.001574980313</v>
      </c>
      <c r="O1011" s="78">
        <v>22.0</v>
      </c>
      <c r="P1011" s="74">
        <f>10167+9977</f>
        <v>20144</v>
      </c>
      <c r="Q1011" s="79">
        <f>O1011/P1011</f>
        <v>0.001092136616</v>
      </c>
    </row>
    <row r="1012">
      <c r="A1012" s="71" t="s">
        <v>1971</v>
      </c>
      <c r="B1012" s="72" t="s">
        <v>1969</v>
      </c>
      <c r="C1012" s="78">
        <v>10.0</v>
      </c>
      <c r="D1012" s="74">
        <v>37815.0</v>
      </c>
      <c r="E1012" s="79">
        <f t="shared" ref="E1012:E1013" si="349">C1012/D1012</f>
        <v>0.0002644453259</v>
      </c>
      <c r="F1012" s="73"/>
      <c r="G1012" s="74">
        <v>39819.0</v>
      </c>
      <c r="H1012" s="75"/>
      <c r="I1012" s="73"/>
      <c r="J1012" s="74">
        <v>37540.0</v>
      </c>
      <c r="K1012" s="75"/>
      <c r="L1012" s="76" t="s">
        <v>1383</v>
      </c>
      <c r="M1012" s="74">
        <v>38974.0</v>
      </c>
      <c r="N1012" s="77" t="s">
        <v>1383</v>
      </c>
      <c r="O1012" s="73"/>
      <c r="P1012" s="74">
        <v>41839.0</v>
      </c>
      <c r="Q1012" s="75"/>
    </row>
    <row r="1013">
      <c r="A1013" s="71" t="s">
        <v>1972</v>
      </c>
      <c r="B1013" s="72" t="s">
        <v>1969</v>
      </c>
      <c r="C1013" s="78">
        <v>72.0</v>
      </c>
      <c r="D1013" s="74">
        <v>8789.0</v>
      </c>
      <c r="E1013" s="79">
        <f t="shared" si="349"/>
        <v>0.008192058255</v>
      </c>
      <c r="F1013" s="78">
        <v>75.0</v>
      </c>
      <c r="G1013" s="74">
        <v>19965.0</v>
      </c>
      <c r="H1013" s="79">
        <f>F1013/G1013</f>
        <v>0.003756574005</v>
      </c>
      <c r="I1013" s="78">
        <v>50.0</v>
      </c>
      <c r="J1013" s="74">
        <v>17869.0</v>
      </c>
      <c r="K1013" s="79">
        <f>I1013/J1013</f>
        <v>0.002798142034</v>
      </c>
      <c r="L1013" s="78">
        <v>52.0</v>
      </c>
      <c r="M1013" s="74">
        <v>18574.0</v>
      </c>
      <c r="N1013" s="79">
        <f t="shared" ref="N1013:N1015" si="350">L1013/M1013</f>
        <v>0.002799612361</v>
      </c>
      <c r="O1013" s="78">
        <v>34.0</v>
      </c>
      <c r="P1013" s="74">
        <v>20766.0</v>
      </c>
      <c r="Q1013" s="79">
        <f t="shared" ref="Q1013:Q1015" si="351">O1013/P1013</f>
        <v>0.001637291727</v>
      </c>
    </row>
    <row r="1014">
      <c r="A1014" s="71" t="s">
        <v>1973</v>
      </c>
      <c r="B1014" s="72" t="s">
        <v>1969</v>
      </c>
      <c r="C1014" s="73"/>
      <c r="D1014" s="74">
        <v>5237.0</v>
      </c>
      <c r="E1014" s="75"/>
      <c r="F1014" s="73"/>
      <c r="G1014" s="74">
        <v>15692.0</v>
      </c>
      <c r="H1014" s="75"/>
      <c r="I1014" s="73"/>
      <c r="J1014" s="74">
        <v>11543.0</v>
      </c>
      <c r="K1014" s="80"/>
      <c r="L1014" s="78">
        <v>29.0</v>
      </c>
      <c r="M1014" s="74">
        <v>9979.0</v>
      </c>
      <c r="N1014" s="79">
        <f t="shared" si="350"/>
        <v>0.002906102816</v>
      </c>
      <c r="O1014" s="78">
        <v>29.0</v>
      </c>
      <c r="P1014" s="74">
        <v>10964.0</v>
      </c>
      <c r="Q1014" s="79">
        <f t="shared" si="351"/>
        <v>0.002645020066</v>
      </c>
    </row>
    <row r="1015">
      <c r="A1015" s="71" t="s">
        <v>1974</v>
      </c>
      <c r="B1015" s="72" t="s">
        <v>1969</v>
      </c>
      <c r="C1015" s="78">
        <v>153.0</v>
      </c>
      <c r="D1015" s="74">
        <v>38081.0</v>
      </c>
      <c r="E1015" s="79">
        <f>C1015/D1015</f>
        <v>0.004017751635</v>
      </c>
      <c r="F1015" s="78">
        <v>900.0</v>
      </c>
      <c r="G1015" s="74">
        <v>77878.0</v>
      </c>
      <c r="H1015" s="79">
        <f>F1015/G1015</f>
        <v>0.01155653715</v>
      </c>
      <c r="I1015" s="78">
        <v>1000.0</v>
      </c>
      <c r="J1015" s="74">
        <v>79008.0</v>
      </c>
      <c r="K1015" s="79">
        <f>I1015/J1015</f>
        <v>0.01265694613</v>
      </c>
      <c r="L1015" s="78">
        <v>695.0</v>
      </c>
      <c r="M1015" s="74">
        <v>77481.0</v>
      </c>
      <c r="N1015" s="79">
        <f t="shared" si="350"/>
        <v>0.008969941018</v>
      </c>
      <c r="O1015" s="78">
        <v>770.0</v>
      </c>
      <c r="P1015" s="74">
        <v>84214.0</v>
      </c>
      <c r="Q1015" s="79">
        <f t="shared" si="351"/>
        <v>0.009143372836</v>
      </c>
    </row>
    <row r="1016">
      <c r="A1016" s="71" t="s">
        <v>1975</v>
      </c>
      <c r="B1016" s="72" t="s">
        <v>1969</v>
      </c>
      <c r="C1016" s="73"/>
      <c r="D1016" s="74">
        <v>25317.0</v>
      </c>
      <c r="E1016" s="75"/>
      <c r="F1016" s="73"/>
      <c r="G1016" s="74">
        <v>22633.0</v>
      </c>
      <c r="H1016" s="75"/>
      <c r="I1016" s="73"/>
      <c r="J1016" s="74">
        <v>21383.0</v>
      </c>
      <c r="K1016" s="75"/>
      <c r="L1016" s="73"/>
      <c r="M1016" s="74">
        <v>20928.0</v>
      </c>
      <c r="N1016" s="75"/>
      <c r="O1016" s="76" t="s">
        <v>1383</v>
      </c>
      <c r="P1016" s="74">
        <v>22613.0</v>
      </c>
      <c r="Q1016" s="77" t="s">
        <v>1383</v>
      </c>
    </row>
    <row r="1017">
      <c r="A1017" s="71" t="s">
        <v>1976</v>
      </c>
      <c r="B1017" s="72" t="s">
        <v>1969</v>
      </c>
      <c r="C1017" s="73"/>
      <c r="D1017" s="74">
        <v>3433.0</v>
      </c>
      <c r="E1017" s="75"/>
      <c r="F1017" s="73"/>
      <c r="G1017" s="74">
        <v>10638.0</v>
      </c>
      <c r="H1017" s="75"/>
      <c r="I1017" s="73"/>
      <c r="J1017" s="74">
        <v>6947.0</v>
      </c>
      <c r="K1017" s="75"/>
      <c r="L1017" s="73"/>
      <c r="M1017" s="74">
        <v>6587.0</v>
      </c>
      <c r="N1017" s="75"/>
      <c r="O1017" s="73"/>
      <c r="P1017" s="74">
        <v>7800.0</v>
      </c>
      <c r="Q1017" s="75"/>
    </row>
    <row r="1018">
      <c r="A1018" s="71" t="s">
        <v>1977</v>
      </c>
      <c r="B1018" s="72" t="s">
        <v>1969</v>
      </c>
      <c r="C1018" s="78">
        <v>46.0</v>
      </c>
      <c r="D1018" s="74">
        <v>36785.0</v>
      </c>
      <c r="E1018" s="79">
        <f t="shared" ref="E1018:E1021" si="352">C1018/D1018</f>
        <v>0.001250509719</v>
      </c>
      <c r="F1018" s="78">
        <v>432.0</v>
      </c>
      <c r="G1018" s="74">
        <v>53622.0</v>
      </c>
      <c r="H1018" s="79">
        <f>F1018/G1018</f>
        <v>0.008056394763</v>
      </c>
      <c r="I1018" s="78">
        <v>580.0</v>
      </c>
      <c r="J1018" s="74">
        <v>62653.0</v>
      </c>
      <c r="K1018" s="79">
        <f>I1018/J1018</f>
        <v>0.009257338036</v>
      </c>
      <c r="L1018" s="78">
        <f>829+17</f>
        <v>846</v>
      </c>
      <c r="M1018" s="74">
        <v>81066.0</v>
      </c>
      <c r="N1018" s="79">
        <f>L1018/M1018</f>
        <v>0.01043594109</v>
      </c>
      <c r="O1018" s="78">
        <f>870+29+17</f>
        <v>916</v>
      </c>
      <c r="P1018" s="74">
        <v>89117.0</v>
      </c>
      <c r="Q1018" s="79">
        <f>O1018/P1018</f>
        <v>0.01027862249</v>
      </c>
    </row>
    <row r="1019">
      <c r="A1019" s="71" t="s">
        <v>1978</v>
      </c>
      <c r="B1019" s="72" t="s">
        <v>1969</v>
      </c>
      <c r="C1019" s="78">
        <v>43.0</v>
      </c>
      <c r="D1019" s="74">
        <v>27941.0</v>
      </c>
      <c r="E1019" s="79">
        <f t="shared" si="352"/>
        <v>0.001538957088</v>
      </c>
      <c r="F1019" s="73"/>
      <c r="G1019" s="74">
        <v>25605.0</v>
      </c>
      <c r="H1019" s="75"/>
      <c r="I1019" s="73"/>
      <c r="J1019" s="74">
        <v>23997.0</v>
      </c>
      <c r="K1019" s="75"/>
      <c r="L1019" s="73"/>
      <c r="M1019" s="74">
        <v>23950.0</v>
      </c>
      <c r="N1019" s="75"/>
      <c r="O1019" s="73"/>
      <c r="P1019" s="74">
        <v>25845.0</v>
      </c>
      <c r="Q1019" s="75"/>
    </row>
    <row r="1020">
      <c r="A1020" s="71" t="s">
        <v>1388</v>
      </c>
      <c r="B1020" s="72" t="s">
        <v>1969</v>
      </c>
      <c r="C1020" s="78">
        <v>32.0</v>
      </c>
      <c r="D1020" s="74">
        <v>38452.0</v>
      </c>
      <c r="E1020" s="79">
        <f t="shared" si="352"/>
        <v>0.0008322063872</v>
      </c>
      <c r="F1020" s="78">
        <v>200.0</v>
      </c>
      <c r="G1020" s="74">
        <v>56638.0</v>
      </c>
      <c r="H1020" s="79">
        <f>F1020/G1020</f>
        <v>0.003531198136</v>
      </c>
      <c r="I1020" s="78">
        <v>244.0</v>
      </c>
      <c r="J1020" s="74">
        <v>72918.0</v>
      </c>
      <c r="K1020" s="79">
        <f>I1020/J1020</f>
        <v>0.003346224526</v>
      </c>
      <c r="L1020" s="78">
        <f>38+58</f>
        <v>96</v>
      </c>
      <c r="M1020" s="74">
        <v>87043.0</v>
      </c>
      <c r="N1020" s="79">
        <f t="shared" ref="N1020:N1022" si="353">L1020/M1020</f>
        <v>0.001102903163</v>
      </c>
      <c r="O1020" s="78">
        <f>245+24</f>
        <v>269</v>
      </c>
      <c r="P1020" s="74">
        <v>94206.0</v>
      </c>
      <c r="Q1020" s="79">
        <f t="shared" ref="Q1020:Q1021" si="354">O1020/P1020</f>
        <v>0.002855444452</v>
      </c>
    </row>
    <row r="1021">
      <c r="A1021" s="71" t="s">
        <v>1554</v>
      </c>
      <c r="B1021" s="72" t="s">
        <v>1969</v>
      </c>
      <c r="C1021" s="78">
        <v>14.0</v>
      </c>
      <c r="D1021" s="74">
        <v>22009.0</v>
      </c>
      <c r="E1021" s="79">
        <f t="shared" si="352"/>
        <v>0.0006361034122</v>
      </c>
      <c r="F1021" s="73"/>
      <c r="G1021" s="74">
        <v>20624.0</v>
      </c>
      <c r="H1021" s="75"/>
      <c r="I1021" s="73"/>
      <c r="J1021" s="74">
        <v>20395.0</v>
      </c>
      <c r="K1021" s="75"/>
      <c r="L1021" s="78">
        <f>19+24</f>
        <v>43</v>
      </c>
      <c r="M1021" s="74">
        <v>20888.0</v>
      </c>
      <c r="N1021" s="79">
        <f t="shared" si="353"/>
        <v>0.002058598238</v>
      </c>
      <c r="O1021" s="78">
        <v>20.0</v>
      </c>
      <c r="P1021" s="74">
        <v>21910.0</v>
      </c>
      <c r="Q1021" s="79">
        <f t="shared" si="354"/>
        <v>0.000912825194</v>
      </c>
    </row>
    <row r="1022">
      <c r="A1022" s="71" t="s">
        <v>1979</v>
      </c>
      <c r="B1022" s="72" t="s">
        <v>1969</v>
      </c>
      <c r="C1022" s="73"/>
      <c r="D1022" s="74">
        <v>5115.0</v>
      </c>
      <c r="E1022" s="75"/>
      <c r="F1022" s="73"/>
      <c r="G1022" s="74">
        <v>19157.0</v>
      </c>
      <c r="H1022" s="75"/>
      <c r="I1022" s="78">
        <v>7.0</v>
      </c>
      <c r="J1022" s="74">
        <v>15788.0</v>
      </c>
      <c r="K1022" s="79">
        <f>I1022/J1022</f>
        <v>0.000443374715</v>
      </c>
      <c r="L1022" s="78">
        <v>19.0</v>
      </c>
      <c r="M1022" s="74">
        <v>11981.0</v>
      </c>
      <c r="N1022" s="79">
        <f t="shared" si="353"/>
        <v>0.001585844253</v>
      </c>
      <c r="O1022" s="76" t="s">
        <v>1383</v>
      </c>
      <c r="P1022" s="74">
        <v>13031.0</v>
      </c>
      <c r="Q1022" s="77" t="s">
        <v>1383</v>
      </c>
    </row>
    <row r="1023">
      <c r="A1023" s="71" t="s">
        <v>1980</v>
      </c>
      <c r="B1023" s="72" t="s">
        <v>1969</v>
      </c>
      <c r="C1023" s="73"/>
      <c r="D1023" s="74">
        <v>6524.0</v>
      </c>
      <c r="E1023" s="75"/>
      <c r="F1023" s="73"/>
      <c r="G1023" s="74">
        <v>17872.0</v>
      </c>
      <c r="H1023" s="75"/>
      <c r="I1023" s="73"/>
      <c r="J1023" s="74">
        <v>13991.0</v>
      </c>
      <c r="K1023" s="75"/>
      <c r="L1023" s="76" t="s">
        <v>1383</v>
      </c>
      <c r="M1023" s="74">
        <v>11502.0</v>
      </c>
      <c r="N1023" s="77" t="s">
        <v>1383</v>
      </c>
      <c r="O1023" s="73"/>
      <c r="P1023" s="74">
        <v>13644.0</v>
      </c>
      <c r="Q1023" s="75"/>
    </row>
    <row r="1024">
      <c r="A1024" s="71" t="s">
        <v>1981</v>
      </c>
      <c r="B1024" s="72" t="s">
        <v>1969</v>
      </c>
      <c r="C1024" s="73"/>
      <c r="D1024" s="74">
        <v>5248.0</v>
      </c>
      <c r="E1024" s="75"/>
      <c r="F1024" s="78">
        <v>25.0</v>
      </c>
      <c r="G1024" s="74">
        <f>24472+4004</f>
        <v>28476</v>
      </c>
      <c r="H1024" s="79">
        <f>F1024/G1024</f>
        <v>0.0008779322939</v>
      </c>
      <c r="I1024" s="78">
        <v>206.0</v>
      </c>
      <c r="J1024" s="74">
        <f>24818+6149</f>
        <v>30967</v>
      </c>
      <c r="K1024" s="79">
        <f>I1024/J1024</f>
        <v>0.00665224271</v>
      </c>
      <c r="L1024" s="78">
        <v>32.0</v>
      </c>
      <c r="M1024" s="74">
        <f>25047+6528</f>
        <v>31575</v>
      </c>
      <c r="N1024" s="79">
        <f>L1024/M1024</f>
        <v>0.001013460016</v>
      </c>
      <c r="O1024" s="78">
        <v>52.0</v>
      </c>
      <c r="P1024" s="74">
        <f>27807+7423</f>
        <v>35230</v>
      </c>
      <c r="Q1024" s="79">
        <f>O1024/P1024</f>
        <v>0.00147601476</v>
      </c>
    </row>
    <row r="1025">
      <c r="A1025" s="71" t="s">
        <v>1982</v>
      </c>
      <c r="B1025" s="72" t="s">
        <v>1969</v>
      </c>
      <c r="C1025" s="73"/>
      <c r="D1025" s="74">
        <v>4187.0</v>
      </c>
      <c r="E1025" s="75"/>
      <c r="F1025" s="73"/>
      <c r="G1025" s="74">
        <v>9240.0</v>
      </c>
      <c r="H1025" s="75"/>
      <c r="I1025" s="73"/>
      <c r="J1025" s="74">
        <v>8250.0</v>
      </c>
      <c r="K1025" s="75"/>
      <c r="L1025" s="73"/>
      <c r="M1025" s="74">
        <v>7032.0</v>
      </c>
      <c r="N1025" s="75"/>
      <c r="O1025" s="73"/>
      <c r="P1025" s="74">
        <v>9163.0</v>
      </c>
      <c r="Q1025" s="75"/>
    </row>
    <row r="1026">
      <c r="A1026" s="71" t="s">
        <v>697</v>
      </c>
      <c r="B1026" s="72" t="s">
        <v>1969</v>
      </c>
      <c r="C1026" s="73"/>
      <c r="D1026" s="74">
        <v>28100.0</v>
      </c>
      <c r="E1026" s="75"/>
      <c r="F1026" s="73"/>
      <c r="G1026" s="74">
        <v>23129.0</v>
      </c>
      <c r="H1026" s="75"/>
      <c r="I1026" s="73"/>
      <c r="J1026" s="74">
        <v>23110.0</v>
      </c>
      <c r="K1026" s="75"/>
      <c r="L1026" s="73"/>
      <c r="M1026" s="74">
        <v>24174.0</v>
      </c>
      <c r="N1026" s="75"/>
      <c r="O1026" s="73"/>
      <c r="P1026" s="74">
        <v>26671.0</v>
      </c>
      <c r="Q1026" s="75"/>
    </row>
    <row r="1027">
      <c r="A1027" s="71" t="s">
        <v>472</v>
      </c>
      <c r="B1027" s="72" t="s">
        <v>1969</v>
      </c>
      <c r="C1027" s="73"/>
      <c r="D1027" s="74">
        <v>1159.0</v>
      </c>
      <c r="E1027" s="75"/>
      <c r="F1027" s="73"/>
      <c r="G1027" s="74">
        <v>3934.0</v>
      </c>
      <c r="H1027" s="75"/>
      <c r="I1027" s="73"/>
      <c r="J1027" s="74">
        <v>4049.0</v>
      </c>
      <c r="K1027" s="75"/>
      <c r="L1027" s="73"/>
      <c r="M1027" s="74">
        <v>3097.0</v>
      </c>
      <c r="N1027" s="75"/>
      <c r="O1027" s="76" t="s">
        <v>1383</v>
      </c>
      <c r="P1027" s="74">
        <v>3765.0</v>
      </c>
      <c r="Q1027" s="77" t="s">
        <v>1383</v>
      </c>
    </row>
    <row r="1028">
      <c r="A1028" s="71" t="s">
        <v>1983</v>
      </c>
      <c r="B1028" s="72" t="s">
        <v>1969</v>
      </c>
      <c r="C1028" s="78">
        <v>25.0</v>
      </c>
      <c r="D1028" s="74">
        <v>6812.0</v>
      </c>
      <c r="E1028" s="79">
        <f t="shared" ref="E1028:E1029" si="355">C1028/D1028</f>
        <v>0.003669994128</v>
      </c>
      <c r="F1028" s="76" t="s">
        <v>1383</v>
      </c>
      <c r="G1028" s="74">
        <v>30108.0</v>
      </c>
      <c r="H1028" s="77" t="s">
        <v>1383</v>
      </c>
      <c r="I1028" s="78">
        <v>83.0</v>
      </c>
      <c r="J1028" s="74">
        <v>30909.0</v>
      </c>
      <c r="K1028" s="79">
        <f>I1028/J1028</f>
        <v>0.002685302016</v>
      </c>
      <c r="L1028" s="78">
        <v>115.0</v>
      </c>
      <c r="M1028" s="74">
        <v>32280.0</v>
      </c>
      <c r="N1028" s="79">
        <f t="shared" ref="N1028:N1031" si="356">L1028/M1028</f>
        <v>0.003562577447</v>
      </c>
      <c r="O1028" s="78">
        <v>95.0</v>
      </c>
      <c r="P1028" s="74">
        <v>34037.0</v>
      </c>
      <c r="Q1028" s="79">
        <f t="shared" ref="Q1028:Q1031" si="357">O1028/P1028</f>
        <v>0.002791080295</v>
      </c>
    </row>
    <row r="1029">
      <c r="A1029" s="71" t="s">
        <v>489</v>
      </c>
      <c r="B1029" s="72" t="s">
        <v>1969</v>
      </c>
      <c r="C1029" s="78">
        <v>23.0</v>
      </c>
      <c r="D1029" s="74">
        <v>31225.0</v>
      </c>
      <c r="E1029" s="79">
        <f t="shared" si="355"/>
        <v>0.0007365892714</v>
      </c>
      <c r="F1029" s="73"/>
      <c r="G1029" s="74">
        <v>30499.0</v>
      </c>
      <c r="H1029" s="75"/>
      <c r="I1029" s="73"/>
      <c r="J1029" s="74">
        <v>29377.0</v>
      </c>
      <c r="K1029" s="75"/>
      <c r="L1029" s="78">
        <v>13.0</v>
      </c>
      <c r="M1029" s="74">
        <v>31728.0</v>
      </c>
      <c r="N1029" s="79">
        <f t="shared" si="356"/>
        <v>0.0004097327282</v>
      </c>
      <c r="O1029" s="78">
        <v>12.0</v>
      </c>
      <c r="P1029" s="74">
        <v>34124.0</v>
      </c>
      <c r="Q1029" s="79">
        <f t="shared" si="357"/>
        <v>0.0003516586567</v>
      </c>
    </row>
    <row r="1030">
      <c r="A1030" s="71" t="s">
        <v>1684</v>
      </c>
      <c r="B1030" s="72" t="s">
        <v>1969</v>
      </c>
      <c r="C1030" s="73"/>
      <c r="D1030" s="74">
        <v>6639.0</v>
      </c>
      <c r="E1030" s="75"/>
      <c r="F1030" s="78">
        <v>75.0</v>
      </c>
      <c r="G1030" s="74">
        <v>18561.0</v>
      </c>
      <c r="H1030" s="79">
        <f>F1030/G1030</f>
        <v>0.004040730564</v>
      </c>
      <c r="I1030" s="78">
        <v>89.0</v>
      </c>
      <c r="J1030" s="74">
        <v>15639.0</v>
      </c>
      <c r="K1030" s="79">
        <f t="shared" ref="K1030:K1031" si="358">I1030/J1030</f>
        <v>0.005690900953</v>
      </c>
      <c r="L1030" s="78">
        <v>136.0</v>
      </c>
      <c r="M1030" s="74">
        <v>15109.0</v>
      </c>
      <c r="N1030" s="79">
        <f t="shared" si="356"/>
        <v>0.009001257529</v>
      </c>
      <c r="O1030" s="78">
        <v>75.0</v>
      </c>
      <c r="P1030" s="74">
        <v>15791.0</v>
      </c>
      <c r="Q1030" s="79">
        <f t="shared" si="357"/>
        <v>0.004749540878</v>
      </c>
    </row>
    <row r="1031">
      <c r="A1031" s="71" t="s">
        <v>752</v>
      </c>
      <c r="B1031" s="72" t="s">
        <v>1969</v>
      </c>
      <c r="C1031" s="73"/>
      <c r="D1031" s="74">
        <v>39220.0</v>
      </c>
      <c r="E1031" s="75"/>
      <c r="F1031" s="73"/>
      <c r="G1031" s="74">
        <v>64555.0</v>
      </c>
      <c r="H1031" s="75"/>
      <c r="I1031" s="78">
        <v>385.0</v>
      </c>
      <c r="J1031" s="74">
        <v>125668.0</v>
      </c>
      <c r="K1031" s="79">
        <f t="shared" si="358"/>
        <v>0.003063627972</v>
      </c>
      <c r="L1031" s="78">
        <v>1100.0</v>
      </c>
      <c r="M1031" s="74">
        <v>211641.0</v>
      </c>
      <c r="N1031" s="79">
        <f t="shared" si="356"/>
        <v>0.005197480639</v>
      </c>
      <c r="O1031" s="78">
        <v>1700.0</v>
      </c>
      <c r="P1031" s="74">
        <v>227944.0</v>
      </c>
      <c r="Q1031" s="79">
        <f t="shared" si="357"/>
        <v>0.007457972134</v>
      </c>
    </row>
    <row r="1032">
      <c r="A1032" s="71" t="s">
        <v>1984</v>
      </c>
      <c r="B1032" s="72" t="s">
        <v>1969</v>
      </c>
      <c r="C1032" s="73"/>
      <c r="D1032" s="74">
        <v>1127.0</v>
      </c>
      <c r="E1032" s="75"/>
      <c r="F1032" s="73"/>
      <c r="G1032" s="74">
        <v>8413.0</v>
      </c>
      <c r="H1032" s="75"/>
      <c r="I1032" s="73"/>
      <c r="J1032" s="74">
        <v>8827.0</v>
      </c>
      <c r="K1032" s="75"/>
      <c r="L1032" s="76" t="s">
        <v>1383</v>
      </c>
      <c r="M1032" s="74">
        <v>7424.0</v>
      </c>
      <c r="N1032" s="77" t="s">
        <v>1383</v>
      </c>
      <c r="O1032" s="76" t="s">
        <v>1383</v>
      </c>
      <c r="P1032" s="74">
        <v>9385.0</v>
      </c>
      <c r="Q1032" s="77" t="s">
        <v>1383</v>
      </c>
    </row>
    <row r="1033">
      <c r="A1033" s="71" t="s">
        <v>1985</v>
      </c>
      <c r="B1033" s="72" t="s">
        <v>1969</v>
      </c>
      <c r="C1033" s="73"/>
      <c r="D1033" s="74">
        <v>8422.0</v>
      </c>
      <c r="E1033" s="75"/>
      <c r="F1033" s="76" t="s">
        <v>1383</v>
      </c>
      <c r="G1033" s="74">
        <v>23784.0</v>
      </c>
      <c r="H1033" s="77" t="s">
        <v>1383</v>
      </c>
      <c r="I1033" s="73"/>
      <c r="J1033" s="74">
        <v>19518.0</v>
      </c>
      <c r="K1033" s="75"/>
      <c r="L1033" s="78">
        <v>34.0</v>
      </c>
      <c r="M1033" s="74">
        <v>20011.0</v>
      </c>
      <c r="N1033" s="79">
        <f t="shared" ref="N1033:N1034" si="359">L1033/M1033</f>
        <v>0.001699065514</v>
      </c>
      <c r="O1033" s="78">
        <v>25.0</v>
      </c>
      <c r="P1033" s="74">
        <v>23390.0</v>
      </c>
      <c r="Q1033" s="79">
        <f t="shared" ref="Q1033:Q1037" si="360">O1033/P1033</f>
        <v>0.001068832835</v>
      </c>
    </row>
    <row r="1034">
      <c r="A1034" s="71" t="s">
        <v>1986</v>
      </c>
      <c r="B1034" s="72" t="s">
        <v>1969</v>
      </c>
      <c r="C1034" s="73"/>
      <c r="D1034" s="74">
        <v>21936.0</v>
      </c>
      <c r="E1034" s="75"/>
      <c r="F1034" s="73"/>
      <c r="G1034" s="74">
        <v>28820.0</v>
      </c>
      <c r="H1034" s="75"/>
      <c r="I1034" s="73"/>
      <c r="J1034" s="74">
        <v>33914.0</v>
      </c>
      <c r="K1034" s="75"/>
      <c r="L1034" s="78">
        <v>24.0</v>
      </c>
      <c r="M1034" s="74">
        <v>30252.0</v>
      </c>
      <c r="N1034" s="79">
        <f t="shared" si="359"/>
        <v>0.0007933359778</v>
      </c>
      <c r="O1034" s="78">
        <v>24.0</v>
      </c>
      <c r="P1034" s="74">
        <v>32205.0</v>
      </c>
      <c r="Q1034" s="79">
        <f t="shared" si="360"/>
        <v>0.0007452258966</v>
      </c>
    </row>
    <row r="1035">
      <c r="A1035" s="71" t="s">
        <v>867</v>
      </c>
      <c r="B1035" s="72" t="s">
        <v>1969</v>
      </c>
      <c r="C1035" s="73"/>
      <c r="D1035" s="74">
        <v>32732.0</v>
      </c>
      <c r="E1035" s="75"/>
      <c r="F1035" s="73"/>
      <c r="G1035" s="74">
        <v>29678.0</v>
      </c>
      <c r="H1035" s="75"/>
      <c r="I1035" s="73"/>
      <c r="J1035" s="74">
        <v>28161.0</v>
      </c>
      <c r="K1035" s="75"/>
      <c r="L1035" s="73"/>
      <c r="M1035" s="74">
        <v>27417.0</v>
      </c>
      <c r="N1035" s="75"/>
      <c r="O1035" s="78">
        <v>44.0</v>
      </c>
      <c r="P1035" s="74">
        <v>29092.0</v>
      </c>
      <c r="Q1035" s="79">
        <f t="shared" si="360"/>
        <v>0.001512443283</v>
      </c>
    </row>
    <row r="1036">
      <c r="A1036" s="71" t="s">
        <v>1231</v>
      </c>
      <c r="B1036" s="72" t="s">
        <v>1969</v>
      </c>
      <c r="C1036" s="73"/>
      <c r="D1036" s="74">
        <v>20089.0</v>
      </c>
      <c r="E1036" s="75"/>
      <c r="F1036" s="73"/>
      <c r="G1036" s="74">
        <v>34758.0</v>
      </c>
      <c r="H1036" s="75"/>
      <c r="I1036" s="73"/>
      <c r="J1036" s="74">
        <v>32786.0</v>
      </c>
      <c r="K1036" s="75"/>
      <c r="L1036" s="78">
        <f>15+23</f>
        <v>38</v>
      </c>
      <c r="M1036" s="74">
        <v>31132.0</v>
      </c>
      <c r="N1036" s="79">
        <f t="shared" ref="N1036:N1037" si="361">L1036/M1036</f>
        <v>0.00122060902</v>
      </c>
      <c r="O1036" s="78">
        <v>13.0</v>
      </c>
      <c r="P1036" s="74">
        <v>32584.0</v>
      </c>
      <c r="Q1036" s="79">
        <f t="shared" si="360"/>
        <v>0.0003989688191</v>
      </c>
    </row>
    <row r="1037">
      <c r="A1037" s="71" t="s">
        <v>1987</v>
      </c>
      <c r="B1037" s="72" t="s">
        <v>1969</v>
      </c>
      <c r="C1037" s="76" t="s">
        <v>1383</v>
      </c>
      <c r="D1037" s="74">
        <v>33676.0</v>
      </c>
      <c r="E1037" s="77" t="s">
        <v>1383</v>
      </c>
      <c r="F1037" s="78">
        <v>32.0</v>
      </c>
      <c r="G1037" s="74">
        <v>53310.0</v>
      </c>
      <c r="H1037" s="79">
        <f>F1037/G1037</f>
        <v>0.0006002626149</v>
      </c>
      <c r="I1037" s="78">
        <v>450.0</v>
      </c>
      <c r="J1037" s="74">
        <v>81554.0</v>
      </c>
      <c r="K1037" s="79">
        <f>I1037/J1037</f>
        <v>0.005517816416</v>
      </c>
      <c r="L1037" s="78">
        <v>200.0</v>
      </c>
      <c r="M1037" s="74">
        <v>116587.0</v>
      </c>
      <c r="N1037" s="79">
        <f t="shared" si="361"/>
        <v>0.001715457126</v>
      </c>
      <c r="O1037" s="78">
        <v>500.0</v>
      </c>
      <c r="P1037" s="74">
        <v>130616.0</v>
      </c>
      <c r="Q1037" s="79">
        <f t="shared" si="360"/>
        <v>0.003828014945</v>
      </c>
    </row>
    <row r="1038">
      <c r="A1038" s="71" t="s">
        <v>1988</v>
      </c>
      <c r="B1038" s="72" t="s">
        <v>1969</v>
      </c>
      <c r="C1038" s="73"/>
      <c r="D1038" s="74">
        <v>33872.0</v>
      </c>
      <c r="E1038" s="75"/>
      <c r="F1038" s="73"/>
      <c r="G1038" s="74">
        <v>33550.0</v>
      </c>
      <c r="H1038" s="75"/>
      <c r="I1038" s="73"/>
      <c r="J1038" s="74">
        <v>33087.0</v>
      </c>
      <c r="K1038" s="75"/>
      <c r="L1038" s="76" t="s">
        <v>1383</v>
      </c>
      <c r="M1038" s="74">
        <v>35093.0</v>
      </c>
      <c r="N1038" s="77" t="s">
        <v>1383</v>
      </c>
      <c r="O1038" s="76" t="s">
        <v>1383</v>
      </c>
      <c r="P1038" s="74">
        <v>35710.0</v>
      </c>
      <c r="Q1038" s="77" t="s">
        <v>1383</v>
      </c>
    </row>
    <row r="1039">
      <c r="A1039" s="71" t="s">
        <v>1989</v>
      </c>
      <c r="B1039" s="72" t="s">
        <v>1969</v>
      </c>
      <c r="C1039" s="78">
        <v>31.0</v>
      </c>
      <c r="D1039" s="74">
        <v>6873.0</v>
      </c>
      <c r="E1039" s="79">
        <f>C1039/D1039</f>
        <v>0.004510403026</v>
      </c>
      <c r="F1039" s="73"/>
      <c r="G1039" s="74">
        <v>9753.0</v>
      </c>
      <c r="H1039" s="75"/>
      <c r="I1039" s="73"/>
      <c r="J1039" s="74">
        <v>8199.0</v>
      </c>
      <c r="K1039" s="75"/>
      <c r="L1039" s="78">
        <v>14.0</v>
      </c>
      <c r="M1039" s="74">
        <v>7517.0</v>
      </c>
      <c r="N1039" s="79">
        <f>L1039/M1039</f>
        <v>0.001862445124</v>
      </c>
      <c r="O1039" s="78">
        <v>12.0</v>
      </c>
      <c r="P1039" s="74">
        <v>8560.0</v>
      </c>
      <c r="Q1039" s="79">
        <f>O1039/P1039</f>
        <v>0.001401869159</v>
      </c>
    </row>
    <row r="1040">
      <c r="A1040" s="71" t="s">
        <v>1990</v>
      </c>
      <c r="B1040" s="72" t="s">
        <v>1969</v>
      </c>
      <c r="C1040" s="73"/>
      <c r="D1040" s="74">
        <v>12159.0</v>
      </c>
      <c r="E1040" s="75"/>
      <c r="F1040" s="73"/>
      <c r="G1040" s="74">
        <v>23029.0</v>
      </c>
      <c r="H1040" s="75"/>
      <c r="I1040" s="73"/>
      <c r="J1040" s="74">
        <v>22610.0</v>
      </c>
      <c r="K1040" s="75"/>
      <c r="L1040" s="73"/>
      <c r="M1040" s="74">
        <v>21126.0</v>
      </c>
      <c r="N1040" s="75"/>
      <c r="O1040" s="73"/>
      <c r="P1040" s="74">
        <v>25982.0</v>
      </c>
      <c r="Q1040" s="75"/>
    </row>
    <row r="1041">
      <c r="A1041" s="71" t="s">
        <v>1227</v>
      </c>
      <c r="B1041" s="72" t="s">
        <v>1969</v>
      </c>
      <c r="C1041" s="78">
        <v>141.0</v>
      </c>
      <c r="D1041" s="74">
        <v>42031.0</v>
      </c>
      <c r="E1041" s="79">
        <f t="shared" ref="E1041:E1042" si="362">C1041/D1041</f>
        <v>0.003354666794</v>
      </c>
      <c r="F1041" s="76" t="s">
        <v>1383</v>
      </c>
      <c r="G1041" s="74">
        <v>53426.0</v>
      </c>
      <c r="H1041" s="77" t="s">
        <v>1383</v>
      </c>
      <c r="I1041" s="78">
        <v>300.0</v>
      </c>
      <c r="J1041" s="74">
        <v>72539.0</v>
      </c>
      <c r="K1041" s="79">
        <f t="shared" ref="K1041:K1042" si="363">I1041/J1041</f>
        <v>0.00413570631</v>
      </c>
      <c r="L1041" s="78">
        <v>250.0</v>
      </c>
      <c r="M1041" s="74">
        <v>92304.0</v>
      </c>
      <c r="N1041" s="79">
        <f t="shared" ref="N1041:N1042" si="364">L1041/M1041</f>
        <v>0.002708441671</v>
      </c>
      <c r="O1041" s="78">
        <v>200.0</v>
      </c>
      <c r="P1041" s="74">
        <v>93108.0</v>
      </c>
      <c r="Q1041" s="79">
        <f t="shared" ref="Q1041:Q1042" si="365">O1041/P1041</f>
        <v>0.002148043133</v>
      </c>
    </row>
    <row r="1042">
      <c r="A1042" s="71" t="s">
        <v>1991</v>
      </c>
      <c r="B1042" s="72" t="s">
        <v>1969</v>
      </c>
      <c r="C1042" s="78">
        <v>217.0</v>
      </c>
      <c r="D1042" s="74">
        <v>34342.0</v>
      </c>
      <c r="E1042" s="79">
        <f t="shared" si="362"/>
        <v>0.006318793314</v>
      </c>
      <c r="F1042" s="78">
        <v>300.0</v>
      </c>
      <c r="G1042" s="74">
        <v>60427.0</v>
      </c>
      <c r="H1042" s="79">
        <f>F1042/G1042</f>
        <v>0.004964668112</v>
      </c>
      <c r="I1042" s="78">
        <v>900.0</v>
      </c>
      <c r="J1042" s="74">
        <v>71225.0</v>
      </c>
      <c r="K1042" s="79">
        <f t="shared" si="363"/>
        <v>0.01263601264</v>
      </c>
      <c r="L1042" s="78">
        <v>345.0</v>
      </c>
      <c r="M1042" s="74">
        <v>91368.0</v>
      </c>
      <c r="N1042" s="79">
        <f t="shared" si="364"/>
        <v>0.00377593906</v>
      </c>
      <c r="O1042" s="78">
        <v>400.0</v>
      </c>
      <c r="P1042" s="74">
        <v>100085.0</v>
      </c>
      <c r="Q1042" s="79">
        <f t="shared" si="365"/>
        <v>0.003996602888</v>
      </c>
    </row>
    <row r="1043">
      <c r="A1043" s="71" t="s">
        <v>1992</v>
      </c>
      <c r="B1043" s="72" t="s">
        <v>1969</v>
      </c>
      <c r="C1043" s="73"/>
      <c r="D1043" s="74">
        <v>2937.0</v>
      </c>
      <c r="E1043" s="75"/>
      <c r="F1043" s="73"/>
      <c r="G1043" s="74">
        <v>8097.0</v>
      </c>
      <c r="H1043" s="75"/>
      <c r="I1043" s="73"/>
      <c r="J1043" s="74">
        <v>5577.0</v>
      </c>
      <c r="K1043" s="75"/>
      <c r="L1043" s="73"/>
      <c r="M1043" s="74">
        <v>3799.0</v>
      </c>
      <c r="N1043" s="75"/>
      <c r="O1043" s="73"/>
      <c r="P1043" s="74">
        <v>5159.0</v>
      </c>
      <c r="Q1043" s="75"/>
    </row>
    <row r="1044">
      <c r="A1044" s="71" t="s">
        <v>692</v>
      </c>
      <c r="B1044" s="72" t="s">
        <v>1969</v>
      </c>
      <c r="C1044" s="78">
        <v>201.0</v>
      </c>
      <c r="D1044" s="74">
        <v>73253.0</v>
      </c>
      <c r="E1044" s="79">
        <f t="shared" ref="E1044:E1045" si="366">C1044/D1044</f>
        <v>0.002743914925</v>
      </c>
      <c r="F1044" s="78">
        <v>450.0</v>
      </c>
      <c r="G1044" s="74">
        <v>159145.0</v>
      </c>
      <c r="H1044" s="79">
        <f t="shared" ref="H1044:H1045" si="367">F1044/G1044</f>
        <v>0.002827610041</v>
      </c>
      <c r="I1044" s="78">
        <v>1000.0</v>
      </c>
      <c r="J1044" s="74">
        <v>183041.0</v>
      </c>
      <c r="K1044" s="79">
        <f t="shared" ref="K1044:K1045" si="368">I1044/J1044</f>
        <v>0.005463256866</v>
      </c>
      <c r="L1044" s="78">
        <f>1780+30</f>
        <v>1810</v>
      </c>
      <c r="M1044" s="74">
        <v>240511.0</v>
      </c>
      <c r="N1044" s="79">
        <f t="shared" ref="N1044:N1045" si="369">L1044/M1044</f>
        <v>0.007525643318</v>
      </c>
      <c r="O1044" s="78">
        <f>1720+125</f>
        <v>1845</v>
      </c>
      <c r="P1044" s="74">
        <v>246338.0</v>
      </c>
      <c r="Q1044" s="79">
        <f t="shared" ref="Q1044:Q1045" si="370">O1044/P1044</f>
        <v>0.007489709261</v>
      </c>
    </row>
    <row r="1045">
      <c r="A1045" s="82" t="s">
        <v>1993</v>
      </c>
      <c r="B1045" s="72" t="s">
        <v>1969</v>
      </c>
      <c r="C1045" s="76">
        <v>38.0</v>
      </c>
      <c r="D1045" s="81">
        <v>28547.0</v>
      </c>
      <c r="E1045" s="79">
        <f t="shared" si="366"/>
        <v>0.001331138123</v>
      </c>
      <c r="F1045" s="76">
        <v>280.0</v>
      </c>
      <c r="G1045" s="81">
        <v>101383.0</v>
      </c>
      <c r="H1045" s="79">
        <f t="shared" si="367"/>
        <v>0.002761804247</v>
      </c>
      <c r="I1045" s="76">
        <v>433.0</v>
      </c>
      <c r="J1045" s="81">
        <v>85914.0</v>
      </c>
      <c r="K1045" s="79">
        <f t="shared" si="368"/>
        <v>0.005039923645</v>
      </c>
      <c r="L1045" s="76">
        <v>154.0</v>
      </c>
      <c r="M1045" s="81">
        <v>67095.0</v>
      </c>
      <c r="N1045" s="79">
        <f t="shared" si="369"/>
        <v>0.002295252999</v>
      </c>
      <c r="O1045" s="76">
        <v>109.0</v>
      </c>
      <c r="P1045" s="81">
        <v>60991.0</v>
      </c>
      <c r="Q1045" s="79">
        <f t="shared" si="370"/>
        <v>0.001787148924</v>
      </c>
    </row>
    <row r="1046">
      <c r="A1046" s="71" t="s">
        <v>1483</v>
      </c>
      <c r="B1046" s="72" t="s">
        <v>1969</v>
      </c>
      <c r="C1046" s="73"/>
      <c r="D1046" s="74">
        <v>3233.0</v>
      </c>
      <c r="E1046" s="75"/>
      <c r="F1046" s="73"/>
      <c r="G1046" s="74">
        <v>4939.0</v>
      </c>
      <c r="H1046" s="75"/>
      <c r="I1046" s="73"/>
      <c r="J1046" s="74">
        <v>4437.0</v>
      </c>
      <c r="K1046" s="75"/>
      <c r="L1046" s="73"/>
      <c r="M1046" s="74">
        <v>4066.0</v>
      </c>
      <c r="N1046" s="75"/>
      <c r="O1046" s="76" t="s">
        <v>1383</v>
      </c>
      <c r="P1046" s="74">
        <v>4798.0</v>
      </c>
      <c r="Q1046" s="77" t="s">
        <v>1383</v>
      </c>
    </row>
    <row r="1047">
      <c r="A1047" s="71" t="s">
        <v>876</v>
      </c>
      <c r="B1047" s="72" t="s">
        <v>1969</v>
      </c>
      <c r="C1047" s="78">
        <v>18.0</v>
      </c>
      <c r="D1047" s="74">
        <v>30138.0</v>
      </c>
      <c r="E1047" s="79">
        <f>C1047/D1047</f>
        <v>0.0005972526379</v>
      </c>
      <c r="F1047" s="73"/>
      <c r="G1047" s="74">
        <v>26033.0</v>
      </c>
      <c r="H1047" s="75"/>
      <c r="I1047" s="73"/>
      <c r="J1047" s="74">
        <v>25782.0</v>
      </c>
      <c r="K1047" s="75"/>
      <c r="L1047" s="76" t="s">
        <v>1383</v>
      </c>
      <c r="M1047" s="74">
        <v>28348.0</v>
      </c>
      <c r="N1047" s="77" t="s">
        <v>1383</v>
      </c>
      <c r="O1047" s="73"/>
      <c r="P1047" s="74">
        <v>32116.0</v>
      </c>
      <c r="Q1047" s="75"/>
    </row>
    <row r="1048">
      <c r="A1048" s="71" t="s">
        <v>1994</v>
      </c>
      <c r="B1048" s="72" t="s">
        <v>1969</v>
      </c>
      <c r="C1048" s="73"/>
      <c r="D1048" s="74">
        <v>6253.0</v>
      </c>
      <c r="E1048" s="75"/>
      <c r="F1048" s="76" t="s">
        <v>1383</v>
      </c>
      <c r="G1048" s="74">
        <v>10608.0</v>
      </c>
      <c r="H1048" s="77" t="s">
        <v>1383</v>
      </c>
      <c r="I1048" s="73"/>
      <c r="J1048" s="74">
        <v>9061.0</v>
      </c>
      <c r="K1048" s="75"/>
      <c r="L1048" s="73"/>
      <c r="M1048" s="74">
        <v>8206.0</v>
      </c>
      <c r="N1048" s="75"/>
      <c r="O1048" s="73"/>
      <c r="P1048" s="74">
        <v>8436.0</v>
      </c>
      <c r="Q1048" s="75"/>
    </row>
    <row r="1049">
      <c r="A1049" s="71" t="s">
        <v>1995</v>
      </c>
      <c r="B1049" s="72" t="s">
        <v>1969</v>
      </c>
      <c r="C1049" s="73"/>
      <c r="D1049" s="74">
        <v>48343.0</v>
      </c>
      <c r="E1049" s="75"/>
      <c r="F1049" s="73"/>
      <c r="G1049" s="74">
        <v>47907.0</v>
      </c>
      <c r="H1049" s="75"/>
      <c r="I1049" s="73"/>
      <c r="J1049" s="74">
        <v>47767.0</v>
      </c>
      <c r="K1049" s="75"/>
      <c r="L1049" s="78">
        <v>35.0</v>
      </c>
      <c r="M1049" s="74">
        <v>49849.0</v>
      </c>
      <c r="N1049" s="79">
        <f>L1049/M1049</f>
        <v>0.0007021204036</v>
      </c>
      <c r="O1049" s="78">
        <v>25.0</v>
      </c>
      <c r="P1049" s="74">
        <v>53110.0</v>
      </c>
      <c r="Q1049" s="79">
        <f>O1049/P1049</f>
        <v>0.0004707211448</v>
      </c>
    </row>
    <row r="1050">
      <c r="A1050" s="71" t="s">
        <v>297</v>
      </c>
      <c r="B1050" s="72" t="s">
        <v>1969</v>
      </c>
      <c r="C1050" s="73"/>
      <c r="D1050" s="74">
        <v>22251.0</v>
      </c>
      <c r="E1050" s="75"/>
      <c r="F1050" s="73"/>
      <c r="G1050" s="74">
        <v>17736.0</v>
      </c>
      <c r="H1050" s="75"/>
      <c r="I1050" s="73"/>
      <c r="J1050" s="74">
        <v>17522.0</v>
      </c>
      <c r="K1050" s="75"/>
      <c r="L1050" s="73"/>
      <c r="M1050" s="74">
        <v>19274.0</v>
      </c>
      <c r="N1050" s="75"/>
      <c r="O1050" s="76" t="s">
        <v>1383</v>
      </c>
      <c r="P1050" s="74">
        <v>20863.0</v>
      </c>
      <c r="Q1050" s="77" t="s">
        <v>1383</v>
      </c>
    </row>
    <row r="1051">
      <c r="A1051" s="71" t="s">
        <v>1996</v>
      </c>
      <c r="B1051" s="72" t="s">
        <v>1969</v>
      </c>
      <c r="C1051" s="73"/>
      <c r="D1051" s="74">
        <v>2902.0</v>
      </c>
      <c r="E1051" s="75"/>
      <c r="F1051" s="73"/>
      <c r="G1051" s="74">
        <v>9249.0</v>
      </c>
      <c r="H1051" s="75"/>
      <c r="I1051" s="73"/>
      <c r="J1051" s="74">
        <v>8026.0</v>
      </c>
      <c r="K1051" s="80"/>
      <c r="L1051" s="76" t="s">
        <v>1383</v>
      </c>
      <c r="M1051" s="74">
        <v>8783.0</v>
      </c>
      <c r="N1051" s="77" t="s">
        <v>1383</v>
      </c>
      <c r="O1051" s="76" t="s">
        <v>1383</v>
      </c>
      <c r="P1051" s="74">
        <v>9438.0</v>
      </c>
      <c r="Q1051" s="77" t="s">
        <v>1383</v>
      </c>
    </row>
    <row r="1052">
      <c r="A1052" s="71" t="s">
        <v>1157</v>
      </c>
      <c r="B1052" s="72" t="s">
        <v>1969</v>
      </c>
      <c r="C1052" s="78">
        <v>2.0</v>
      </c>
      <c r="D1052" s="74">
        <v>31627.0</v>
      </c>
      <c r="E1052" s="79">
        <f>C1052/D1052</f>
        <v>0.00006323710753</v>
      </c>
      <c r="F1052" s="73"/>
      <c r="G1052" s="74">
        <v>32606.0</v>
      </c>
      <c r="H1052" s="75"/>
      <c r="I1052" s="73"/>
      <c r="J1052" s="74">
        <v>38103.0</v>
      </c>
      <c r="K1052" s="75"/>
      <c r="L1052" s="78">
        <v>513.0</v>
      </c>
      <c r="M1052" s="74">
        <v>77146.0</v>
      </c>
      <c r="N1052" s="79">
        <f t="shared" ref="N1052:N1057" si="371">L1052/M1052</f>
        <v>0.006649729085</v>
      </c>
      <c r="O1052" s="78">
        <v>305.0</v>
      </c>
      <c r="P1052" s="74">
        <v>107638.0</v>
      </c>
      <c r="Q1052" s="79">
        <f t="shared" ref="Q1052:Q1057" si="372">O1052/P1052</f>
        <v>0.002833571787</v>
      </c>
    </row>
    <row r="1053">
      <c r="A1053" s="71" t="s">
        <v>1997</v>
      </c>
      <c r="B1053" s="72" t="s">
        <v>1969</v>
      </c>
      <c r="C1053" s="73"/>
      <c r="D1053" s="74">
        <v>12532.0</v>
      </c>
      <c r="E1053" s="80"/>
      <c r="F1053" s="73"/>
      <c r="G1053" s="74">
        <v>26688.0</v>
      </c>
      <c r="H1053" s="75"/>
      <c r="I1053" s="78">
        <v>33.0</v>
      </c>
      <c r="J1053" s="74">
        <v>20899.0</v>
      </c>
      <c r="K1053" s="79">
        <f t="shared" ref="K1053:K1054" si="373">I1053/J1053</f>
        <v>0.00157902292</v>
      </c>
      <c r="L1053" s="78">
        <v>34.0</v>
      </c>
      <c r="M1053" s="74">
        <v>17409.0</v>
      </c>
      <c r="N1053" s="79">
        <f t="shared" si="371"/>
        <v>0.001953012809</v>
      </c>
      <c r="O1053" s="78">
        <v>34.0</v>
      </c>
      <c r="P1053" s="74">
        <v>18450.0</v>
      </c>
      <c r="Q1053" s="79">
        <f t="shared" si="372"/>
        <v>0.001842818428</v>
      </c>
    </row>
    <row r="1054">
      <c r="A1054" s="71" t="s">
        <v>1998</v>
      </c>
      <c r="B1054" s="72" t="s">
        <v>1969</v>
      </c>
      <c r="C1054" s="78">
        <v>8.0</v>
      </c>
      <c r="D1054" s="74">
        <v>37381.0</v>
      </c>
      <c r="E1054" s="79">
        <f t="shared" ref="E1054:E1056" si="374">C1054/D1054</f>
        <v>0.0002140124662</v>
      </c>
      <c r="F1054" s="78">
        <v>132.0</v>
      </c>
      <c r="G1054" s="74">
        <v>108075.0</v>
      </c>
      <c r="H1054" s="79">
        <f>F1054/G1054</f>
        <v>0.001221374046</v>
      </c>
      <c r="I1054" s="78">
        <v>450.0</v>
      </c>
      <c r="J1054" s="74">
        <v>111127.0</v>
      </c>
      <c r="K1054" s="79">
        <f t="shared" si="373"/>
        <v>0.004049420933</v>
      </c>
      <c r="L1054" s="78">
        <v>245.0</v>
      </c>
      <c r="M1054" s="74">
        <v>118474.0</v>
      </c>
      <c r="N1054" s="79">
        <f t="shared" si="371"/>
        <v>0.002067964279</v>
      </c>
      <c r="O1054" s="78">
        <v>285.0</v>
      </c>
      <c r="P1054" s="74">
        <v>121001.0</v>
      </c>
      <c r="Q1054" s="79">
        <f t="shared" si="372"/>
        <v>0.002355352435</v>
      </c>
    </row>
    <row r="1055">
      <c r="A1055" s="71" t="s">
        <v>1745</v>
      </c>
      <c r="B1055" s="72" t="s">
        <v>1969</v>
      </c>
      <c r="C1055" s="78">
        <v>15.0</v>
      </c>
      <c r="D1055" s="74">
        <v>10065.0</v>
      </c>
      <c r="E1055" s="79">
        <f t="shared" si="374"/>
        <v>0.001490312966</v>
      </c>
      <c r="F1055" s="73"/>
      <c r="G1055" s="74">
        <v>21832.0</v>
      </c>
      <c r="H1055" s="75"/>
      <c r="I1055" s="73"/>
      <c r="J1055" s="74">
        <v>19831.0</v>
      </c>
      <c r="K1055" s="75"/>
      <c r="L1055" s="78">
        <v>40.0</v>
      </c>
      <c r="M1055" s="74">
        <v>18756.0</v>
      </c>
      <c r="N1055" s="79">
        <f t="shared" si="371"/>
        <v>0.002132650885</v>
      </c>
      <c r="O1055" s="78">
        <f>13+62</f>
        <v>75</v>
      </c>
      <c r="P1055" s="74">
        <v>19378.0</v>
      </c>
      <c r="Q1055" s="79">
        <f t="shared" si="372"/>
        <v>0.003870368459</v>
      </c>
    </row>
    <row r="1056">
      <c r="A1056" s="71" t="s">
        <v>1999</v>
      </c>
      <c r="B1056" s="72" t="s">
        <v>1969</v>
      </c>
      <c r="C1056" s="78">
        <v>19.0</v>
      </c>
      <c r="D1056" s="74">
        <v>13973.0</v>
      </c>
      <c r="E1056" s="79">
        <f t="shared" si="374"/>
        <v>0.001359765262</v>
      </c>
      <c r="F1056" s="73"/>
      <c r="G1056" s="74">
        <v>19466.0</v>
      </c>
      <c r="H1056" s="75"/>
      <c r="I1056" s="73"/>
      <c r="J1056" s="74">
        <v>17765.0</v>
      </c>
      <c r="K1056" s="75"/>
      <c r="L1056" s="78">
        <v>11.0</v>
      </c>
      <c r="M1056" s="74">
        <v>15738.0</v>
      </c>
      <c r="N1056" s="79">
        <f t="shared" si="371"/>
        <v>0.0006989452281</v>
      </c>
      <c r="O1056" s="78">
        <v>15.0</v>
      </c>
      <c r="P1056" s="74">
        <v>16902.0</v>
      </c>
      <c r="Q1056" s="79">
        <f t="shared" si="372"/>
        <v>0.0008874689386</v>
      </c>
    </row>
    <row r="1057">
      <c r="A1057" s="71" t="s">
        <v>2000</v>
      </c>
      <c r="B1057" s="72" t="s">
        <v>1969</v>
      </c>
      <c r="C1057" s="73"/>
      <c r="D1057" s="74">
        <v>6893.0</v>
      </c>
      <c r="E1057" s="75"/>
      <c r="F1057" s="73"/>
      <c r="G1057" s="74">
        <v>14005.0</v>
      </c>
      <c r="H1057" s="75"/>
      <c r="I1057" s="73"/>
      <c r="J1057" s="74">
        <v>17237.0</v>
      </c>
      <c r="K1057" s="75"/>
      <c r="L1057" s="78">
        <v>11.0</v>
      </c>
      <c r="M1057" s="74">
        <v>19150.0</v>
      </c>
      <c r="N1057" s="79">
        <f t="shared" si="371"/>
        <v>0.0005744125326</v>
      </c>
      <c r="O1057" s="78">
        <v>41.0</v>
      </c>
      <c r="P1057" s="74">
        <v>27094.0</v>
      </c>
      <c r="Q1057" s="79">
        <f t="shared" si="372"/>
        <v>0.001513250166</v>
      </c>
    </row>
    <row r="1058">
      <c r="A1058" s="71" t="s">
        <v>2001</v>
      </c>
      <c r="B1058" s="72" t="s">
        <v>1969</v>
      </c>
      <c r="C1058" s="73"/>
      <c r="D1058" s="74">
        <v>1553.0</v>
      </c>
      <c r="E1058" s="75"/>
      <c r="F1058" s="73"/>
      <c r="G1058" s="74">
        <v>10606.0</v>
      </c>
      <c r="H1058" s="75"/>
      <c r="I1058" s="73"/>
      <c r="J1058" s="74">
        <v>9004.0</v>
      </c>
      <c r="K1058" s="75"/>
      <c r="L1058" s="73"/>
      <c r="M1058" s="74">
        <v>6992.0</v>
      </c>
      <c r="N1058" s="75"/>
      <c r="O1058" s="73"/>
      <c r="P1058" s="74">
        <v>8034.0</v>
      </c>
      <c r="Q1058" s="75"/>
    </row>
    <row r="1059">
      <c r="A1059" s="71" t="s">
        <v>285</v>
      </c>
      <c r="B1059" s="72" t="s">
        <v>1969</v>
      </c>
      <c r="C1059" s="73"/>
      <c r="D1059" s="74">
        <v>33624.0</v>
      </c>
      <c r="E1059" s="75"/>
      <c r="F1059" s="73"/>
      <c r="G1059" s="74">
        <v>32917.0</v>
      </c>
      <c r="H1059" s="75"/>
      <c r="I1059" s="78">
        <v>30.0</v>
      </c>
      <c r="J1059" s="74">
        <v>37115.0</v>
      </c>
      <c r="K1059" s="79">
        <f>I1059/J1059</f>
        <v>0.0008082985316</v>
      </c>
      <c r="L1059" s="78">
        <v>140.0</v>
      </c>
      <c r="M1059" s="74">
        <v>52485.0</v>
      </c>
      <c r="N1059" s="79">
        <f>L1059/M1059</f>
        <v>0.002667428789</v>
      </c>
      <c r="O1059" s="78">
        <v>140.0</v>
      </c>
      <c r="P1059" s="74">
        <v>58620.0</v>
      </c>
      <c r="Q1059" s="79">
        <f>O1059/P1059</f>
        <v>0.002388263391</v>
      </c>
    </row>
    <row r="1060">
      <c r="A1060" s="71" t="s">
        <v>2002</v>
      </c>
      <c r="B1060" s="72" t="s">
        <v>1969</v>
      </c>
      <c r="C1060" s="78">
        <v>17.0</v>
      </c>
      <c r="D1060" s="74">
        <v>33148.0</v>
      </c>
      <c r="E1060" s="79">
        <f>C1060/D1060</f>
        <v>0.0005128514541</v>
      </c>
      <c r="F1060" s="73"/>
      <c r="G1060" s="74">
        <v>32069.0</v>
      </c>
      <c r="H1060" s="75"/>
      <c r="I1060" s="73"/>
      <c r="J1060" s="74">
        <v>30441.0</v>
      </c>
      <c r="K1060" s="75"/>
      <c r="L1060" s="76" t="s">
        <v>1383</v>
      </c>
      <c r="M1060" s="74">
        <v>27471.0</v>
      </c>
      <c r="N1060" s="77" t="s">
        <v>1383</v>
      </c>
      <c r="O1060" s="76" t="s">
        <v>1383</v>
      </c>
      <c r="P1060" s="74">
        <v>28581.0</v>
      </c>
      <c r="Q1060" s="77" t="s">
        <v>1383</v>
      </c>
    </row>
    <row r="1061">
      <c r="A1061" s="71" t="s">
        <v>2003</v>
      </c>
      <c r="B1061" s="72" t="s">
        <v>1969</v>
      </c>
      <c r="C1061" s="73"/>
      <c r="D1061" s="74">
        <v>467.0</v>
      </c>
      <c r="E1061" s="75"/>
      <c r="F1061" s="73"/>
      <c r="G1061" s="74">
        <f>3755+2027</f>
        <v>5782</v>
      </c>
      <c r="H1061" s="75"/>
      <c r="I1061" s="73"/>
      <c r="J1061" s="74">
        <f>4089+1783</f>
        <v>5872</v>
      </c>
      <c r="K1061" s="75"/>
      <c r="L1061" s="73"/>
      <c r="M1061" s="74">
        <f>2814+1723</f>
        <v>4537</v>
      </c>
      <c r="N1061" s="75"/>
      <c r="O1061" s="73"/>
      <c r="P1061" s="74">
        <f>3840+2543</f>
        <v>6383</v>
      </c>
      <c r="Q1061" s="75"/>
    </row>
    <row r="1062">
      <c r="A1062" s="71" t="s">
        <v>2004</v>
      </c>
      <c r="B1062" s="72" t="s">
        <v>1969</v>
      </c>
      <c r="C1062" s="73"/>
      <c r="D1062" s="74">
        <v>26586.0</v>
      </c>
      <c r="E1062" s="75"/>
      <c r="F1062" s="78">
        <v>60.0</v>
      </c>
      <c r="G1062" s="74">
        <v>40577.0</v>
      </c>
      <c r="H1062" s="79">
        <f>F1062/G1062</f>
        <v>0.001478670183</v>
      </c>
      <c r="I1062" s="78">
        <v>300.0</v>
      </c>
      <c r="J1062" s="74">
        <v>62362.0</v>
      </c>
      <c r="K1062" s="79">
        <f>I1062/J1062</f>
        <v>0.004810621853</v>
      </c>
      <c r="L1062" s="78">
        <f>25+275</f>
        <v>300</v>
      </c>
      <c r="M1062" s="74">
        <v>84630.0</v>
      </c>
      <c r="N1062" s="79">
        <f>L1062/M1062</f>
        <v>0.003544842255</v>
      </c>
      <c r="O1062" s="78">
        <v>325.0</v>
      </c>
      <c r="P1062" s="74">
        <v>94501.0</v>
      </c>
      <c r="Q1062" s="79">
        <f>O1062/P1062</f>
        <v>0.003439117046</v>
      </c>
    </row>
    <row r="1063">
      <c r="A1063" s="71" t="s">
        <v>2005</v>
      </c>
      <c r="B1063" s="72" t="s">
        <v>1969</v>
      </c>
      <c r="C1063" s="73"/>
      <c r="D1063" s="74">
        <v>14688.0</v>
      </c>
      <c r="E1063" s="75"/>
      <c r="F1063" s="73"/>
      <c r="G1063" s="74">
        <v>19220.0</v>
      </c>
      <c r="H1063" s="75"/>
      <c r="I1063" s="73"/>
      <c r="J1063" s="74">
        <v>17378.0</v>
      </c>
      <c r="K1063" s="75"/>
      <c r="L1063" s="73"/>
      <c r="M1063" s="74">
        <v>17029.0</v>
      </c>
      <c r="N1063" s="75"/>
      <c r="O1063" s="73"/>
      <c r="P1063" s="74">
        <v>19286.0</v>
      </c>
      <c r="Q1063" s="75"/>
    </row>
    <row r="1064">
      <c r="A1064" s="71" t="s">
        <v>2006</v>
      </c>
      <c r="B1064" s="72" t="s">
        <v>1969</v>
      </c>
      <c r="C1064" s="73"/>
      <c r="D1064" s="74">
        <v>41537.0</v>
      </c>
      <c r="E1064" s="75"/>
      <c r="F1064" s="73"/>
      <c r="G1064" s="74">
        <v>49576.0</v>
      </c>
      <c r="H1064" s="75"/>
      <c r="I1064" s="73"/>
      <c r="J1064" s="74">
        <v>90050.0</v>
      </c>
      <c r="K1064" s="75"/>
      <c r="L1064" s="78">
        <v>418.0</v>
      </c>
      <c r="M1064" s="74">
        <v>211251.0</v>
      </c>
      <c r="N1064" s="79">
        <f>L1064/M1064</f>
        <v>0.001978688858</v>
      </c>
      <c r="O1064" s="78">
        <v>644.0</v>
      </c>
      <c r="P1064" s="74">
        <v>254068.0</v>
      </c>
      <c r="Q1064" s="79">
        <f>O1064/P1064</f>
        <v>0.002534754475</v>
      </c>
    </row>
    <row r="1065">
      <c r="A1065" s="71" t="s">
        <v>2007</v>
      </c>
      <c r="B1065" s="72" t="s">
        <v>1969</v>
      </c>
      <c r="C1065" s="73"/>
      <c r="D1065" s="74">
        <v>11699.0</v>
      </c>
      <c r="E1065" s="75"/>
      <c r="F1065" s="73"/>
      <c r="G1065" s="74">
        <v>18379.0</v>
      </c>
      <c r="H1065" s="75"/>
      <c r="I1065" s="73"/>
      <c r="J1065" s="74">
        <v>15601.0</v>
      </c>
      <c r="K1065" s="75"/>
      <c r="L1065" s="76" t="s">
        <v>1383</v>
      </c>
      <c r="M1065" s="74">
        <v>13805.0</v>
      </c>
      <c r="N1065" s="77" t="s">
        <v>1383</v>
      </c>
      <c r="O1065" s="76" t="s">
        <v>1383</v>
      </c>
      <c r="P1065" s="74">
        <v>14812.0</v>
      </c>
      <c r="Q1065" s="77" t="s">
        <v>1383</v>
      </c>
    </row>
    <row r="1066">
      <c r="A1066" s="71" t="s">
        <v>2008</v>
      </c>
      <c r="B1066" s="72" t="s">
        <v>1969</v>
      </c>
      <c r="C1066" s="73"/>
      <c r="D1066" s="74">
        <v>1914.0</v>
      </c>
      <c r="E1066" s="75"/>
      <c r="F1066" s="73"/>
      <c r="G1066" s="74">
        <v>8907.0</v>
      </c>
      <c r="H1066" s="75"/>
      <c r="I1066" s="73"/>
      <c r="J1066" s="74">
        <v>7786.0</v>
      </c>
      <c r="K1066" s="75"/>
      <c r="L1066" s="78">
        <v>14.0</v>
      </c>
      <c r="M1066" s="74">
        <v>6595.0</v>
      </c>
      <c r="N1066" s="79">
        <f t="shared" ref="N1066:N1067" si="375">L1066/M1066</f>
        <v>0.002122820318</v>
      </c>
      <c r="O1066" s="78">
        <v>15.0</v>
      </c>
      <c r="P1066" s="74">
        <v>8720.0</v>
      </c>
      <c r="Q1066" s="79">
        <f t="shared" ref="Q1066:Q1067" si="376">O1066/P1066</f>
        <v>0.001720183486</v>
      </c>
    </row>
    <row r="1067">
      <c r="A1067" s="71" t="s">
        <v>2009</v>
      </c>
      <c r="B1067" s="72" t="s">
        <v>1969</v>
      </c>
      <c r="C1067" s="73"/>
      <c r="D1067" s="74">
        <v>2565.0</v>
      </c>
      <c r="E1067" s="75"/>
      <c r="F1067" s="73"/>
      <c r="G1067" s="74">
        <v>31983.0</v>
      </c>
      <c r="H1067" s="75"/>
      <c r="I1067" s="73"/>
      <c r="J1067" s="74">
        <v>45653.0</v>
      </c>
      <c r="K1067" s="75"/>
      <c r="L1067" s="78">
        <v>228.0</v>
      </c>
      <c r="M1067" s="74">
        <v>42691.0</v>
      </c>
      <c r="N1067" s="79">
        <f t="shared" si="375"/>
        <v>0.00534070413</v>
      </c>
      <c r="O1067" s="78">
        <v>223.0</v>
      </c>
      <c r="P1067" s="74">
        <v>43156.0</v>
      </c>
      <c r="Q1067" s="79">
        <f t="shared" si="376"/>
        <v>0.005167300028</v>
      </c>
    </row>
    <row r="1068">
      <c r="A1068" s="71" t="s">
        <v>980</v>
      </c>
      <c r="B1068" s="72" t="s">
        <v>1969</v>
      </c>
      <c r="C1068" s="73"/>
      <c r="D1068" s="74">
        <v>10777.0</v>
      </c>
      <c r="E1068" s="75"/>
      <c r="F1068" s="73"/>
      <c r="G1068" s="74">
        <v>17889.0</v>
      </c>
      <c r="H1068" s="75"/>
      <c r="I1068" s="73"/>
      <c r="J1068" s="74">
        <v>15221.0</v>
      </c>
      <c r="K1068" s="75"/>
      <c r="L1068" s="73"/>
      <c r="M1068" s="74">
        <v>12806.0</v>
      </c>
      <c r="N1068" s="75"/>
      <c r="O1068" s="73"/>
      <c r="P1068" s="74">
        <v>13309.0</v>
      </c>
      <c r="Q1068" s="75"/>
    </row>
    <row r="1069">
      <c r="A1069" s="71" t="s">
        <v>1098</v>
      </c>
      <c r="B1069" s="72" t="s">
        <v>1969</v>
      </c>
      <c r="C1069" s="73"/>
      <c r="D1069" s="74">
        <v>1974.0</v>
      </c>
      <c r="E1069" s="75"/>
      <c r="F1069" s="73"/>
      <c r="G1069" s="74">
        <v>6552.0</v>
      </c>
      <c r="H1069" s="75"/>
      <c r="I1069" s="73"/>
      <c r="J1069" s="74">
        <v>6043.0</v>
      </c>
      <c r="K1069" s="75"/>
      <c r="L1069" s="73"/>
      <c r="M1069" s="74">
        <v>5554.0</v>
      </c>
      <c r="N1069" s="75"/>
      <c r="O1069" s="73"/>
      <c r="P1069" s="74">
        <v>5827.0</v>
      </c>
      <c r="Q1069" s="75"/>
    </row>
    <row r="1070">
      <c r="A1070" s="71" t="s">
        <v>1829</v>
      </c>
      <c r="B1070" s="72" t="s">
        <v>1969</v>
      </c>
      <c r="C1070" s="73"/>
      <c r="D1070" s="74">
        <v>33126.0</v>
      </c>
      <c r="E1070" s="75"/>
      <c r="F1070" s="73"/>
      <c r="G1070" s="74">
        <v>45301.0</v>
      </c>
      <c r="H1070" s="75"/>
      <c r="I1070" s="78">
        <v>12.0</v>
      </c>
      <c r="J1070" s="74">
        <v>59660.0</v>
      </c>
      <c r="K1070" s="79">
        <f>I1070/J1070</f>
        <v>0.0002011397922</v>
      </c>
      <c r="L1070" s="78">
        <v>40.0</v>
      </c>
      <c r="M1070" s="74">
        <v>54858.0</v>
      </c>
      <c r="N1070" s="79">
        <f>L1070/M1070</f>
        <v>0.0007291552736</v>
      </c>
      <c r="O1070" s="76" t="s">
        <v>1383</v>
      </c>
      <c r="P1070" s="74">
        <v>47660.0</v>
      </c>
      <c r="Q1070" s="77" t="s">
        <v>1383</v>
      </c>
    </row>
    <row r="1071">
      <c r="A1071" s="71" t="s">
        <v>2010</v>
      </c>
      <c r="B1071" s="72" t="s">
        <v>1969</v>
      </c>
      <c r="C1071" s="73"/>
      <c r="D1071" s="74">
        <v>3113.0</v>
      </c>
      <c r="E1071" s="75"/>
      <c r="F1071" s="73"/>
      <c r="G1071" s="74">
        <v>11249.0</v>
      </c>
      <c r="H1071" s="75"/>
      <c r="I1071" s="73"/>
      <c r="J1071" s="74">
        <v>12250.0</v>
      </c>
      <c r="K1071" s="75"/>
      <c r="L1071" s="73"/>
      <c r="M1071" s="74">
        <v>11330.0</v>
      </c>
      <c r="N1071" s="75"/>
      <c r="O1071" s="73"/>
      <c r="P1071" s="74">
        <v>12131.0</v>
      </c>
      <c r="Q1071" s="75"/>
    </row>
    <row r="1072">
      <c r="A1072" s="71" t="s">
        <v>2011</v>
      </c>
      <c r="B1072" s="72" t="s">
        <v>1969</v>
      </c>
      <c r="C1072" s="73"/>
      <c r="D1072" s="74">
        <v>1459.0</v>
      </c>
      <c r="E1072" s="75"/>
      <c r="F1072" s="73"/>
      <c r="G1072" s="74">
        <v>2274.0</v>
      </c>
      <c r="H1072" s="75"/>
      <c r="I1072" s="73"/>
      <c r="J1072" s="74">
        <v>3668.0</v>
      </c>
      <c r="K1072" s="75"/>
      <c r="L1072" s="73"/>
      <c r="M1072" s="74">
        <v>2055.0</v>
      </c>
      <c r="N1072" s="75"/>
      <c r="O1072" s="73"/>
      <c r="P1072" s="74">
        <v>2032.0</v>
      </c>
      <c r="Q1072" s="75"/>
    </row>
    <row r="1073">
      <c r="A1073" s="71" t="s">
        <v>2012</v>
      </c>
      <c r="B1073" s="72" t="s">
        <v>1969</v>
      </c>
      <c r="C1073" s="78">
        <v>52.0</v>
      </c>
      <c r="D1073" s="74">
        <v>59095.0</v>
      </c>
      <c r="E1073" s="79">
        <f>C1073/D1073</f>
        <v>0.0008799390811</v>
      </c>
      <c r="F1073" s="78">
        <v>100.0</v>
      </c>
      <c r="G1073" s="74">
        <v>89290.0</v>
      </c>
      <c r="H1073" s="79">
        <f>F1073/G1073</f>
        <v>0.001119946243</v>
      </c>
      <c r="I1073" s="78">
        <v>1000.0</v>
      </c>
      <c r="J1073" s="74">
        <v>130468.0</v>
      </c>
      <c r="K1073" s="79">
        <f>I1073/J1073</f>
        <v>0.007664714719</v>
      </c>
      <c r="L1073" s="78">
        <v>410.0</v>
      </c>
      <c r="M1073" s="74">
        <v>120717.0</v>
      </c>
      <c r="N1073" s="79">
        <f>L1073/M1073</f>
        <v>0.003396373336</v>
      </c>
      <c r="O1073" s="78">
        <v>475.0</v>
      </c>
      <c r="P1073" s="74">
        <v>100286.0</v>
      </c>
      <c r="Q1073" s="79">
        <f>O1073/P1073</f>
        <v>0.004736453742</v>
      </c>
    </row>
    <row r="1074">
      <c r="A1074" s="71" t="s">
        <v>2013</v>
      </c>
      <c r="B1074" s="72" t="s">
        <v>1969</v>
      </c>
      <c r="C1074" s="73"/>
      <c r="D1074" s="74">
        <v>26341.0</v>
      </c>
      <c r="E1074" s="75"/>
      <c r="F1074" s="73"/>
      <c r="G1074" s="74">
        <v>33930.0</v>
      </c>
      <c r="H1074" s="75"/>
      <c r="I1074" s="73"/>
      <c r="J1074" s="74">
        <v>30114.0</v>
      </c>
      <c r="K1074" s="75"/>
      <c r="L1074" s="73"/>
      <c r="M1074" s="74">
        <v>27571.0</v>
      </c>
      <c r="N1074" s="75"/>
      <c r="O1074" s="73"/>
      <c r="P1074" s="74">
        <v>31237.0</v>
      </c>
      <c r="Q1074" s="75"/>
    </row>
    <row r="1075">
      <c r="A1075" s="71" t="s">
        <v>2014</v>
      </c>
      <c r="B1075" s="72" t="s">
        <v>1969</v>
      </c>
      <c r="C1075" s="73"/>
      <c r="D1075" s="74">
        <v>27059.0</v>
      </c>
      <c r="E1075" s="75"/>
      <c r="F1075" s="73"/>
      <c r="G1075" s="74">
        <v>33246.0</v>
      </c>
      <c r="H1075" s="75"/>
      <c r="I1075" s="73"/>
      <c r="J1075" s="74">
        <v>41207.0</v>
      </c>
      <c r="K1075" s="75"/>
      <c r="L1075" s="78">
        <v>42.0</v>
      </c>
      <c r="M1075" s="74">
        <v>39517.0</v>
      </c>
      <c r="N1075" s="79">
        <f t="shared" ref="N1075:N1076" si="377">L1075/M1075</f>
        <v>0.001062833717</v>
      </c>
      <c r="O1075" s="78">
        <v>42.0</v>
      </c>
      <c r="P1075" s="74">
        <v>35924.0</v>
      </c>
      <c r="Q1075" s="79">
        <f t="shared" ref="Q1075:Q1076" si="378">O1075/P1075</f>
        <v>0.00116913484</v>
      </c>
    </row>
    <row r="1076">
      <c r="A1076" s="71" t="s">
        <v>1416</v>
      </c>
      <c r="B1076" s="72" t="s">
        <v>1969</v>
      </c>
      <c r="C1076" s="73"/>
      <c r="D1076" s="74">
        <v>46197.0</v>
      </c>
      <c r="E1076" s="75"/>
      <c r="F1076" s="78">
        <v>60.0</v>
      </c>
      <c r="G1076" s="74">
        <v>52341.0</v>
      </c>
      <c r="H1076" s="79">
        <f>F1076/G1076</f>
        <v>0.001146328882</v>
      </c>
      <c r="I1076" s="78">
        <v>500.0</v>
      </c>
      <c r="J1076" s="74">
        <v>76222.0</v>
      </c>
      <c r="K1076" s="79">
        <f>I1076/J1076</f>
        <v>0.006559785889</v>
      </c>
      <c r="L1076" s="78">
        <v>191.0</v>
      </c>
      <c r="M1076" s="74">
        <v>67563.0</v>
      </c>
      <c r="N1076" s="79">
        <f t="shared" si="377"/>
        <v>0.002826991105</v>
      </c>
      <c r="O1076" s="78">
        <v>231.0</v>
      </c>
      <c r="P1076" s="74">
        <v>58009.0</v>
      </c>
      <c r="Q1076" s="79">
        <f t="shared" si="378"/>
        <v>0.003982140702</v>
      </c>
    </row>
    <row r="1077">
      <c r="A1077" s="71" t="s">
        <v>1789</v>
      </c>
      <c r="B1077" s="72" t="s">
        <v>1969</v>
      </c>
      <c r="C1077" s="78">
        <f>13+18</f>
        <v>31</v>
      </c>
      <c r="D1077" s="74">
        <v>26626.0</v>
      </c>
      <c r="E1077" s="79">
        <f>C1077/D1077</f>
        <v>0.00116427552</v>
      </c>
      <c r="F1077" s="73"/>
      <c r="G1077" s="74">
        <v>25499.0</v>
      </c>
      <c r="H1077" s="75"/>
      <c r="I1077" s="73"/>
      <c r="J1077" s="74">
        <v>31749.0</v>
      </c>
      <c r="K1077" s="75"/>
      <c r="L1077" s="76" t="s">
        <v>1383</v>
      </c>
      <c r="M1077" s="74">
        <v>30618.0</v>
      </c>
      <c r="N1077" s="77" t="s">
        <v>1383</v>
      </c>
      <c r="O1077" s="73"/>
      <c r="P1077" s="74">
        <v>26818.0</v>
      </c>
      <c r="Q1077" s="75"/>
    </row>
    <row r="1078">
      <c r="A1078" s="71" t="s">
        <v>2015</v>
      </c>
      <c r="B1078" s="72" t="s">
        <v>1969</v>
      </c>
      <c r="C1078" s="73"/>
      <c r="D1078" s="74">
        <v>25738.0</v>
      </c>
      <c r="E1078" s="75"/>
      <c r="F1078" s="73"/>
      <c r="G1078" s="74">
        <v>34913.0</v>
      </c>
      <c r="H1078" s="75"/>
      <c r="I1078" s="73"/>
      <c r="J1078" s="74">
        <v>35694.0</v>
      </c>
      <c r="K1078" s="75"/>
      <c r="L1078" s="76" t="s">
        <v>1383</v>
      </c>
      <c r="M1078" s="74">
        <v>32934.0</v>
      </c>
      <c r="N1078" s="77" t="s">
        <v>1383</v>
      </c>
      <c r="O1078" s="78">
        <v>19.0</v>
      </c>
      <c r="P1078" s="74">
        <v>33320.0</v>
      </c>
      <c r="Q1078" s="79">
        <f t="shared" ref="Q1078:Q1081" si="379">O1078/P1078</f>
        <v>0.0005702280912</v>
      </c>
    </row>
    <row r="1079">
      <c r="A1079" s="71" t="s">
        <v>1053</v>
      </c>
      <c r="B1079" s="72" t="s">
        <v>1969</v>
      </c>
      <c r="C1079" s="78">
        <v>16.0</v>
      </c>
      <c r="D1079" s="74">
        <v>30807.0</v>
      </c>
      <c r="E1079" s="79">
        <f>C1079/D1079</f>
        <v>0.0005193624826</v>
      </c>
      <c r="F1079" s="73"/>
      <c r="G1079" s="74">
        <v>33185.0</v>
      </c>
      <c r="H1079" s="75"/>
      <c r="I1079" s="73"/>
      <c r="J1079" s="74">
        <v>35111.0</v>
      </c>
      <c r="K1079" s="75"/>
      <c r="L1079" s="78">
        <v>385.0</v>
      </c>
      <c r="M1079" s="74">
        <v>32637.0</v>
      </c>
      <c r="N1079" s="79">
        <f t="shared" ref="N1079:N1081" si="380">L1079/M1079</f>
        <v>0.01179642737</v>
      </c>
      <c r="O1079" s="78">
        <v>343.0</v>
      </c>
      <c r="P1079" s="74">
        <v>30715.0</v>
      </c>
      <c r="Q1079" s="79">
        <f t="shared" si="379"/>
        <v>0.01116718216</v>
      </c>
    </row>
    <row r="1080">
      <c r="A1080" s="71" t="s">
        <v>2016</v>
      </c>
      <c r="B1080" s="72" t="s">
        <v>1969</v>
      </c>
      <c r="C1080" s="73"/>
      <c r="D1080" s="74">
        <v>41848.0</v>
      </c>
      <c r="E1080" s="75"/>
      <c r="F1080" s="73"/>
      <c r="G1080" s="74">
        <v>44714.0</v>
      </c>
      <c r="H1080" s="75"/>
      <c r="I1080" s="78">
        <v>300.0</v>
      </c>
      <c r="J1080" s="74">
        <v>80810.0</v>
      </c>
      <c r="K1080" s="79">
        <f t="shared" ref="K1080:K1082" si="381">I1080/J1080</f>
        <v>0.00371241183</v>
      </c>
      <c r="L1080" s="78">
        <v>150.0</v>
      </c>
      <c r="M1080" s="74">
        <v>65530.0</v>
      </c>
      <c r="N1080" s="79">
        <f t="shared" si="380"/>
        <v>0.002289027926</v>
      </c>
      <c r="O1080" s="78">
        <v>250.0</v>
      </c>
      <c r="P1080" s="74">
        <v>49520.0</v>
      </c>
      <c r="Q1080" s="79">
        <f t="shared" si="379"/>
        <v>0.005048465267</v>
      </c>
    </row>
    <row r="1081">
      <c r="A1081" s="71" t="s">
        <v>1190</v>
      </c>
      <c r="B1081" s="72" t="s">
        <v>1969</v>
      </c>
      <c r="C1081" s="78">
        <v>2000.0</v>
      </c>
      <c r="D1081" s="74">
        <v>166444.0</v>
      </c>
      <c r="E1081" s="79">
        <f>C1081/D1081</f>
        <v>0.01201605345</v>
      </c>
      <c r="F1081" s="78">
        <v>10000.0</v>
      </c>
      <c r="G1081" s="74">
        <v>531591.0</v>
      </c>
      <c r="H1081" s="79">
        <f>F1081/G1081</f>
        <v>0.01881145467</v>
      </c>
      <c r="I1081" s="78">
        <v>50000.0</v>
      </c>
      <c r="J1081" s="81">
        <v>1177645.0</v>
      </c>
      <c r="K1081" s="79">
        <f t="shared" si="381"/>
        <v>0.04245761668</v>
      </c>
      <c r="L1081" s="78">
        <v>77520.0</v>
      </c>
      <c r="M1081" s="74">
        <v>1888946.0</v>
      </c>
      <c r="N1081" s="79">
        <f t="shared" si="380"/>
        <v>0.04103875918</v>
      </c>
      <c r="O1081" s="78">
        <v>92905.0</v>
      </c>
      <c r="P1081" s="81">
        <v>2015623.0</v>
      </c>
      <c r="Q1081" s="79">
        <f t="shared" si="379"/>
        <v>0.04609244884</v>
      </c>
    </row>
    <row r="1082">
      <c r="A1082" s="71" t="s">
        <v>2017</v>
      </c>
      <c r="B1082" s="72" t="s">
        <v>1969</v>
      </c>
      <c r="C1082" s="73"/>
      <c r="D1082" s="74">
        <v>6815.0</v>
      </c>
      <c r="E1082" s="75"/>
      <c r="F1082" s="73"/>
      <c r="G1082" s="74">
        <v>20769.0</v>
      </c>
      <c r="H1082" s="75"/>
      <c r="I1082" s="78">
        <v>72.0</v>
      </c>
      <c r="J1082" s="74">
        <v>17976.0</v>
      </c>
      <c r="K1082" s="79">
        <f t="shared" si="381"/>
        <v>0.004005340454</v>
      </c>
      <c r="L1082" s="76" t="s">
        <v>1383</v>
      </c>
      <c r="M1082" s="74">
        <v>16827.0</v>
      </c>
      <c r="N1082" s="77" t="s">
        <v>1383</v>
      </c>
      <c r="O1082" s="73"/>
      <c r="P1082" s="74">
        <v>18207.0</v>
      </c>
      <c r="Q1082" s="75"/>
    </row>
    <row r="1083">
      <c r="A1083" s="71" t="s">
        <v>2018</v>
      </c>
      <c r="B1083" s="72" t="s">
        <v>2019</v>
      </c>
      <c r="C1083" s="73"/>
      <c r="D1083" s="74">
        <v>366.0</v>
      </c>
      <c r="E1083" s="75"/>
      <c r="F1083" s="73"/>
      <c r="G1083" s="74">
        <v>10371.0</v>
      </c>
      <c r="H1083" s="75"/>
      <c r="I1083" s="73"/>
      <c r="J1083" s="74">
        <v>15043.0</v>
      </c>
      <c r="K1083" s="75"/>
      <c r="L1083" s="73"/>
      <c r="M1083" s="74">
        <v>15009.0</v>
      </c>
      <c r="N1083" s="75"/>
      <c r="O1083" s="73"/>
      <c r="P1083" s="74">
        <v>17865.0</v>
      </c>
      <c r="Q1083" s="75"/>
    </row>
    <row r="1084">
      <c r="A1084" s="71" t="s">
        <v>2020</v>
      </c>
      <c r="B1084" s="72" t="s">
        <v>2019</v>
      </c>
      <c r="C1084" s="73"/>
      <c r="D1084" s="74">
        <v>7108.0</v>
      </c>
      <c r="E1084" s="75"/>
      <c r="F1084" s="73"/>
      <c r="G1084" s="74">
        <v>12493.0</v>
      </c>
      <c r="H1084" s="75"/>
      <c r="I1084" s="73"/>
      <c r="J1084" s="74">
        <v>15626.0</v>
      </c>
      <c r="K1084" s="75"/>
      <c r="L1084" s="78">
        <v>12.0</v>
      </c>
      <c r="M1084" s="74">
        <v>18415.0</v>
      </c>
      <c r="N1084" s="79">
        <f>L1084/M1084</f>
        <v>0.0006516426826</v>
      </c>
      <c r="O1084" s="78">
        <v>15.0</v>
      </c>
      <c r="P1084" s="74">
        <v>22443.0</v>
      </c>
      <c r="Q1084" s="79">
        <f>O1084/P1084</f>
        <v>0.0006683598449</v>
      </c>
    </row>
    <row r="1085">
      <c r="A1085" s="71" t="s">
        <v>2021</v>
      </c>
      <c r="B1085" s="72" t="s">
        <v>2019</v>
      </c>
      <c r="C1085" s="73"/>
      <c r="D1085" s="74">
        <v>5218.0</v>
      </c>
      <c r="E1085" s="75"/>
      <c r="F1085" s="73"/>
      <c r="G1085" s="74">
        <v>18840.0</v>
      </c>
      <c r="H1085" s="75"/>
      <c r="I1085" s="73"/>
      <c r="J1085" s="74">
        <v>22851.0</v>
      </c>
      <c r="K1085" s="80"/>
      <c r="L1085" s="76" t="s">
        <v>1383</v>
      </c>
      <c r="M1085" s="74">
        <v>22503.0</v>
      </c>
      <c r="N1085" s="77" t="s">
        <v>1383</v>
      </c>
      <c r="O1085" s="73"/>
      <c r="P1085" s="74">
        <v>26562.0</v>
      </c>
      <c r="Q1085" s="75"/>
    </row>
    <row r="1086">
      <c r="A1086" s="71" t="s">
        <v>2022</v>
      </c>
      <c r="B1086" s="72" t="s">
        <v>2019</v>
      </c>
      <c r="C1086" s="73"/>
      <c r="D1086" s="74">
        <v>9775.0</v>
      </c>
      <c r="E1086" s="75"/>
      <c r="F1086" s="73"/>
      <c r="G1086" s="74">
        <v>120910.0</v>
      </c>
      <c r="H1086" s="75"/>
      <c r="I1086" s="73"/>
      <c r="J1086" s="74">
        <v>156431.0</v>
      </c>
      <c r="K1086" s="75"/>
      <c r="L1086" s="78">
        <v>137.0</v>
      </c>
      <c r="M1086" s="74">
        <v>150732.0</v>
      </c>
      <c r="N1086" s="79">
        <f>L1086/M1086</f>
        <v>0.0009088979115</v>
      </c>
      <c r="O1086" s="78">
        <v>97.0</v>
      </c>
      <c r="P1086" s="74">
        <v>179256.0</v>
      </c>
      <c r="Q1086" s="79">
        <f>O1086/P1086</f>
        <v>0.0005411255411</v>
      </c>
    </row>
    <row r="1087">
      <c r="A1087" s="71" t="s">
        <v>1258</v>
      </c>
      <c r="B1087" s="72" t="s">
        <v>2019</v>
      </c>
      <c r="C1087" s="73"/>
      <c r="D1087" s="74">
        <v>3012.0</v>
      </c>
      <c r="E1087" s="75"/>
      <c r="F1087" s="73"/>
      <c r="G1087" s="74">
        <v>11615.0</v>
      </c>
      <c r="H1087" s="75"/>
      <c r="I1087" s="73"/>
      <c r="J1087" s="74">
        <v>14073.0</v>
      </c>
      <c r="K1087" s="75"/>
      <c r="L1087" s="76" t="s">
        <v>1383</v>
      </c>
      <c r="M1087" s="74">
        <v>15056.0</v>
      </c>
      <c r="N1087" s="77" t="s">
        <v>1383</v>
      </c>
      <c r="O1087" s="76" t="s">
        <v>1383</v>
      </c>
      <c r="P1087" s="74">
        <v>16106.0</v>
      </c>
      <c r="Q1087" s="77" t="s">
        <v>1383</v>
      </c>
    </row>
    <row r="1088">
      <c r="A1088" s="71" t="s">
        <v>2023</v>
      </c>
      <c r="B1088" s="72" t="s">
        <v>2019</v>
      </c>
      <c r="C1088" s="73"/>
      <c r="D1088" s="74">
        <v>3688.0</v>
      </c>
      <c r="E1088" s="75"/>
      <c r="F1088" s="73"/>
      <c r="G1088" s="74">
        <v>9367.0</v>
      </c>
      <c r="H1088" s="75"/>
      <c r="I1088" s="73"/>
      <c r="J1088" s="74">
        <v>9766.0</v>
      </c>
      <c r="K1088" s="75"/>
      <c r="L1088" s="73"/>
      <c r="M1088" s="74">
        <v>9838.0</v>
      </c>
      <c r="N1088" s="75"/>
      <c r="O1088" s="73"/>
      <c r="P1088" s="74">
        <v>10447.0</v>
      </c>
      <c r="Q1088" s="75"/>
    </row>
    <row r="1089">
      <c r="A1089" s="71" t="s">
        <v>2024</v>
      </c>
      <c r="B1089" s="72" t="s">
        <v>2019</v>
      </c>
      <c r="C1089" s="73"/>
      <c r="D1089" s="74">
        <v>22889.0</v>
      </c>
      <c r="E1089" s="75"/>
      <c r="F1089" s="73"/>
      <c r="G1089" s="74">
        <v>29337.0</v>
      </c>
      <c r="H1089" s="75"/>
      <c r="I1089" s="78">
        <v>115.0</v>
      </c>
      <c r="J1089" s="74">
        <v>31477.0</v>
      </c>
      <c r="K1089" s="79">
        <f>I1089/J1089</f>
        <v>0.003653461257</v>
      </c>
      <c r="L1089" s="78">
        <v>57.0</v>
      </c>
      <c r="M1089" s="74">
        <v>33847.0</v>
      </c>
      <c r="N1089" s="79">
        <f>L1089/M1089</f>
        <v>0.001684048808</v>
      </c>
      <c r="O1089" s="78">
        <v>38.0</v>
      </c>
      <c r="P1089" s="74">
        <v>36203.0</v>
      </c>
      <c r="Q1089" s="79">
        <f>O1089/P1089</f>
        <v>0.00104963677</v>
      </c>
    </row>
    <row r="1090">
      <c r="A1090" s="71" t="s">
        <v>1725</v>
      </c>
      <c r="B1090" s="72" t="s">
        <v>2019</v>
      </c>
      <c r="C1090" s="73"/>
      <c r="D1090" s="74">
        <v>12018.0</v>
      </c>
      <c r="E1090" s="75"/>
      <c r="F1090" s="73"/>
      <c r="G1090" s="74">
        <v>20134.0</v>
      </c>
      <c r="H1090" s="75"/>
      <c r="I1090" s="73"/>
      <c r="J1090" s="74">
        <v>22421.0</v>
      </c>
      <c r="K1090" s="75"/>
      <c r="L1090" s="73"/>
      <c r="M1090" s="74">
        <v>23428.0</v>
      </c>
      <c r="N1090" s="75"/>
      <c r="O1090" s="76" t="s">
        <v>1383</v>
      </c>
      <c r="P1090" s="74">
        <v>25544.0</v>
      </c>
      <c r="Q1090" s="77" t="s">
        <v>1383</v>
      </c>
    </row>
    <row r="1091">
      <c r="A1091" s="71" t="s">
        <v>1069</v>
      </c>
      <c r="B1091" s="72" t="s">
        <v>2019</v>
      </c>
      <c r="C1091" s="73"/>
      <c r="D1091" s="74">
        <v>1230.0</v>
      </c>
      <c r="E1091" s="75"/>
      <c r="F1091" s="73"/>
      <c r="G1091" s="74">
        <v>17559.0</v>
      </c>
      <c r="H1091" s="75"/>
      <c r="I1091" s="73"/>
      <c r="J1091" s="74">
        <v>19391.0</v>
      </c>
      <c r="K1091" s="75"/>
      <c r="L1091" s="76" t="s">
        <v>1383</v>
      </c>
      <c r="M1091" s="74">
        <v>21232.0</v>
      </c>
      <c r="N1091" s="77" t="s">
        <v>1383</v>
      </c>
      <c r="O1091" s="78">
        <v>12.0</v>
      </c>
      <c r="P1091" s="74">
        <v>24212.0</v>
      </c>
      <c r="Q1091" s="79">
        <f>O1091/P1091</f>
        <v>0.0004956220056</v>
      </c>
    </row>
    <row r="1092">
      <c r="A1092" s="71" t="s">
        <v>2025</v>
      </c>
      <c r="B1092" s="72" t="s">
        <v>2019</v>
      </c>
      <c r="C1092" s="73"/>
      <c r="D1092" s="74">
        <v>14140.0</v>
      </c>
      <c r="E1092" s="80"/>
      <c r="F1092" s="73"/>
      <c r="G1092" s="74">
        <v>17455.0</v>
      </c>
      <c r="H1092" s="75"/>
      <c r="I1092" s="73"/>
      <c r="J1092" s="74">
        <v>16946.0</v>
      </c>
      <c r="K1092" s="75"/>
      <c r="L1092" s="73"/>
      <c r="M1092" s="74">
        <v>16936.0</v>
      </c>
      <c r="N1092" s="75"/>
      <c r="O1092" s="73"/>
      <c r="P1092" s="74">
        <v>17606.0</v>
      </c>
      <c r="Q1092" s="75"/>
    </row>
    <row r="1093">
      <c r="A1093" s="71" t="s">
        <v>2026</v>
      </c>
      <c r="B1093" s="72" t="s">
        <v>2019</v>
      </c>
      <c r="C1093" s="73"/>
      <c r="D1093" s="74">
        <v>5408.0</v>
      </c>
      <c r="E1093" s="75"/>
      <c r="F1093" s="73"/>
      <c r="G1093" s="74">
        <v>13458.0</v>
      </c>
      <c r="H1093" s="75"/>
      <c r="I1093" s="73"/>
      <c r="J1093" s="74">
        <v>15720.0</v>
      </c>
      <c r="K1093" s="75"/>
      <c r="L1093" s="76" t="s">
        <v>1383</v>
      </c>
      <c r="M1093" s="74">
        <v>15762.0</v>
      </c>
      <c r="N1093" s="77" t="s">
        <v>1383</v>
      </c>
      <c r="O1093" s="73"/>
      <c r="P1093" s="74">
        <v>16927.0</v>
      </c>
      <c r="Q1093" s="75"/>
    </row>
    <row r="1094">
      <c r="A1094" s="71" t="s">
        <v>2027</v>
      </c>
      <c r="B1094" s="72" t="s">
        <v>2019</v>
      </c>
      <c r="C1094" s="73"/>
      <c r="D1094" s="74">
        <v>7982.0</v>
      </c>
      <c r="E1094" s="75"/>
      <c r="F1094" s="73"/>
      <c r="G1094" s="74">
        <v>13537.0</v>
      </c>
      <c r="H1094" s="75"/>
      <c r="I1094" s="73"/>
      <c r="J1094" s="74">
        <v>14445.0</v>
      </c>
      <c r="K1094" s="75"/>
      <c r="L1094" s="73"/>
      <c r="M1094" s="74">
        <v>13188.0</v>
      </c>
      <c r="N1094" s="75"/>
      <c r="O1094" s="73"/>
      <c r="P1094" s="74">
        <v>13124.0</v>
      </c>
      <c r="Q1094" s="75"/>
    </row>
    <row r="1095">
      <c r="A1095" s="71" t="s">
        <v>532</v>
      </c>
      <c r="B1095" s="72" t="s">
        <v>2019</v>
      </c>
      <c r="C1095" s="73"/>
      <c r="D1095" s="74">
        <v>5887.0</v>
      </c>
      <c r="E1095" s="75"/>
      <c r="F1095" s="73"/>
      <c r="G1095" s="74">
        <v>19640.0</v>
      </c>
      <c r="H1095" s="75"/>
      <c r="I1095" s="73"/>
      <c r="J1095" s="74">
        <v>21780.0</v>
      </c>
      <c r="K1095" s="75"/>
      <c r="L1095" s="78">
        <v>22.0</v>
      </c>
      <c r="M1095" s="74">
        <v>23120.0</v>
      </c>
      <c r="N1095" s="79">
        <f>L1095/M1095</f>
        <v>0.0009515570934</v>
      </c>
      <c r="O1095" s="76" t="s">
        <v>1383</v>
      </c>
      <c r="P1095" s="74">
        <v>25337.0</v>
      </c>
      <c r="Q1095" s="77" t="s">
        <v>1383</v>
      </c>
    </row>
    <row r="1096">
      <c r="A1096" s="71" t="s">
        <v>1730</v>
      </c>
      <c r="B1096" s="72" t="s">
        <v>2019</v>
      </c>
      <c r="C1096" s="73"/>
      <c r="D1096" s="74">
        <v>65.0</v>
      </c>
      <c r="E1096" s="75"/>
      <c r="F1096" s="73"/>
      <c r="G1096" s="74">
        <v>1336.0</v>
      </c>
      <c r="H1096" s="75"/>
      <c r="I1096" s="73"/>
      <c r="J1096" s="74">
        <v>1841.0</v>
      </c>
      <c r="K1096" s="75"/>
      <c r="L1096" s="73"/>
      <c r="M1096" s="74">
        <v>2435.0</v>
      </c>
      <c r="N1096" s="75"/>
      <c r="O1096" s="73"/>
      <c r="P1096" s="74">
        <v>3030.0</v>
      </c>
      <c r="Q1096" s="75"/>
    </row>
    <row r="1097">
      <c r="A1097" s="71" t="s">
        <v>2028</v>
      </c>
      <c r="B1097" s="72" t="s">
        <v>2019</v>
      </c>
      <c r="C1097" s="73"/>
      <c r="D1097" s="74">
        <v>5533.0</v>
      </c>
      <c r="E1097" s="75"/>
      <c r="F1097" s="73"/>
      <c r="G1097" s="74">
        <v>12651.0</v>
      </c>
      <c r="H1097" s="75"/>
      <c r="I1097" s="73"/>
      <c r="J1097" s="74">
        <v>14570.0</v>
      </c>
      <c r="K1097" s="75"/>
      <c r="L1097" s="78">
        <v>11.0</v>
      </c>
      <c r="M1097" s="74">
        <v>14782.0</v>
      </c>
      <c r="N1097" s="79">
        <f t="shared" ref="N1097:N1098" si="382">L1097/M1097</f>
        <v>0.0007441482885</v>
      </c>
      <c r="O1097" s="78">
        <v>11.0</v>
      </c>
      <c r="P1097" s="74">
        <v>16143.0</v>
      </c>
      <c r="Q1097" s="79">
        <f t="shared" ref="Q1097:Q1098" si="383">O1097/P1097</f>
        <v>0.000681409899</v>
      </c>
    </row>
    <row r="1098">
      <c r="A1098" s="71" t="s">
        <v>2029</v>
      </c>
      <c r="B1098" s="72" t="s">
        <v>2019</v>
      </c>
      <c r="C1098" s="73"/>
      <c r="D1098" s="74">
        <v>17391.0</v>
      </c>
      <c r="E1098" s="75"/>
      <c r="F1098" s="73"/>
      <c r="G1098" s="74">
        <v>25171.0</v>
      </c>
      <c r="H1098" s="75"/>
      <c r="I1098" s="73"/>
      <c r="J1098" s="74">
        <v>28967.0</v>
      </c>
      <c r="K1098" s="75"/>
      <c r="L1098" s="78">
        <v>45.0</v>
      </c>
      <c r="M1098" s="74">
        <v>34592.0</v>
      </c>
      <c r="N1098" s="79">
        <f t="shared" si="382"/>
        <v>0.001300878816</v>
      </c>
      <c r="O1098" s="78">
        <v>45.0</v>
      </c>
      <c r="P1098" s="74">
        <v>39660.0</v>
      </c>
      <c r="Q1098" s="79">
        <f t="shared" si="383"/>
        <v>0.001134644478</v>
      </c>
    </row>
    <row r="1099">
      <c r="A1099" s="71" t="s">
        <v>1613</v>
      </c>
      <c r="B1099" s="72" t="s">
        <v>2019</v>
      </c>
      <c r="C1099" s="73"/>
      <c r="D1099" s="74">
        <v>11344.0</v>
      </c>
      <c r="E1099" s="75"/>
      <c r="F1099" s="73"/>
      <c r="G1099" s="74">
        <v>12094.0</v>
      </c>
      <c r="H1099" s="75"/>
      <c r="I1099" s="73"/>
      <c r="J1099" s="74">
        <v>12552.0</v>
      </c>
      <c r="K1099" s="75"/>
      <c r="L1099" s="73"/>
      <c r="M1099" s="74">
        <v>12127.0</v>
      </c>
      <c r="N1099" s="75"/>
      <c r="O1099" s="73"/>
      <c r="P1099" s="74">
        <v>12931.0</v>
      </c>
      <c r="Q1099" s="75"/>
    </row>
    <row r="1100">
      <c r="A1100" s="71" t="s">
        <v>1530</v>
      </c>
      <c r="B1100" s="72" t="s">
        <v>2019</v>
      </c>
      <c r="C1100" s="73"/>
      <c r="D1100" s="74">
        <v>9130.0</v>
      </c>
      <c r="E1100" s="75"/>
      <c r="F1100" s="73"/>
      <c r="G1100" s="74">
        <v>17669.0</v>
      </c>
      <c r="H1100" s="75"/>
      <c r="I1100" s="73"/>
      <c r="J1100" s="74">
        <v>19039.0</v>
      </c>
      <c r="K1100" s="75"/>
      <c r="L1100" s="73"/>
      <c r="M1100" s="74">
        <v>18813.0</v>
      </c>
      <c r="N1100" s="75"/>
      <c r="O1100" s="73"/>
      <c r="P1100" s="74">
        <v>20369.0</v>
      </c>
      <c r="Q1100" s="75"/>
    </row>
    <row r="1101">
      <c r="A1101" s="71" t="s">
        <v>2030</v>
      </c>
      <c r="B1101" s="72" t="s">
        <v>2019</v>
      </c>
      <c r="C1101" s="73"/>
      <c r="D1101" s="74">
        <v>13016.0</v>
      </c>
      <c r="E1101" s="75"/>
      <c r="F1101" s="73"/>
      <c r="G1101" s="74">
        <v>19949.0</v>
      </c>
      <c r="H1101" s="75"/>
      <c r="I1101" s="73"/>
      <c r="J1101" s="74">
        <v>20998.0</v>
      </c>
      <c r="K1101" s="75"/>
      <c r="L1101" s="76" t="s">
        <v>1383</v>
      </c>
      <c r="M1101" s="74">
        <v>21642.0</v>
      </c>
      <c r="N1101" s="77" t="s">
        <v>1383</v>
      </c>
      <c r="O1101" s="73"/>
      <c r="P1101" s="74">
        <v>23941.0</v>
      </c>
      <c r="Q1101" s="75"/>
    </row>
    <row r="1102">
      <c r="A1102" s="71" t="s">
        <v>2031</v>
      </c>
      <c r="B1102" s="72" t="s">
        <v>2019</v>
      </c>
      <c r="C1102" s="73"/>
      <c r="D1102" s="74">
        <v>28162.0</v>
      </c>
      <c r="E1102" s="75"/>
      <c r="F1102" s="73"/>
      <c r="G1102" s="74">
        <v>25680.0</v>
      </c>
      <c r="H1102" s="75"/>
      <c r="I1102" s="73"/>
      <c r="J1102" s="74">
        <v>25330.0</v>
      </c>
      <c r="K1102" s="75"/>
      <c r="L1102" s="76" t="s">
        <v>1383</v>
      </c>
      <c r="M1102" s="74">
        <v>24642.0</v>
      </c>
      <c r="N1102" s="77" t="s">
        <v>1383</v>
      </c>
      <c r="O1102" s="73"/>
      <c r="P1102" s="74">
        <v>25830.0</v>
      </c>
      <c r="Q1102" s="75"/>
    </row>
    <row r="1103">
      <c r="A1103" s="71" t="s">
        <v>2032</v>
      </c>
      <c r="B1103" s="72" t="s">
        <v>2019</v>
      </c>
      <c r="C1103" s="73"/>
      <c r="D1103" s="74">
        <v>16069.0</v>
      </c>
      <c r="E1103" s="75"/>
      <c r="F1103" s="73"/>
      <c r="G1103" s="74">
        <v>22282.0</v>
      </c>
      <c r="H1103" s="75"/>
      <c r="I1103" s="73"/>
      <c r="J1103" s="74">
        <v>24692.0</v>
      </c>
      <c r="K1103" s="75"/>
      <c r="L1103" s="78">
        <v>29.0</v>
      </c>
      <c r="M1103" s="74">
        <v>28748.0</v>
      </c>
      <c r="N1103" s="79">
        <f t="shared" ref="N1103:N1104" si="384">L1103/M1103</f>
        <v>0.001008765827</v>
      </c>
      <c r="O1103" s="78">
        <v>39.0</v>
      </c>
      <c r="P1103" s="74">
        <v>31780.0</v>
      </c>
      <c r="Q1103" s="79">
        <f t="shared" ref="Q1103:Q1104" si="385">O1103/P1103</f>
        <v>0.00122718691</v>
      </c>
    </row>
    <row r="1104">
      <c r="A1104" s="71" t="s">
        <v>2033</v>
      </c>
      <c r="B1104" s="72" t="s">
        <v>2019</v>
      </c>
      <c r="C1104" s="78">
        <v>13.0</v>
      </c>
      <c r="D1104" s="74">
        <v>29651.0</v>
      </c>
      <c r="E1104" s="79">
        <f>C1104/D1104</f>
        <v>0.0004384337796</v>
      </c>
      <c r="F1104" s="73"/>
      <c r="G1104" s="74">
        <v>31637.0</v>
      </c>
      <c r="H1104" s="75"/>
      <c r="I1104" s="73"/>
      <c r="J1104" s="74">
        <v>30799.0</v>
      </c>
      <c r="K1104" s="75"/>
      <c r="L1104" s="78">
        <v>28.0</v>
      </c>
      <c r="M1104" s="74">
        <v>31317.0</v>
      </c>
      <c r="N1104" s="79">
        <f t="shared" si="384"/>
        <v>0.0008940830859</v>
      </c>
      <c r="O1104" s="78">
        <v>26.0</v>
      </c>
      <c r="P1104" s="74">
        <v>31564.0</v>
      </c>
      <c r="Q1104" s="79">
        <f t="shared" si="385"/>
        <v>0.000823723229</v>
      </c>
    </row>
    <row r="1105">
      <c r="A1105" s="71" t="s">
        <v>1440</v>
      </c>
      <c r="B1105" s="72" t="s">
        <v>2019</v>
      </c>
      <c r="C1105" s="73"/>
      <c r="D1105" s="74">
        <v>3004.0</v>
      </c>
      <c r="E1105" s="75"/>
      <c r="F1105" s="73"/>
      <c r="G1105" s="74">
        <v>9114.0</v>
      </c>
      <c r="H1105" s="75"/>
      <c r="I1105" s="73"/>
      <c r="J1105" s="74">
        <v>9788.0</v>
      </c>
      <c r="K1105" s="75"/>
      <c r="L1105" s="73"/>
      <c r="M1105" s="74">
        <v>9558.0</v>
      </c>
      <c r="N1105" s="75"/>
      <c r="O1105" s="73"/>
      <c r="P1105" s="74">
        <v>9828.0</v>
      </c>
      <c r="Q1105" s="75"/>
    </row>
    <row r="1106">
      <c r="A1106" s="71" t="s">
        <v>2034</v>
      </c>
      <c r="B1106" s="72" t="s">
        <v>2019</v>
      </c>
      <c r="C1106" s="78">
        <v>172.0</v>
      </c>
      <c r="D1106" s="74">
        <v>67013.0</v>
      </c>
      <c r="E1106" s="79">
        <f>C1106/D1106</f>
        <v>0.002566666169</v>
      </c>
      <c r="F1106" s="78">
        <v>6000.0</v>
      </c>
      <c r="G1106" s="74">
        <v>333480.0</v>
      </c>
      <c r="H1106" s="79">
        <f>F1106/G1106</f>
        <v>0.01799208348</v>
      </c>
      <c r="I1106" s="78">
        <v>15000.0</v>
      </c>
      <c r="J1106" s="74">
        <v>415419.0</v>
      </c>
      <c r="K1106" s="79">
        <f>I1106/J1106</f>
        <v>0.03610812216</v>
      </c>
      <c r="L1106" s="78">
        <v>22000.0</v>
      </c>
      <c r="M1106" s="74">
        <v>517785.0</v>
      </c>
      <c r="N1106" s="79">
        <f>L1106/M1106</f>
        <v>0.04248867773</v>
      </c>
      <c r="O1106" s="78">
        <v>20700.0</v>
      </c>
      <c r="P1106" s="74">
        <v>568299.0</v>
      </c>
      <c r="Q1106" s="79">
        <f>O1106/P1106</f>
        <v>0.03642448781</v>
      </c>
    </row>
    <row r="1107">
      <c r="A1107" s="71" t="s">
        <v>2035</v>
      </c>
      <c r="B1107" s="72" t="s">
        <v>2019</v>
      </c>
      <c r="C1107" s="73"/>
      <c r="D1107" s="74">
        <v>16332.0</v>
      </c>
      <c r="E1107" s="75"/>
      <c r="F1107" s="73"/>
      <c r="G1107" s="74">
        <v>14297.0</v>
      </c>
      <c r="H1107" s="75"/>
      <c r="I1107" s="73"/>
      <c r="J1107" s="74">
        <v>14013.0</v>
      </c>
      <c r="K1107" s="75"/>
      <c r="L1107" s="76" t="s">
        <v>1383</v>
      </c>
      <c r="M1107" s="74">
        <v>13845.0</v>
      </c>
      <c r="N1107" s="77" t="s">
        <v>1383</v>
      </c>
      <c r="O1107" s="73"/>
      <c r="P1107" s="74">
        <v>14735.0</v>
      </c>
      <c r="Q1107" s="75"/>
    </row>
    <row r="1108">
      <c r="A1108" s="71" t="s">
        <v>2036</v>
      </c>
      <c r="B1108" s="72" t="s">
        <v>2019</v>
      </c>
      <c r="C1108" s="73"/>
      <c r="D1108" s="74">
        <v>124.0</v>
      </c>
      <c r="E1108" s="75"/>
      <c r="F1108" s="73"/>
      <c r="G1108" s="74">
        <v>17208.0</v>
      </c>
      <c r="H1108" s="75"/>
      <c r="I1108" s="73"/>
      <c r="J1108" s="74">
        <v>23876.0</v>
      </c>
      <c r="K1108" s="75"/>
      <c r="L1108" s="78">
        <v>27.0</v>
      </c>
      <c r="M1108" s="74">
        <v>27224.0</v>
      </c>
      <c r="N1108" s="79">
        <f>L1108/M1108</f>
        <v>0.0009917719659</v>
      </c>
      <c r="O1108" s="78">
        <v>52.0</v>
      </c>
      <c r="P1108" s="74">
        <v>32996.0</v>
      </c>
      <c r="Q1108" s="79">
        <f>O1108/P1108</f>
        <v>0.0015759486</v>
      </c>
    </row>
    <row r="1109">
      <c r="A1109" s="71" t="s">
        <v>1227</v>
      </c>
      <c r="B1109" s="72" t="s">
        <v>2019</v>
      </c>
      <c r="C1109" s="73"/>
      <c r="D1109" s="74">
        <v>4806.0</v>
      </c>
      <c r="E1109" s="75"/>
      <c r="F1109" s="73"/>
      <c r="G1109" s="74">
        <v>14491.0</v>
      </c>
      <c r="H1109" s="75"/>
      <c r="I1109" s="73"/>
      <c r="J1109" s="74">
        <v>15955.0</v>
      </c>
      <c r="K1109" s="75"/>
      <c r="L1109" s="73"/>
      <c r="M1109" s="74">
        <v>15863.0</v>
      </c>
      <c r="N1109" s="75"/>
      <c r="O1109" s="73"/>
      <c r="P1109" s="74">
        <v>16805.0</v>
      </c>
      <c r="Q1109" s="75"/>
    </row>
    <row r="1110">
      <c r="A1110" s="71" t="s">
        <v>2037</v>
      </c>
      <c r="B1110" s="72" t="s">
        <v>2019</v>
      </c>
      <c r="C1110" s="73"/>
      <c r="D1110" s="74">
        <v>505.0</v>
      </c>
      <c r="E1110" s="75"/>
      <c r="F1110" s="73"/>
      <c r="G1110" s="74">
        <v>6461.0</v>
      </c>
      <c r="H1110" s="75"/>
      <c r="I1110" s="73"/>
      <c r="J1110" s="74">
        <v>9086.0</v>
      </c>
      <c r="K1110" s="75"/>
      <c r="L1110" s="76" t="s">
        <v>1383</v>
      </c>
      <c r="M1110" s="74">
        <v>8658.0</v>
      </c>
      <c r="N1110" s="77" t="s">
        <v>1383</v>
      </c>
      <c r="O1110" s="76" t="s">
        <v>1383</v>
      </c>
      <c r="P1110" s="74">
        <v>9651.0</v>
      </c>
      <c r="Q1110" s="77" t="s">
        <v>1383</v>
      </c>
    </row>
    <row r="1111">
      <c r="A1111" s="71" t="s">
        <v>2038</v>
      </c>
      <c r="B1111" s="72" t="s">
        <v>2019</v>
      </c>
      <c r="C1111" s="73"/>
      <c r="D1111" s="74">
        <v>10159.0</v>
      </c>
      <c r="E1111" s="75"/>
      <c r="F1111" s="73"/>
      <c r="G1111" s="74">
        <v>18969.0</v>
      </c>
      <c r="H1111" s="75"/>
      <c r="I1111" s="73"/>
      <c r="J1111" s="74">
        <v>22060.0</v>
      </c>
      <c r="K1111" s="75"/>
      <c r="L1111" s="76" t="s">
        <v>1383</v>
      </c>
      <c r="M1111" s="74">
        <v>23574.0</v>
      </c>
      <c r="N1111" s="77" t="s">
        <v>1383</v>
      </c>
      <c r="O1111" s="73"/>
      <c r="P1111" s="74">
        <v>26524.0</v>
      </c>
      <c r="Q1111" s="75"/>
    </row>
    <row r="1112">
      <c r="A1112" s="71" t="s">
        <v>2039</v>
      </c>
      <c r="B1112" s="72" t="s">
        <v>2019</v>
      </c>
      <c r="C1112" s="73"/>
      <c r="D1112" s="74">
        <v>4891.0</v>
      </c>
      <c r="E1112" s="75"/>
      <c r="F1112" s="73"/>
      <c r="G1112" s="74">
        <f>15435+292</f>
        <v>15727</v>
      </c>
      <c r="H1112" s="75"/>
      <c r="I1112" s="73"/>
      <c r="J1112" s="74">
        <v>15554.0</v>
      </c>
      <c r="K1112" s="75"/>
      <c r="L1112" s="73"/>
      <c r="M1112" s="74">
        <v>15398.0</v>
      </c>
      <c r="N1112" s="75"/>
      <c r="O1112" s="73"/>
      <c r="P1112" s="74">
        <v>15509.0</v>
      </c>
      <c r="Q1112" s="75"/>
    </row>
    <row r="1113">
      <c r="A1113" s="71" t="s">
        <v>1483</v>
      </c>
      <c r="B1113" s="72" t="s">
        <v>2019</v>
      </c>
      <c r="C1113" s="73"/>
      <c r="D1113" s="74">
        <v>106.0</v>
      </c>
      <c r="E1113" s="75"/>
      <c r="F1113" s="73"/>
      <c r="G1113" s="74">
        <v>8011.0</v>
      </c>
      <c r="H1113" s="75"/>
      <c r="I1113" s="73"/>
      <c r="J1113" s="74">
        <v>8251.0</v>
      </c>
      <c r="K1113" s="75"/>
      <c r="L1113" s="76" t="s">
        <v>1383</v>
      </c>
      <c r="M1113" s="74">
        <v>7068.0</v>
      </c>
      <c r="N1113" s="77" t="s">
        <v>1383</v>
      </c>
      <c r="O1113" s="76" t="s">
        <v>1383</v>
      </c>
      <c r="P1113" s="74">
        <v>6956.0</v>
      </c>
      <c r="Q1113" s="77" t="s">
        <v>1383</v>
      </c>
    </row>
    <row r="1114">
      <c r="A1114" s="71" t="s">
        <v>2040</v>
      </c>
      <c r="B1114" s="72" t="s">
        <v>2019</v>
      </c>
      <c r="C1114" s="78">
        <v>4.0</v>
      </c>
      <c r="D1114" s="74">
        <v>16103.0</v>
      </c>
      <c r="E1114" s="79">
        <f>C1114/D1114</f>
        <v>0.0002484009191</v>
      </c>
      <c r="F1114" s="73"/>
      <c r="G1114" s="74">
        <v>18609.0</v>
      </c>
      <c r="H1114" s="75"/>
      <c r="I1114" s="73"/>
      <c r="J1114" s="74">
        <v>17870.0</v>
      </c>
      <c r="K1114" s="75"/>
      <c r="L1114" s="76" t="s">
        <v>1383</v>
      </c>
      <c r="M1114" s="74">
        <v>17990.0</v>
      </c>
      <c r="N1114" s="77" t="s">
        <v>1383</v>
      </c>
      <c r="O1114" s="73"/>
      <c r="P1114" s="74">
        <v>19227.0</v>
      </c>
      <c r="Q1114" s="75"/>
    </row>
    <row r="1115">
      <c r="A1115" s="71" t="s">
        <v>1563</v>
      </c>
      <c r="B1115" s="72" t="s">
        <v>2019</v>
      </c>
      <c r="C1115" s="73"/>
      <c r="D1115" s="74">
        <v>2945.0</v>
      </c>
      <c r="E1115" s="75"/>
      <c r="F1115" s="73"/>
      <c r="G1115" s="74">
        <v>9874.0</v>
      </c>
      <c r="H1115" s="75"/>
      <c r="I1115" s="73"/>
      <c r="J1115" s="74">
        <v>11268.0</v>
      </c>
      <c r="K1115" s="75"/>
      <c r="L1115" s="73"/>
      <c r="M1115" s="74">
        <v>11303.0</v>
      </c>
      <c r="N1115" s="75"/>
      <c r="O1115" s="73"/>
      <c r="P1115" s="74">
        <v>10797.0</v>
      </c>
      <c r="Q1115" s="75"/>
    </row>
    <row r="1116">
      <c r="A1116" s="71" t="s">
        <v>1695</v>
      </c>
      <c r="B1116" s="72" t="s">
        <v>2019</v>
      </c>
      <c r="C1116" s="73"/>
      <c r="D1116" s="74">
        <v>6257.0</v>
      </c>
      <c r="E1116" s="75"/>
      <c r="F1116" s="73"/>
      <c r="G1116" s="74">
        <v>15722.0</v>
      </c>
      <c r="H1116" s="75"/>
      <c r="I1116" s="73"/>
      <c r="J1116" s="74">
        <v>18837.0</v>
      </c>
      <c r="K1116" s="75"/>
      <c r="L1116" s="78">
        <v>15.0</v>
      </c>
      <c r="M1116" s="74">
        <v>19326.0</v>
      </c>
      <c r="N1116" s="79">
        <f>L1116/M1116</f>
        <v>0.0007761564731</v>
      </c>
      <c r="O1116" s="78">
        <v>30.0</v>
      </c>
      <c r="P1116" s="74">
        <v>21569.0</v>
      </c>
      <c r="Q1116" s="79">
        <f>O1116/P1116</f>
        <v>0.001390885067</v>
      </c>
    </row>
    <row r="1117">
      <c r="A1117" s="71" t="s">
        <v>1782</v>
      </c>
      <c r="B1117" s="72" t="s">
        <v>2019</v>
      </c>
      <c r="C1117" s="73"/>
      <c r="D1117" s="74">
        <v>5249.0</v>
      </c>
      <c r="E1117" s="75"/>
      <c r="F1117" s="73"/>
      <c r="G1117" s="74">
        <v>17518.0</v>
      </c>
      <c r="H1117" s="75"/>
      <c r="I1117" s="73"/>
      <c r="J1117" s="74">
        <v>21085.0</v>
      </c>
      <c r="K1117" s="75"/>
      <c r="L1117" s="73"/>
      <c r="M1117" s="74">
        <v>22401.0</v>
      </c>
      <c r="N1117" s="75"/>
      <c r="O1117" s="73"/>
      <c r="P1117" s="74">
        <v>24656.0</v>
      </c>
      <c r="Q1117" s="75"/>
    </row>
    <row r="1118">
      <c r="A1118" s="71" t="s">
        <v>2041</v>
      </c>
      <c r="B1118" s="72" t="s">
        <v>2019</v>
      </c>
      <c r="C1118" s="73"/>
      <c r="D1118" s="74">
        <v>11433.0</v>
      </c>
      <c r="E1118" s="75"/>
      <c r="F1118" s="73"/>
      <c r="G1118" s="74">
        <v>68636.0</v>
      </c>
      <c r="H1118" s="75"/>
      <c r="I1118" s="73"/>
      <c r="J1118" s="74">
        <v>77521.0</v>
      </c>
      <c r="K1118" s="75"/>
      <c r="L1118" s="78">
        <v>24.0</v>
      </c>
      <c r="M1118" s="74">
        <v>73607.0</v>
      </c>
      <c r="N1118" s="79">
        <f>L1118/M1118</f>
        <v>0.0003260559458</v>
      </c>
      <c r="O1118" s="78">
        <v>50.0</v>
      </c>
      <c r="P1118" s="74">
        <v>80860.0</v>
      </c>
      <c r="Q1118" s="79">
        <f>O1118/P1118</f>
        <v>0.0006183527084</v>
      </c>
    </row>
    <row r="1119">
      <c r="A1119" s="71" t="s">
        <v>2042</v>
      </c>
      <c r="B1119" s="72" t="s">
        <v>2019</v>
      </c>
      <c r="C1119" s="73"/>
      <c r="D1119" s="74">
        <v>12342.0</v>
      </c>
      <c r="E1119" s="75"/>
      <c r="F1119" s="73"/>
      <c r="G1119" s="74">
        <v>18691.0</v>
      </c>
      <c r="H1119" s="75"/>
      <c r="I1119" s="73"/>
      <c r="J1119" s="74">
        <v>20444.0</v>
      </c>
      <c r="K1119" s="75"/>
      <c r="L1119" s="76" t="s">
        <v>1383</v>
      </c>
      <c r="M1119" s="74">
        <v>20522.0</v>
      </c>
      <c r="N1119" s="77" t="s">
        <v>1383</v>
      </c>
      <c r="O1119" s="73"/>
      <c r="P1119" s="74">
        <v>21380.0</v>
      </c>
      <c r="Q1119" s="75"/>
    </row>
    <row r="1120">
      <c r="A1120" s="71" t="s">
        <v>2043</v>
      </c>
      <c r="B1120" s="72" t="s">
        <v>2019</v>
      </c>
      <c r="C1120" s="73"/>
      <c r="D1120" s="74">
        <v>11739.0</v>
      </c>
      <c r="E1120" s="75"/>
      <c r="F1120" s="73"/>
      <c r="G1120" s="74">
        <v>17022.0</v>
      </c>
      <c r="H1120" s="75"/>
      <c r="I1120" s="73"/>
      <c r="J1120" s="74">
        <v>18103.0</v>
      </c>
      <c r="K1120" s="75"/>
      <c r="L1120" s="73"/>
      <c r="M1120" s="74">
        <v>17914.0</v>
      </c>
      <c r="N1120" s="75"/>
      <c r="O1120" s="73"/>
      <c r="P1120" s="74">
        <v>19277.0</v>
      </c>
      <c r="Q1120" s="75"/>
    </row>
    <row r="1121">
      <c r="A1121" s="71" t="s">
        <v>2044</v>
      </c>
      <c r="B1121" s="72" t="s">
        <v>2019</v>
      </c>
      <c r="C1121" s="73"/>
      <c r="D1121" s="74">
        <v>1501.0</v>
      </c>
      <c r="E1121" s="75"/>
      <c r="F1121" s="73"/>
      <c r="G1121" s="74">
        <v>10705.0</v>
      </c>
      <c r="H1121" s="75"/>
      <c r="I1121" s="73"/>
      <c r="J1121" s="74">
        <v>14180.0</v>
      </c>
      <c r="K1121" s="75"/>
      <c r="L1121" s="73"/>
      <c r="M1121" s="74">
        <v>14076.0</v>
      </c>
      <c r="N1121" s="75"/>
      <c r="O1121" s="73"/>
      <c r="P1121" s="74">
        <v>15558.0</v>
      </c>
      <c r="Q1121" s="75"/>
    </row>
    <row r="1122">
      <c r="A1122" s="71" t="s">
        <v>2045</v>
      </c>
      <c r="B1122" s="72" t="s">
        <v>2019</v>
      </c>
      <c r="C1122" s="73"/>
      <c r="D1122" s="74">
        <v>5875.0</v>
      </c>
      <c r="E1122" s="75"/>
      <c r="F1122" s="73"/>
      <c r="G1122" s="74">
        <v>24053.0</v>
      </c>
      <c r="H1122" s="75"/>
      <c r="I1122" s="78">
        <v>30.0</v>
      </c>
      <c r="J1122" s="74">
        <v>25841.0</v>
      </c>
      <c r="K1122" s="79">
        <f t="shared" ref="K1122:K1123" si="386">I1122/J1122</f>
        <v>0.001160945784</v>
      </c>
      <c r="L1122" s="76" t="s">
        <v>1383</v>
      </c>
      <c r="M1122" s="74">
        <v>25442.0</v>
      </c>
      <c r="N1122" s="77" t="s">
        <v>1383</v>
      </c>
      <c r="O1122" s="78">
        <v>15.0</v>
      </c>
      <c r="P1122" s="74">
        <v>27473.0</v>
      </c>
      <c r="Q1122" s="79">
        <f t="shared" ref="Q1122:Q1123" si="387">O1122/P1122</f>
        <v>0.000545990609</v>
      </c>
    </row>
    <row r="1123">
      <c r="A1123" s="71" t="s">
        <v>2046</v>
      </c>
      <c r="B1123" s="72" t="s">
        <v>2019</v>
      </c>
      <c r="C1123" s="73"/>
      <c r="D1123" s="74">
        <v>16799.0</v>
      </c>
      <c r="E1123" s="75"/>
      <c r="F1123" s="73"/>
      <c r="G1123" s="74">
        <v>22640.0</v>
      </c>
      <c r="H1123" s="75"/>
      <c r="I1123" s="78">
        <v>40.0</v>
      </c>
      <c r="J1123" s="74">
        <v>25993.0</v>
      </c>
      <c r="K1123" s="79">
        <f t="shared" si="386"/>
        <v>0.001538875851</v>
      </c>
      <c r="L1123" s="78">
        <v>32.0</v>
      </c>
      <c r="M1123" s="74">
        <v>28065.0</v>
      </c>
      <c r="N1123" s="79">
        <f>L1123/M1123</f>
        <v>0.001140210226</v>
      </c>
      <c r="O1123" s="78">
        <v>41.0</v>
      </c>
      <c r="P1123" s="74">
        <v>36113.0</v>
      </c>
      <c r="Q1123" s="79">
        <f t="shared" si="387"/>
        <v>0.001135325229</v>
      </c>
    </row>
    <row r="1124">
      <c r="A1124" s="71" t="s">
        <v>496</v>
      </c>
      <c r="B1124" s="72" t="s">
        <v>2019</v>
      </c>
      <c r="C1124" s="73"/>
      <c r="D1124" s="74">
        <v>3604.0</v>
      </c>
      <c r="E1124" s="75"/>
      <c r="F1124" s="73"/>
      <c r="G1124" s="74">
        <v>11755.0</v>
      </c>
      <c r="H1124" s="75"/>
      <c r="I1124" s="73"/>
      <c r="J1124" s="74">
        <v>13631.0</v>
      </c>
      <c r="K1124" s="75"/>
      <c r="L1124" s="76" t="s">
        <v>1383</v>
      </c>
      <c r="M1124" s="74">
        <v>13902.0</v>
      </c>
      <c r="N1124" s="77" t="s">
        <v>1383</v>
      </c>
      <c r="O1124" s="73"/>
      <c r="P1124" s="74">
        <v>15060.0</v>
      </c>
      <c r="Q1124" s="75"/>
    </row>
    <row r="1125">
      <c r="A1125" s="71" t="s">
        <v>2047</v>
      </c>
      <c r="B1125" s="72" t="s">
        <v>2019</v>
      </c>
      <c r="C1125" s="73"/>
      <c r="D1125" s="74">
        <v>12333.0</v>
      </c>
      <c r="E1125" s="75"/>
      <c r="F1125" s="73"/>
      <c r="G1125" s="74">
        <v>14125.0</v>
      </c>
      <c r="H1125" s="75"/>
      <c r="I1125" s="73"/>
      <c r="J1125" s="74">
        <v>15036.0</v>
      </c>
      <c r="K1125" s="75"/>
      <c r="L1125" s="73"/>
      <c r="M1125" s="74">
        <v>16550.0</v>
      </c>
      <c r="N1125" s="75"/>
      <c r="O1125" s="76" t="s">
        <v>1383</v>
      </c>
      <c r="P1125" s="74">
        <v>18282.0</v>
      </c>
      <c r="Q1125" s="77" t="s">
        <v>1383</v>
      </c>
    </row>
    <row r="1126">
      <c r="A1126" s="71" t="s">
        <v>2048</v>
      </c>
      <c r="B1126" s="72" t="s">
        <v>2019</v>
      </c>
      <c r="C1126" s="73"/>
      <c r="D1126" s="74">
        <v>4435.0</v>
      </c>
      <c r="E1126" s="80"/>
      <c r="F1126" s="73"/>
      <c r="G1126" s="74">
        <v>15210.0</v>
      </c>
      <c r="H1126" s="75"/>
      <c r="I1126" s="73"/>
      <c r="J1126" s="74">
        <v>17917.0</v>
      </c>
      <c r="K1126" s="75"/>
      <c r="L1126" s="78">
        <v>18.0</v>
      </c>
      <c r="M1126" s="74">
        <v>18618.0</v>
      </c>
      <c r="N1126" s="79">
        <f t="shared" ref="N1126:N1128" si="388">L1126/M1126</f>
        <v>0.0009668063165</v>
      </c>
      <c r="O1126" s="76" t="s">
        <v>1383</v>
      </c>
      <c r="P1126" s="74">
        <v>21215.0</v>
      </c>
      <c r="Q1126" s="77" t="s">
        <v>1383</v>
      </c>
    </row>
    <row r="1127">
      <c r="A1127" s="71" t="s">
        <v>2049</v>
      </c>
      <c r="B1127" s="72" t="s">
        <v>2019</v>
      </c>
      <c r="C1127" s="73"/>
      <c r="D1127" s="74">
        <v>21543.0</v>
      </c>
      <c r="E1127" s="75"/>
      <c r="F1127" s="73"/>
      <c r="G1127" s="74">
        <v>22497.0</v>
      </c>
      <c r="H1127" s="75"/>
      <c r="I1127" s="73"/>
      <c r="J1127" s="74">
        <v>28014.0</v>
      </c>
      <c r="K1127" s="75"/>
      <c r="L1127" s="78">
        <v>96.0</v>
      </c>
      <c r="M1127" s="74">
        <v>35426.0</v>
      </c>
      <c r="N1127" s="79">
        <f t="shared" si="388"/>
        <v>0.002709874104</v>
      </c>
      <c r="O1127" s="78">
        <v>90.0</v>
      </c>
      <c r="P1127" s="74">
        <v>42658.0</v>
      </c>
      <c r="Q1127" s="79">
        <f>O1127/P1127</f>
        <v>0.002109803554</v>
      </c>
    </row>
    <row r="1128">
      <c r="A1128" s="71" t="s">
        <v>2050</v>
      </c>
      <c r="B1128" s="72" t="s">
        <v>2019</v>
      </c>
      <c r="C1128" s="73"/>
      <c r="D1128" s="74">
        <v>18675.0</v>
      </c>
      <c r="E1128" s="75"/>
      <c r="F1128" s="73"/>
      <c r="G1128" s="74">
        <v>46036.0</v>
      </c>
      <c r="H1128" s="75"/>
      <c r="I1128" s="73"/>
      <c r="J1128" s="74">
        <v>50818.0</v>
      </c>
      <c r="K1128" s="75"/>
      <c r="L1128" s="78">
        <v>27.0</v>
      </c>
      <c r="M1128" s="74">
        <v>51006.0</v>
      </c>
      <c r="N1128" s="79">
        <f t="shared" si="388"/>
        <v>0.0005293494883</v>
      </c>
      <c r="O1128" s="76" t="s">
        <v>1383</v>
      </c>
      <c r="P1128" s="74">
        <v>53192.0</v>
      </c>
      <c r="Q1128" s="77" t="s">
        <v>1383</v>
      </c>
    </row>
    <row r="1129">
      <c r="A1129" s="71" t="s">
        <v>2051</v>
      </c>
      <c r="B1129" s="72" t="s">
        <v>2019</v>
      </c>
      <c r="C1129" s="73"/>
      <c r="D1129" s="74">
        <v>1365.0</v>
      </c>
      <c r="E1129" s="75"/>
      <c r="F1129" s="73"/>
      <c r="G1129" s="74">
        <v>15878.0</v>
      </c>
      <c r="H1129" s="75"/>
      <c r="I1129" s="73"/>
      <c r="J1129" s="74">
        <v>21117.0</v>
      </c>
      <c r="K1129" s="75"/>
      <c r="L1129" s="76" t="s">
        <v>1383</v>
      </c>
      <c r="M1129" s="74">
        <v>20264.0</v>
      </c>
      <c r="N1129" s="77" t="s">
        <v>1383</v>
      </c>
      <c r="O1129" s="73"/>
      <c r="P1129" s="74">
        <v>21478.0</v>
      </c>
      <c r="Q1129" s="75"/>
    </row>
    <row r="1130">
      <c r="A1130" s="71" t="s">
        <v>2052</v>
      </c>
      <c r="B1130" s="72" t="s">
        <v>2019</v>
      </c>
      <c r="C1130" s="73"/>
      <c r="D1130" s="74">
        <v>2092.0</v>
      </c>
      <c r="E1130" s="75"/>
      <c r="F1130" s="73"/>
      <c r="G1130" s="74">
        <v>9553.0</v>
      </c>
      <c r="H1130" s="75"/>
      <c r="I1130" s="73"/>
      <c r="J1130" s="74">
        <v>12050.0</v>
      </c>
      <c r="K1130" s="75"/>
      <c r="L1130" s="76" t="s">
        <v>1383</v>
      </c>
      <c r="M1130" s="74">
        <v>12238.0</v>
      </c>
      <c r="N1130" s="77" t="s">
        <v>1383</v>
      </c>
      <c r="O1130" s="78">
        <v>14.0</v>
      </c>
      <c r="P1130" s="74">
        <v>13794.0</v>
      </c>
      <c r="Q1130" s="79">
        <f>O1130/P1130</f>
        <v>0.001014934029</v>
      </c>
    </row>
    <row r="1131">
      <c r="A1131" s="71" t="s">
        <v>1755</v>
      </c>
      <c r="B1131" s="72" t="s">
        <v>2019</v>
      </c>
      <c r="C1131" s="73"/>
      <c r="D1131" s="74">
        <v>5874.0</v>
      </c>
      <c r="E1131" s="75"/>
      <c r="F1131" s="73"/>
      <c r="G1131" s="74">
        <v>12746.0</v>
      </c>
      <c r="H1131" s="75"/>
      <c r="I1131" s="73"/>
      <c r="J1131" s="74">
        <v>13631.0</v>
      </c>
      <c r="K1131" s="75"/>
      <c r="L1131" s="73"/>
      <c r="M1131" s="74">
        <v>13085.0</v>
      </c>
      <c r="N1131" s="75"/>
      <c r="O1131" s="73"/>
      <c r="P1131" s="74">
        <v>13544.0</v>
      </c>
      <c r="Q1131" s="75"/>
    </row>
    <row r="1132">
      <c r="A1132" s="71" t="s">
        <v>2053</v>
      </c>
      <c r="B1132" s="72" t="s">
        <v>2019</v>
      </c>
      <c r="C1132" s="78">
        <v>225.0</v>
      </c>
      <c r="D1132" s="74">
        <v>45890.0</v>
      </c>
      <c r="E1132" s="79">
        <f>C1132/D1132</f>
        <v>0.004903028982</v>
      </c>
      <c r="F1132" s="78">
        <v>3500.0</v>
      </c>
      <c r="G1132" s="74">
        <v>223675.0</v>
      </c>
      <c r="H1132" s="79">
        <f>F1132/G1132</f>
        <v>0.01564770314</v>
      </c>
      <c r="I1132" s="78">
        <v>10000.0</v>
      </c>
      <c r="J1132" s="74">
        <v>244554.0</v>
      </c>
      <c r="K1132" s="79">
        <f>I1132/J1132</f>
        <v>0.04089076441</v>
      </c>
      <c r="L1132" s="78">
        <v>13500.0</v>
      </c>
      <c r="M1132" s="74">
        <v>286721.0</v>
      </c>
      <c r="N1132" s="79">
        <f>L1132/M1132</f>
        <v>0.04708409918</v>
      </c>
      <c r="O1132" s="78">
        <v>14000.0</v>
      </c>
      <c r="P1132" s="74">
        <v>309935.0</v>
      </c>
      <c r="Q1132" s="79">
        <f>O1132/P1132</f>
        <v>0.04517076161</v>
      </c>
    </row>
    <row r="1133">
      <c r="A1133" s="71" t="s">
        <v>2054</v>
      </c>
      <c r="B1133" s="72" t="s">
        <v>2019</v>
      </c>
      <c r="C1133" s="73"/>
      <c r="D1133" s="74">
        <v>5375.0</v>
      </c>
      <c r="E1133" s="75"/>
      <c r="F1133" s="73"/>
      <c r="G1133" s="74">
        <v>18425.0</v>
      </c>
      <c r="H1133" s="75"/>
      <c r="I1133" s="73"/>
      <c r="J1133" s="74">
        <v>20908.0</v>
      </c>
      <c r="K1133" s="75"/>
      <c r="L1133" s="73"/>
      <c r="M1133" s="74">
        <v>20620.0</v>
      </c>
      <c r="N1133" s="75"/>
      <c r="O1133" s="76" t="s">
        <v>1383</v>
      </c>
      <c r="P1133" s="74">
        <v>22290.0</v>
      </c>
      <c r="Q1133" s="77" t="s">
        <v>1383</v>
      </c>
    </row>
    <row r="1134">
      <c r="A1134" s="71" t="s">
        <v>2055</v>
      </c>
      <c r="B1134" s="72" t="s">
        <v>2019</v>
      </c>
      <c r="C1134" s="73"/>
      <c r="D1134" s="74">
        <v>10791.0</v>
      </c>
      <c r="E1134" s="75"/>
      <c r="F1134" s="73"/>
      <c r="G1134" s="74">
        <v>23123.0</v>
      </c>
      <c r="H1134" s="75"/>
      <c r="I1134" s="73"/>
      <c r="J1134" s="74">
        <v>23634.0</v>
      </c>
      <c r="K1134" s="75"/>
      <c r="L1134" s="78">
        <v>13.0</v>
      </c>
      <c r="M1134" s="74">
        <v>23645.0</v>
      </c>
      <c r="N1134" s="79">
        <f t="shared" ref="N1134:N1135" si="389">L1134/M1134</f>
        <v>0.0005497991119</v>
      </c>
      <c r="O1134" s="78">
        <v>12.0</v>
      </c>
      <c r="P1134" s="74">
        <v>24625.0</v>
      </c>
      <c r="Q1134" s="79">
        <f t="shared" ref="Q1134:Q1135" si="390">O1134/P1134</f>
        <v>0.0004873096447</v>
      </c>
    </row>
    <row r="1135">
      <c r="A1135" s="71" t="s">
        <v>1837</v>
      </c>
      <c r="B1135" s="72" t="s">
        <v>2019</v>
      </c>
      <c r="C1135" s="73"/>
      <c r="D1135" s="74">
        <v>22481.0</v>
      </c>
      <c r="E1135" s="75"/>
      <c r="F1135" s="73"/>
      <c r="G1135" s="74">
        <v>25911.0</v>
      </c>
      <c r="H1135" s="75"/>
      <c r="I1135" s="73"/>
      <c r="J1135" s="74">
        <v>28307.0</v>
      </c>
      <c r="K1135" s="75"/>
      <c r="L1135" s="78">
        <v>91.0</v>
      </c>
      <c r="M1135" s="74">
        <v>29974.0</v>
      </c>
      <c r="N1135" s="79">
        <f t="shared" si="389"/>
        <v>0.003035964503</v>
      </c>
      <c r="O1135" s="78">
        <v>55.0</v>
      </c>
      <c r="P1135" s="74">
        <v>32160.0</v>
      </c>
      <c r="Q1135" s="79">
        <f t="shared" si="390"/>
        <v>0.001710199005</v>
      </c>
    </row>
    <row r="1136">
      <c r="A1136" s="71" t="s">
        <v>2056</v>
      </c>
      <c r="B1136" s="72" t="s">
        <v>2019</v>
      </c>
      <c r="C1136" s="73"/>
      <c r="D1136" s="74">
        <v>3669.0</v>
      </c>
      <c r="E1136" s="75"/>
      <c r="F1136" s="73"/>
      <c r="G1136" s="74">
        <v>10222.0</v>
      </c>
      <c r="H1136" s="75"/>
      <c r="I1136" s="73"/>
      <c r="J1136" s="74">
        <v>10965.0</v>
      </c>
      <c r="K1136" s="75"/>
      <c r="L1136" s="73"/>
      <c r="M1136" s="74">
        <v>10962.0</v>
      </c>
      <c r="N1136" s="75"/>
      <c r="O1136" s="76" t="s">
        <v>1383</v>
      </c>
      <c r="P1136" s="74">
        <v>10933.0</v>
      </c>
      <c r="Q1136" s="77" t="s">
        <v>1383</v>
      </c>
    </row>
    <row r="1137">
      <c r="A1137" s="71" t="s">
        <v>879</v>
      </c>
      <c r="B1137" s="72" t="s">
        <v>2019</v>
      </c>
      <c r="C1137" s="73"/>
      <c r="D1137" s="74">
        <v>13516.0</v>
      </c>
      <c r="E1137" s="75"/>
      <c r="F1137" s="73"/>
      <c r="G1137" s="74">
        <v>14888.0</v>
      </c>
      <c r="H1137" s="75"/>
      <c r="I1137" s="73"/>
      <c r="J1137" s="74">
        <v>14245.0</v>
      </c>
      <c r="K1137" s="75"/>
      <c r="L1137" s="78">
        <v>15.0</v>
      </c>
      <c r="M1137" s="74">
        <v>14116.0</v>
      </c>
      <c r="N1137" s="79">
        <f>L1137/M1137</f>
        <v>0.001062623973</v>
      </c>
      <c r="O1137" s="78">
        <v>15.0</v>
      </c>
      <c r="P1137" s="74">
        <v>15585.0</v>
      </c>
      <c r="Q1137" s="79">
        <f>O1137/P1137</f>
        <v>0.0009624639076</v>
      </c>
    </row>
    <row r="1138">
      <c r="A1138" s="71" t="s">
        <v>846</v>
      </c>
      <c r="B1138" s="72" t="s">
        <v>2019</v>
      </c>
      <c r="C1138" s="73"/>
      <c r="D1138" s="74">
        <v>3855.0</v>
      </c>
      <c r="E1138" s="75"/>
      <c r="F1138" s="73"/>
      <c r="G1138" s="74">
        <v>8136.0</v>
      </c>
      <c r="H1138" s="75"/>
      <c r="I1138" s="73"/>
      <c r="J1138" s="74">
        <v>9651.0</v>
      </c>
      <c r="K1138" s="75"/>
      <c r="L1138" s="73"/>
      <c r="M1138" s="74">
        <v>9709.0</v>
      </c>
      <c r="N1138" s="75"/>
      <c r="O1138" s="73"/>
      <c r="P1138" s="74">
        <v>10456.0</v>
      </c>
      <c r="Q1138" s="75"/>
    </row>
    <row r="1139">
      <c r="A1139" s="71" t="s">
        <v>2057</v>
      </c>
      <c r="B1139" s="72" t="s">
        <v>2019</v>
      </c>
      <c r="C1139" s="73"/>
      <c r="D1139" s="74">
        <v>10637.0</v>
      </c>
      <c r="E1139" s="75"/>
      <c r="F1139" s="73"/>
      <c r="G1139" s="74">
        <v>15540.0</v>
      </c>
      <c r="H1139" s="75"/>
      <c r="I1139" s="73"/>
      <c r="J1139" s="74">
        <v>15635.0</v>
      </c>
      <c r="K1139" s="75"/>
      <c r="L1139" s="76" t="s">
        <v>1383</v>
      </c>
      <c r="M1139" s="74">
        <v>15865.0</v>
      </c>
      <c r="N1139" s="77" t="s">
        <v>1383</v>
      </c>
      <c r="O1139" s="76" t="s">
        <v>1383</v>
      </c>
      <c r="P1139" s="74">
        <v>16625.0</v>
      </c>
      <c r="Q1139" s="77" t="s">
        <v>1383</v>
      </c>
    </row>
    <row r="1140">
      <c r="A1140" s="71" t="s">
        <v>2058</v>
      </c>
      <c r="B1140" s="72" t="s">
        <v>2019</v>
      </c>
      <c r="C1140" s="73"/>
      <c r="D1140" s="74">
        <v>4504.0</v>
      </c>
      <c r="E1140" s="75"/>
      <c r="F1140" s="78">
        <v>2247.0</v>
      </c>
      <c r="G1140" s="74">
        <v>163274.0</v>
      </c>
      <c r="H1140" s="79">
        <f>F1140/G1140</f>
        <v>0.01376214217</v>
      </c>
      <c r="I1140" s="78">
        <v>2908.0</v>
      </c>
      <c r="J1140" s="74">
        <v>206391.0</v>
      </c>
      <c r="K1140" s="79">
        <v>0.0425</v>
      </c>
      <c r="L1140" s="78">
        <v>4007.0</v>
      </c>
      <c r="M1140" s="74">
        <v>204596.0</v>
      </c>
      <c r="N1140" s="79">
        <f>L1140/M1140</f>
        <v>0.01958493812</v>
      </c>
      <c r="O1140" s="78">
        <v>4403.0</v>
      </c>
      <c r="P1140" s="74">
        <v>206917.0</v>
      </c>
      <c r="Q1140" s="79">
        <f t="shared" ref="Q1140:Q1141" si="391">O1140/P1140</f>
        <v>0.02127906359</v>
      </c>
    </row>
    <row r="1141">
      <c r="A1141" s="71" t="s">
        <v>2059</v>
      </c>
      <c r="B1141" s="72" t="s">
        <v>2019</v>
      </c>
      <c r="C1141" s="73"/>
      <c r="D1141" s="74">
        <v>21956.0</v>
      </c>
      <c r="E1141" s="75"/>
      <c r="F1141" s="73"/>
      <c r="G1141" s="74">
        <v>47733.0</v>
      </c>
      <c r="H1141" s="75"/>
      <c r="I1141" s="73"/>
      <c r="J1141" s="74">
        <v>55741.0</v>
      </c>
      <c r="K1141" s="75"/>
      <c r="L1141" s="76" t="s">
        <v>1383</v>
      </c>
      <c r="M1141" s="74">
        <v>62121.0</v>
      </c>
      <c r="N1141" s="77" t="s">
        <v>1383</v>
      </c>
      <c r="O1141" s="78">
        <v>107.0</v>
      </c>
      <c r="P1141" s="74">
        <v>67200.0</v>
      </c>
      <c r="Q1141" s="79">
        <f t="shared" si="391"/>
        <v>0.001592261905</v>
      </c>
    </row>
    <row r="1142">
      <c r="A1142" s="71" t="s">
        <v>2060</v>
      </c>
      <c r="B1142" s="72" t="s">
        <v>2019</v>
      </c>
      <c r="C1142" s="73"/>
      <c r="D1142" s="74">
        <v>12460.0</v>
      </c>
      <c r="E1142" s="75"/>
      <c r="F1142" s="73"/>
      <c r="G1142" s="74">
        <v>16146.0</v>
      </c>
      <c r="H1142" s="75"/>
      <c r="I1142" s="73"/>
      <c r="J1142" s="74">
        <v>18061.0</v>
      </c>
      <c r="K1142" s="75"/>
      <c r="L1142" s="76" t="s">
        <v>1383</v>
      </c>
      <c r="M1142" s="74">
        <v>18475.0</v>
      </c>
      <c r="N1142" s="77" t="s">
        <v>1383</v>
      </c>
      <c r="O1142" s="76" t="s">
        <v>1383</v>
      </c>
      <c r="P1142" s="74">
        <v>19749.0</v>
      </c>
      <c r="Q1142" s="77" t="s">
        <v>1383</v>
      </c>
    </row>
    <row r="1143">
      <c r="A1143" s="71" t="s">
        <v>2061</v>
      </c>
      <c r="B1143" s="72" t="s">
        <v>2019</v>
      </c>
      <c r="C1143" s="73"/>
      <c r="D1143" s="74">
        <v>3911.0</v>
      </c>
      <c r="E1143" s="75"/>
      <c r="F1143" s="73"/>
      <c r="G1143" s="74">
        <v>8293.0</v>
      </c>
      <c r="H1143" s="75"/>
      <c r="I1143" s="73"/>
      <c r="J1143" s="74">
        <v>9778.0</v>
      </c>
      <c r="K1143" s="75"/>
      <c r="L1143" s="73"/>
      <c r="M1143" s="74">
        <v>10185.0</v>
      </c>
      <c r="N1143" s="75"/>
      <c r="O1143" s="73"/>
      <c r="P1143" s="74">
        <v>11639.0</v>
      </c>
      <c r="Q1143" s="75"/>
    </row>
    <row r="1144">
      <c r="A1144" s="71" t="s">
        <v>2062</v>
      </c>
      <c r="B1144" s="72" t="s">
        <v>2019</v>
      </c>
      <c r="C1144" s="73"/>
      <c r="D1144" s="74">
        <v>7473.0</v>
      </c>
      <c r="E1144" s="75"/>
      <c r="F1144" s="73"/>
      <c r="G1144" s="74">
        <v>12949.0</v>
      </c>
      <c r="H1144" s="75"/>
      <c r="I1144" s="73"/>
      <c r="J1144" s="74">
        <v>15093.0</v>
      </c>
      <c r="K1144" s="75"/>
      <c r="L1144" s="73"/>
      <c r="M1144" s="74">
        <v>14735.0</v>
      </c>
      <c r="N1144" s="75"/>
      <c r="O1144" s="73"/>
      <c r="P1144" s="74">
        <v>15469.0</v>
      </c>
      <c r="Q1144" s="75"/>
    </row>
    <row r="1145">
      <c r="A1145" s="71" t="s">
        <v>1894</v>
      </c>
      <c r="B1145" s="72" t="s">
        <v>2019</v>
      </c>
      <c r="C1145" s="73"/>
      <c r="D1145" s="74">
        <v>6133.0</v>
      </c>
      <c r="E1145" s="75"/>
      <c r="F1145" s="73"/>
      <c r="G1145" s="74">
        <v>23407.0</v>
      </c>
      <c r="H1145" s="75"/>
      <c r="I1145" s="73"/>
      <c r="J1145" s="74">
        <v>26059.0</v>
      </c>
      <c r="K1145" s="75"/>
      <c r="L1145" s="76" t="s">
        <v>1383</v>
      </c>
      <c r="M1145" s="74">
        <v>26170.0</v>
      </c>
      <c r="N1145" s="77" t="s">
        <v>1383</v>
      </c>
      <c r="O1145" s="73"/>
      <c r="P1145" s="74">
        <v>27438.0</v>
      </c>
      <c r="Q1145" s="75"/>
    </row>
    <row r="1146">
      <c r="A1146" s="71" t="s">
        <v>2063</v>
      </c>
      <c r="B1146" s="72" t="s">
        <v>2019</v>
      </c>
      <c r="C1146" s="73"/>
      <c r="D1146" s="74">
        <v>1507.0</v>
      </c>
      <c r="E1146" s="75"/>
      <c r="F1146" s="73"/>
      <c r="G1146" s="74">
        <v>8049.0</v>
      </c>
      <c r="H1146" s="75"/>
      <c r="I1146" s="73"/>
      <c r="J1146" s="74">
        <v>7943.0</v>
      </c>
      <c r="K1146" s="75"/>
      <c r="L1146" s="73"/>
      <c r="M1146" s="74">
        <v>7938.0</v>
      </c>
      <c r="N1146" s="75"/>
      <c r="O1146" s="73"/>
      <c r="P1146" s="74">
        <v>8283.0</v>
      </c>
      <c r="Q1146" s="75"/>
    </row>
    <row r="1147">
      <c r="A1147" s="71" t="s">
        <v>2064</v>
      </c>
      <c r="B1147" s="72" t="s">
        <v>2019</v>
      </c>
      <c r="C1147" s="73"/>
      <c r="D1147" s="74">
        <v>18206.0</v>
      </c>
      <c r="E1147" s="75"/>
      <c r="F1147" s="73"/>
      <c r="G1147" s="74">
        <v>18554.0</v>
      </c>
      <c r="H1147" s="75"/>
      <c r="I1147" s="73"/>
      <c r="J1147" s="74">
        <v>17919.0</v>
      </c>
      <c r="K1147" s="75"/>
      <c r="L1147" s="76" t="s">
        <v>1383</v>
      </c>
      <c r="M1147" s="74">
        <v>17613.0</v>
      </c>
      <c r="N1147" s="77" t="s">
        <v>1383</v>
      </c>
      <c r="O1147" s="73"/>
      <c r="P1147" s="74">
        <v>17653.0</v>
      </c>
      <c r="Q1147" s="75"/>
    </row>
    <row r="1148">
      <c r="A1148" s="71" t="s">
        <v>2065</v>
      </c>
      <c r="B1148" s="72" t="s">
        <v>2019</v>
      </c>
      <c r="C1148" s="73"/>
      <c r="D1148" s="74">
        <v>2080.0</v>
      </c>
      <c r="E1148" s="75"/>
      <c r="F1148" s="73"/>
      <c r="G1148" s="74">
        <v>8652.0</v>
      </c>
      <c r="H1148" s="75"/>
      <c r="I1148" s="73"/>
      <c r="J1148" s="74">
        <v>10699.0</v>
      </c>
      <c r="K1148" s="75"/>
      <c r="L1148" s="76" t="s">
        <v>1383</v>
      </c>
      <c r="M1148" s="74">
        <v>10990.0</v>
      </c>
      <c r="N1148" s="77" t="s">
        <v>1383</v>
      </c>
      <c r="O1148" s="73"/>
      <c r="P1148" s="74">
        <v>12772.0</v>
      </c>
      <c r="Q1148" s="75"/>
    </row>
    <row r="1149">
      <c r="A1149" s="71" t="s">
        <v>2066</v>
      </c>
      <c r="B1149" s="72" t="s">
        <v>2019</v>
      </c>
      <c r="C1149" s="73"/>
      <c r="D1149" s="74">
        <v>12385.0</v>
      </c>
      <c r="E1149" s="75"/>
      <c r="F1149" s="73"/>
      <c r="G1149" s="74">
        <v>13466.0</v>
      </c>
      <c r="H1149" s="75"/>
      <c r="I1149" s="73"/>
      <c r="J1149" s="74">
        <v>14133.0</v>
      </c>
      <c r="K1149" s="75"/>
      <c r="L1149" s="76" t="s">
        <v>1383</v>
      </c>
      <c r="M1149" s="74">
        <v>14412.0</v>
      </c>
      <c r="N1149" s="77" t="s">
        <v>1383</v>
      </c>
      <c r="O1149" s="76" t="s">
        <v>1383</v>
      </c>
      <c r="P1149" s="74">
        <v>15186.0</v>
      </c>
      <c r="Q1149" s="77" t="s">
        <v>1383</v>
      </c>
    </row>
    <row r="1150">
      <c r="A1150" s="71" t="s">
        <v>631</v>
      </c>
      <c r="B1150" s="72" t="s">
        <v>2019</v>
      </c>
      <c r="C1150" s="73"/>
      <c r="D1150" s="74">
        <v>19563.0</v>
      </c>
      <c r="E1150" s="75"/>
      <c r="F1150" s="73"/>
      <c r="G1150" s="74">
        <v>26013.0</v>
      </c>
      <c r="H1150" s="75"/>
      <c r="I1150" s="78">
        <v>25.0</v>
      </c>
      <c r="J1150" s="74">
        <v>23761.0</v>
      </c>
      <c r="K1150" s="79">
        <f>I1150/J1150</f>
        <v>0.00105214427</v>
      </c>
      <c r="L1150" s="78">
        <v>22.0</v>
      </c>
      <c r="M1150" s="74">
        <v>24753.0</v>
      </c>
      <c r="N1150" s="79">
        <f>L1150/M1150</f>
        <v>0.0008887811578</v>
      </c>
      <c r="O1150" s="78">
        <v>24.0</v>
      </c>
      <c r="P1150" s="74">
        <v>26430.0</v>
      </c>
      <c r="Q1150" s="79">
        <f>O1150/P1150</f>
        <v>0.0009080590238</v>
      </c>
    </row>
    <row r="1151">
      <c r="A1151" s="71" t="s">
        <v>2067</v>
      </c>
      <c r="B1151" s="72" t="s">
        <v>2019</v>
      </c>
      <c r="C1151" s="73"/>
      <c r="D1151" s="74">
        <v>5104.0</v>
      </c>
      <c r="E1151" s="75"/>
      <c r="F1151" s="73"/>
      <c r="G1151" s="74">
        <v>11382.0</v>
      </c>
      <c r="H1151" s="75"/>
      <c r="I1151" s="73"/>
      <c r="J1151" s="74">
        <v>12457.0</v>
      </c>
      <c r="K1151" s="75"/>
      <c r="L1151" s="73"/>
      <c r="M1151" s="74">
        <v>12802.0</v>
      </c>
      <c r="N1151" s="75"/>
      <c r="O1151" s="73"/>
      <c r="P1151" s="74">
        <v>13902.0</v>
      </c>
      <c r="Q1151" s="75"/>
    </row>
    <row r="1152">
      <c r="A1152" s="71" t="s">
        <v>2068</v>
      </c>
      <c r="B1152" s="72" t="s">
        <v>2019</v>
      </c>
      <c r="C1152" s="73"/>
      <c r="D1152" s="74">
        <v>1906.0</v>
      </c>
      <c r="E1152" s="75"/>
      <c r="F1152" s="73"/>
      <c r="G1152" s="74">
        <v>9063.0</v>
      </c>
      <c r="H1152" s="75"/>
      <c r="I1152" s="73"/>
      <c r="J1152" s="74">
        <v>10187.0</v>
      </c>
      <c r="K1152" s="75"/>
      <c r="L1152" s="73"/>
      <c r="M1152" s="74">
        <v>9791.0</v>
      </c>
      <c r="N1152" s="75"/>
      <c r="O1152" s="73"/>
      <c r="P1152" s="74">
        <v>10475.0</v>
      </c>
      <c r="Q1152" s="75"/>
    </row>
    <row r="1153">
      <c r="A1153" s="71" t="s">
        <v>2069</v>
      </c>
      <c r="B1153" s="72" t="s">
        <v>2019</v>
      </c>
      <c r="C1153" s="73"/>
      <c r="D1153" s="74">
        <v>27197.0</v>
      </c>
      <c r="E1153" s="75"/>
      <c r="F1153" s="73"/>
      <c r="G1153" s="74">
        <v>33398.0</v>
      </c>
      <c r="H1153" s="75"/>
      <c r="I1153" s="73"/>
      <c r="J1153" s="74">
        <v>33653.0</v>
      </c>
      <c r="K1153" s="75"/>
      <c r="L1153" s="78">
        <v>51.0</v>
      </c>
      <c r="M1153" s="74">
        <v>35144.0</v>
      </c>
      <c r="N1153" s="79">
        <f>L1153/M1153</f>
        <v>0.00145117232</v>
      </c>
      <c r="O1153" s="78">
        <v>50.0</v>
      </c>
      <c r="P1153" s="74">
        <v>37795.0</v>
      </c>
      <c r="Q1153" s="79">
        <f>O1153/P1153</f>
        <v>0.001322926313</v>
      </c>
    </row>
    <row r="1154">
      <c r="A1154" s="71" t="s">
        <v>1136</v>
      </c>
      <c r="B1154" s="72" t="s">
        <v>2019</v>
      </c>
      <c r="C1154" s="73"/>
      <c r="D1154" s="74">
        <v>18104.0</v>
      </c>
      <c r="E1154" s="75"/>
      <c r="F1154" s="73"/>
      <c r="G1154" s="74">
        <v>28082.0</v>
      </c>
      <c r="H1154" s="75"/>
      <c r="I1154" s="73"/>
      <c r="J1154" s="74">
        <v>28685.0</v>
      </c>
      <c r="K1154" s="75"/>
      <c r="L1154" s="73"/>
      <c r="M1154" s="74">
        <v>27119.0</v>
      </c>
      <c r="N1154" s="75"/>
      <c r="O1154" s="73"/>
      <c r="P1154" s="74">
        <v>27550.0</v>
      </c>
      <c r="Q1154" s="75"/>
    </row>
    <row r="1155">
      <c r="A1155" s="71" t="s">
        <v>2070</v>
      </c>
      <c r="B1155" s="72" t="s">
        <v>2019</v>
      </c>
      <c r="C1155" s="73"/>
      <c r="D1155" s="74">
        <v>5884.0</v>
      </c>
      <c r="E1155" s="75"/>
      <c r="F1155" s="73"/>
      <c r="G1155" s="74">
        <v>15406.0</v>
      </c>
      <c r="H1155" s="75"/>
      <c r="I1155" s="73"/>
      <c r="J1155" s="74">
        <v>16550.0</v>
      </c>
      <c r="K1155" s="75"/>
      <c r="L1155" s="73"/>
      <c r="M1155" s="74">
        <v>16625.0</v>
      </c>
      <c r="N1155" s="75"/>
      <c r="O1155" s="73"/>
      <c r="P1155" s="74">
        <v>16917.0</v>
      </c>
      <c r="Q1155" s="75"/>
    </row>
    <row r="1156">
      <c r="A1156" s="71" t="s">
        <v>1669</v>
      </c>
      <c r="B1156" s="72" t="s">
        <v>2071</v>
      </c>
      <c r="C1156" s="78">
        <v>15.0</v>
      </c>
      <c r="D1156" s="74">
        <v>15190.0</v>
      </c>
      <c r="E1156" s="79">
        <f>C1156/D1156</f>
        <v>0.0009874917709</v>
      </c>
      <c r="F1156" s="73"/>
      <c r="G1156" s="74">
        <v>22700.0</v>
      </c>
      <c r="H1156" s="75"/>
      <c r="I1156" s="73"/>
      <c r="J1156" s="74">
        <v>21404.0</v>
      </c>
      <c r="K1156" s="75"/>
      <c r="L1156" s="73"/>
      <c r="M1156" s="74">
        <v>19436.0</v>
      </c>
      <c r="N1156" s="75"/>
      <c r="O1156" s="78">
        <v>27.0</v>
      </c>
      <c r="P1156" s="74">
        <v>20246.0</v>
      </c>
      <c r="Q1156" s="79">
        <f>O1156/P1156</f>
        <v>0.00133359676</v>
      </c>
    </row>
    <row r="1157">
      <c r="A1157" s="71" t="s">
        <v>2072</v>
      </c>
      <c r="B1157" s="72" t="s">
        <v>2071</v>
      </c>
      <c r="C1157" s="73"/>
      <c r="D1157" s="74">
        <v>16318.0</v>
      </c>
      <c r="E1157" s="75"/>
      <c r="F1157" s="73"/>
      <c r="G1157" s="74">
        <v>15282.0</v>
      </c>
      <c r="H1157" s="75"/>
      <c r="I1157" s="73"/>
      <c r="J1157" s="74">
        <v>14075.0</v>
      </c>
      <c r="K1157" s="75"/>
      <c r="L1157" s="73"/>
      <c r="M1157" s="74">
        <v>13469.0</v>
      </c>
      <c r="N1157" s="75"/>
      <c r="O1157" s="73"/>
      <c r="P1157" s="74">
        <v>13015.0</v>
      </c>
      <c r="Q1157" s="75"/>
    </row>
    <row r="1158">
      <c r="A1158" s="71" t="s">
        <v>1802</v>
      </c>
      <c r="B1158" s="72" t="s">
        <v>2071</v>
      </c>
      <c r="C1158" s="73"/>
      <c r="D1158" s="74">
        <v>14556.0</v>
      </c>
      <c r="E1158" s="75"/>
      <c r="F1158" s="73"/>
      <c r="G1158" s="74">
        <v>13604.0</v>
      </c>
      <c r="H1158" s="75"/>
      <c r="I1158" s="73"/>
      <c r="J1158" s="74">
        <v>13008.0</v>
      </c>
      <c r="K1158" s="75"/>
      <c r="L1158" s="73"/>
      <c r="M1158" s="74">
        <v>13421.0</v>
      </c>
      <c r="N1158" s="75"/>
      <c r="O1158" s="76" t="s">
        <v>1383</v>
      </c>
      <c r="P1158" s="74">
        <v>12897.0</v>
      </c>
      <c r="Q1158" s="77" t="s">
        <v>1383</v>
      </c>
    </row>
    <row r="1159">
      <c r="A1159" s="71" t="s">
        <v>2073</v>
      </c>
      <c r="B1159" s="72" t="s">
        <v>2071</v>
      </c>
      <c r="C1159" s="78">
        <v>23.0</v>
      </c>
      <c r="D1159" s="74">
        <v>19732.0</v>
      </c>
      <c r="E1159" s="79">
        <f>C1159/D1159</f>
        <v>0.001165619299</v>
      </c>
      <c r="F1159" s="73"/>
      <c r="G1159" s="74">
        <v>21687.0</v>
      </c>
      <c r="H1159" s="75"/>
      <c r="I1159" s="73"/>
      <c r="J1159" s="74">
        <v>20589.0</v>
      </c>
      <c r="K1159" s="75"/>
      <c r="L1159" s="78">
        <v>23.0</v>
      </c>
      <c r="M1159" s="74">
        <v>22077.0</v>
      </c>
      <c r="N1159" s="79">
        <f>L1159/M1159</f>
        <v>0.001041808217</v>
      </c>
      <c r="O1159" s="78">
        <v>21.0</v>
      </c>
      <c r="P1159" s="74">
        <v>22673.0</v>
      </c>
      <c r="Q1159" s="79">
        <f>O1159/P1159</f>
        <v>0.0009262117938</v>
      </c>
    </row>
    <row r="1160">
      <c r="A1160" s="71" t="s">
        <v>1975</v>
      </c>
      <c r="B1160" s="72" t="s">
        <v>2071</v>
      </c>
      <c r="C1160" s="73"/>
      <c r="D1160" s="74">
        <v>14405.0</v>
      </c>
      <c r="E1160" s="75"/>
      <c r="F1160" s="73"/>
      <c r="G1160" s="74">
        <v>23869.0</v>
      </c>
      <c r="H1160" s="75"/>
      <c r="I1160" s="73"/>
      <c r="J1160" s="74">
        <v>23473.0</v>
      </c>
      <c r="K1160" s="80"/>
      <c r="L1160" s="73"/>
      <c r="M1160" s="74">
        <v>22803.0</v>
      </c>
      <c r="N1160" s="75"/>
      <c r="O1160" s="73"/>
      <c r="P1160" s="74">
        <v>23546.0</v>
      </c>
      <c r="Q1160" s="75"/>
    </row>
    <row r="1161">
      <c r="A1161" s="71" t="s">
        <v>373</v>
      </c>
      <c r="B1161" s="72" t="s">
        <v>2071</v>
      </c>
      <c r="C1161" s="73"/>
      <c r="D1161" s="74">
        <v>10332.0</v>
      </c>
      <c r="E1161" s="75"/>
      <c r="F1161" s="73"/>
      <c r="G1161" s="74">
        <v>16747.0</v>
      </c>
      <c r="H1161" s="75"/>
      <c r="I1161" s="73"/>
      <c r="J1161" s="74">
        <v>16879.0</v>
      </c>
      <c r="K1161" s="75"/>
      <c r="L1161" s="73"/>
      <c r="M1161" s="74">
        <v>14560.0</v>
      </c>
      <c r="N1161" s="75"/>
      <c r="O1161" s="73"/>
      <c r="P1161" s="74">
        <v>14148.0</v>
      </c>
      <c r="Q1161" s="75"/>
    </row>
    <row r="1162">
      <c r="A1162" s="71" t="s">
        <v>2074</v>
      </c>
      <c r="B1162" s="72" t="s">
        <v>2071</v>
      </c>
      <c r="C1162" s="78">
        <v>16.0</v>
      </c>
      <c r="D1162" s="74">
        <v>25381.0</v>
      </c>
      <c r="E1162" s="79">
        <f>C1162/D1162</f>
        <v>0.0006303928135</v>
      </c>
      <c r="F1162" s="73"/>
      <c r="G1162" s="74">
        <v>25869.0</v>
      </c>
      <c r="H1162" s="75"/>
      <c r="I1162" s="73"/>
      <c r="J1162" s="74">
        <v>23933.0</v>
      </c>
      <c r="K1162" s="75"/>
      <c r="L1162" s="76" t="s">
        <v>1383</v>
      </c>
      <c r="M1162" s="74">
        <v>22068.0</v>
      </c>
      <c r="N1162" s="77" t="s">
        <v>1383</v>
      </c>
      <c r="O1162" s="78">
        <v>15.0</v>
      </c>
      <c r="P1162" s="74">
        <v>19531.0</v>
      </c>
      <c r="Q1162" s="79">
        <f>O1162/P1162</f>
        <v>0.0007680098305</v>
      </c>
    </row>
    <row r="1163">
      <c r="A1163" s="71" t="s">
        <v>1258</v>
      </c>
      <c r="B1163" s="72" t="s">
        <v>2071</v>
      </c>
      <c r="C1163" s="73"/>
      <c r="D1163" s="74">
        <v>12396.0</v>
      </c>
      <c r="E1163" s="75"/>
      <c r="F1163" s="73"/>
      <c r="G1163" s="74">
        <v>14881.0</v>
      </c>
      <c r="H1163" s="75"/>
      <c r="I1163" s="73"/>
      <c r="J1163" s="74">
        <v>12989.0</v>
      </c>
      <c r="K1163" s="75"/>
      <c r="L1163" s="73"/>
      <c r="M1163" s="74">
        <v>11708.0</v>
      </c>
      <c r="N1163" s="75"/>
      <c r="O1163" s="73"/>
      <c r="P1163" s="74">
        <v>11142.0</v>
      </c>
      <c r="Q1163" s="75"/>
    </row>
    <row r="1164">
      <c r="A1164" s="71" t="s">
        <v>2075</v>
      </c>
      <c r="B1164" s="72" t="s">
        <v>2071</v>
      </c>
      <c r="C1164" s="73"/>
      <c r="D1164" s="74">
        <v>11130.0</v>
      </c>
      <c r="E1164" s="75"/>
      <c r="F1164" s="73"/>
      <c r="G1164" s="74">
        <v>14576.0</v>
      </c>
      <c r="H1164" s="75"/>
      <c r="I1164" s="73"/>
      <c r="J1164" s="74">
        <v>13909.0</v>
      </c>
      <c r="K1164" s="75"/>
      <c r="L1164" s="73"/>
      <c r="M1164" s="74">
        <v>12269.0</v>
      </c>
      <c r="N1164" s="75"/>
      <c r="O1164" s="73"/>
      <c r="P1164" s="74">
        <v>12898.0</v>
      </c>
      <c r="Q1164" s="75"/>
    </row>
    <row r="1165">
      <c r="A1165" s="71" t="s">
        <v>1428</v>
      </c>
      <c r="B1165" s="72" t="s">
        <v>2071</v>
      </c>
      <c r="C1165" s="78">
        <v>25.0</v>
      </c>
      <c r="D1165" s="74">
        <v>25422.0</v>
      </c>
      <c r="E1165" s="79">
        <f t="shared" ref="E1165:E1167" si="392">C1165/D1165</f>
        <v>0.0009834002045</v>
      </c>
      <c r="F1165" s="78">
        <v>36.0</v>
      </c>
      <c r="G1165" s="74">
        <v>30533.0</v>
      </c>
      <c r="H1165" s="79">
        <f t="shared" ref="H1165:H1166" si="393">F1165/G1165</f>
        <v>0.001179052173</v>
      </c>
      <c r="I1165" s="78">
        <v>175.0</v>
      </c>
      <c r="J1165" s="74">
        <v>29672.0</v>
      </c>
      <c r="K1165" s="79">
        <f t="shared" ref="K1165:K1166" si="394">I1165/J1165</f>
        <v>0.005897816123</v>
      </c>
      <c r="L1165" s="78">
        <v>115.0</v>
      </c>
      <c r="M1165" s="74">
        <v>30995.0</v>
      </c>
      <c r="N1165" s="79">
        <f t="shared" ref="N1165:N1166" si="395">L1165/M1165</f>
        <v>0.003710275851</v>
      </c>
      <c r="O1165" s="78">
        <v>115.0</v>
      </c>
      <c r="P1165" s="74">
        <v>34991.0</v>
      </c>
      <c r="Q1165" s="79">
        <f t="shared" ref="Q1165:Q1168" si="396">O1165/P1165</f>
        <v>0.003286559401</v>
      </c>
    </row>
    <row r="1166">
      <c r="A1166" s="71" t="s">
        <v>1676</v>
      </c>
      <c r="B1166" s="72" t="s">
        <v>2071</v>
      </c>
      <c r="C1166" s="78">
        <v>325.0</v>
      </c>
      <c r="D1166" s="74">
        <v>49792.0</v>
      </c>
      <c r="E1166" s="79">
        <f t="shared" si="392"/>
        <v>0.006527152956</v>
      </c>
      <c r="F1166" s="78">
        <v>2000.0</v>
      </c>
      <c r="G1166" s="74">
        <v>93020.0</v>
      </c>
      <c r="H1166" s="79">
        <f t="shared" si="393"/>
        <v>0.02150075253</v>
      </c>
      <c r="I1166" s="78">
        <v>3300.0</v>
      </c>
      <c r="J1166" s="74">
        <v>93684.0</v>
      </c>
      <c r="K1166" s="79">
        <f t="shared" si="394"/>
        <v>0.03522479826</v>
      </c>
      <c r="L1166" s="78">
        <v>3500.0</v>
      </c>
      <c r="M1166" s="74">
        <v>98633.0</v>
      </c>
      <c r="N1166" s="79">
        <f t="shared" si="395"/>
        <v>0.03548508106</v>
      </c>
      <c r="O1166" s="78">
        <v>3200.0</v>
      </c>
      <c r="P1166" s="74">
        <v>94067.0</v>
      </c>
      <c r="Q1166" s="79">
        <f t="shared" si="396"/>
        <v>0.0340183061</v>
      </c>
    </row>
    <row r="1167">
      <c r="A1167" s="71" t="s">
        <v>1229</v>
      </c>
      <c r="B1167" s="72" t="s">
        <v>2071</v>
      </c>
      <c r="C1167" s="78">
        <v>1.0</v>
      </c>
      <c r="D1167" s="74">
        <v>6011.0</v>
      </c>
      <c r="E1167" s="79">
        <f t="shared" si="392"/>
        <v>0.0001663616703</v>
      </c>
      <c r="F1167" s="73"/>
      <c r="G1167" s="74">
        <v>20624.0</v>
      </c>
      <c r="H1167" s="75"/>
      <c r="I1167" s="73"/>
      <c r="J1167" s="74">
        <v>24106.0</v>
      </c>
      <c r="K1167" s="75"/>
      <c r="L1167" s="73"/>
      <c r="M1167" s="74">
        <v>23697.0</v>
      </c>
      <c r="N1167" s="75"/>
      <c r="O1167" s="78">
        <v>16.0</v>
      </c>
      <c r="P1167" s="74">
        <v>34276.0</v>
      </c>
      <c r="Q1167" s="79">
        <f t="shared" si="396"/>
        <v>0.0004667989264</v>
      </c>
    </row>
    <row r="1168">
      <c r="A1168" s="71" t="s">
        <v>1857</v>
      </c>
      <c r="B1168" s="72" t="s">
        <v>2071</v>
      </c>
      <c r="C1168" s="73"/>
      <c r="D1168" s="74">
        <v>13646.0</v>
      </c>
      <c r="E1168" s="75"/>
      <c r="F1168" s="73"/>
      <c r="G1168" s="74">
        <v>14605.0</v>
      </c>
      <c r="H1168" s="75"/>
      <c r="I1168" s="73"/>
      <c r="J1168" s="74">
        <v>13849.0</v>
      </c>
      <c r="K1168" s="75"/>
      <c r="L1168" s="73"/>
      <c r="M1168" s="74">
        <v>12509.0</v>
      </c>
      <c r="N1168" s="75"/>
      <c r="O1168" s="78">
        <v>11.0</v>
      </c>
      <c r="P1168" s="74">
        <v>11629.0</v>
      </c>
      <c r="Q1168" s="79">
        <f t="shared" si="396"/>
        <v>0.0009459110844</v>
      </c>
    </row>
    <row r="1169">
      <c r="A1169" s="71" t="s">
        <v>2076</v>
      </c>
      <c r="B1169" s="72" t="s">
        <v>2071</v>
      </c>
      <c r="C1169" s="73"/>
      <c r="D1169" s="74">
        <v>23670.0</v>
      </c>
      <c r="E1169" s="75"/>
      <c r="F1169" s="73"/>
      <c r="G1169" s="74">
        <v>24400.0</v>
      </c>
      <c r="H1169" s="75"/>
      <c r="I1169" s="73"/>
      <c r="J1169" s="74">
        <v>23007.0</v>
      </c>
      <c r="K1169" s="75"/>
      <c r="L1169" s="76" t="s">
        <v>1383</v>
      </c>
      <c r="M1169" s="74">
        <v>19923.0</v>
      </c>
      <c r="N1169" s="77" t="s">
        <v>1383</v>
      </c>
      <c r="O1169" s="73"/>
      <c r="P1169" s="74">
        <v>23094.0</v>
      </c>
      <c r="Q1169" s="75"/>
    </row>
    <row r="1170">
      <c r="A1170" s="71" t="s">
        <v>1025</v>
      </c>
      <c r="B1170" s="72" t="s">
        <v>2071</v>
      </c>
      <c r="C1170" s="73"/>
      <c r="D1170" s="74">
        <v>7266.0</v>
      </c>
      <c r="E1170" s="75"/>
      <c r="F1170" s="73"/>
      <c r="G1170" s="74">
        <v>11582.0</v>
      </c>
      <c r="H1170" s="75"/>
      <c r="I1170" s="73"/>
      <c r="J1170" s="74">
        <v>10474.0</v>
      </c>
      <c r="K1170" s="75"/>
      <c r="L1170" s="73"/>
      <c r="M1170" s="74">
        <v>9142.0</v>
      </c>
      <c r="N1170" s="75"/>
      <c r="O1170" s="73"/>
      <c r="P1170" s="74">
        <v>8971.0</v>
      </c>
      <c r="Q1170" s="75"/>
    </row>
    <row r="1171">
      <c r="A1171" s="71" t="s">
        <v>2077</v>
      </c>
      <c r="B1171" s="72" t="s">
        <v>2071</v>
      </c>
      <c r="C1171" s="73"/>
      <c r="D1171" s="74">
        <v>20998.0</v>
      </c>
      <c r="E1171" s="75"/>
      <c r="F1171" s="73"/>
      <c r="G1171" s="74">
        <v>27621.0</v>
      </c>
      <c r="H1171" s="75"/>
      <c r="I1171" s="73"/>
      <c r="J1171" s="74">
        <v>29839.0</v>
      </c>
      <c r="K1171" s="75"/>
      <c r="L1171" s="78">
        <v>47.0</v>
      </c>
      <c r="M1171" s="74">
        <v>33203.0</v>
      </c>
      <c r="N1171" s="79">
        <f>L1171/M1171</f>
        <v>0.001415534741</v>
      </c>
      <c r="O1171" s="78">
        <v>60.0</v>
      </c>
      <c r="P1171" s="74">
        <v>37775.0</v>
      </c>
      <c r="Q1171" s="79">
        <f>O1171/P1171</f>
        <v>0.001588352085</v>
      </c>
    </row>
    <row r="1172">
      <c r="A1172" s="71" t="s">
        <v>814</v>
      </c>
      <c r="B1172" s="72" t="s">
        <v>2071</v>
      </c>
      <c r="C1172" s="78">
        <v>29.0</v>
      </c>
      <c r="D1172" s="74">
        <v>23274.0</v>
      </c>
      <c r="E1172" s="79">
        <f>C1172/D1172</f>
        <v>0.001246025608</v>
      </c>
      <c r="F1172" s="73"/>
      <c r="G1172" s="74">
        <v>23098.0</v>
      </c>
      <c r="H1172" s="75"/>
      <c r="I1172" s="73"/>
      <c r="J1172" s="74">
        <v>20480.0</v>
      </c>
      <c r="K1172" s="75"/>
      <c r="L1172" s="73"/>
      <c r="M1172" s="74">
        <v>19940.0</v>
      </c>
      <c r="N1172" s="75"/>
      <c r="O1172" s="73"/>
      <c r="P1172" s="74">
        <v>17814.0</v>
      </c>
      <c r="Q1172" s="75"/>
    </row>
    <row r="1173">
      <c r="A1173" s="71" t="s">
        <v>1859</v>
      </c>
      <c r="B1173" s="72" t="s">
        <v>2071</v>
      </c>
      <c r="C1173" s="73"/>
      <c r="D1173" s="74">
        <v>2168.0</v>
      </c>
      <c r="E1173" s="75"/>
      <c r="F1173" s="73"/>
      <c r="G1173" s="74">
        <v>5504.0</v>
      </c>
      <c r="H1173" s="75"/>
      <c r="I1173" s="73"/>
      <c r="J1173" s="74">
        <v>7482.0</v>
      </c>
      <c r="K1173" s="75"/>
      <c r="L1173" s="73"/>
      <c r="M1173" s="74">
        <v>5503.0</v>
      </c>
      <c r="N1173" s="75"/>
      <c r="O1173" s="73"/>
      <c r="P1173" s="74">
        <v>6226.0</v>
      </c>
      <c r="Q1173" s="75"/>
    </row>
    <row r="1174">
      <c r="A1174" s="71" t="s">
        <v>1554</v>
      </c>
      <c r="B1174" s="72" t="s">
        <v>2071</v>
      </c>
      <c r="C1174" s="73"/>
      <c r="D1174" s="74">
        <v>22431.0</v>
      </c>
      <c r="E1174" s="75"/>
      <c r="F1174" s="73"/>
      <c r="G1174" s="74">
        <v>22973.0</v>
      </c>
      <c r="H1174" s="75"/>
      <c r="I1174" s="73"/>
      <c r="J1174" s="74">
        <v>21536.0</v>
      </c>
      <c r="K1174" s="75"/>
      <c r="L1174" s="73"/>
      <c r="M1174" s="74">
        <v>20962.0</v>
      </c>
      <c r="N1174" s="75"/>
      <c r="O1174" s="78">
        <v>13.0</v>
      </c>
      <c r="P1174" s="74">
        <v>19534.0</v>
      </c>
      <c r="Q1174" s="79">
        <f>O1174/P1174</f>
        <v>0.0006655062967</v>
      </c>
    </row>
    <row r="1175">
      <c r="A1175" s="71" t="s">
        <v>1677</v>
      </c>
      <c r="B1175" s="72" t="s">
        <v>2071</v>
      </c>
      <c r="C1175" s="73"/>
      <c r="D1175" s="74">
        <v>10741.0</v>
      </c>
      <c r="E1175" s="75"/>
      <c r="F1175" s="73"/>
      <c r="G1175" s="74">
        <v>16080.0</v>
      </c>
      <c r="H1175" s="75"/>
      <c r="I1175" s="73"/>
      <c r="J1175" s="74">
        <v>13933.0</v>
      </c>
      <c r="K1175" s="75"/>
      <c r="L1175" s="73"/>
      <c r="M1175" s="74">
        <v>11136.0</v>
      </c>
      <c r="N1175" s="75"/>
      <c r="O1175" s="73"/>
      <c r="P1175" s="74">
        <v>11697.0</v>
      </c>
      <c r="Q1175" s="75"/>
    </row>
    <row r="1176">
      <c r="A1176" s="71" t="s">
        <v>2078</v>
      </c>
      <c r="B1176" s="72" t="s">
        <v>2071</v>
      </c>
      <c r="C1176" s="78">
        <v>18.0</v>
      </c>
      <c r="D1176" s="74">
        <v>25224.0</v>
      </c>
      <c r="E1176" s="79">
        <f>C1176/D1176</f>
        <v>0.0007136060894</v>
      </c>
      <c r="F1176" s="73"/>
      <c r="G1176" s="74">
        <v>23503.0</v>
      </c>
      <c r="H1176" s="75"/>
      <c r="I1176" s="73"/>
      <c r="J1176" s="74">
        <v>21769.0</v>
      </c>
      <c r="K1176" s="75"/>
      <c r="L1176" s="76" t="s">
        <v>1383</v>
      </c>
      <c r="M1176" s="74">
        <v>19588.0</v>
      </c>
      <c r="N1176" s="77" t="s">
        <v>1383</v>
      </c>
      <c r="O1176" s="73"/>
      <c r="P1176" s="74">
        <v>18084.0</v>
      </c>
      <c r="Q1176" s="75"/>
    </row>
    <row r="1177">
      <c r="A1177" s="71" t="s">
        <v>1728</v>
      </c>
      <c r="B1177" s="72" t="s">
        <v>2071</v>
      </c>
      <c r="C1177" s="73"/>
      <c r="D1177" s="74">
        <v>9628.0</v>
      </c>
      <c r="E1177" s="75"/>
      <c r="F1177" s="73"/>
      <c r="G1177" s="74">
        <v>15832.0</v>
      </c>
      <c r="H1177" s="75"/>
      <c r="I1177" s="73"/>
      <c r="J1177" s="74">
        <v>15252.0</v>
      </c>
      <c r="K1177" s="75"/>
      <c r="L1177" s="73"/>
      <c r="M1177" s="74">
        <v>13169.0</v>
      </c>
      <c r="N1177" s="75"/>
      <c r="O1177" s="73"/>
      <c r="P1177" s="74">
        <v>13538.0</v>
      </c>
      <c r="Q1177" s="75"/>
    </row>
    <row r="1178">
      <c r="A1178" s="71" t="s">
        <v>1431</v>
      </c>
      <c r="B1178" s="72" t="s">
        <v>2071</v>
      </c>
      <c r="C1178" s="73"/>
      <c r="D1178" s="74">
        <v>15031.0</v>
      </c>
      <c r="E1178" s="75"/>
      <c r="F1178" s="73"/>
      <c r="G1178" s="74">
        <v>12811.0</v>
      </c>
      <c r="H1178" s="75"/>
      <c r="I1178" s="73"/>
      <c r="J1178" s="74">
        <v>11874.0</v>
      </c>
      <c r="K1178" s="75"/>
      <c r="L1178" s="73"/>
      <c r="M1178" s="74">
        <v>10254.0</v>
      </c>
      <c r="N1178" s="75"/>
      <c r="O1178" s="73"/>
      <c r="P1178" s="74">
        <v>10166.0</v>
      </c>
      <c r="Q1178" s="75"/>
    </row>
    <row r="1179">
      <c r="A1179" s="71" t="s">
        <v>532</v>
      </c>
      <c r="B1179" s="72" t="s">
        <v>2071</v>
      </c>
      <c r="C1179" s="78">
        <v>9.0</v>
      </c>
      <c r="D1179" s="74">
        <v>15572.0</v>
      </c>
      <c r="E1179" s="79">
        <f>C1179/D1179</f>
        <v>0.0005779604418</v>
      </c>
      <c r="F1179" s="73"/>
      <c r="G1179" s="74">
        <v>20302.0</v>
      </c>
      <c r="H1179" s="75"/>
      <c r="I1179" s="73"/>
      <c r="J1179" s="74">
        <v>20455.0</v>
      </c>
      <c r="K1179" s="75"/>
      <c r="L1179" s="78">
        <v>28.0</v>
      </c>
      <c r="M1179" s="74">
        <v>26811.0</v>
      </c>
      <c r="N1179" s="79">
        <f>L1179/M1179</f>
        <v>0.001044347469</v>
      </c>
      <c r="O1179" s="78">
        <v>28.0</v>
      </c>
      <c r="P1179" s="74">
        <v>30417.0</v>
      </c>
      <c r="Q1179" s="79">
        <f>O1179/P1179</f>
        <v>0.0009205378571</v>
      </c>
    </row>
    <row r="1180">
      <c r="A1180" s="71" t="s">
        <v>697</v>
      </c>
      <c r="B1180" s="72" t="s">
        <v>2071</v>
      </c>
      <c r="C1180" s="73"/>
      <c r="D1180" s="74">
        <v>16073.0</v>
      </c>
      <c r="E1180" s="75"/>
      <c r="F1180" s="73"/>
      <c r="G1180" s="74">
        <v>15297.0</v>
      </c>
      <c r="H1180" s="75"/>
      <c r="I1180" s="73"/>
      <c r="J1180" s="74">
        <v>14461.0</v>
      </c>
      <c r="K1180" s="75"/>
      <c r="L1180" s="73"/>
      <c r="M1180" s="74">
        <v>13505.0</v>
      </c>
      <c r="N1180" s="75"/>
      <c r="O1180" s="73"/>
      <c r="P1180" s="74">
        <v>13261.0</v>
      </c>
      <c r="Q1180" s="75"/>
    </row>
    <row r="1181">
      <c r="A1181" s="71" t="s">
        <v>2079</v>
      </c>
      <c r="B1181" s="72" t="s">
        <v>2071</v>
      </c>
      <c r="C1181" s="78">
        <v>77.0</v>
      </c>
      <c r="D1181" s="74">
        <v>15515.0</v>
      </c>
      <c r="E1181" s="79">
        <f t="shared" ref="E1181:E1182" si="397">C1181/D1181</f>
        <v>0.004962939091</v>
      </c>
      <c r="F1181" s="76" t="s">
        <v>1383</v>
      </c>
      <c r="G1181" s="74">
        <v>21957.0</v>
      </c>
      <c r="H1181" s="77" t="s">
        <v>1383</v>
      </c>
      <c r="I1181" s="78">
        <v>155.0</v>
      </c>
      <c r="J1181" s="74">
        <v>24680.0</v>
      </c>
      <c r="K1181" s="79">
        <f>I1181/J1181</f>
        <v>0.006280388979</v>
      </c>
      <c r="L1181" s="78">
        <v>80.0</v>
      </c>
      <c r="M1181" s="74">
        <v>30848.0</v>
      </c>
      <c r="N1181" s="79">
        <f t="shared" ref="N1181:N1182" si="398">L1181/M1181</f>
        <v>0.002593360996</v>
      </c>
      <c r="O1181" s="78">
        <v>90.0</v>
      </c>
      <c r="P1181" s="74">
        <v>34912.0</v>
      </c>
      <c r="Q1181" s="79">
        <f t="shared" ref="Q1181:Q1182" si="399">O1181/P1181</f>
        <v>0.002577910174</v>
      </c>
    </row>
    <row r="1182">
      <c r="A1182" s="71" t="s">
        <v>2080</v>
      </c>
      <c r="B1182" s="72" t="s">
        <v>2071</v>
      </c>
      <c r="C1182" s="78">
        <v>22.0</v>
      </c>
      <c r="D1182" s="74">
        <v>21596.0</v>
      </c>
      <c r="E1182" s="79">
        <f t="shared" si="397"/>
        <v>0.001018707168</v>
      </c>
      <c r="F1182" s="73"/>
      <c r="G1182" s="74">
        <v>20311.0</v>
      </c>
      <c r="H1182" s="75"/>
      <c r="I1182" s="73"/>
      <c r="J1182" s="74">
        <v>19308.0</v>
      </c>
      <c r="K1182" s="75"/>
      <c r="L1182" s="78">
        <v>21.0</v>
      </c>
      <c r="M1182" s="74">
        <v>19522.0</v>
      </c>
      <c r="N1182" s="79">
        <f t="shared" si="398"/>
        <v>0.001075709456</v>
      </c>
      <c r="O1182" s="78">
        <v>12.0</v>
      </c>
      <c r="P1182" s="74">
        <v>18075.0</v>
      </c>
      <c r="Q1182" s="79">
        <f t="shared" si="399"/>
        <v>0.0006639004149</v>
      </c>
    </row>
    <row r="1183">
      <c r="A1183" s="71" t="s">
        <v>472</v>
      </c>
      <c r="B1183" s="72" t="s">
        <v>2071</v>
      </c>
      <c r="C1183" s="73"/>
      <c r="D1183" s="74">
        <v>10756.0</v>
      </c>
      <c r="E1183" s="75"/>
      <c r="F1183" s="73"/>
      <c r="G1183" s="74">
        <v>13576.0</v>
      </c>
      <c r="H1183" s="75"/>
      <c r="I1183" s="73"/>
      <c r="J1183" s="74">
        <v>12355.0</v>
      </c>
      <c r="K1183" s="75"/>
      <c r="L1183" s="73"/>
      <c r="M1183" s="74">
        <v>11287.0</v>
      </c>
      <c r="N1183" s="75"/>
      <c r="O1183" s="73"/>
      <c r="P1183" s="74">
        <v>12693.0</v>
      </c>
      <c r="Q1183" s="75"/>
    </row>
    <row r="1184">
      <c r="A1184" s="71" t="s">
        <v>1611</v>
      </c>
      <c r="B1184" s="72" t="s">
        <v>2071</v>
      </c>
      <c r="C1184" s="73"/>
      <c r="D1184" s="74">
        <v>12557.0</v>
      </c>
      <c r="E1184" s="75"/>
      <c r="F1184" s="73"/>
      <c r="G1184" s="74">
        <v>15613.0</v>
      </c>
      <c r="H1184" s="75"/>
      <c r="I1184" s="73"/>
      <c r="J1184" s="74">
        <v>14173.0</v>
      </c>
      <c r="K1184" s="75"/>
      <c r="L1184" s="76" t="s">
        <v>1383</v>
      </c>
      <c r="M1184" s="74">
        <v>11764.0</v>
      </c>
      <c r="N1184" s="77" t="s">
        <v>1383</v>
      </c>
      <c r="O1184" s="76" t="s">
        <v>1383</v>
      </c>
      <c r="P1184" s="74">
        <v>11248.0</v>
      </c>
      <c r="Q1184" s="77" t="s">
        <v>1383</v>
      </c>
    </row>
    <row r="1185">
      <c r="A1185" s="71" t="s">
        <v>1402</v>
      </c>
      <c r="B1185" s="72" t="s">
        <v>2071</v>
      </c>
      <c r="C1185" s="73"/>
      <c r="D1185" s="74">
        <v>9263.0</v>
      </c>
      <c r="E1185" s="75"/>
      <c r="F1185" s="73"/>
      <c r="G1185" s="74">
        <v>13181.0</v>
      </c>
      <c r="H1185" s="75"/>
      <c r="I1185" s="73"/>
      <c r="J1185" s="74">
        <v>12033.0</v>
      </c>
      <c r="K1185" s="75"/>
      <c r="L1185" s="73"/>
      <c r="M1185" s="74">
        <v>10541.0</v>
      </c>
      <c r="N1185" s="75"/>
      <c r="O1185" s="73"/>
      <c r="P1185" s="74">
        <v>11523.0</v>
      </c>
      <c r="Q1185" s="75"/>
    </row>
    <row r="1186">
      <c r="A1186" s="71" t="s">
        <v>1771</v>
      </c>
      <c r="B1186" s="72" t="s">
        <v>2071</v>
      </c>
      <c r="C1186" s="78">
        <v>5.0</v>
      </c>
      <c r="D1186" s="74">
        <v>19145.0</v>
      </c>
      <c r="E1186" s="79">
        <f>C1186/D1186</f>
        <v>0.000261164795</v>
      </c>
      <c r="F1186" s="73"/>
      <c r="G1186" s="74">
        <v>17605.0</v>
      </c>
      <c r="H1186" s="75"/>
      <c r="I1186" s="73"/>
      <c r="J1186" s="74">
        <v>16641.0</v>
      </c>
      <c r="K1186" s="75"/>
      <c r="L1186" s="73"/>
      <c r="M1186" s="74">
        <v>14424.0</v>
      </c>
      <c r="N1186" s="75"/>
      <c r="O1186" s="78">
        <v>12.0</v>
      </c>
      <c r="P1186" s="74">
        <v>13398.0</v>
      </c>
      <c r="Q1186" s="79">
        <f>O1186/P1186</f>
        <v>0.0008956560681</v>
      </c>
    </row>
    <row r="1187">
      <c r="A1187" s="71" t="s">
        <v>603</v>
      </c>
      <c r="B1187" s="72" t="s">
        <v>2071</v>
      </c>
      <c r="C1187" s="73"/>
      <c r="D1187" s="74">
        <v>13334.0</v>
      </c>
      <c r="E1187" s="75"/>
      <c r="F1187" s="73"/>
      <c r="G1187" s="74">
        <v>12531.0</v>
      </c>
      <c r="H1187" s="75"/>
      <c r="I1187" s="73"/>
      <c r="J1187" s="74">
        <v>11694.0</v>
      </c>
      <c r="K1187" s="75"/>
      <c r="L1187" s="76" t="s">
        <v>1383</v>
      </c>
      <c r="M1187" s="74">
        <v>10270.0</v>
      </c>
      <c r="N1187" s="77" t="s">
        <v>1383</v>
      </c>
      <c r="O1187" s="73"/>
      <c r="P1187" s="74">
        <v>9751.0</v>
      </c>
      <c r="Q1187" s="75"/>
    </row>
    <row r="1188">
      <c r="A1188" s="71" t="s">
        <v>2081</v>
      </c>
      <c r="B1188" s="72" t="s">
        <v>2071</v>
      </c>
      <c r="C1188" s="73"/>
      <c r="D1188" s="74">
        <v>10646.0</v>
      </c>
      <c r="E1188" s="75"/>
      <c r="F1188" s="73"/>
      <c r="G1188" s="74">
        <v>13245.0</v>
      </c>
      <c r="H1188" s="75"/>
      <c r="I1188" s="73"/>
      <c r="J1188" s="74">
        <v>12318.0</v>
      </c>
      <c r="K1188" s="75"/>
      <c r="L1188" s="73"/>
      <c r="M1188" s="74">
        <v>10974.0</v>
      </c>
      <c r="N1188" s="75"/>
      <c r="O1188" s="78">
        <v>13.0</v>
      </c>
      <c r="P1188" s="74">
        <v>11763.0</v>
      </c>
      <c r="Q1188" s="79">
        <f>O1188/P1188</f>
        <v>0.001105160248</v>
      </c>
    </row>
    <row r="1189">
      <c r="A1189" s="71" t="s">
        <v>1530</v>
      </c>
      <c r="B1189" s="72" t="s">
        <v>2071</v>
      </c>
      <c r="C1189" s="73"/>
      <c r="D1189" s="74">
        <v>7753.0</v>
      </c>
      <c r="E1189" s="75"/>
      <c r="F1189" s="73"/>
      <c r="G1189" s="74">
        <v>16664.0</v>
      </c>
      <c r="H1189" s="75"/>
      <c r="I1189" s="73"/>
      <c r="J1189" s="74">
        <v>15436.0</v>
      </c>
      <c r="K1189" s="75"/>
      <c r="L1189" s="73"/>
      <c r="M1189" s="74">
        <v>13959.0</v>
      </c>
      <c r="N1189" s="75"/>
      <c r="O1189" s="73"/>
      <c r="P1189" s="74">
        <v>15600.0</v>
      </c>
      <c r="Q1189" s="75"/>
    </row>
    <row r="1190">
      <c r="A1190" s="71" t="s">
        <v>2082</v>
      </c>
      <c r="B1190" s="72" t="s">
        <v>2071</v>
      </c>
      <c r="C1190" s="73"/>
      <c r="D1190" s="74">
        <v>9604.0</v>
      </c>
      <c r="E1190" s="75"/>
      <c r="F1190" s="73"/>
      <c r="G1190" s="74">
        <v>30328.0</v>
      </c>
      <c r="H1190" s="75"/>
      <c r="I1190" s="73"/>
      <c r="J1190" s="74">
        <v>32773.0</v>
      </c>
      <c r="K1190" s="75"/>
      <c r="L1190" s="78">
        <v>35.0</v>
      </c>
      <c r="M1190" s="74">
        <v>35799.0</v>
      </c>
      <c r="N1190" s="79">
        <f t="shared" ref="N1190:N1191" si="400">L1190/M1190</f>
        <v>0.0009776809408</v>
      </c>
      <c r="O1190" s="78">
        <v>30.0</v>
      </c>
      <c r="P1190" s="74">
        <v>44957.0</v>
      </c>
      <c r="Q1190" s="79">
        <f t="shared" ref="Q1190:Q1191" si="401">O1190/P1190</f>
        <v>0.000667304313</v>
      </c>
    </row>
    <row r="1191">
      <c r="A1191" s="71" t="s">
        <v>323</v>
      </c>
      <c r="B1191" s="72" t="s">
        <v>2071</v>
      </c>
      <c r="C1191" s="78">
        <v>4.0</v>
      </c>
      <c r="D1191" s="74">
        <v>26534.0</v>
      </c>
      <c r="E1191" s="79">
        <f>C1191/D1191</f>
        <v>0.0001507499812</v>
      </c>
      <c r="F1191" s="73"/>
      <c r="G1191" s="74">
        <v>29830.0</v>
      </c>
      <c r="H1191" s="75"/>
      <c r="I1191" s="73"/>
      <c r="J1191" s="74">
        <v>28427.0</v>
      </c>
      <c r="K1191" s="75"/>
      <c r="L1191" s="78">
        <v>14.0</v>
      </c>
      <c r="M1191" s="74">
        <v>30519.0</v>
      </c>
      <c r="N1191" s="79">
        <f t="shared" si="400"/>
        <v>0.0004587306268</v>
      </c>
      <c r="O1191" s="78">
        <v>14.0</v>
      </c>
      <c r="P1191" s="74">
        <v>33868.0</v>
      </c>
      <c r="Q1191" s="79">
        <f t="shared" si="401"/>
        <v>0.0004133695524</v>
      </c>
    </row>
    <row r="1192">
      <c r="A1192" s="71" t="s">
        <v>2083</v>
      </c>
      <c r="B1192" s="72" t="s">
        <v>2071</v>
      </c>
      <c r="C1192" s="73"/>
      <c r="D1192" s="74">
        <v>11153.0</v>
      </c>
      <c r="E1192" s="75"/>
      <c r="F1192" s="73"/>
      <c r="G1192" s="74">
        <v>12847.0</v>
      </c>
      <c r="H1192" s="75"/>
      <c r="I1192" s="73"/>
      <c r="J1192" s="74">
        <v>12381.0</v>
      </c>
      <c r="K1192" s="75"/>
      <c r="L1192" s="73"/>
      <c r="M1192" s="74">
        <v>12172.0</v>
      </c>
      <c r="N1192" s="75"/>
      <c r="O1192" s="73"/>
      <c r="P1192" s="74">
        <v>12414.0</v>
      </c>
      <c r="Q1192" s="75"/>
    </row>
    <row r="1193">
      <c r="A1193" s="71" t="s">
        <v>2084</v>
      </c>
      <c r="B1193" s="72" t="s">
        <v>2071</v>
      </c>
      <c r="C1193" s="73"/>
      <c r="D1193" s="74">
        <v>17176.0</v>
      </c>
      <c r="E1193" s="75"/>
      <c r="F1193" s="73"/>
      <c r="G1193" s="74">
        <v>16820.0</v>
      </c>
      <c r="H1193" s="75"/>
      <c r="I1193" s="73"/>
      <c r="J1193" s="74">
        <v>15634.0</v>
      </c>
      <c r="K1193" s="75"/>
      <c r="L1193" s="76" t="s">
        <v>1383</v>
      </c>
      <c r="M1193" s="74">
        <v>14348.0</v>
      </c>
      <c r="N1193" s="77" t="s">
        <v>1383</v>
      </c>
      <c r="O1193" s="76" t="s">
        <v>1383</v>
      </c>
      <c r="P1193" s="74">
        <v>13359.0</v>
      </c>
      <c r="Q1193" s="77" t="s">
        <v>1383</v>
      </c>
    </row>
    <row r="1194">
      <c r="A1194" s="71" t="s">
        <v>2085</v>
      </c>
      <c r="B1194" s="72" t="s">
        <v>2071</v>
      </c>
      <c r="C1194" s="78">
        <v>28.0</v>
      </c>
      <c r="D1194" s="74">
        <v>15185.0</v>
      </c>
      <c r="E1194" s="79">
        <f>C1194/D1194</f>
        <v>0.001843924926</v>
      </c>
      <c r="F1194" s="73"/>
      <c r="G1194" s="74">
        <v>16744.0</v>
      </c>
      <c r="H1194" s="75"/>
      <c r="I1194" s="73"/>
      <c r="J1194" s="74">
        <v>17554.0</v>
      </c>
      <c r="K1194" s="75"/>
      <c r="L1194" s="78">
        <v>14.0</v>
      </c>
      <c r="M1194" s="74">
        <v>16135.0</v>
      </c>
      <c r="N1194" s="79">
        <f t="shared" ref="N1194:N1195" si="402">L1194/M1194</f>
        <v>0.0008676789588</v>
      </c>
      <c r="O1194" s="78">
        <v>13.0</v>
      </c>
      <c r="P1194" s="74">
        <v>15716.0</v>
      </c>
      <c r="Q1194" s="79">
        <f t="shared" ref="Q1194:Q1195" si="403">O1194/P1194</f>
        <v>0.0008271824892</v>
      </c>
    </row>
    <row r="1195">
      <c r="A1195" s="71" t="s">
        <v>564</v>
      </c>
      <c r="B1195" s="72" t="s">
        <v>2071</v>
      </c>
      <c r="C1195" s="73"/>
      <c r="D1195" s="74">
        <v>28801.0</v>
      </c>
      <c r="E1195" s="75"/>
      <c r="F1195" s="76" t="s">
        <v>1383</v>
      </c>
      <c r="G1195" s="74">
        <v>63831.0</v>
      </c>
      <c r="H1195" s="77" t="s">
        <v>1383</v>
      </c>
      <c r="I1195" s="78">
        <v>165.0</v>
      </c>
      <c r="J1195" s="74">
        <v>68698.0</v>
      </c>
      <c r="K1195" s="79">
        <f>I1195/J1195</f>
        <v>0.002401816647</v>
      </c>
      <c r="L1195" s="78">
        <v>360.0</v>
      </c>
      <c r="M1195" s="74">
        <v>82929.0</v>
      </c>
      <c r="N1195" s="79">
        <f t="shared" si="402"/>
        <v>0.004341062837</v>
      </c>
      <c r="O1195" s="78">
        <v>285.0</v>
      </c>
      <c r="P1195" s="74">
        <v>90541.0</v>
      </c>
      <c r="Q1195" s="79">
        <f t="shared" si="403"/>
        <v>0.00314774522</v>
      </c>
    </row>
    <row r="1196">
      <c r="A1196" s="71" t="s">
        <v>298</v>
      </c>
      <c r="B1196" s="72" t="s">
        <v>2071</v>
      </c>
      <c r="C1196" s="73"/>
      <c r="D1196" s="74">
        <v>20304.0</v>
      </c>
      <c r="E1196" s="75"/>
      <c r="F1196" s="73"/>
      <c r="G1196" s="74">
        <v>20466.0</v>
      </c>
      <c r="H1196" s="75"/>
      <c r="I1196" s="73"/>
      <c r="J1196" s="74">
        <v>19719.0</v>
      </c>
      <c r="K1196" s="75"/>
      <c r="L1196" s="73"/>
      <c r="M1196" s="74">
        <v>17233.0</v>
      </c>
      <c r="N1196" s="75"/>
      <c r="O1196" s="76" t="s">
        <v>1383</v>
      </c>
      <c r="P1196" s="74">
        <v>16525.0</v>
      </c>
      <c r="Q1196" s="77" t="s">
        <v>1383</v>
      </c>
    </row>
    <row r="1197">
      <c r="A1197" s="71" t="s">
        <v>1633</v>
      </c>
      <c r="B1197" s="72" t="s">
        <v>2071</v>
      </c>
      <c r="C1197" s="78">
        <v>44.0</v>
      </c>
      <c r="D1197" s="74">
        <v>23906.0</v>
      </c>
      <c r="E1197" s="79">
        <f>C1197/D1197</f>
        <v>0.001840542123</v>
      </c>
      <c r="F1197" s="73"/>
      <c r="G1197" s="74">
        <v>27242.0</v>
      </c>
      <c r="H1197" s="75"/>
      <c r="I1197" s="73"/>
      <c r="J1197" s="74">
        <v>25116.0</v>
      </c>
      <c r="K1197" s="75"/>
      <c r="L1197" s="73"/>
      <c r="M1197" s="74">
        <v>22931.0</v>
      </c>
      <c r="N1197" s="75"/>
      <c r="O1197" s="78">
        <v>18.0</v>
      </c>
      <c r="P1197" s="74">
        <v>22313.0</v>
      </c>
      <c r="Q1197" s="79">
        <f>O1197/P1197</f>
        <v>0.0008067046117</v>
      </c>
    </row>
    <row r="1198">
      <c r="A1198" s="71" t="s">
        <v>2086</v>
      </c>
      <c r="B1198" s="72" t="s">
        <v>2071</v>
      </c>
      <c r="C1198" s="73"/>
      <c r="D1198" s="74">
        <v>7387.0</v>
      </c>
      <c r="E1198" s="75"/>
      <c r="F1198" s="73"/>
      <c r="G1198" s="74">
        <v>8741.0</v>
      </c>
      <c r="H1198" s="75"/>
      <c r="I1198" s="73"/>
      <c r="J1198" s="74">
        <v>7033.0</v>
      </c>
      <c r="K1198" s="75"/>
      <c r="L1198" s="73"/>
      <c r="M1198" s="74">
        <v>6430.0</v>
      </c>
      <c r="N1198" s="75"/>
      <c r="O1198" s="73"/>
      <c r="P1198" s="74">
        <v>6506.0</v>
      </c>
      <c r="Q1198" s="75"/>
    </row>
    <row r="1199">
      <c r="A1199" s="71" t="s">
        <v>2087</v>
      </c>
      <c r="B1199" s="72" t="s">
        <v>2071</v>
      </c>
      <c r="C1199" s="73"/>
      <c r="D1199" s="74">
        <v>15509.0</v>
      </c>
      <c r="E1199" s="75"/>
      <c r="F1199" s="73"/>
      <c r="G1199" s="74">
        <v>14539.0</v>
      </c>
      <c r="H1199" s="75"/>
      <c r="I1199" s="73"/>
      <c r="J1199" s="74">
        <v>14084.0</v>
      </c>
      <c r="K1199" s="75"/>
      <c r="L1199" s="73"/>
      <c r="M1199" s="74">
        <v>12720.0</v>
      </c>
      <c r="N1199" s="75"/>
      <c r="O1199" s="76" t="s">
        <v>1383</v>
      </c>
      <c r="P1199" s="74">
        <v>12476.0</v>
      </c>
      <c r="Q1199" s="77" t="s">
        <v>1383</v>
      </c>
    </row>
    <row r="1200">
      <c r="A1200" s="71" t="s">
        <v>1179</v>
      </c>
      <c r="B1200" s="72" t="s">
        <v>2071</v>
      </c>
      <c r="C1200" s="78">
        <v>23.0</v>
      </c>
      <c r="D1200" s="74">
        <v>18428.0</v>
      </c>
      <c r="E1200" s="79">
        <f>C1200/D1200</f>
        <v>0.001248100716</v>
      </c>
      <c r="F1200" s="73"/>
      <c r="G1200" s="74">
        <v>15653.0</v>
      </c>
      <c r="H1200" s="75"/>
      <c r="I1200" s="73"/>
      <c r="J1200" s="74">
        <v>13997.0</v>
      </c>
      <c r="K1200" s="75"/>
      <c r="L1200" s="76" t="s">
        <v>1383</v>
      </c>
      <c r="M1200" s="74">
        <v>13490.0</v>
      </c>
      <c r="N1200" s="77" t="s">
        <v>1383</v>
      </c>
      <c r="O1200" s="73"/>
      <c r="P1200" s="74">
        <v>13026.0</v>
      </c>
      <c r="Q1200" s="75"/>
    </row>
    <row r="1201">
      <c r="A1201" s="71" t="s">
        <v>267</v>
      </c>
      <c r="B1201" s="72" t="s">
        <v>2071</v>
      </c>
      <c r="C1201" s="73"/>
      <c r="D1201" s="74">
        <v>8814.0</v>
      </c>
      <c r="E1201" s="75"/>
      <c r="F1201" s="73"/>
      <c r="G1201" s="74">
        <v>21065.0</v>
      </c>
      <c r="H1201" s="75"/>
      <c r="I1201" s="73"/>
      <c r="J1201" s="74">
        <v>21102.0</v>
      </c>
      <c r="K1201" s="75"/>
      <c r="L1201" s="73"/>
      <c r="M1201" s="74">
        <v>19672.0</v>
      </c>
      <c r="N1201" s="75"/>
      <c r="O1201" s="73"/>
      <c r="P1201" s="74">
        <v>22270.0</v>
      </c>
      <c r="Q1201" s="75"/>
    </row>
    <row r="1202">
      <c r="A1202" s="71" t="s">
        <v>2088</v>
      </c>
      <c r="B1202" s="72" t="s">
        <v>2071</v>
      </c>
      <c r="C1202" s="73"/>
      <c r="D1202" s="74">
        <v>8183.0</v>
      </c>
      <c r="E1202" s="75"/>
      <c r="F1202" s="73"/>
      <c r="G1202" s="74">
        <v>8563.0</v>
      </c>
      <c r="H1202" s="75"/>
      <c r="I1202" s="73"/>
      <c r="J1202" s="74">
        <v>9458.0</v>
      </c>
      <c r="K1202" s="75"/>
      <c r="L1202" s="76" t="s">
        <v>1383</v>
      </c>
      <c r="M1202" s="74">
        <v>9642.0</v>
      </c>
      <c r="N1202" s="77" t="s">
        <v>1383</v>
      </c>
      <c r="O1202" s="73"/>
      <c r="P1202" s="74">
        <v>10440.0</v>
      </c>
      <c r="Q1202" s="75"/>
    </row>
    <row r="1203">
      <c r="A1203" s="71" t="s">
        <v>1227</v>
      </c>
      <c r="B1203" s="72" t="s">
        <v>2071</v>
      </c>
      <c r="C1203" s="78">
        <v>240.0</v>
      </c>
      <c r="D1203" s="74">
        <v>82325.0</v>
      </c>
      <c r="E1203" s="79">
        <f t="shared" ref="E1203:E1204" si="404">C1203/D1203</f>
        <v>0.002915274825</v>
      </c>
      <c r="F1203" s="78">
        <v>8000.0</v>
      </c>
      <c r="G1203" s="74">
        <v>283522.0</v>
      </c>
      <c r="H1203" s="79">
        <f t="shared" ref="H1203:H1204" si="405">F1203/G1203</f>
        <v>0.02821650524</v>
      </c>
      <c r="I1203" s="78">
        <v>12085.0</v>
      </c>
      <c r="J1203" s="74">
        <v>367846.0</v>
      </c>
      <c r="K1203" s="79">
        <f t="shared" ref="K1203:K1204" si="406">I1203/J1203</f>
        <v>0.03285342236</v>
      </c>
      <c r="L1203" s="78">
        <v>22000.0</v>
      </c>
      <c r="M1203" s="74">
        <v>470454.0</v>
      </c>
      <c r="N1203" s="79">
        <f t="shared" ref="N1203:N1205" si="407">L1203/M1203</f>
        <v>0.04676333924</v>
      </c>
      <c r="O1203" s="78">
        <v>25250.0</v>
      </c>
      <c r="P1203" s="74">
        <v>477828.0</v>
      </c>
      <c r="Q1203" s="79">
        <f t="shared" ref="Q1203:Q1205" si="408">O1203/P1203</f>
        <v>0.05284328252</v>
      </c>
    </row>
    <row r="1204">
      <c r="A1204" s="71" t="s">
        <v>1180</v>
      </c>
      <c r="B1204" s="72" t="s">
        <v>2071</v>
      </c>
      <c r="C1204" s="78">
        <v>94.0</v>
      </c>
      <c r="D1204" s="74">
        <v>32019.0</v>
      </c>
      <c r="E1204" s="79">
        <f t="shared" si="404"/>
        <v>0.002935756894</v>
      </c>
      <c r="F1204" s="78">
        <v>230.0</v>
      </c>
      <c r="G1204" s="74">
        <v>89673.0</v>
      </c>
      <c r="H1204" s="79">
        <f t="shared" si="405"/>
        <v>0.0025648746</v>
      </c>
      <c r="I1204" s="78">
        <v>319.0</v>
      </c>
      <c r="J1204" s="74">
        <v>75941.0</v>
      </c>
      <c r="K1204" s="79">
        <f t="shared" si="406"/>
        <v>0.004200629436</v>
      </c>
      <c r="L1204" s="78">
        <v>371.0</v>
      </c>
      <c r="M1204" s="74">
        <v>73810.0</v>
      </c>
      <c r="N1204" s="79">
        <f t="shared" si="407"/>
        <v>0.005026419184</v>
      </c>
      <c r="O1204" s="78">
        <v>275.0</v>
      </c>
      <c r="P1204" s="74">
        <v>78705.0</v>
      </c>
      <c r="Q1204" s="79">
        <f t="shared" si="408"/>
        <v>0.003494060098</v>
      </c>
    </row>
    <row r="1205">
      <c r="A1205" s="71" t="s">
        <v>1132</v>
      </c>
      <c r="B1205" s="72" t="s">
        <v>2071</v>
      </c>
      <c r="C1205" s="73"/>
      <c r="D1205" s="74">
        <v>18736.0</v>
      </c>
      <c r="E1205" s="75"/>
      <c r="F1205" s="73"/>
      <c r="G1205" s="74">
        <v>27878.0</v>
      </c>
      <c r="H1205" s="75"/>
      <c r="I1205" s="73"/>
      <c r="J1205" s="74">
        <v>26555.0</v>
      </c>
      <c r="K1205" s="75"/>
      <c r="L1205" s="78">
        <v>44.0</v>
      </c>
      <c r="M1205" s="74">
        <v>27563.0</v>
      </c>
      <c r="N1205" s="79">
        <f t="shared" si="407"/>
        <v>0.001596342923</v>
      </c>
      <c r="O1205" s="78">
        <f>18+15</f>
        <v>33</v>
      </c>
      <c r="P1205" s="74">
        <v>32023.0</v>
      </c>
      <c r="Q1205" s="79">
        <f t="shared" si="408"/>
        <v>0.001030509321</v>
      </c>
    </row>
    <row r="1206">
      <c r="A1206" s="71" t="s">
        <v>1634</v>
      </c>
      <c r="B1206" s="72" t="s">
        <v>2071</v>
      </c>
      <c r="C1206" s="73"/>
      <c r="D1206" s="74">
        <v>28172.0</v>
      </c>
      <c r="E1206" s="75"/>
      <c r="F1206" s="73"/>
      <c r="G1206" s="74">
        <v>26297.0</v>
      </c>
      <c r="H1206" s="75"/>
      <c r="I1206" s="73"/>
      <c r="J1206" s="74">
        <v>24899.0</v>
      </c>
      <c r="K1206" s="75"/>
      <c r="L1206" s="76" t="s">
        <v>1383</v>
      </c>
      <c r="M1206" s="74">
        <v>22413.0</v>
      </c>
      <c r="N1206" s="77" t="s">
        <v>1383</v>
      </c>
      <c r="O1206" s="73"/>
      <c r="P1206" s="74">
        <v>21617.0</v>
      </c>
      <c r="Q1206" s="75"/>
    </row>
    <row r="1207">
      <c r="A1207" s="71" t="s">
        <v>734</v>
      </c>
      <c r="B1207" s="72" t="s">
        <v>2071</v>
      </c>
      <c r="C1207" s="73"/>
      <c r="D1207" s="74">
        <v>13047.0</v>
      </c>
      <c r="E1207" s="75"/>
      <c r="F1207" s="73"/>
      <c r="G1207" s="74">
        <v>12403.0</v>
      </c>
      <c r="H1207" s="75"/>
      <c r="I1207" s="73"/>
      <c r="J1207" s="74">
        <v>10783.0</v>
      </c>
      <c r="K1207" s="75"/>
      <c r="L1207" s="73"/>
      <c r="M1207" s="74">
        <v>9658.0</v>
      </c>
      <c r="N1207" s="75"/>
      <c r="O1207" s="73"/>
      <c r="P1207" s="74">
        <v>8878.0</v>
      </c>
      <c r="Q1207" s="75"/>
    </row>
    <row r="1208">
      <c r="A1208" s="71" t="s">
        <v>2089</v>
      </c>
      <c r="B1208" s="72" t="s">
        <v>2071</v>
      </c>
      <c r="C1208" s="73"/>
      <c r="D1208" s="74">
        <v>25710.0</v>
      </c>
      <c r="E1208" s="75"/>
      <c r="F1208" s="73"/>
      <c r="G1208" s="74">
        <v>30154.0</v>
      </c>
      <c r="H1208" s="75"/>
      <c r="I1208" s="78">
        <v>8.0</v>
      </c>
      <c r="J1208" s="74">
        <v>30006.0</v>
      </c>
      <c r="K1208" s="79">
        <f>I1208/J1208</f>
        <v>0.000266613344</v>
      </c>
      <c r="L1208" s="78">
        <v>18.0</v>
      </c>
      <c r="M1208" s="74">
        <v>29259.0</v>
      </c>
      <c r="N1208" s="79">
        <f>L1208/M1208</f>
        <v>0.0006151953245</v>
      </c>
      <c r="O1208" s="78">
        <v>24.0</v>
      </c>
      <c r="P1208" s="74">
        <v>27856.0</v>
      </c>
      <c r="Q1208" s="79">
        <f>O1208/P1208</f>
        <v>0.0008615738082</v>
      </c>
    </row>
    <row r="1209">
      <c r="A1209" s="71" t="s">
        <v>2090</v>
      </c>
      <c r="B1209" s="72" t="s">
        <v>2071</v>
      </c>
      <c r="C1209" s="73"/>
      <c r="D1209" s="74">
        <v>11524.0</v>
      </c>
      <c r="E1209" s="75"/>
      <c r="F1209" s="73"/>
      <c r="G1209" s="74">
        <v>17363.0</v>
      </c>
      <c r="H1209" s="75"/>
      <c r="I1209" s="73"/>
      <c r="J1209" s="74">
        <v>16857.0</v>
      </c>
      <c r="K1209" s="75"/>
      <c r="L1209" s="76" t="s">
        <v>1383</v>
      </c>
      <c r="M1209" s="74">
        <v>16320.0</v>
      </c>
      <c r="N1209" s="77" t="s">
        <v>1383</v>
      </c>
      <c r="O1209" s="73"/>
      <c r="P1209" s="74">
        <v>18718.0</v>
      </c>
      <c r="Q1209" s="75"/>
    </row>
    <row r="1210">
      <c r="A1210" s="71" t="s">
        <v>606</v>
      </c>
      <c r="B1210" s="72" t="s">
        <v>2071</v>
      </c>
      <c r="C1210" s="73"/>
      <c r="D1210" s="74">
        <v>17583.0</v>
      </c>
      <c r="E1210" s="75"/>
      <c r="F1210" s="73"/>
      <c r="G1210" s="74">
        <v>26583.0</v>
      </c>
      <c r="H1210" s="75"/>
      <c r="I1210" s="73"/>
      <c r="J1210" s="74">
        <v>24211.0</v>
      </c>
      <c r="K1210" s="75"/>
      <c r="L1210" s="73"/>
      <c r="M1210" s="74">
        <v>23774.0</v>
      </c>
      <c r="N1210" s="75"/>
      <c r="O1210" s="73"/>
      <c r="P1210" s="74">
        <v>24637.0</v>
      </c>
      <c r="Q1210" s="75"/>
    </row>
    <row r="1211">
      <c r="A1211" s="71" t="s">
        <v>916</v>
      </c>
      <c r="B1211" s="72" t="s">
        <v>2071</v>
      </c>
      <c r="C1211" s="73"/>
      <c r="D1211" s="74">
        <v>15925.0</v>
      </c>
      <c r="E1211" s="75"/>
      <c r="F1211" s="73"/>
      <c r="G1211" s="74">
        <v>15514.0</v>
      </c>
      <c r="H1211" s="75"/>
      <c r="I1211" s="73"/>
      <c r="J1211" s="74">
        <v>13465.0</v>
      </c>
      <c r="K1211" s="75"/>
      <c r="L1211" s="73"/>
      <c r="M1211" s="74">
        <v>12093.0</v>
      </c>
      <c r="N1211" s="75"/>
      <c r="O1211" s="73"/>
      <c r="P1211" s="74">
        <v>11490.0</v>
      </c>
      <c r="Q1211" s="75"/>
    </row>
    <row r="1212">
      <c r="A1212" s="71" t="s">
        <v>1563</v>
      </c>
      <c r="B1212" s="72" t="s">
        <v>2071</v>
      </c>
      <c r="C1212" s="73"/>
      <c r="D1212" s="74">
        <v>17426.0</v>
      </c>
      <c r="E1212" s="75"/>
      <c r="F1212" s="73"/>
      <c r="G1212" s="74">
        <v>17033.0</v>
      </c>
      <c r="H1212" s="75"/>
      <c r="I1212" s="73"/>
      <c r="J1212" s="74">
        <v>15956.0</v>
      </c>
      <c r="K1212" s="75"/>
      <c r="L1212" s="73"/>
      <c r="M1212" s="74">
        <v>13929.0</v>
      </c>
      <c r="N1212" s="75"/>
      <c r="O1212" s="73"/>
      <c r="P1212" s="74">
        <v>14395.0</v>
      </c>
      <c r="Q1212" s="75"/>
    </row>
    <row r="1213">
      <c r="A1213" s="71" t="s">
        <v>1692</v>
      </c>
      <c r="B1213" s="72" t="s">
        <v>2071</v>
      </c>
      <c r="C1213" s="78">
        <v>35.0</v>
      </c>
      <c r="D1213" s="74">
        <v>20016.0</v>
      </c>
      <c r="E1213" s="79">
        <f t="shared" ref="E1213:E1214" si="409">C1213/D1213</f>
        <v>0.001748601119</v>
      </c>
      <c r="F1213" s="73"/>
      <c r="G1213" s="74">
        <v>25253.0</v>
      </c>
      <c r="H1213" s="75"/>
      <c r="I1213" s="78">
        <v>2.0</v>
      </c>
      <c r="J1213" s="74">
        <v>24778.0</v>
      </c>
      <c r="K1213" s="79">
        <f>I1213/J1213</f>
        <v>0.00008071676487</v>
      </c>
      <c r="L1213" s="76" t="s">
        <v>1383</v>
      </c>
      <c r="M1213" s="74">
        <v>23339.0</v>
      </c>
      <c r="N1213" s="77" t="s">
        <v>1383</v>
      </c>
      <c r="O1213" s="73"/>
      <c r="P1213" s="74">
        <v>21416.0</v>
      </c>
      <c r="Q1213" s="75"/>
    </row>
    <row r="1214">
      <c r="A1214" s="71" t="s">
        <v>297</v>
      </c>
      <c r="B1214" s="72" t="s">
        <v>2071</v>
      </c>
      <c r="C1214" s="78">
        <v>48.0</v>
      </c>
      <c r="D1214" s="74">
        <v>20196.0</v>
      </c>
      <c r="E1214" s="79">
        <f t="shared" si="409"/>
        <v>0.002376708259</v>
      </c>
      <c r="F1214" s="76" t="s">
        <v>1383</v>
      </c>
      <c r="G1214" s="74">
        <v>19453.0</v>
      </c>
      <c r="H1214" s="77" t="s">
        <v>1383</v>
      </c>
      <c r="I1214" s="73"/>
      <c r="J1214" s="74">
        <v>18857.0</v>
      </c>
      <c r="K1214" s="75"/>
      <c r="L1214" s="78">
        <v>14.0</v>
      </c>
      <c r="M1214" s="74">
        <v>18615.0</v>
      </c>
      <c r="N1214" s="79">
        <f>L1214/M1214</f>
        <v>0.0007520816546</v>
      </c>
      <c r="O1214" s="76" t="s">
        <v>1383</v>
      </c>
      <c r="P1214" s="74">
        <v>18000.0</v>
      </c>
      <c r="Q1214" s="77" t="s">
        <v>1383</v>
      </c>
    </row>
    <row r="1215">
      <c r="A1215" s="71" t="s">
        <v>1411</v>
      </c>
      <c r="B1215" s="72" t="s">
        <v>2071</v>
      </c>
      <c r="C1215" s="73"/>
      <c r="D1215" s="74">
        <v>26222.0</v>
      </c>
      <c r="E1215" s="75"/>
      <c r="F1215" s="73"/>
      <c r="G1215" s="74">
        <v>30868.0</v>
      </c>
      <c r="H1215" s="75"/>
      <c r="I1215" s="73"/>
      <c r="J1215" s="74">
        <v>27518.0</v>
      </c>
      <c r="K1215" s="75"/>
      <c r="L1215" s="73"/>
      <c r="M1215" s="74">
        <v>23070.0</v>
      </c>
      <c r="N1215" s="75"/>
      <c r="O1215" s="73"/>
      <c r="P1215" s="74">
        <v>21396.0</v>
      </c>
      <c r="Q1215" s="75"/>
    </row>
    <row r="1216">
      <c r="A1216" s="71" t="s">
        <v>708</v>
      </c>
      <c r="B1216" s="72" t="s">
        <v>2071</v>
      </c>
      <c r="C1216" s="73"/>
      <c r="D1216" s="74">
        <v>8876.0</v>
      </c>
      <c r="E1216" s="75"/>
      <c r="F1216" s="73"/>
      <c r="G1216" s="74">
        <v>11273.0</v>
      </c>
      <c r="H1216" s="75"/>
      <c r="I1216" s="73"/>
      <c r="J1216" s="74">
        <v>10721.0</v>
      </c>
      <c r="K1216" s="75"/>
      <c r="L1216" s="73"/>
      <c r="M1216" s="74">
        <v>9418.0</v>
      </c>
      <c r="N1216" s="75"/>
      <c r="O1216" s="76" t="s">
        <v>1383</v>
      </c>
      <c r="P1216" s="74">
        <v>9656.0</v>
      </c>
      <c r="Q1216" s="77" t="s">
        <v>1383</v>
      </c>
    </row>
    <row r="1217">
      <c r="A1217" s="71" t="s">
        <v>2091</v>
      </c>
      <c r="B1217" s="72" t="s">
        <v>2071</v>
      </c>
      <c r="C1217" s="73"/>
      <c r="D1217" s="74">
        <v>7304.0</v>
      </c>
      <c r="E1217" s="75"/>
      <c r="F1217" s="73"/>
      <c r="G1217" s="74">
        <v>10088.0</v>
      </c>
      <c r="H1217" s="75"/>
      <c r="I1217" s="73"/>
      <c r="J1217" s="74">
        <v>9500.0</v>
      </c>
      <c r="K1217" s="75"/>
      <c r="L1217" s="73"/>
      <c r="M1217" s="74">
        <v>8368.0</v>
      </c>
      <c r="N1217" s="75"/>
      <c r="O1217" s="73"/>
      <c r="P1217" s="74">
        <v>8638.0</v>
      </c>
      <c r="Q1217" s="75"/>
    </row>
    <row r="1218">
      <c r="A1218" s="71" t="s">
        <v>1234</v>
      </c>
      <c r="B1218" s="72" t="s">
        <v>2071</v>
      </c>
      <c r="C1218" s="73"/>
      <c r="D1218" s="74">
        <v>24837.0</v>
      </c>
      <c r="E1218" s="75"/>
      <c r="F1218" s="76" t="s">
        <v>1383</v>
      </c>
      <c r="G1218" s="74">
        <v>30572.0</v>
      </c>
      <c r="H1218" s="77" t="s">
        <v>1383</v>
      </c>
      <c r="I1218" s="78">
        <v>92.0</v>
      </c>
      <c r="J1218" s="74">
        <v>30226.0</v>
      </c>
      <c r="K1218" s="79">
        <f>I1218/J1218</f>
        <v>0.00304373718</v>
      </c>
      <c r="L1218" s="78">
        <v>88.0</v>
      </c>
      <c r="M1218" s="74">
        <v>33493.0</v>
      </c>
      <c r="N1218" s="79">
        <f>L1218/M1218</f>
        <v>0.002627414684</v>
      </c>
      <c r="O1218" s="78">
        <v>85.0</v>
      </c>
      <c r="P1218" s="74">
        <v>31576.0</v>
      </c>
      <c r="Q1218" s="79">
        <f>O1218/P1218</f>
        <v>0.002691917912</v>
      </c>
    </row>
    <row r="1219">
      <c r="A1219" s="71" t="s">
        <v>2092</v>
      </c>
      <c r="B1219" s="72" t="s">
        <v>2071</v>
      </c>
      <c r="C1219" s="73"/>
      <c r="D1219" s="74">
        <v>7816.0</v>
      </c>
      <c r="E1219" s="75"/>
      <c r="F1219" s="73"/>
      <c r="G1219" s="74">
        <v>13539.0</v>
      </c>
      <c r="H1219" s="75"/>
      <c r="I1219" s="73"/>
      <c r="J1219" s="74">
        <v>14690.0</v>
      </c>
      <c r="K1219" s="75"/>
      <c r="L1219" s="73"/>
      <c r="M1219" s="74">
        <v>13936.0</v>
      </c>
      <c r="N1219" s="75"/>
      <c r="O1219" s="73"/>
      <c r="P1219" s="74">
        <v>15749.0</v>
      </c>
      <c r="Q1219" s="75"/>
    </row>
    <row r="1220">
      <c r="A1220" s="71" t="s">
        <v>1750</v>
      </c>
      <c r="B1220" s="72" t="s">
        <v>2071</v>
      </c>
      <c r="C1220" s="73"/>
      <c r="D1220" s="74">
        <v>14673.0</v>
      </c>
      <c r="E1220" s="75"/>
      <c r="F1220" s="73"/>
      <c r="G1220" s="74">
        <v>12335.0</v>
      </c>
      <c r="H1220" s="75"/>
      <c r="I1220" s="73"/>
      <c r="J1220" s="74">
        <v>11281.0</v>
      </c>
      <c r="K1220" s="75"/>
      <c r="L1220" s="73"/>
      <c r="M1220" s="74">
        <v>9350.0</v>
      </c>
      <c r="N1220" s="75"/>
      <c r="O1220" s="73"/>
      <c r="P1220" s="74">
        <v>8766.0</v>
      </c>
      <c r="Q1220" s="75"/>
    </row>
    <row r="1221">
      <c r="A1221" s="71" t="s">
        <v>1448</v>
      </c>
      <c r="B1221" s="72" t="s">
        <v>2071</v>
      </c>
      <c r="C1221" s="73"/>
      <c r="D1221" s="74">
        <v>9805.0</v>
      </c>
      <c r="E1221" s="75"/>
      <c r="F1221" s="73"/>
      <c r="G1221" s="74">
        <v>16717.0</v>
      </c>
      <c r="H1221" s="75"/>
      <c r="I1221" s="73"/>
      <c r="J1221" s="74">
        <v>15567.0</v>
      </c>
      <c r="K1221" s="75"/>
      <c r="L1221" s="73"/>
      <c r="M1221" s="74">
        <v>16728.0</v>
      </c>
      <c r="N1221" s="75"/>
      <c r="O1221" s="73"/>
      <c r="P1221" s="74">
        <v>14798.0</v>
      </c>
      <c r="Q1221" s="75"/>
    </row>
    <row r="1222">
      <c r="A1222" s="71" t="s">
        <v>1449</v>
      </c>
      <c r="B1222" s="72" t="s">
        <v>2071</v>
      </c>
      <c r="C1222" s="73"/>
      <c r="D1222" s="74">
        <v>9270.0</v>
      </c>
      <c r="E1222" s="75"/>
      <c r="F1222" s="73"/>
      <c r="G1222" s="74">
        <v>14557.0</v>
      </c>
      <c r="H1222" s="75"/>
      <c r="I1222" s="73"/>
      <c r="J1222" s="74">
        <v>12860.0</v>
      </c>
      <c r="K1222" s="75"/>
      <c r="L1222" s="78">
        <f>13+12</f>
        <v>25</v>
      </c>
      <c r="M1222" s="74">
        <v>15762.0</v>
      </c>
      <c r="N1222" s="79">
        <f>L1222/M1222</f>
        <v>0.001586093135</v>
      </c>
      <c r="O1222" s="78">
        <v>14.0</v>
      </c>
      <c r="P1222" s="74">
        <v>23149.0</v>
      </c>
      <c r="Q1222" s="79">
        <f>O1222/P1222</f>
        <v>0.0006047777442</v>
      </c>
    </row>
    <row r="1223">
      <c r="A1223" s="71" t="s">
        <v>2093</v>
      </c>
      <c r="B1223" s="72" t="s">
        <v>2071</v>
      </c>
      <c r="C1223" s="73"/>
      <c r="D1223" s="74">
        <v>14346.0</v>
      </c>
      <c r="E1223" s="75"/>
      <c r="F1223" s="73"/>
      <c r="G1223" s="74">
        <v>14375.0</v>
      </c>
      <c r="H1223" s="75"/>
      <c r="I1223" s="73"/>
      <c r="J1223" s="74">
        <v>13532.0</v>
      </c>
      <c r="K1223" s="75"/>
      <c r="L1223" s="73"/>
      <c r="M1223" s="74">
        <v>12173.0</v>
      </c>
      <c r="N1223" s="75"/>
      <c r="O1223" s="76" t="s">
        <v>1383</v>
      </c>
      <c r="P1223" s="74">
        <v>11775.0</v>
      </c>
      <c r="Q1223" s="77" t="s">
        <v>1383</v>
      </c>
    </row>
    <row r="1224">
      <c r="A1224" s="71" t="s">
        <v>285</v>
      </c>
      <c r="B1224" s="72" t="s">
        <v>2071</v>
      </c>
      <c r="C1224" s="73"/>
      <c r="D1224" s="74">
        <v>19071.0</v>
      </c>
      <c r="E1224" s="75"/>
      <c r="F1224" s="73"/>
      <c r="G1224" s="74">
        <v>18304.0</v>
      </c>
      <c r="H1224" s="75"/>
      <c r="I1224" s="73"/>
      <c r="J1224" s="74">
        <v>16414.0</v>
      </c>
      <c r="K1224" s="75"/>
      <c r="L1224" s="73"/>
      <c r="M1224" s="74">
        <v>13466.0</v>
      </c>
      <c r="N1224" s="75"/>
      <c r="O1224" s="73"/>
      <c r="P1224" s="74">
        <v>13195.0</v>
      </c>
      <c r="Q1224" s="75"/>
    </row>
    <row r="1225">
      <c r="A1225" s="71" t="s">
        <v>277</v>
      </c>
      <c r="B1225" s="72" t="s">
        <v>2071</v>
      </c>
      <c r="C1225" s="73"/>
      <c r="D1225" s="74">
        <v>16249.0</v>
      </c>
      <c r="E1225" s="75"/>
      <c r="F1225" s="73"/>
      <c r="G1225" s="74">
        <v>15604.0</v>
      </c>
      <c r="H1225" s="75"/>
      <c r="I1225" s="73"/>
      <c r="J1225" s="74">
        <v>15233.0</v>
      </c>
      <c r="K1225" s="75"/>
      <c r="L1225" s="73"/>
      <c r="M1225" s="74">
        <v>13011.0</v>
      </c>
      <c r="N1225" s="75"/>
      <c r="O1225" s="73"/>
      <c r="P1225" s="74">
        <v>12442.0</v>
      </c>
      <c r="Q1225" s="75"/>
    </row>
    <row r="1226">
      <c r="A1226" s="71" t="s">
        <v>1414</v>
      </c>
      <c r="B1226" s="72" t="s">
        <v>2071</v>
      </c>
      <c r="C1226" s="73"/>
      <c r="D1226" s="74">
        <v>10132.0</v>
      </c>
      <c r="E1226" s="75"/>
      <c r="F1226" s="73"/>
      <c r="G1226" s="74">
        <v>12863.0</v>
      </c>
      <c r="H1226" s="75"/>
      <c r="I1226" s="73"/>
      <c r="J1226" s="74">
        <v>12015.0</v>
      </c>
      <c r="K1226" s="75"/>
      <c r="L1226" s="73"/>
      <c r="M1226" s="74">
        <v>10968.0</v>
      </c>
      <c r="N1226" s="75"/>
      <c r="O1226" s="73"/>
      <c r="P1226" s="74">
        <v>11140.0</v>
      </c>
      <c r="Q1226" s="75"/>
    </row>
    <row r="1227">
      <c r="A1227" s="71" t="s">
        <v>2094</v>
      </c>
      <c r="B1227" s="72" t="s">
        <v>2071</v>
      </c>
      <c r="C1227" s="73"/>
      <c r="D1227" s="74">
        <v>7694.0</v>
      </c>
      <c r="E1227" s="75"/>
      <c r="F1227" s="73"/>
      <c r="G1227" s="74">
        <v>19488.0</v>
      </c>
      <c r="H1227" s="75"/>
      <c r="I1227" s="73"/>
      <c r="J1227" s="74">
        <v>25180.0</v>
      </c>
      <c r="K1227" s="75"/>
      <c r="L1227" s="78">
        <v>35.0</v>
      </c>
      <c r="M1227" s="74">
        <v>30262.0</v>
      </c>
      <c r="N1227" s="79">
        <f>L1227/M1227</f>
        <v>0.00115656599</v>
      </c>
      <c r="O1227" s="78">
        <v>18.0</v>
      </c>
      <c r="P1227" s="74">
        <v>39787.0</v>
      </c>
      <c r="Q1227" s="79">
        <f>O1227/P1227</f>
        <v>0.0004524090783</v>
      </c>
    </row>
    <row r="1228">
      <c r="A1228" s="71" t="s">
        <v>1452</v>
      </c>
      <c r="B1228" s="72" t="s">
        <v>2071</v>
      </c>
      <c r="C1228" s="73"/>
      <c r="D1228" s="74">
        <v>18947.0</v>
      </c>
      <c r="E1228" s="75"/>
      <c r="F1228" s="73"/>
      <c r="G1228" s="74">
        <v>27136.0</v>
      </c>
      <c r="H1228" s="75"/>
      <c r="I1228" s="73"/>
      <c r="J1228" s="74">
        <v>24886.0</v>
      </c>
      <c r="K1228" s="75"/>
      <c r="L1228" s="73"/>
      <c r="M1228" s="74">
        <v>26959.0</v>
      </c>
      <c r="N1228" s="75"/>
      <c r="O1228" s="73"/>
      <c r="P1228" s="74">
        <v>29039.0</v>
      </c>
      <c r="Q1228" s="75"/>
    </row>
    <row r="1229">
      <c r="A1229" s="71" t="s">
        <v>2095</v>
      </c>
      <c r="B1229" s="72" t="s">
        <v>2071</v>
      </c>
      <c r="C1229" s="73"/>
      <c r="D1229" s="74">
        <v>29544.0</v>
      </c>
      <c r="E1229" s="75"/>
      <c r="F1229" s="73"/>
      <c r="G1229" s="74">
        <v>28833.0</v>
      </c>
      <c r="H1229" s="75"/>
      <c r="I1229" s="73"/>
      <c r="J1229" s="74">
        <v>27744.0</v>
      </c>
      <c r="K1229" s="75"/>
      <c r="L1229" s="76" t="s">
        <v>1383</v>
      </c>
      <c r="M1229" s="74">
        <v>26371.0</v>
      </c>
      <c r="N1229" s="77" t="s">
        <v>1383</v>
      </c>
      <c r="O1229" s="76" t="s">
        <v>1383</v>
      </c>
      <c r="P1229" s="74">
        <v>25556.0</v>
      </c>
      <c r="Q1229" s="77" t="s">
        <v>1383</v>
      </c>
    </row>
    <row r="1230">
      <c r="A1230" s="71" t="s">
        <v>2096</v>
      </c>
      <c r="B1230" s="72" t="s">
        <v>2071</v>
      </c>
      <c r="C1230" s="73"/>
      <c r="D1230" s="74">
        <v>5791.0</v>
      </c>
      <c r="E1230" s="75"/>
      <c r="F1230" s="73"/>
      <c r="G1230" s="74">
        <v>14681.0</v>
      </c>
      <c r="H1230" s="75"/>
      <c r="I1230" s="73"/>
      <c r="J1230" s="74">
        <v>12889.0</v>
      </c>
      <c r="K1230" s="75"/>
      <c r="L1230" s="73"/>
      <c r="M1230" s="74">
        <v>12220.0</v>
      </c>
      <c r="N1230" s="75"/>
      <c r="O1230" s="73"/>
      <c r="P1230" s="74">
        <v>13390.0</v>
      </c>
      <c r="Q1230" s="75"/>
    </row>
    <row r="1231">
      <c r="A1231" s="71" t="s">
        <v>1827</v>
      </c>
      <c r="B1231" s="72" t="s">
        <v>2071</v>
      </c>
      <c r="C1231" s="73"/>
      <c r="D1231" s="74">
        <v>11824.0</v>
      </c>
      <c r="E1231" s="75"/>
      <c r="F1231" s="73"/>
      <c r="G1231" s="74">
        <v>14283.0</v>
      </c>
      <c r="H1231" s="75"/>
      <c r="I1231" s="73"/>
      <c r="J1231" s="74">
        <v>13559.0</v>
      </c>
      <c r="K1231" s="75"/>
      <c r="L1231" s="73"/>
      <c r="M1231" s="74">
        <v>12462.0</v>
      </c>
      <c r="N1231" s="75"/>
      <c r="O1231" s="73"/>
      <c r="P1231" s="74">
        <v>12375.0</v>
      </c>
      <c r="Q1231" s="75"/>
    </row>
    <row r="1232">
      <c r="A1232" s="71" t="s">
        <v>2097</v>
      </c>
      <c r="B1232" s="72" t="s">
        <v>2071</v>
      </c>
      <c r="C1232" s="73"/>
      <c r="D1232" s="74">
        <v>5618.0</v>
      </c>
      <c r="E1232" s="75"/>
      <c r="F1232" s="73"/>
      <c r="G1232" s="74">
        <v>11926.0</v>
      </c>
      <c r="H1232" s="75"/>
      <c r="I1232" s="73"/>
      <c r="J1232" s="74">
        <v>11125.0</v>
      </c>
      <c r="K1232" s="75"/>
      <c r="L1232" s="73"/>
      <c r="M1232" s="74">
        <v>9537.0</v>
      </c>
      <c r="N1232" s="75"/>
      <c r="O1232" s="73"/>
      <c r="P1232" s="74">
        <v>10766.0</v>
      </c>
      <c r="Q1232" s="75"/>
    </row>
    <row r="1233">
      <c r="A1233" s="71" t="s">
        <v>2098</v>
      </c>
      <c r="B1233" s="72" t="s">
        <v>2071</v>
      </c>
      <c r="C1233" s="73"/>
      <c r="D1233" s="74">
        <v>4299.0</v>
      </c>
      <c r="E1233" s="75"/>
      <c r="F1233" s="73"/>
      <c r="G1233" s="74">
        <v>19559.0</v>
      </c>
      <c r="H1233" s="75"/>
      <c r="I1233" s="73"/>
      <c r="J1233" s="74">
        <v>26634.0</v>
      </c>
      <c r="K1233" s="75"/>
      <c r="L1233" s="78">
        <v>48.0</v>
      </c>
      <c r="M1233" s="74">
        <v>37284.0</v>
      </c>
      <c r="N1233" s="79">
        <f>L1233/M1233</f>
        <v>0.001287415513</v>
      </c>
      <c r="O1233" s="78">
        <v>64.0</v>
      </c>
      <c r="P1233" s="74">
        <v>46857.0</v>
      </c>
      <c r="Q1233" s="79">
        <f>O1233/P1233</f>
        <v>0.001365857823</v>
      </c>
    </row>
    <row r="1234">
      <c r="A1234" s="71" t="s">
        <v>670</v>
      </c>
      <c r="B1234" s="72" t="s">
        <v>2071</v>
      </c>
      <c r="C1234" s="73"/>
      <c r="D1234" s="74">
        <v>11895.0</v>
      </c>
      <c r="E1234" s="75"/>
      <c r="F1234" s="73"/>
      <c r="G1234" s="74">
        <v>14898.0</v>
      </c>
      <c r="H1234" s="75"/>
      <c r="I1234" s="73"/>
      <c r="J1234" s="74">
        <v>14434.0</v>
      </c>
      <c r="K1234" s="75"/>
      <c r="L1234" s="73"/>
      <c r="M1234" s="74">
        <v>13707.0</v>
      </c>
      <c r="N1234" s="75"/>
      <c r="O1234" s="76" t="s">
        <v>1383</v>
      </c>
      <c r="P1234" s="74">
        <v>15358.0</v>
      </c>
      <c r="Q1234" s="77" t="s">
        <v>1383</v>
      </c>
    </row>
    <row r="1235">
      <c r="A1235" s="71" t="s">
        <v>2099</v>
      </c>
      <c r="B1235" s="72" t="s">
        <v>2071</v>
      </c>
      <c r="C1235" s="73"/>
      <c r="D1235" s="74">
        <v>27271.0</v>
      </c>
      <c r="E1235" s="75"/>
      <c r="F1235" s="76" t="s">
        <v>1383</v>
      </c>
      <c r="G1235" s="74">
        <v>33913.0</v>
      </c>
      <c r="H1235" s="77" t="s">
        <v>1383</v>
      </c>
      <c r="I1235" s="73"/>
      <c r="J1235" s="74">
        <v>35813.0</v>
      </c>
      <c r="K1235" s="75"/>
      <c r="L1235" s="78">
        <v>35.0</v>
      </c>
      <c r="M1235" s="74">
        <v>34664.0</v>
      </c>
      <c r="N1235" s="79">
        <f>L1235/M1235</f>
        <v>0.001009693053</v>
      </c>
      <c r="O1235" s="78">
        <v>200.0</v>
      </c>
      <c r="P1235" s="74">
        <v>33336.0</v>
      </c>
      <c r="Q1235" s="79">
        <f>O1235/P1235</f>
        <v>0.005999520038</v>
      </c>
    </row>
    <row r="1236">
      <c r="A1236" s="71" t="s">
        <v>1059</v>
      </c>
      <c r="B1236" s="72" t="s">
        <v>2071</v>
      </c>
      <c r="C1236" s="73"/>
      <c r="D1236" s="74">
        <v>12568.0</v>
      </c>
      <c r="E1236" s="75"/>
      <c r="F1236" s="73"/>
      <c r="G1236" s="74">
        <v>15796.0</v>
      </c>
      <c r="H1236" s="75"/>
      <c r="I1236" s="73"/>
      <c r="J1236" s="74">
        <v>14941.0</v>
      </c>
      <c r="K1236" s="75"/>
      <c r="L1236" s="73"/>
      <c r="M1236" s="74">
        <v>15308.0</v>
      </c>
      <c r="N1236" s="75"/>
      <c r="O1236" s="73"/>
      <c r="P1236" s="74">
        <v>17437.0</v>
      </c>
      <c r="Q1236" s="75"/>
    </row>
    <row r="1237">
      <c r="A1237" s="71" t="s">
        <v>1255</v>
      </c>
      <c r="B1237" s="72" t="s">
        <v>2071</v>
      </c>
      <c r="C1237" s="78">
        <v>1.0</v>
      </c>
      <c r="D1237" s="74">
        <v>26715.0</v>
      </c>
      <c r="E1237" s="79">
        <f t="shared" ref="E1237:E1238" si="410">C1237/D1237</f>
        <v>0.00003743215422</v>
      </c>
      <c r="F1237" s="78">
        <v>40.0</v>
      </c>
      <c r="G1237" s="74">
        <v>22556.0</v>
      </c>
      <c r="H1237" s="79">
        <f>F1237/G1237</f>
        <v>0.001773364072</v>
      </c>
      <c r="I1237" s="78">
        <v>88.0</v>
      </c>
      <c r="J1237" s="74">
        <v>20345.0</v>
      </c>
      <c r="K1237" s="79">
        <f>I1237/J1237</f>
        <v>0.004325387073</v>
      </c>
      <c r="L1237" s="78">
        <v>95.0</v>
      </c>
      <c r="M1237" s="74">
        <v>18001.0</v>
      </c>
      <c r="N1237" s="79">
        <f>L1237/M1237</f>
        <v>0.005277484584</v>
      </c>
      <c r="O1237" s="78">
        <v>15.0</v>
      </c>
      <c r="P1237" s="74">
        <v>18327.0</v>
      </c>
      <c r="Q1237" s="79">
        <f>O1237/P1237</f>
        <v>0.0008184645605</v>
      </c>
    </row>
    <row r="1238">
      <c r="A1238" s="71" t="s">
        <v>2100</v>
      </c>
      <c r="B1238" s="72" t="s">
        <v>2071</v>
      </c>
      <c r="C1238" s="78">
        <v>16.0</v>
      </c>
      <c r="D1238" s="74">
        <v>17366.0</v>
      </c>
      <c r="E1238" s="79">
        <f t="shared" si="410"/>
        <v>0.0009213405505</v>
      </c>
      <c r="F1238" s="73"/>
      <c r="G1238" s="74">
        <v>14429.0</v>
      </c>
      <c r="H1238" s="75"/>
      <c r="I1238" s="73"/>
      <c r="J1238" s="74">
        <v>13990.0</v>
      </c>
      <c r="K1238" s="75"/>
      <c r="L1238" s="73"/>
      <c r="M1238" s="74">
        <v>13819.0</v>
      </c>
      <c r="N1238" s="75"/>
      <c r="O1238" s="76" t="s">
        <v>1383</v>
      </c>
      <c r="P1238" s="74">
        <v>13862.0</v>
      </c>
      <c r="Q1238" s="77" t="s">
        <v>1383</v>
      </c>
    </row>
    <row r="1239">
      <c r="A1239" s="71" t="s">
        <v>1455</v>
      </c>
      <c r="B1239" s="72" t="s">
        <v>2071</v>
      </c>
      <c r="C1239" s="73"/>
      <c r="D1239" s="74">
        <v>15734.0</v>
      </c>
      <c r="E1239" s="75"/>
      <c r="F1239" s="73"/>
      <c r="G1239" s="74">
        <v>21561.0</v>
      </c>
      <c r="H1239" s="75"/>
      <c r="I1239" s="73"/>
      <c r="J1239" s="74">
        <v>20351.0</v>
      </c>
      <c r="K1239" s="75"/>
      <c r="L1239" s="73"/>
      <c r="M1239" s="74">
        <v>17803.0</v>
      </c>
      <c r="N1239" s="75"/>
      <c r="O1239" s="73"/>
      <c r="P1239" s="74">
        <v>17400.0</v>
      </c>
      <c r="Q1239" s="75"/>
    </row>
    <row r="1240">
      <c r="A1240" s="71" t="s">
        <v>1756</v>
      </c>
      <c r="B1240" s="72" t="s">
        <v>2071</v>
      </c>
      <c r="C1240" s="73"/>
      <c r="D1240" s="74">
        <v>7250.0</v>
      </c>
      <c r="E1240" s="75"/>
      <c r="F1240" s="73"/>
      <c r="G1240" s="74">
        <v>11438.0</v>
      </c>
      <c r="H1240" s="75"/>
      <c r="I1240" s="73"/>
      <c r="J1240" s="74">
        <v>10490.0</v>
      </c>
      <c r="K1240" s="75"/>
      <c r="L1240" s="73"/>
      <c r="M1240" s="74">
        <v>10755.0</v>
      </c>
      <c r="N1240" s="75"/>
      <c r="O1240" s="73"/>
      <c r="P1240" s="74">
        <v>10775.0</v>
      </c>
      <c r="Q1240" s="75"/>
    </row>
    <row r="1241">
      <c r="A1241" s="71" t="s">
        <v>315</v>
      </c>
      <c r="B1241" s="72" t="s">
        <v>2071</v>
      </c>
      <c r="C1241" s="73"/>
      <c r="D1241" s="74">
        <v>13555.0</v>
      </c>
      <c r="E1241" s="75"/>
      <c r="F1241" s="73"/>
      <c r="G1241" s="74">
        <v>14308.0</v>
      </c>
      <c r="H1241" s="75"/>
      <c r="I1241" s="73"/>
      <c r="J1241" s="74">
        <v>13115.0</v>
      </c>
      <c r="K1241" s="75"/>
      <c r="L1241" s="76" t="s">
        <v>1383</v>
      </c>
      <c r="M1241" s="74">
        <v>11503.0</v>
      </c>
      <c r="N1241" s="77" t="s">
        <v>1383</v>
      </c>
      <c r="O1241" s="76" t="s">
        <v>1383</v>
      </c>
      <c r="P1241" s="74">
        <v>11327.0</v>
      </c>
      <c r="Q1241" s="77" t="s">
        <v>1383</v>
      </c>
    </row>
    <row r="1242">
      <c r="A1242" s="71" t="s">
        <v>2101</v>
      </c>
      <c r="B1242" s="72" t="s">
        <v>2071</v>
      </c>
      <c r="C1242" s="73"/>
      <c r="D1242" s="74">
        <v>11838.0</v>
      </c>
      <c r="E1242" s="75"/>
      <c r="F1242" s="73"/>
      <c r="G1242" s="74">
        <v>12913.0</v>
      </c>
      <c r="H1242" s="75"/>
      <c r="I1242" s="73"/>
      <c r="J1242" s="74">
        <v>10412.0</v>
      </c>
      <c r="K1242" s="75"/>
      <c r="L1242" s="73"/>
      <c r="M1242" s="74">
        <v>10704.0</v>
      </c>
      <c r="N1242" s="75"/>
      <c r="O1242" s="73"/>
      <c r="P1242" s="74">
        <v>10040.0</v>
      </c>
      <c r="Q1242" s="75"/>
    </row>
    <row r="1243">
      <c r="A1243" s="71" t="s">
        <v>423</v>
      </c>
      <c r="B1243" s="72" t="s">
        <v>2071</v>
      </c>
      <c r="C1243" s="78">
        <v>39.0</v>
      </c>
      <c r="D1243" s="74">
        <v>22751.0</v>
      </c>
      <c r="E1243" s="79">
        <f>C1243/D1243</f>
        <v>0.001714210364</v>
      </c>
      <c r="F1243" s="73"/>
      <c r="G1243" s="74">
        <v>26182.0</v>
      </c>
      <c r="H1243" s="75"/>
      <c r="I1243" s="73"/>
      <c r="J1243" s="74">
        <v>27633.0</v>
      </c>
      <c r="K1243" s="75"/>
      <c r="L1243" s="78">
        <v>24.0</v>
      </c>
      <c r="M1243" s="74">
        <v>26431.0</v>
      </c>
      <c r="N1243" s="79">
        <f>L1243/M1243</f>
        <v>0.000908024668</v>
      </c>
      <c r="O1243" s="78">
        <v>27.0</v>
      </c>
      <c r="P1243" s="74">
        <v>24458.0</v>
      </c>
      <c r="Q1243" s="79">
        <f>O1243/P1243</f>
        <v>0.001103933273</v>
      </c>
    </row>
    <row r="1244">
      <c r="A1244" s="71" t="s">
        <v>2102</v>
      </c>
      <c r="B1244" s="72" t="s">
        <v>2071</v>
      </c>
      <c r="C1244" s="73"/>
      <c r="D1244" s="74">
        <v>20190.0</v>
      </c>
      <c r="E1244" s="75"/>
      <c r="F1244" s="73"/>
      <c r="G1244" s="74">
        <v>21451.0</v>
      </c>
      <c r="H1244" s="75"/>
      <c r="I1244" s="73"/>
      <c r="J1244" s="74">
        <v>20508.0</v>
      </c>
      <c r="K1244" s="75"/>
      <c r="L1244" s="76" t="s">
        <v>1383</v>
      </c>
      <c r="M1244" s="74">
        <v>19846.0</v>
      </c>
      <c r="N1244" s="77" t="s">
        <v>1383</v>
      </c>
      <c r="O1244" s="73"/>
      <c r="P1244" s="74">
        <v>18584.0</v>
      </c>
      <c r="Q1244" s="75"/>
    </row>
    <row r="1245">
      <c r="A1245" s="71" t="s">
        <v>2103</v>
      </c>
      <c r="B1245" s="72" t="s">
        <v>2071</v>
      </c>
      <c r="C1245" s="73"/>
      <c r="D1245" s="74">
        <v>5722.0</v>
      </c>
      <c r="E1245" s="75"/>
      <c r="F1245" s="73"/>
      <c r="G1245" s="74">
        <v>9592.0</v>
      </c>
      <c r="H1245" s="75"/>
      <c r="I1245" s="73"/>
      <c r="J1245" s="74">
        <v>10106.0</v>
      </c>
      <c r="K1245" s="75"/>
      <c r="L1245" s="73"/>
      <c r="M1245" s="74">
        <v>8923.0</v>
      </c>
      <c r="N1245" s="75"/>
      <c r="O1245" s="73"/>
      <c r="P1245" s="74">
        <v>9370.0</v>
      </c>
      <c r="Q1245" s="75"/>
    </row>
    <row r="1246">
      <c r="A1246" s="71" t="s">
        <v>825</v>
      </c>
      <c r="B1246" s="72" t="s">
        <v>2071</v>
      </c>
      <c r="C1246" s="73"/>
      <c r="D1246" s="74">
        <v>5377.0</v>
      </c>
      <c r="E1246" s="75"/>
      <c r="F1246" s="73"/>
      <c r="G1246" s="74">
        <v>13099.0</v>
      </c>
      <c r="H1246" s="75"/>
      <c r="I1246" s="73"/>
      <c r="J1246" s="74">
        <v>12061.0</v>
      </c>
      <c r="K1246" s="75"/>
      <c r="L1246" s="78">
        <v>11.0</v>
      </c>
      <c r="M1246" s="74">
        <v>11176.0</v>
      </c>
      <c r="N1246" s="79">
        <f>L1246/M1246</f>
        <v>0.0009842519685</v>
      </c>
      <c r="O1246" s="78">
        <v>11.0</v>
      </c>
      <c r="P1246" s="74">
        <v>12606.0</v>
      </c>
      <c r="Q1246" s="79">
        <f t="shared" ref="Q1246:Q1247" si="411">O1246/P1246</f>
        <v>0.000872600349</v>
      </c>
    </row>
    <row r="1247">
      <c r="A1247" s="71" t="s">
        <v>2104</v>
      </c>
      <c r="B1247" s="72" t="s">
        <v>2071</v>
      </c>
      <c r="C1247" s="73"/>
      <c r="D1247" s="74">
        <v>23065.0</v>
      </c>
      <c r="E1247" s="75"/>
      <c r="F1247" s="73"/>
      <c r="G1247" s="74">
        <v>24695.0</v>
      </c>
      <c r="H1247" s="75"/>
      <c r="I1247" s="73"/>
      <c r="J1247" s="74">
        <v>22828.0</v>
      </c>
      <c r="K1247" s="75"/>
      <c r="L1247" s="73"/>
      <c r="M1247" s="74">
        <v>24354.0</v>
      </c>
      <c r="N1247" s="75"/>
      <c r="O1247" s="78">
        <v>47.0</v>
      </c>
      <c r="P1247" s="74">
        <v>25562.0</v>
      </c>
      <c r="Q1247" s="79">
        <f t="shared" si="411"/>
        <v>0.001838666771</v>
      </c>
    </row>
    <row r="1248">
      <c r="A1248" s="71" t="s">
        <v>1758</v>
      </c>
      <c r="B1248" s="72" t="s">
        <v>2071</v>
      </c>
      <c r="C1248" s="78">
        <v>8.0</v>
      </c>
      <c r="D1248" s="74">
        <v>14125.0</v>
      </c>
      <c r="E1248" s="79">
        <f>C1248/D1248</f>
        <v>0.0005663716814</v>
      </c>
      <c r="F1248" s="73"/>
      <c r="G1248" s="74">
        <v>16412.0</v>
      </c>
      <c r="H1248" s="75"/>
      <c r="I1248" s="73"/>
      <c r="J1248" s="74">
        <v>15341.0</v>
      </c>
      <c r="K1248" s="75"/>
      <c r="L1248" s="73"/>
      <c r="M1248" s="74">
        <v>13289.0</v>
      </c>
      <c r="N1248" s="75"/>
      <c r="O1248" s="73"/>
      <c r="P1248" s="74">
        <v>13146.0</v>
      </c>
      <c r="Q1248" s="75"/>
    </row>
    <row r="1249">
      <c r="A1249" s="71" t="s">
        <v>2105</v>
      </c>
      <c r="B1249" s="72" t="s">
        <v>2071</v>
      </c>
      <c r="C1249" s="73"/>
      <c r="D1249" s="74">
        <v>10390.0</v>
      </c>
      <c r="E1249" s="75"/>
      <c r="F1249" s="73"/>
      <c r="G1249" s="74">
        <v>10607.0</v>
      </c>
      <c r="H1249" s="75"/>
      <c r="I1249" s="73"/>
      <c r="J1249" s="74">
        <v>9809.0</v>
      </c>
      <c r="K1249" s="75"/>
      <c r="L1249" s="73"/>
      <c r="M1249" s="74">
        <v>10097.0</v>
      </c>
      <c r="N1249" s="75"/>
      <c r="O1249" s="73"/>
      <c r="P1249" s="74">
        <v>10905.0</v>
      </c>
      <c r="Q1249" s="75"/>
    </row>
    <row r="1250">
      <c r="A1250" s="71" t="s">
        <v>2106</v>
      </c>
      <c r="B1250" s="72" t="s">
        <v>2071</v>
      </c>
      <c r="C1250" s="78">
        <v>6200.0</v>
      </c>
      <c r="D1250" s="74">
        <f>31888+350518</f>
        <v>382406</v>
      </c>
      <c r="E1250" s="79">
        <f>C1250/D1250</f>
        <v>0.01621313473</v>
      </c>
      <c r="F1250" s="78">
        <v>40000.0</v>
      </c>
      <c r="G1250" s="74">
        <f>82417+687029</f>
        <v>769446</v>
      </c>
      <c r="H1250" s="79">
        <f>F1250/G1250</f>
        <v>0.05198545447</v>
      </c>
      <c r="I1250" s="78">
        <v>60000.0</v>
      </c>
      <c r="J1250" s="74">
        <f>100737+772897</f>
        <v>873634</v>
      </c>
      <c r="K1250" s="79">
        <f>I1250/J1250</f>
        <v>0.06867864575</v>
      </c>
      <c r="L1250" s="78">
        <v>50352.0</v>
      </c>
      <c r="M1250" s="74">
        <f>211593+821960</f>
        <v>1033553</v>
      </c>
      <c r="N1250" s="79">
        <f t="shared" ref="N1250:N1252" si="412">L1250/M1250</f>
        <v>0.04871738556</v>
      </c>
      <c r="O1250" s="78">
        <v>54127.0</v>
      </c>
      <c r="P1250" s="74">
        <f>274230+816048</f>
        <v>1090278</v>
      </c>
      <c r="Q1250" s="79">
        <f t="shared" ref="Q1250:Q1252" si="413">O1250/P1250</f>
        <v>0.04964513638</v>
      </c>
    </row>
    <row r="1251">
      <c r="A1251" s="71" t="s">
        <v>1759</v>
      </c>
      <c r="B1251" s="72" t="s">
        <v>2071</v>
      </c>
      <c r="C1251" s="73"/>
      <c r="D1251" s="74">
        <v>29911.0</v>
      </c>
      <c r="E1251" s="75"/>
      <c r="F1251" s="73"/>
      <c r="G1251" s="74">
        <v>29448.0</v>
      </c>
      <c r="H1251" s="75"/>
      <c r="I1251" s="73"/>
      <c r="J1251" s="74">
        <v>28826.0</v>
      </c>
      <c r="K1251" s="75"/>
      <c r="L1251" s="78">
        <v>36.0</v>
      </c>
      <c r="M1251" s="74">
        <v>30598.0</v>
      </c>
      <c r="N1251" s="79">
        <f t="shared" si="412"/>
        <v>0.001176547487</v>
      </c>
      <c r="O1251" s="78">
        <v>38.0</v>
      </c>
      <c r="P1251" s="74">
        <v>29416.0</v>
      </c>
      <c r="Q1251" s="79">
        <f t="shared" si="413"/>
        <v>0.001291813979</v>
      </c>
    </row>
    <row r="1252">
      <c r="A1252" s="71" t="s">
        <v>2107</v>
      </c>
      <c r="B1252" s="72" t="s">
        <v>2071</v>
      </c>
      <c r="C1252" s="73"/>
      <c r="D1252" s="74">
        <v>13822.0</v>
      </c>
      <c r="E1252" s="75"/>
      <c r="F1252" s="73"/>
      <c r="G1252" s="74">
        <v>35738.0</v>
      </c>
      <c r="H1252" s="75"/>
      <c r="I1252" s="73"/>
      <c r="J1252" s="74">
        <v>31408.0</v>
      </c>
      <c r="K1252" s="75"/>
      <c r="L1252" s="78">
        <v>28.0</v>
      </c>
      <c r="M1252" s="74">
        <v>35832.0</v>
      </c>
      <c r="N1252" s="79">
        <f t="shared" si="412"/>
        <v>0.0007814244251</v>
      </c>
      <c r="O1252" s="78">
        <v>95.0</v>
      </c>
      <c r="P1252" s="74">
        <v>35950.0</v>
      </c>
      <c r="Q1252" s="79">
        <f t="shared" si="413"/>
        <v>0.00264255911</v>
      </c>
    </row>
    <row r="1253">
      <c r="A1253" s="71" t="s">
        <v>953</v>
      </c>
      <c r="B1253" s="72" t="s">
        <v>2071</v>
      </c>
      <c r="C1253" s="73"/>
      <c r="D1253" s="74">
        <v>10470.0</v>
      </c>
      <c r="E1253" s="75"/>
      <c r="F1253" s="73"/>
      <c r="G1253" s="74">
        <v>9062.0</v>
      </c>
      <c r="H1253" s="75"/>
      <c r="I1253" s="73"/>
      <c r="J1253" s="74">
        <v>8383.0</v>
      </c>
      <c r="K1253" s="75"/>
      <c r="L1253" s="73"/>
      <c r="M1253" s="74">
        <v>6951.0</v>
      </c>
      <c r="N1253" s="75"/>
      <c r="O1253" s="73"/>
      <c r="P1253" s="74">
        <v>6627.0</v>
      </c>
      <c r="Q1253" s="75"/>
    </row>
    <row r="1254">
      <c r="A1254" s="71" t="s">
        <v>728</v>
      </c>
      <c r="B1254" s="72" t="s">
        <v>2071</v>
      </c>
      <c r="C1254" s="73"/>
      <c r="D1254" s="74">
        <v>12508.0</v>
      </c>
      <c r="E1254" s="75"/>
      <c r="F1254" s="73"/>
      <c r="G1254" s="74">
        <v>11869.0</v>
      </c>
      <c r="H1254" s="75"/>
      <c r="I1254" s="73"/>
      <c r="J1254" s="74">
        <v>10700.0</v>
      </c>
      <c r="K1254" s="75"/>
      <c r="L1254" s="73"/>
      <c r="M1254" s="74">
        <v>8853.0</v>
      </c>
      <c r="N1254" s="75"/>
      <c r="O1254" s="73"/>
      <c r="P1254" s="74">
        <v>8557.0</v>
      </c>
      <c r="Q1254" s="75"/>
    </row>
    <row r="1255">
      <c r="A1255" s="71" t="s">
        <v>879</v>
      </c>
      <c r="B1255" s="72" t="s">
        <v>2071</v>
      </c>
      <c r="C1255" s="73"/>
      <c r="D1255" s="74">
        <v>8587.0</v>
      </c>
      <c r="E1255" s="75"/>
      <c r="F1255" s="73"/>
      <c r="G1255" s="74">
        <v>22372.0</v>
      </c>
      <c r="H1255" s="75"/>
      <c r="I1255" s="73"/>
      <c r="J1255" s="74">
        <v>23409.0</v>
      </c>
      <c r="K1255" s="75"/>
      <c r="L1255" s="78">
        <v>23.0</v>
      </c>
      <c r="M1255" s="74">
        <v>24913.0</v>
      </c>
      <c r="N1255" s="79">
        <f>L1255/M1255</f>
        <v>0.0009232127805</v>
      </c>
      <c r="O1255" s="78">
        <v>25.0</v>
      </c>
      <c r="P1255" s="74">
        <v>30377.0</v>
      </c>
      <c r="Q1255" s="79">
        <f>O1255/P1255</f>
        <v>0.0008229910788</v>
      </c>
    </row>
    <row r="1256">
      <c r="A1256" s="71" t="s">
        <v>2108</v>
      </c>
      <c r="B1256" s="72" t="s">
        <v>2071</v>
      </c>
      <c r="C1256" s="73"/>
      <c r="D1256" s="74">
        <v>3441.0</v>
      </c>
      <c r="E1256" s="75"/>
      <c r="F1256" s="73"/>
      <c r="G1256" s="74">
        <v>11443.0</v>
      </c>
      <c r="H1256" s="75"/>
      <c r="I1256" s="73"/>
      <c r="J1256" s="74">
        <v>11865.0</v>
      </c>
      <c r="K1256" s="75"/>
      <c r="L1256" s="73"/>
      <c r="M1256" s="74">
        <v>10894.0</v>
      </c>
      <c r="N1256" s="75"/>
      <c r="O1256" s="73"/>
      <c r="P1256" s="74">
        <v>11831.0</v>
      </c>
      <c r="Q1256" s="75"/>
    </row>
    <row r="1257">
      <c r="A1257" s="71" t="s">
        <v>1073</v>
      </c>
      <c r="B1257" s="72" t="s">
        <v>2071</v>
      </c>
      <c r="C1257" s="78">
        <v>17.0</v>
      </c>
      <c r="D1257" s="74">
        <v>14024.0</v>
      </c>
      <c r="E1257" s="79">
        <f>C1257/D1257</f>
        <v>0.001212207644</v>
      </c>
      <c r="F1257" s="73"/>
      <c r="G1257" s="74">
        <v>14864.0</v>
      </c>
      <c r="H1257" s="75"/>
      <c r="I1257" s="73"/>
      <c r="J1257" s="74">
        <v>13617.0</v>
      </c>
      <c r="K1257" s="75"/>
      <c r="L1257" s="73"/>
      <c r="M1257" s="74">
        <v>11983.0</v>
      </c>
      <c r="N1257" s="75"/>
      <c r="O1257" s="73"/>
      <c r="P1257" s="74">
        <v>11224.0</v>
      </c>
      <c r="Q1257" s="75"/>
    </row>
    <row r="1258">
      <c r="A1258" s="71" t="s">
        <v>2109</v>
      </c>
      <c r="B1258" s="72" t="s">
        <v>2071</v>
      </c>
      <c r="C1258" s="73"/>
      <c r="D1258" s="74">
        <v>13431.0</v>
      </c>
      <c r="E1258" s="75"/>
      <c r="F1258" s="73"/>
      <c r="G1258" s="74">
        <v>27807.0</v>
      </c>
      <c r="H1258" s="75"/>
      <c r="I1258" s="73"/>
      <c r="J1258" s="74">
        <v>29755.0</v>
      </c>
      <c r="K1258" s="75"/>
      <c r="L1258" s="76" t="s">
        <v>1383</v>
      </c>
      <c r="M1258" s="74">
        <v>27452.0</v>
      </c>
      <c r="N1258" s="77" t="s">
        <v>1383</v>
      </c>
      <c r="O1258" s="76" t="s">
        <v>1383</v>
      </c>
      <c r="P1258" s="74">
        <v>33009.0</v>
      </c>
      <c r="Q1258" s="77" t="s">
        <v>1383</v>
      </c>
    </row>
    <row r="1259">
      <c r="A1259" s="71" t="s">
        <v>2110</v>
      </c>
      <c r="B1259" s="72" t="s">
        <v>2071</v>
      </c>
      <c r="C1259" s="73"/>
      <c r="D1259" s="74">
        <v>4404.0</v>
      </c>
      <c r="E1259" s="75"/>
      <c r="F1259" s="73"/>
      <c r="G1259" s="74">
        <v>11559.0</v>
      </c>
      <c r="H1259" s="75"/>
      <c r="I1259" s="73"/>
      <c r="J1259" s="74">
        <v>11941.0</v>
      </c>
      <c r="K1259" s="75"/>
      <c r="L1259" s="73"/>
      <c r="M1259" s="74">
        <v>11614.0</v>
      </c>
      <c r="N1259" s="75"/>
      <c r="O1259" s="73"/>
      <c r="P1259" s="74">
        <v>11298.0</v>
      </c>
      <c r="Q1259" s="75"/>
    </row>
    <row r="1260">
      <c r="A1260" s="71" t="s">
        <v>589</v>
      </c>
      <c r="B1260" s="72" t="s">
        <v>2071</v>
      </c>
      <c r="C1260" s="78">
        <v>10.0</v>
      </c>
      <c r="D1260" s="74">
        <v>16569.0</v>
      </c>
      <c r="E1260" s="79">
        <f>C1260/D1260</f>
        <v>0.0006035367252</v>
      </c>
      <c r="F1260" s="73"/>
      <c r="G1260" s="74">
        <v>18598.0</v>
      </c>
      <c r="H1260" s="75"/>
      <c r="I1260" s="73"/>
      <c r="J1260" s="74">
        <v>17781.0</v>
      </c>
      <c r="K1260" s="75"/>
      <c r="L1260" s="76" t="s">
        <v>1383</v>
      </c>
      <c r="M1260" s="74">
        <v>15212.0</v>
      </c>
      <c r="N1260" s="77" t="s">
        <v>1383</v>
      </c>
      <c r="O1260" s="73"/>
      <c r="P1260" s="74">
        <v>13701.0</v>
      </c>
      <c r="Q1260" s="75"/>
    </row>
    <row r="1261">
      <c r="A1261" s="71" t="s">
        <v>2111</v>
      </c>
      <c r="B1261" s="72" t="s">
        <v>2071</v>
      </c>
      <c r="C1261" s="73"/>
      <c r="D1261" s="74">
        <v>5599.0</v>
      </c>
      <c r="E1261" s="75"/>
      <c r="F1261" s="73"/>
      <c r="G1261" s="74">
        <v>9134.0</v>
      </c>
      <c r="H1261" s="75"/>
      <c r="I1261" s="73"/>
      <c r="J1261" s="74">
        <v>8178.0</v>
      </c>
      <c r="K1261" s="75"/>
      <c r="L1261" s="73"/>
      <c r="M1261" s="74">
        <v>8867.0</v>
      </c>
      <c r="N1261" s="75"/>
      <c r="O1261" s="73"/>
      <c r="P1261" s="74">
        <v>10323.0</v>
      </c>
      <c r="Q1261" s="75"/>
    </row>
    <row r="1262">
      <c r="A1262" s="71" t="s">
        <v>2112</v>
      </c>
      <c r="B1262" s="72" t="s">
        <v>2071</v>
      </c>
      <c r="C1262" s="73"/>
      <c r="D1262" s="74">
        <v>12206.0</v>
      </c>
      <c r="E1262" s="75"/>
      <c r="F1262" s="73"/>
      <c r="G1262" s="74">
        <v>21458.0</v>
      </c>
      <c r="H1262" s="75"/>
      <c r="I1262" s="73"/>
      <c r="J1262" s="74">
        <v>20548.0</v>
      </c>
      <c r="K1262" s="75"/>
      <c r="L1262" s="73"/>
      <c r="M1262" s="74">
        <v>18580.0</v>
      </c>
      <c r="N1262" s="75"/>
      <c r="O1262" s="73"/>
      <c r="P1262" s="74">
        <v>19813.0</v>
      </c>
      <c r="Q1262" s="75"/>
    </row>
    <row r="1263">
      <c r="A1263" s="71" t="s">
        <v>268</v>
      </c>
      <c r="B1263" s="72" t="s">
        <v>2071</v>
      </c>
      <c r="C1263" s="78">
        <v>9.0</v>
      </c>
      <c r="D1263" s="74">
        <v>19369.0</v>
      </c>
      <c r="E1263" s="79">
        <f>C1263/D1263</f>
        <v>0.0004646600237</v>
      </c>
      <c r="F1263" s="73"/>
      <c r="G1263" s="74">
        <v>28827.0</v>
      </c>
      <c r="H1263" s="75"/>
      <c r="I1263" s="73"/>
      <c r="J1263" s="74">
        <v>26069.0</v>
      </c>
      <c r="K1263" s="75"/>
      <c r="L1263" s="73"/>
      <c r="M1263" s="74">
        <v>25031.0</v>
      </c>
      <c r="N1263" s="75"/>
      <c r="O1263" s="73"/>
      <c r="P1263" s="74">
        <v>25586.0</v>
      </c>
      <c r="Q1263" s="75"/>
    </row>
    <row r="1264">
      <c r="A1264" s="71" t="s">
        <v>342</v>
      </c>
      <c r="B1264" s="72" t="s">
        <v>2071</v>
      </c>
      <c r="C1264" s="73"/>
      <c r="D1264" s="74">
        <v>10806.0</v>
      </c>
      <c r="E1264" s="75"/>
      <c r="F1264" s="73"/>
      <c r="G1264" s="74">
        <v>9123.0</v>
      </c>
      <c r="H1264" s="75"/>
      <c r="I1264" s="73"/>
      <c r="J1264" s="74">
        <v>8490.0</v>
      </c>
      <c r="K1264" s="75"/>
      <c r="L1264" s="76" t="s">
        <v>1383</v>
      </c>
      <c r="M1264" s="74">
        <v>8082.0</v>
      </c>
      <c r="N1264" s="77" t="s">
        <v>1383</v>
      </c>
      <c r="O1264" s="73"/>
      <c r="P1264" s="74">
        <v>7734.0</v>
      </c>
      <c r="Q1264" s="75"/>
    </row>
    <row r="1265">
      <c r="A1265" s="71" t="s">
        <v>631</v>
      </c>
      <c r="B1265" s="72" t="s">
        <v>2071</v>
      </c>
      <c r="C1265" s="73"/>
      <c r="D1265" s="74">
        <v>12896.0</v>
      </c>
      <c r="E1265" s="75"/>
      <c r="F1265" s="73"/>
      <c r="G1265" s="74">
        <v>13378.0</v>
      </c>
      <c r="H1265" s="75"/>
      <c r="I1265" s="73"/>
      <c r="J1265" s="74">
        <v>13803.0</v>
      </c>
      <c r="K1265" s="75"/>
      <c r="L1265" s="73"/>
      <c r="M1265" s="74">
        <v>14450.0</v>
      </c>
      <c r="N1265" s="75"/>
      <c r="O1265" s="76" t="s">
        <v>1383</v>
      </c>
      <c r="P1265" s="74">
        <v>17492.0</v>
      </c>
      <c r="Q1265" s="77" t="s">
        <v>1383</v>
      </c>
    </row>
    <row r="1266">
      <c r="A1266" s="71" t="s">
        <v>1190</v>
      </c>
      <c r="B1266" s="72" t="s">
        <v>2071</v>
      </c>
      <c r="C1266" s="73"/>
      <c r="D1266" s="74">
        <v>9096.0</v>
      </c>
      <c r="E1266" s="75"/>
      <c r="F1266" s="73"/>
      <c r="G1266" s="74">
        <v>15181.0</v>
      </c>
      <c r="H1266" s="75"/>
      <c r="I1266" s="73"/>
      <c r="J1266" s="74">
        <v>13012.0</v>
      </c>
      <c r="K1266" s="75"/>
      <c r="L1266" s="73"/>
      <c r="M1266" s="74">
        <v>12243.0</v>
      </c>
      <c r="N1266" s="75"/>
      <c r="O1266" s="73"/>
      <c r="P1266" s="74">
        <v>12794.0</v>
      </c>
      <c r="Q1266" s="75"/>
    </row>
    <row r="1267">
      <c r="A1267" s="71" t="s">
        <v>439</v>
      </c>
      <c r="B1267" s="72" t="s">
        <v>2071</v>
      </c>
      <c r="C1267" s="73"/>
      <c r="D1267" s="74">
        <v>12175.0</v>
      </c>
      <c r="E1267" s="75"/>
      <c r="F1267" s="73"/>
      <c r="G1267" s="74">
        <v>17377.0</v>
      </c>
      <c r="H1267" s="75"/>
      <c r="I1267" s="73"/>
      <c r="J1267" s="74">
        <v>16609.0</v>
      </c>
      <c r="K1267" s="75"/>
      <c r="L1267" s="73"/>
      <c r="M1267" s="74">
        <v>16148.0</v>
      </c>
      <c r="N1267" s="75"/>
      <c r="O1267" s="73"/>
      <c r="P1267" s="74">
        <v>17226.0</v>
      </c>
      <c r="Q1267" s="75"/>
    </row>
    <row r="1268">
      <c r="A1268" s="71" t="s">
        <v>969</v>
      </c>
      <c r="B1268" s="72" t="s">
        <v>2071</v>
      </c>
      <c r="C1268" s="73"/>
      <c r="D1268" s="74">
        <v>8203.0</v>
      </c>
      <c r="E1268" s="75"/>
      <c r="F1268" s="73"/>
      <c r="G1268" s="74">
        <v>8007.0</v>
      </c>
      <c r="H1268" s="75"/>
      <c r="I1268" s="73"/>
      <c r="J1268" s="74">
        <v>7642.0</v>
      </c>
      <c r="K1268" s="75"/>
      <c r="L1268" s="73"/>
      <c r="M1268" s="74">
        <v>6535.0</v>
      </c>
      <c r="N1268" s="75"/>
      <c r="O1268" s="73"/>
      <c r="P1268" s="74">
        <v>6345.0</v>
      </c>
      <c r="Q1268" s="75"/>
    </row>
    <row r="1269">
      <c r="A1269" s="71" t="s">
        <v>1136</v>
      </c>
      <c r="B1269" s="72" t="s">
        <v>2071</v>
      </c>
      <c r="C1269" s="73"/>
      <c r="D1269" s="74">
        <v>9712.0</v>
      </c>
      <c r="E1269" s="75"/>
      <c r="F1269" s="73"/>
      <c r="G1269" s="74">
        <v>18315.0</v>
      </c>
      <c r="H1269" s="75"/>
      <c r="I1269" s="73"/>
      <c r="J1269" s="74">
        <v>17733.0</v>
      </c>
      <c r="K1269" s="75"/>
      <c r="L1269" s="73"/>
      <c r="M1269" s="74">
        <v>16741.0</v>
      </c>
      <c r="N1269" s="75"/>
      <c r="O1269" s="73"/>
      <c r="P1269" s="74">
        <v>17967.0</v>
      </c>
      <c r="Q1269" s="75"/>
    </row>
    <row r="1270">
      <c r="A1270" s="71" t="s">
        <v>528</v>
      </c>
      <c r="B1270" s="72" t="s">
        <v>2113</v>
      </c>
      <c r="C1270" s="78">
        <v>220.0</v>
      </c>
      <c r="D1270" s="74">
        <v>22049.0</v>
      </c>
      <c r="E1270" s="79">
        <f>C1270/D1270</f>
        <v>0.00997777677</v>
      </c>
      <c r="F1270" s="78">
        <v>575.0</v>
      </c>
      <c r="G1270" s="74">
        <v>25265.0</v>
      </c>
      <c r="H1270" s="79">
        <f>F1270/G1270</f>
        <v>0.02275875717</v>
      </c>
      <c r="I1270" s="78">
        <v>261.0</v>
      </c>
      <c r="J1270" s="74">
        <v>22183.0</v>
      </c>
      <c r="K1270" s="79">
        <f>I1270/J1270</f>
        <v>0.01176576658</v>
      </c>
      <c r="L1270" s="78">
        <v>151.0</v>
      </c>
      <c r="M1270" s="74">
        <v>23564.0</v>
      </c>
      <c r="N1270" s="79">
        <f t="shared" ref="N1270:N1271" si="414">L1270/M1270</f>
        <v>0.006408080122</v>
      </c>
      <c r="O1270" s="78">
        <v>125.0</v>
      </c>
      <c r="P1270" s="74">
        <v>27238.0</v>
      </c>
      <c r="Q1270" s="79">
        <f t="shared" ref="Q1270:Q1271" si="415">O1270/P1270</f>
        <v>0.004589176885</v>
      </c>
    </row>
    <row r="1271">
      <c r="A1271" s="71" t="s">
        <v>2114</v>
      </c>
      <c r="B1271" s="72" t="s">
        <v>2113</v>
      </c>
      <c r="C1271" s="73"/>
      <c r="D1271" s="74">
        <v>14272.0</v>
      </c>
      <c r="E1271" s="75"/>
      <c r="F1271" s="73"/>
      <c r="G1271" s="74">
        <v>18159.0</v>
      </c>
      <c r="H1271" s="75"/>
      <c r="I1271" s="73"/>
      <c r="J1271" s="74">
        <v>21369.0</v>
      </c>
      <c r="K1271" s="75"/>
      <c r="L1271" s="78">
        <v>29.0</v>
      </c>
      <c r="M1271" s="74">
        <v>23563.0</v>
      </c>
      <c r="N1271" s="79">
        <f t="shared" si="414"/>
        <v>0.001230743114</v>
      </c>
      <c r="O1271" s="78">
        <v>30.0</v>
      </c>
      <c r="P1271" s="74">
        <v>26969.0</v>
      </c>
      <c r="Q1271" s="79">
        <f t="shared" si="415"/>
        <v>0.001112388298</v>
      </c>
    </row>
    <row r="1272">
      <c r="A1272" s="71" t="s">
        <v>2115</v>
      </c>
      <c r="B1272" s="72" t="s">
        <v>2113</v>
      </c>
      <c r="C1272" s="73"/>
      <c r="D1272" s="74">
        <v>14004.0</v>
      </c>
      <c r="E1272" s="75"/>
      <c r="F1272" s="73"/>
      <c r="G1272" s="74">
        <v>22954.0</v>
      </c>
      <c r="H1272" s="75"/>
      <c r="I1272" s="73"/>
      <c r="J1272" s="74">
        <v>18960.0</v>
      </c>
      <c r="K1272" s="75"/>
      <c r="L1272" s="73"/>
      <c r="M1272" s="74">
        <v>19712.0</v>
      </c>
      <c r="N1272" s="75"/>
      <c r="O1272" s="76" t="s">
        <v>1383</v>
      </c>
      <c r="P1272" s="74">
        <v>21892.0</v>
      </c>
      <c r="Q1272" s="77" t="s">
        <v>1383</v>
      </c>
    </row>
    <row r="1273">
      <c r="A1273" s="71" t="s">
        <v>2116</v>
      </c>
      <c r="B1273" s="72" t="s">
        <v>2113</v>
      </c>
      <c r="C1273" s="73"/>
      <c r="D1273" s="74">
        <v>19988.0</v>
      </c>
      <c r="E1273" s="75"/>
      <c r="F1273" s="73"/>
      <c r="G1273" s="74">
        <v>28851.0</v>
      </c>
      <c r="H1273" s="75"/>
      <c r="I1273" s="73"/>
      <c r="J1273" s="74">
        <v>24831.0</v>
      </c>
      <c r="K1273" s="75"/>
      <c r="L1273" s="73"/>
      <c r="M1273" s="74">
        <v>26035.0</v>
      </c>
      <c r="N1273" s="75"/>
      <c r="O1273" s="78">
        <v>17.0</v>
      </c>
      <c r="P1273" s="74">
        <v>30227.0</v>
      </c>
      <c r="Q1273" s="79">
        <f>O1273/P1273</f>
        <v>0.0005624110894</v>
      </c>
    </row>
    <row r="1274">
      <c r="A1274" s="71" t="s">
        <v>1258</v>
      </c>
      <c r="B1274" s="72" t="s">
        <v>2113</v>
      </c>
      <c r="C1274" s="73"/>
      <c r="D1274" s="74">
        <v>11023.0</v>
      </c>
      <c r="E1274" s="75"/>
      <c r="F1274" s="73"/>
      <c r="G1274" s="74">
        <v>10245.0</v>
      </c>
      <c r="H1274" s="75"/>
      <c r="I1274" s="73"/>
      <c r="J1274" s="74">
        <v>9851.0</v>
      </c>
      <c r="K1274" s="75"/>
      <c r="L1274" s="73"/>
      <c r="M1274" s="74">
        <v>9813.0</v>
      </c>
      <c r="N1274" s="75"/>
      <c r="O1274" s="73"/>
      <c r="P1274" s="74">
        <v>10429.0</v>
      </c>
      <c r="Q1274" s="75"/>
    </row>
    <row r="1275">
      <c r="A1275" s="71" t="s">
        <v>746</v>
      </c>
      <c r="B1275" s="72" t="s">
        <v>2113</v>
      </c>
      <c r="C1275" s="73"/>
      <c r="D1275" s="74">
        <v>18652.0</v>
      </c>
      <c r="E1275" s="75"/>
      <c r="F1275" s="73"/>
      <c r="G1275" s="74">
        <v>48905.0</v>
      </c>
      <c r="H1275" s="75"/>
      <c r="I1275" s="78">
        <v>24.0</v>
      </c>
      <c r="J1275" s="74">
        <v>57669.0</v>
      </c>
      <c r="K1275" s="79">
        <f>I1275/J1275</f>
        <v>0.0004161681319</v>
      </c>
      <c r="L1275" s="78">
        <v>124.0</v>
      </c>
      <c r="M1275" s="74">
        <v>71051.0</v>
      </c>
      <c r="N1275" s="79">
        <f>L1275/M1275</f>
        <v>0.001745225261</v>
      </c>
      <c r="O1275" s="78">
        <v>222.0</v>
      </c>
      <c r="P1275" s="74">
        <v>67574.0</v>
      </c>
      <c r="Q1275" s="79">
        <f>O1275/P1275</f>
        <v>0.003285287241</v>
      </c>
    </row>
    <row r="1276">
      <c r="A1276" s="71" t="s">
        <v>1388</v>
      </c>
      <c r="B1276" s="72" t="s">
        <v>2113</v>
      </c>
      <c r="C1276" s="73"/>
      <c r="D1276" s="74">
        <v>13492.0</v>
      </c>
      <c r="E1276" s="75"/>
      <c r="F1276" s="73"/>
      <c r="G1276" s="74">
        <v>17726.0</v>
      </c>
      <c r="H1276" s="75"/>
      <c r="I1276" s="73"/>
      <c r="J1276" s="74">
        <v>16823.0</v>
      </c>
      <c r="K1276" s="75"/>
      <c r="L1276" s="73"/>
      <c r="M1276" s="74">
        <v>18080.0</v>
      </c>
      <c r="N1276" s="75"/>
      <c r="O1276" s="73"/>
      <c r="P1276" s="74">
        <v>20893.0</v>
      </c>
      <c r="Q1276" s="75"/>
    </row>
    <row r="1277">
      <c r="A1277" s="71" t="s">
        <v>814</v>
      </c>
      <c r="B1277" s="72" t="s">
        <v>2113</v>
      </c>
      <c r="C1277" s="78">
        <v>32.0</v>
      </c>
      <c r="D1277" s="74">
        <v>17795.0</v>
      </c>
      <c r="E1277" s="79">
        <f>C1277/D1277</f>
        <v>0.001798257938</v>
      </c>
      <c r="F1277" s="73"/>
      <c r="G1277" s="74">
        <v>23139.0</v>
      </c>
      <c r="H1277" s="75"/>
      <c r="I1277" s="73"/>
      <c r="J1277" s="74">
        <v>20324.0</v>
      </c>
      <c r="K1277" s="75"/>
      <c r="L1277" s="73"/>
      <c r="M1277" s="74">
        <v>19765.0</v>
      </c>
      <c r="N1277" s="75"/>
      <c r="O1277" s="76" t="s">
        <v>1383</v>
      </c>
      <c r="P1277" s="74">
        <v>20651.0</v>
      </c>
      <c r="Q1277" s="77" t="s">
        <v>1383</v>
      </c>
    </row>
    <row r="1278">
      <c r="A1278" s="71" t="s">
        <v>1679</v>
      </c>
      <c r="B1278" s="72" t="s">
        <v>2113</v>
      </c>
      <c r="C1278" s="73"/>
      <c r="D1278" s="74">
        <v>17905.0</v>
      </c>
      <c r="E1278" s="75"/>
      <c r="F1278" s="73"/>
      <c r="G1278" s="74">
        <v>22846.0</v>
      </c>
      <c r="H1278" s="75"/>
      <c r="I1278" s="78">
        <v>24.0</v>
      </c>
      <c r="J1278" s="74">
        <v>22212.0</v>
      </c>
      <c r="K1278" s="79">
        <f>I1278/J1278</f>
        <v>0.001080497029</v>
      </c>
      <c r="L1278" s="78">
        <v>20.0</v>
      </c>
      <c r="M1278" s="74">
        <v>20835.0</v>
      </c>
      <c r="N1278" s="79">
        <f>L1278/M1278</f>
        <v>0.0009599232061</v>
      </c>
      <c r="O1278" s="78">
        <v>20.0</v>
      </c>
      <c r="P1278" s="74">
        <v>21427.0</v>
      </c>
      <c r="Q1278" s="79">
        <f>O1278/P1278</f>
        <v>0.0009334017828</v>
      </c>
    </row>
    <row r="1279">
      <c r="A1279" s="71" t="s">
        <v>1392</v>
      </c>
      <c r="B1279" s="72" t="s">
        <v>2113</v>
      </c>
      <c r="C1279" s="73"/>
      <c r="D1279" s="74">
        <v>9036.0</v>
      </c>
      <c r="E1279" s="75"/>
      <c r="F1279" s="73"/>
      <c r="G1279" s="74">
        <v>14357.0</v>
      </c>
      <c r="H1279" s="75"/>
      <c r="I1279" s="73"/>
      <c r="J1279" s="74">
        <v>12491.0</v>
      </c>
      <c r="K1279" s="75"/>
      <c r="L1279" s="73"/>
      <c r="M1279" s="74">
        <v>12339.0</v>
      </c>
      <c r="N1279" s="75"/>
      <c r="O1279" s="73"/>
      <c r="P1279" s="74">
        <v>13548.0</v>
      </c>
      <c r="Q1279" s="75"/>
    </row>
    <row r="1280">
      <c r="A1280" s="71" t="s">
        <v>1906</v>
      </c>
      <c r="B1280" s="72" t="s">
        <v>2113</v>
      </c>
      <c r="C1280" s="78">
        <v>109.0</v>
      </c>
      <c r="D1280" s="74">
        <v>16768.0</v>
      </c>
      <c r="E1280" s="79">
        <f>C1280/D1280</f>
        <v>0.006500477099</v>
      </c>
      <c r="F1280" s="78">
        <v>131.0</v>
      </c>
      <c r="G1280" s="74">
        <v>17403.0</v>
      </c>
      <c r="H1280" s="79">
        <f>F1280/G1280</f>
        <v>0.007527437798</v>
      </c>
      <c r="I1280" s="78">
        <v>53.0</v>
      </c>
      <c r="J1280" s="74">
        <v>13019.0</v>
      </c>
      <c r="K1280" s="79">
        <f>I1280/J1280</f>
        <v>0.004070973193</v>
      </c>
      <c r="L1280" s="78">
        <v>48.0</v>
      </c>
      <c r="M1280" s="74">
        <v>12152.0</v>
      </c>
      <c r="N1280" s="79">
        <f>L1280/M1280</f>
        <v>0.003949967084</v>
      </c>
      <c r="O1280" s="78">
        <v>44.0</v>
      </c>
      <c r="P1280" s="74">
        <v>12810.0</v>
      </c>
      <c r="Q1280" s="79">
        <f>O1280/P1280</f>
        <v>0.00343481655</v>
      </c>
    </row>
    <row r="1281">
      <c r="A1281" s="71" t="s">
        <v>1393</v>
      </c>
      <c r="B1281" s="72" t="s">
        <v>2113</v>
      </c>
      <c r="C1281" s="73"/>
      <c r="D1281" s="74">
        <v>15021.0</v>
      </c>
      <c r="E1281" s="75"/>
      <c r="F1281" s="73"/>
      <c r="G1281" s="74">
        <v>21630.0</v>
      </c>
      <c r="H1281" s="75"/>
      <c r="I1281" s="73"/>
      <c r="J1281" s="74">
        <v>17927.0</v>
      </c>
      <c r="K1281" s="75"/>
      <c r="L1281" s="76" t="s">
        <v>1383</v>
      </c>
      <c r="M1281" s="74">
        <v>19679.0</v>
      </c>
      <c r="N1281" s="77" t="s">
        <v>1383</v>
      </c>
      <c r="O1281" s="73"/>
      <c r="P1281" s="74">
        <v>20596.0</v>
      </c>
      <c r="Q1281" s="75"/>
    </row>
    <row r="1282">
      <c r="A1282" s="71" t="s">
        <v>532</v>
      </c>
      <c r="B1282" s="72" t="s">
        <v>2113</v>
      </c>
      <c r="C1282" s="73"/>
      <c r="D1282" s="74">
        <v>17367.0</v>
      </c>
      <c r="E1282" s="75"/>
      <c r="F1282" s="78">
        <v>25.0</v>
      </c>
      <c r="G1282" s="74">
        <v>20203.0</v>
      </c>
      <c r="H1282" s="79">
        <f>F1282/G1282</f>
        <v>0.001237439984</v>
      </c>
      <c r="I1282" s="78">
        <v>14.0</v>
      </c>
      <c r="J1282" s="74">
        <v>17490.0</v>
      </c>
      <c r="K1282" s="79">
        <f t="shared" ref="K1282:K1283" si="416">I1282/J1282</f>
        <v>0.0008004574042</v>
      </c>
      <c r="L1282" s="78">
        <v>13.0</v>
      </c>
      <c r="M1282" s="74">
        <v>17931.0</v>
      </c>
      <c r="N1282" s="79">
        <f t="shared" ref="N1282:N1284" si="417">L1282/M1282</f>
        <v>0.0007250013942</v>
      </c>
      <c r="O1282" s="78">
        <v>13.0</v>
      </c>
      <c r="P1282" s="74">
        <v>19030.0</v>
      </c>
      <c r="Q1282" s="79">
        <f t="shared" ref="Q1282:Q1284" si="418">O1282/P1282</f>
        <v>0.000683131897</v>
      </c>
    </row>
    <row r="1283">
      <c r="A1283" s="71" t="s">
        <v>2117</v>
      </c>
      <c r="B1283" s="72" t="s">
        <v>2113</v>
      </c>
      <c r="C1283" s="78">
        <v>25.0</v>
      </c>
      <c r="D1283" s="74">
        <v>13568.0</v>
      </c>
      <c r="E1283" s="79">
        <f t="shared" ref="E1283:E1284" si="419">C1283/D1283</f>
        <v>0.001842570755</v>
      </c>
      <c r="F1283" s="76" t="s">
        <v>1383</v>
      </c>
      <c r="G1283" s="74">
        <v>34217.0</v>
      </c>
      <c r="H1283" s="77" t="s">
        <v>1383</v>
      </c>
      <c r="I1283" s="78">
        <v>220.0</v>
      </c>
      <c r="J1283" s="74">
        <v>41511.0</v>
      </c>
      <c r="K1283" s="79">
        <f t="shared" si="416"/>
        <v>0.005299800053</v>
      </c>
      <c r="L1283" s="78">
        <v>242.0</v>
      </c>
      <c r="M1283" s="74">
        <v>46327.0</v>
      </c>
      <c r="N1283" s="79">
        <f t="shared" si="417"/>
        <v>0.005223735619</v>
      </c>
      <c r="O1283" s="78">
        <v>450.0</v>
      </c>
      <c r="P1283" s="74">
        <v>48333.0</v>
      </c>
      <c r="Q1283" s="79">
        <f t="shared" si="418"/>
        <v>0.009310409037</v>
      </c>
    </row>
    <row r="1284">
      <c r="A1284" s="71" t="s">
        <v>2118</v>
      </c>
      <c r="B1284" s="72" t="s">
        <v>2113</v>
      </c>
      <c r="C1284" s="78">
        <v>37.0</v>
      </c>
      <c r="D1284" s="74">
        <v>27552.0</v>
      </c>
      <c r="E1284" s="79">
        <f t="shared" si="419"/>
        <v>0.001342915215</v>
      </c>
      <c r="F1284" s="73"/>
      <c r="G1284" s="74">
        <v>35914.0</v>
      </c>
      <c r="H1284" s="75"/>
      <c r="I1284" s="73"/>
      <c r="J1284" s="74">
        <v>28672.0</v>
      </c>
      <c r="K1284" s="75"/>
      <c r="L1284" s="78">
        <v>25.0</v>
      </c>
      <c r="M1284" s="74">
        <v>31614.0</v>
      </c>
      <c r="N1284" s="79">
        <f t="shared" si="417"/>
        <v>0.000790788891</v>
      </c>
      <c r="O1284" s="78">
        <v>24.0</v>
      </c>
      <c r="P1284" s="74">
        <v>33974.0</v>
      </c>
      <c r="Q1284" s="79">
        <f t="shared" si="418"/>
        <v>0.0007064225584</v>
      </c>
    </row>
    <row r="1285">
      <c r="A1285" s="71" t="s">
        <v>1908</v>
      </c>
      <c r="B1285" s="72" t="s">
        <v>2113</v>
      </c>
      <c r="C1285" s="73"/>
      <c r="D1285" s="74">
        <v>22924.0</v>
      </c>
      <c r="E1285" s="75"/>
      <c r="F1285" s="73"/>
      <c r="G1285" s="74">
        <v>23130.0</v>
      </c>
      <c r="H1285" s="75"/>
      <c r="I1285" s="73"/>
      <c r="J1285" s="74">
        <v>24359.0</v>
      </c>
      <c r="K1285" s="75"/>
      <c r="L1285" s="73"/>
      <c r="M1285" s="74">
        <v>25438.0</v>
      </c>
      <c r="N1285" s="75"/>
      <c r="O1285" s="73"/>
      <c r="P1285" s="74">
        <v>26663.0</v>
      </c>
      <c r="Q1285" s="75"/>
    </row>
    <row r="1286">
      <c r="A1286" s="71" t="s">
        <v>323</v>
      </c>
      <c r="B1286" s="72" t="s">
        <v>2113</v>
      </c>
      <c r="C1286" s="73"/>
      <c r="D1286" s="74">
        <v>9729.0</v>
      </c>
      <c r="E1286" s="75"/>
      <c r="F1286" s="73"/>
      <c r="G1286" s="74">
        <v>15193.0</v>
      </c>
      <c r="H1286" s="75"/>
      <c r="I1286" s="73"/>
      <c r="J1286" s="74">
        <v>14156.0</v>
      </c>
      <c r="K1286" s="80"/>
      <c r="L1286" s="76" t="s">
        <v>1383</v>
      </c>
      <c r="M1286" s="74">
        <v>12268.0</v>
      </c>
      <c r="N1286" s="77" t="s">
        <v>1383</v>
      </c>
      <c r="O1286" s="76" t="s">
        <v>1383</v>
      </c>
      <c r="P1286" s="74">
        <v>12504.0</v>
      </c>
      <c r="Q1286" s="77" t="s">
        <v>1383</v>
      </c>
    </row>
    <row r="1287">
      <c r="A1287" s="71" t="s">
        <v>2119</v>
      </c>
      <c r="B1287" s="72" t="s">
        <v>2113</v>
      </c>
      <c r="C1287" s="78">
        <v>41.0</v>
      </c>
      <c r="D1287" s="74">
        <v>12071.0</v>
      </c>
      <c r="E1287" s="79">
        <f t="shared" ref="E1287:E1288" si="420">C1287/D1287</f>
        <v>0.003396570292</v>
      </c>
      <c r="F1287" s="73"/>
      <c r="G1287" s="74">
        <v>15727.0</v>
      </c>
      <c r="H1287" s="75"/>
      <c r="I1287" s="73"/>
      <c r="J1287" s="74">
        <v>13607.0</v>
      </c>
      <c r="K1287" s="80"/>
      <c r="L1287" s="73"/>
      <c r="M1287" s="74">
        <v>16802.0</v>
      </c>
      <c r="N1287" s="75"/>
      <c r="O1287" s="73"/>
      <c r="P1287" s="74">
        <v>19052.0</v>
      </c>
      <c r="Q1287" s="75"/>
    </row>
    <row r="1288">
      <c r="A1288" s="71" t="s">
        <v>2120</v>
      </c>
      <c r="B1288" s="72" t="s">
        <v>2113</v>
      </c>
      <c r="C1288" s="78">
        <v>88.0</v>
      </c>
      <c r="D1288" s="74">
        <v>43958.0</v>
      </c>
      <c r="E1288" s="79">
        <f t="shared" si="420"/>
        <v>0.002001910915</v>
      </c>
      <c r="F1288" s="78">
        <v>115.0</v>
      </c>
      <c r="G1288" s="74">
        <v>63726.0</v>
      </c>
      <c r="H1288" s="79">
        <f>F1288/G1288</f>
        <v>0.001804600948</v>
      </c>
      <c r="I1288" s="78">
        <v>126.0</v>
      </c>
      <c r="J1288" s="74">
        <v>57110.0</v>
      </c>
      <c r="K1288" s="79">
        <f>I1288/J1288</f>
        <v>0.002206268604</v>
      </c>
      <c r="L1288" s="78">
        <v>169.0</v>
      </c>
      <c r="M1288" s="74">
        <v>85118.0</v>
      </c>
      <c r="N1288" s="79">
        <f>L1288/M1288</f>
        <v>0.001985478982</v>
      </c>
      <c r="O1288" s="78">
        <v>235.0</v>
      </c>
      <c r="P1288" s="74">
        <v>107273.0</v>
      </c>
      <c r="Q1288" s="79">
        <f>O1288/P1288</f>
        <v>0.002190672397</v>
      </c>
    </row>
    <row r="1289">
      <c r="A1289" s="71" t="s">
        <v>2121</v>
      </c>
      <c r="B1289" s="72" t="s">
        <v>2113</v>
      </c>
      <c r="C1289" s="73"/>
      <c r="D1289" s="74">
        <v>10004.0</v>
      </c>
      <c r="E1289" s="75"/>
      <c r="F1289" s="73"/>
      <c r="G1289" s="74">
        <v>10560.0</v>
      </c>
      <c r="H1289" s="75"/>
      <c r="I1289" s="73"/>
      <c r="J1289" s="74">
        <v>7618.0</v>
      </c>
      <c r="K1289" s="80"/>
      <c r="L1289" s="76" t="s">
        <v>1383</v>
      </c>
      <c r="M1289" s="74">
        <v>5734.0</v>
      </c>
      <c r="N1289" s="77" t="s">
        <v>1383</v>
      </c>
      <c r="O1289" s="76" t="s">
        <v>1383</v>
      </c>
      <c r="P1289" s="74">
        <v>6433.0</v>
      </c>
      <c r="Q1289" s="77" t="s">
        <v>1383</v>
      </c>
    </row>
    <row r="1290">
      <c r="A1290" s="71" t="s">
        <v>2122</v>
      </c>
      <c r="B1290" s="72" t="s">
        <v>2113</v>
      </c>
      <c r="C1290" s="73"/>
      <c r="D1290" s="74">
        <v>10663.0</v>
      </c>
      <c r="E1290" s="75"/>
      <c r="F1290" s="73"/>
      <c r="G1290" s="74">
        <v>14526.0</v>
      </c>
      <c r="H1290" s="75"/>
      <c r="I1290" s="73"/>
      <c r="J1290" s="74">
        <v>15647.0</v>
      </c>
      <c r="K1290" s="80"/>
      <c r="L1290" s="73"/>
      <c r="M1290" s="74">
        <v>18225.0</v>
      </c>
      <c r="N1290" s="75"/>
      <c r="O1290" s="73"/>
      <c r="P1290" s="74">
        <v>19922.0</v>
      </c>
      <c r="Q1290" s="75"/>
    </row>
    <row r="1291">
      <c r="A1291" s="71" t="s">
        <v>1227</v>
      </c>
      <c r="B1291" s="72" t="s">
        <v>2113</v>
      </c>
      <c r="C1291" s="73"/>
      <c r="D1291" s="74">
        <v>7607.0</v>
      </c>
      <c r="E1291" s="75"/>
      <c r="F1291" s="73"/>
      <c r="G1291" s="74">
        <v>15451.0</v>
      </c>
      <c r="H1291" s="75"/>
      <c r="I1291" s="73"/>
      <c r="J1291" s="74">
        <v>19208.0</v>
      </c>
      <c r="K1291" s="80"/>
      <c r="L1291" s="73"/>
      <c r="M1291" s="74">
        <v>15973.0</v>
      </c>
      <c r="N1291" s="75"/>
      <c r="O1291" s="73"/>
      <c r="P1291" s="74">
        <v>20601.0</v>
      </c>
      <c r="Q1291" s="75"/>
    </row>
    <row r="1292">
      <c r="A1292" s="71" t="s">
        <v>1180</v>
      </c>
      <c r="B1292" s="72" t="s">
        <v>2113</v>
      </c>
      <c r="C1292" s="73"/>
      <c r="D1292" s="74">
        <v>12126.0</v>
      </c>
      <c r="E1292" s="75"/>
      <c r="F1292" s="73"/>
      <c r="G1292" s="74">
        <v>18498.0</v>
      </c>
      <c r="H1292" s="75"/>
      <c r="I1292" s="73"/>
      <c r="J1292" s="74">
        <v>18508.0</v>
      </c>
      <c r="K1292" s="80"/>
      <c r="L1292" s="73"/>
      <c r="M1292" s="74">
        <v>18634.0</v>
      </c>
      <c r="N1292" s="75"/>
      <c r="O1292" s="73"/>
      <c r="P1292" s="74">
        <v>19484.0</v>
      </c>
      <c r="Q1292" s="75"/>
    </row>
    <row r="1293">
      <c r="A1293" s="71" t="s">
        <v>1132</v>
      </c>
      <c r="B1293" s="72" t="s">
        <v>2113</v>
      </c>
      <c r="C1293" s="73"/>
      <c r="D1293" s="74">
        <v>17314.0</v>
      </c>
      <c r="E1293" s="75"/>
      <c r="F1293" s="73"/>
      <c r="G1293" s="74">
        <v>18221.0</v>
      </c>
      <c r="H1293" s="75"/>
      <c r="I1293" s="73"/>
      <c r="J1293" s="74">
        <v>15946.0</v>
      </c>
      <c r="K1293" s="80"/>
      <c r="L1293" s="73"/>
      <c r="M1293" s="74">
        <v>14291.0</v>
      </c>
      <c r="N1293" s="75"/>
      <c r="O1293" s="73"/>
      <c r="P1293" s="74">
        <v>13969.0</v>
      </c>
      <c r="Q1293" s="75"/>
    </row>
    <row r="1294">
      <c r="A1294" s="71" t="s">
        <v>1635</v>
      </c>
      <c r="B1294" s="72" t="s">
        <v>2113</v>
      </c>
      <c r="C1294" s="73"/>
      <c r="D1294" s="74">
        <v>3828.0</v>
      </c>
      <c r="E1294" s="75"/>
      <c r="F1294" s="78">
        <v>50.0</v>
      </c>
      <c r="G1294" s="74">
        <v>29885.0</v>
      </c>
      <c r="H1294" s="79">
        <f>F1294/G1294</f>
        <v>0.001673080141</v>
      </c>
      <c r="I1294" s="78">
        <v>80.0</v>
      </c>
      <c r="J1294" s="74">
        <v>32919.0</v>
      </c>
      <c r="K1294" s="79">
        <f>I1294/J1294</f>
        <v>0.002430207479</v>
      </c>
      <c r="L1294" s="78">
        <v>74.0</v>
      </c>
      <c r="M1294" s="74">
        <v>41492.0</v>
      </c>
      <c r="N1294" s="79">
        <f>L1294/M1294</f>
        <v>0.001783476333</v>
      </c>
      <c r="O1294" s="78">
        <v>65.0</v>
      </c>
      <c r="P1294" s="74">
        <v>49227.0</v>
      </c>
      <c r="Q1294" s="79">
        <f>O1294/P1294</f>
        <v>0.001320413594</v>
      </c>
    </row>
    <row r="1295">
      <c r="A1295" s="71" t="s">
        <v>2123</v>
      </c>
      <c r="B1295" s="72" t="s">
        <v>2113</v>
      </c>
      <c r="C1295" s="78">
        <v>5.0</v>
      </c>
      <c r="D1295" s="74">
        <v>15719.0</v>
      </c>
      <c r="E1295" s="79">
        <f t="shared" ref="E1295:E1297" si="421">C1295/D1295</f>
        <v>0.0003180863923</v>
      </c>
      <c r="F1295" s="73"/>
      <c r="G1295" s="74">
        <v>20348.0</v>
      </c>
      <c r="H1295" s="75"/>
      <c r="I1295" s="73"/>
      <c r="J1295" s="74">
        <v>19619.0</v>
      </c>
      <c r="K1295" s="80"/>
      <c r="L1295" s="73"/>
      <c r="M1295" s="74">
        <v>21881.0</v>
      </c>
      <c r="N1295" s="75"/>
      <c r="O1295" s="73"/>
      <c r="P1295" s="74">
        <v>21867.0</v>
      </c>
      <c r="Q1295" s="75"/>
    </row>
    <row r="1296">
      <c r="A1296" s="71" t="s">
        <v>1047</v>
      </c>
      <c r="B1296" s="72" t="s">
        <v>2113</v>
      </c>
      <c r="C1296" s="78">
        <v>26.0</v>
      </c>
      <c r="D1296" s="74">
        <v>21671.0</v>
      </c>
      <c r="E1296" s="79">
        <f t="shared" si="421"/>
        <v>0.001199760048</v>
      </c>
      <c r="F1296" s="73"/>
      <c r="G1296" s="74">
        <v>21883.0</v>
      </c>
      <c r="H1296" s="75"/>
      <c r="I1296" s="73"/>
      <c r="J1296" s="74">
        <v>19243.0</v>
      </c>
      <c r="K1296" s="80"/>
      <c r="L1296" s="78">
        <v>12.0</v>
      </c>
      <c r="M1296" s="74">
        <v>19978.0</v>
      </c>
      <c r="N1296" s="79">
        <f t="shared" ref="N1296:N1297" si="422">L1296/M1296</f>
        <v>0.0006006607268</v>
      </c>
      <c r="O1296" s="76" t="s">
        <v>1383</v>
      </c>
      <c r="P1296" s="74">
        <v>21257.0</v>
      </c>
      <c r="Q1296" s="77" t="s">
        <v>1383</v>
      </c>
    </row>
    <row r="1297">
      <c r="A1297" s="71" t="s">
        <v>1408</v>
      </c>
      <c r="B1297" s="72" t="s">
        <v>2113</v>
      </c>
      <c r="C1297" s="78">
        <v>160.0</v>
      </c>
      <c r="D1297" s="74">
        <v>21501.0</v>
      </c>
      <c r="E1297" s="79">
        <f t="shared" si="421"/>
        <v>0.007441514348</v>
      </c>
      <c r="F1297" s="78">
        <v>450.0</v>
      </c>
      <c r="G1297" s="74">
        <v>46919.0</v>
      </c>
      <c r="H1297" s="79">
        <f>F1297/G1297</f>
        <v>0.009590997251</v>
      </c>
      <c r="I1297" s="78">
        <v>400.0</v>
      </c>
      <c r="J1297" s="74">
        <v>45897.0</v>
      </c>
      <c r="K1297" s="79">
        <f>I1297/J1297</f>
        <v>0.008715166569</v>
      </c>
      <c r="L1297" s="78">
        <v>575.0</v>
      </c>
      <c r="M1297" s="74">
        <v>52748.0</v>
      </c>
      <c r="N1297" s="79">
        <f t="shared" si="422"/>
        <v>0.01090088724</v>
      </c>
      <c r="O1297" s="78">
        <v>350.0</v>
      </c>
      <c r="P1297" s="74">
        <v>58247.0</v>
      </c>
      <c r="Q1297" s="79">
        <f>O1297/P1297</f>
        <v>0.006008893162</v>
      </c>
    </row>
    <row r="1298">
      <c r="A1298" s="71" t="s">
        <v>2124</v>
      </c>
      <c r="B1298" s="72" t="s">
        <v>2113</v>
      </c>
      <c r="C1298" s="73"/>
      <c r="D1298" s="74">
        <v>15413.0</v>
      </c>
      <c r="E1298" s="75"/>
      <c r="F1298" s="73"/>
      <c r="G1298" s="74">
        <v>42849.0</v>
      </c>
      <c r="H1298" s="75"/>
      <c r="I1298" s="73"/>
      <c r="J1298" s="74">
        <v>40287.0</v>
      </c>
      <c r="K1298" s="75"/>
      <c r="L1298" s="73"/>
      <c r="M1298" s="74">
        <v>41780.0</v>
      </c>
      <c r="N1298" s="75"/>
      <c r="O1298" s="73"/>
      <c r="P1298" s="74">
        <v>46882.0</v>
      </c>
      <c r="Q1298" s="75"/>
    </row>
    <row r="1299">
      <c r="A1299" s="71" t="s">
        <v>2125</v>
      </c>
      <c r="B1299" s="72" t="s">
        <v>2113</v>
      </c>
      <c r="C1299" s="73"/>
      <c r="D1299" s="74">
        <v>13146.0</v>
      </c>
      <c r="E1299" s="75"/>
      <c r="F1299" s="73"/>
      <c r="G1299" s="74">
        <v>18298.0</v>
      </c>
      <c r="H1299" s="75"/>
      <c r="I1299" s="73"/>
      <c r="J1299" s="74">
        <v>16973.0</v>
      </c>
      <c r="K1299" s="80"/>
      <c r="L1299" s="73"/>
      <c r="M1299" s="74">
        <v>21803.0</v>
      </c>
      <c r="N1299" s="75"/>
      <c r="O1299" s="73"/>
      <c r="P1299" s="74">
        <v>24570.0</v>
      </c>
      <c r="Q1299" s="75"/>
    </row>
    <row r="1300">
      <c r="A1300" s="71" t="s">
        <v>1031</v>
      </c>
      <c r="B1300" s="72" t="s">
        <v>2113</v>
      </c>
      <c r="C1300" s="78">
        <v>6.0</v>
      </c>
      <c r="D1300" s="74">
        <v>20470.0</v>
      </c>
      <c r="E1300" s="79">
        <f>C1300/D1300</f>
        <v>0.000293111871</v>
      </c>
      <c r="F1300" s="73"/>
      <c r="G1300" s="74">
        <v>28894.0</v>
      </c>
      <c r="H1300" s="75"/>
      <c r="I1300" s="73"/>
      <c r="J1300" s="74">
        <v>29618.0</v>
      </c>
      <c r="K1300" s="80"/>
      <c r="L1300" s="76" t="s">
        <v>1383</v>
      </c>
      <c r="M1300" s="74">
        <v>35313.0</v>
      </c>
      <c r="N1300" s="77" t="s">
        <v>1383</v>
      </c>
      <c r="O1300" s="78">
        <v>14.0</v>
      </c>
      <c r="P1300" s="74">
        <v>38838.0</v>
      </c>
      <c r="Q1300" s="79">
        <f t="shared" ref="Q1300:Q1307" si="423">O1300/P1300</f>
        <v>0.000360471703</v>
      </c>
    </row>
    <row r="1301">
      <c r="A1301" s="71" t="s">
        <v>2126</v>
      </c>
      <c r="B1301" s="72" t="s">
        <v>2113</v>
      </c>
      <c r="C1301" s="73"/>
      <c r="D1301" s="74">
        <v>10246.0</v>
      </c>
      <c r="E1301" s="75"/>
      <c r="F1301" s="78">
        <v>125.0</v>
      </c>
      <c r="G1301" s="74">
        <v>36290.0</v>
      </c>
      <c r="H1301" s="79">
        <f t="shared" ref="H1301:H1304" si="424">F1301/G1301</f>
        <v>0.003444475062</v>
      </c>
      <c r="I1301" s="73"/>
      <c r="J1301" s="74">
        <v>37256.0</v>
      </c>
      <c r="K1301" s="80"/>
      <c r="L1301" s="78">
        <v>250.0</v>
      </c>
      <c r="M1301" s="74">
        <v>53506.0</v>
      </c>
      <c r="N1301" s="79">
        <f t="shared" ref="N1301:N1307" si="425">L1301/M1301</f>
        <v>0.004672373192</v>
      </c>
      <c r="O1301" s="78">
        <v>300.0</v>
      </c>
      <c r="P1301" s="74">
        <v>53406.0</v>
      </c>
      <c r="Q1301" s="79">
        <f t="shared" si="423"/>
        <v>0.005617346366</v>
      </c>
    </row>
    <row r="1302">
      <c r="A1302" s="71" t="s">
        <v>1563</v>
      </c>
      <c r="B1302" s="72" t="s">
        <v>2113</v>
      </c>
      <c r="C1302" s="73"/>
      <c r="D1302" s="74">
        <v>13547.0</v>
      </c>
      <c r="E1302" s="75"/>
      <c r="F1302" s="78">
        <v>85.0</v>
      </c>
      <c r="G1302" s="74">
        <v>28597.0</v>
      </c>
      <c r="H1302" s="79">
        <f t="shared" si="424"/>
        <v>0.002972339756</v>
      </c>
      <c r="I1302" s="73"/>
      <c r="J1302" s="74">
        <v>24652.0</v>
      </c>
      <c r="K1302" s="80"/>
      <c r="L1302" s="78">
        <v>60.0</v>
      </c>
      <c r="M1302" s="74">
        <v>26357.0</v>
      </c>
      <c r="N1302" s="79">
        <f t="shared" si="425"/>
        <v>0.002276435103</v>
      </c>
      <c r="O1302" s="78">
        <v>50.0</v>
      </c>
      <c r="P1302" s="74">
        <v>27506.0</v>
      </c>
      <c r="Q1302" s="79">
        <f t="shared" si="423"/>
        <v>0.00181778521</v>
      </c>
    </row>
    <row r="1303">
      <c r="A1303" s="71" t="s">
        <v>1410</v>
      </c>
      <c r="B1303" s="72" t="s">
        <v>2113</v>
      </c>
      <c r="C1303" s="78">
        <v>100.0</v>
      </c>
      <c r="D1303" s="74">
        <v>28244.0</v>
      </c>
      <c r="E1303" s="79">
        <f t="shared" ref="E1303:E1305" si="426">C1303/D1303</f>
        <v>0.003540574989</v>
      </c>
      <c r="F1303" s="78">
        <v>63.0</v>
      </c>
      <c r="G1303" s="74">
        <v>30703.0</v>
      </c>
      <c r="H1303" s="79">
        <f t="shared" si="424"/>
        <v>0.002051916751</v>
      </c>
      <c r="I1303" s="78">
        <v>52.0</v>
      </c>
      <c r="J1303" s="74">
        <v>27632.0</v>
      </c>
      <c r="K1303" s="79">
        <f t="shared" ref="K1303:K1304" si="427">I1303/J1303</f>
        <v>0.001881876086</v>
      </c>
      <c r="L1303" s="78">
        <v>80.0</v>
      </c>
      <c r="M1303" s="74">
        <v>29987.0</v>
      </c>
      <c r="N1303" s="79">
        <f t="shared" si="425"/>
        <v>0.002667822723</v>
      </c>
      <c r="O1303" s="78">
        <v>60.0</v>
      </c>
      <c r="P1303" s="74">
        <v>35245.0</v>
      </c>
      <c r="Q1303" s="79">
        <f t="shared" si="423"/>
        <v>0.00170236913</v>
      </c>
    </row>
    <row r="1304">
      <c r="A1304" s="71" t="s">
        <v>708</v>
      </c>
      <c r="B1304" s="72" t="s">
        <v>2113</v>
      </c>
      <c r="C1304" s="78">
        <v>166.0</v>
      </c>
      <c r="D1304" s="74">
        <v>25866.0</v>
      </c>
      <c r="E1304" s="79">
        <f t="shared" si="426"/>
        <v>0.006417691178</v>
      </c>
      <c r="F1304" s="78">
        <v>100.0</v>
      </c>
      <c r="G1304" s="74">
        <v>33505.0</v>
      </c>
      <c r="H1304" s="79">
        <f t="shared" si="424"/>
        <v>0.00298462916</v>
      </c>
      <c r="I1304" s="78">
        <v>75.0</v>
      </c>
      <c r="J1304" s="74">
        <v>29292.0</v>
      </c>
      <c r="K1304" s="79">
        <f t="shared" si="427"/>
        <v>0.002560426055</v>
      </c>
      <c r="L1304" s="78">
        <v>108.0</v>
      </c>
      <c r="M1304" s="74">
        <v>35796.0</v>
      </c>
      <c r="N1304" s="79">
        <f t="shared" si="425"/>
        <v>0.003017096882</v>
      </c>
      <c r="O1304" s="78">
        <v>85.0</v>
      </c>
      <c r="P1304" s="74">
        <v>37504.0</v>
      </c>
      <c r="Q1304" s="79">
        <f t="shared" si="423"/>
        <v>0.002266424915</v>
      </c>
    </row>
    <row r="1305">
      <c r="A1305" s="71" t="s">
        <v>1033</v>
      </c>
      <c r="B1305" s="72" t="s">
        <v>2113</v>
      </c>
      <c r="C1305" s="78">
        <v>50.0</v>
      </c>
      <c r="D1305" s="74">
        <v>29330.0</v>
      </c>
      <c r="E1305" s="79">
        <f t="shared" si="426"/>
        <v>0.001704739175</v>
      </c>
      <c r="F1305" s="73"/>
      <c r="G1305" s="74">
        <v>26796.0</v>
      </c>
      <c r="H1305" s="75"/>
      <c r="I1305" s="73"/>
      <c r="J1305" s="74">
        <v>26105.0</v>
      </c>
      <c r="K1305" s="80"/>
      <c r="L1305" s="78">
        <v>27.0</v>
      </c>
      <c r="M1305" s="74">
        <v>24869.0</v>
      </c>
      <c r="N1305" s="79">
        <f t="shared" si="425"/>
        <v>0.00108568901</v>
      </c>
      <c r="O1305" s="78">
        <v>19.0</v>
      </c>
      <c r="P1305" s="74">
        <v>25522.0</v>
      </c>
      <c r="Q1305" s="79">
        <f t="shared" si="423"/>
        <v>0.0007444557637</v>
      </c>
    </row>
    <row r="1306">
      <c r="A1306" s="71" t="s">
        <v>285</v>
      </c>
      <c r="B1306" s="72" t="s">
        <v>2113</v>
      </c>
      <c r="C1306" s="73"/>
      <c r="D1306" s="74">
        <v>28553.0</v>
      </c>
      <c r="E1306" s="75"/>
      <c r="F1306" s="73"/>
      <c r="G1306" s="74">
        <v>35178.0</v>
      </c>
      <c r="H1306" s="75"/>
      <c r="I1306" s="73"/>
      <c r="J1306" s="74">
        <v>32613.0</v>
      </c>
      <c r="K1306" s="80"/>
      <c r="L1306" s="78">
        <v>24.0</v>
      </c>
      <c r="M1306" s="74">
        <v>36141.0</v>
      </c>
      <c r="N1306" s="79">
        <f t="shared" si="425"/>
        <v>0.0006640657425</v>
      </c>
      <c r="O1306" s="78">
        <v>13.0</v>
      </c>
      <c r="P1306" s="74">
        <v>37648.0</v>
      </c>
      <c r="Q1306" s="79">
        <f t="shared" si="423"/>
        <v>0.0003453038674</v>
      </c>
    </row>
    <row r="1307">
      <c r="A1307" s="71" t="s">
        <v>277</v>
      </c>
      <c r="B1307" s="72" t="s">
        <v>2113</v>
      </c>
      <c r="C1307" s="78">
        <v>24.0</v>
      </c>
      <c r="D1307" s="74">
        <v>13348.0</v>
      </c>
      <c r="E1307" s="79">
        <f>C1307/D1307</f>
        <v>0.001798022176</v>
      </c>
      <c r="F1307" s="73"/>
      <c r="G1307" s="74">
        <v>17706.0</v>
      </c>
      <c r="H1307" s="75"/>
      <c r="I1307" s="73"/>
      <c r="J1307" s="74">
        <v>13805.0</v>
      </c>
      <c r="K1307" s="80"/>
      <c r="L1307" s="78">
        <v>15.0</v>
      </c>
      <c r="M1307" s="74">
        <v>15009.0</v>
      </c>
      <c r="N1307" s="79">
        <f t="shared" si="425"/>
        <v>0.0009994003598</v>
      </c>
      <c r="O1307" s="78">
        <v>11.0</v>
      </c>
      <c r="P1307" s="74">
        <v>15703.0</v>
      </c>
      <c r="Q1307" s="79">
        <f t="shared" si="423"/>
        <v>0.0007005030886</v>
      </c>
    </row>
    <row r="1308">
      <c r="A1308" s="71" t="s">
        <v>2127</v>
      </c>
      <c r="B1308" s="72" t="s">
        <v>2113</v>
      </c>
      <c r="C1308" s="73"/>
      <c r="D1308" s="74">
        <v>8741.0</v>
      </c>
      <c r="E1308" s="75"/>
      <c r="F1308" s="73"/>
      <c r="G1308" s="74">
        <v>17980.0</v>
      </c>
      <c r="H1308" s="75"/>
      <c r="I1308" s="73"/>
      <c r="J1308" s="74">
        <v>19303.0</v>
      </c>
      <c r="K1308" s="80"/>
      <c r="L1308" s="73"/>
      <c r="M1308" s="74">
        <v>26691.0</v>
      </c>
      <c r="N1308" s="75"/>
      <c r="O1308" s="76" t="s">
        <v>1383</v>
      </c>
      <c r="P1308" s="74">
        <v>27882.0</v>
      </c>
      <c r="Q1308" s="77" t="s">
        <v>1383</v>
      </c>
    </row>
    <row r="1309">
      <c r="A1309" s="71" t="s">
        <v>1452</v>
      </c>
      <c r="B1309" s="72" t="s">
        <v>2113</v>
      </c>
      <c r="C1309" s="73"/>
      <c r="D1309" s="74">
        <v>13436.0</v>
      </c>
      <c r="E1309" s="75"/>
      <c r="F1309" s="73"/>
      <c r="G1309" s="74">
        <v>23085.0</v>
      </c>
      <c r="H1309" s="75"/>
      <c r="I1309" s="73"/>
      <c r="J1309" s="74">
        <v>20727.0</v>
      </c>
      <c r="K1309" s="80"/>
      <c r="L1309" s="76" t="s">
        <v>1383</v>
      </c>
      <c r="M1309" s="74">
        <v>22910.0</v>
      </c>
      <c r="N1309" s="77" t="s">
        <v>1383</v>
      </c>
      <c r="O1309" s="76" t="s">
        <v>1383</v>
      </c>
      <c r="P1309" s="74">
        <v>24249.0</v>
      </c>
      <c r="Q1309" s="77" t="s">
        <v>1383</v>
      </c>
    </row>
    <row r="1310">
      <c r="A1310" s="71" t="s">
        <v>2128</v>
      </c>
      <c r="B1310" s="72" t="s">
        <v>2113</v>
      </c>
      <c r="C1310" s="73"/>
      <c r="D1310" s="74">
        <v>29874.0</v>
      </c>
      <c r="E1310" s="75"/>
      <c r="F1310" s="73"/>
      <c r="G1310" s="74">
        <v>28503.0</v>
      </c>
      <c r="H1310" s="75"/>
      <c r="I1310" s="73"/>
      <c r="J1310" s="74">
        <v>23710.0</v>
      </c>
      <c r="K1310" s="80"/>
      <c r="L1310" s="76" t="s">
        <v>1383</v>
      </c>
      <c r="M1310" s="74">
        <v>25560.0</v>
      </c>
      <c r="N1310" s="77" t="s">
        <v>1383</v>
      </c>
      <c r="O1310" s="73"/>
      <c r="P1310" s="74">
        <v>25669.0</v>
      </c>
      <c r="Q1310" s="75"/>
    </row>
    <row r="1311">
      <c r="A1311" s="71" t="s">
        <v>2129</v>
      </c>
      <c r="B1311" s="72" t="s">
        <v>2113</v>
      </c>
      <c r="C1311" s="78">
        <v>20.0</v>
      </c>
      <c r="D1311" s="74">
        <v>15978.0</v>
      </c>
      <c r="E1311" s="79">
        <f>C1311/D1311</f>
        <v>0.001251721117</v>
      </c>
      <c r="F1311" s="78">
        <v>54.0</v>
      </c>
      <c r="G1311" s="74">
        <v>19676.0</v>
      </c>
      <c r="H1311" s="79">
        <f>F1311/G1311</f>
        <v>0.002744460256</v>
      </c>
      <c r="I1311" s="78">
        <v>38.0</v>
      </c>
      <c r="J1311" s="74">
        <v>16872.0</v>
      </c>
      <c r="K1311" s="79">
        <f>I1311/J1311</f>
        <v>0.002252252252</v>
      </c>
      <c r="L1311" s="78">
        <v>39.0</v>
      </c>
      <c r="M1311" s="74">
        <v>19119.0</v>
      </c>
      <c r="N1311" s="79">
        <f>L1311/M1311</f>
        <v>0.002039855641</v>
      </c>
      <c r="O1311" s="78">
        <v>34.0</v>
      </c>
      <c r="P1311" s="74">
        <v>22151.0</v>
      </c>
      <c r="Q1311" s="79">
        <f>O1311/P1311</f>
        <v>0.001534919417</v>
      </c>
    </row>
    <row r="1312">
      <c r="A1312" s="71" t="s">
        <v>2130</v>
      </c>
      <c r="B1312" s="72" t="s">
        <v>2113</v>
      </c>
      <c r="C1312" s="73"/>
      <c r="D1312" s="74">
        <v>28352.0</v>
      </c>
      <c r="E1312" s="75"/>
      <c r="F1312" s="73"/>
      <c r="G1312" s="74">
        <v>31274.0</v>
      </c>
      <c r="H1312" s="75"/>
      <c r="I1312" s="73"/>
      <c r="J1312" s="74">
        <v>27845.0</v>
      </c>
      <c r="K1312" s="80"/>
      <c r="L1312" s="76" t="s">
        <v>1383</v>
      </c>
      <c r="M1312" s="74">
        <v>28648.0</v>
      </c>
      <c r="N1312" s="77" t="s">
        <v>1383</v>
      </c>
      <c r="O1312" s="73"/>
      <c r="P1312" s="74">
        <v>34421.0</v>
      </c>
      <c r="Q1312" s="75"/>
    </row>
    <row r="1313">
      <c r="A1313" s="71" t="s">
        <v>2131</v>
      </c>
      <c r="B1313" s="72" t="s">
        <v>2113</v>
      </c>
      <c r="C1313" s="73"/>
      <c r="D1313" s="74">
        <v>35463.0</v>
      </c>
      <c r="E1313" s="75"/>
      <c r="F1313" s="73"/>
      <c r="G1313" s="74">
        <v>133706.0</v>
      </c>
      <c r="H1313" s="75"/>
      <c r="I1313" s="78">
        <v>125.0</v>
      </c>
      <c r="J1313" s="74">
        <v>155107.0</v>
      </c>
      <c r="K1313" s="79">
        <f>I1313/J1313</f>
        <v>0.0008058952852</v>
      </c>
      <c r="L1313" s="78">
        <v>170.0</v>
      </c>
      <c r="M1313" s="74">
        <v>178364.0</v>
      </c>
      <c r="N1313" s="79">
        <f>L1313/M1313</f>
        <v>0.0009531071292</v>
      </c>
      <c r="O1313" s="78">
        <v>256.0</v>
      </c>
      <c r="P1313" s="74">
        <v>197184.0</v>
      </c>
      <c r="Q1313" s="79">
        <f>O1313/P1313</f>
        <v>0.001298279779</v>
      </c>
    </row>
    <row r="1314">
      <c r="A1314" s="71" t="s">
        <v>2132</v>
      </c>
      <c r="B1314" s="72" t="s">
        <v>2113</v>
      </c>
      <c r="C1314" s="73"/>
      <c r="D1314" s="74">
        <v>13858.0</v>
      </c>
      <c r="E1314" s="75"/>
      <c r="F1314" s="73"/>
      <c r="G1314" s="74">
        <v>19688.0</v>
      </c>
      <c r="H1314" s="75"/>
      <c r="I1314" s="73"/>
      <c r="J1314" s="74">
        <v>19962.0</v>
      </c>
      <c r="K1314" s="80"/>
      <c r="L1314" s="73"/>
      <c r="M1314" s="74">
        <v>22034.0</v>
      </c>
      <c r="N1314" s="75"/>
      <c r="O1314" s="73"/>
      <c r="P1314" s="74">
        <v>22904.0</v>
      </c>
      <c r="Q1314" s="75"/>
    </row>
    <row r="1315">
      <c r="A1315" s="71" t="s">
        <v>2133</v>
      </c>
      <c r="B1315" s="72" t="s">
        <v>2113</v>
      </c>
      <c r="C1315" s="78">
        <v>134.0</v>
      </c>
      <c r="D1315" s="74">
        <v>16688.0</v>
      </c>
      <c r="E1315" s="79">
        <f>C1315/D1315</f>
        <v>0.008029721956</v>
      </c>
      <c r="F1315" s="78">
        <v>45.0</v>
      </c>
      <c r="G1315" s="74">
        <v>37272.0</v>
      </c>
      <c r="H1315" s="79">
        <f>F1315/G1315</f>
        <v>0.001207340631</v>
      </c>
      <c r="I1315" s="78">
        <v>27.0</v>
      </c>
      <c r="J1315" s="74">
        <v>42180.0</v>
      </c>
      <c r="K1315" s="79">
        <f>I1315/J1315</f>
        <v>0.000640113798</v>
      </c>
      <c r="L1315" s="76" t="s">
        <v>1383</v>
      </c>
      <c r="M1315" s="74">
        <v>46072.0</v>
      </c>
      <c r="N1315" s="77" t="s">
        <v>1383</v>
      </c>
      <c r="O1315" s="78">
        <v>12.0</v>
      </c>
      <c r="P1315" s="74">
        <v>52536.0</v>
      </c>
      <c r="Q1315" s="79">
        <f>O1315/P1315</f>
        <v>0.0002284148013</v>
      </c>
    </row>
    <row r="1316">
      <c r="A1316" s="71" t="s">
        <v>2134</v>
      </c>
      <c r="B1316" s="72" t="s">
        <v>2113</v>
      </c>
      <c r="C1316" s="73"/>
      <c r="D1316" s="74">
        <v>12158.0</v>
      </c>
      <c r="E1316" s="75"/>
      <c r="F1316" s="73"/>
      <c r="G1316" s="74">
        <v>16931.0</v>
      </c>
      <c r="H1316" s="75"/>
      <c r="I1316" s="73"/>
      <c r="J1316" s="74">
        <v>17606.0</v>
      </c>
      <c r="K1316" s="80"/>
      <c r="L1316" s="73"/>
      <c r="M1316" s="74">
        <v>19265.0</v>
      </c>
      <c r="N1316" s="75"/>
      <c r="O1316" s="76" t="s">
        <v>1383</v>
      </c>
      <c r="P1316" s="74">
        <v>20921.0</v>
      </c>
      <c r="Q1316" s="77" t="s">
        <v>1383</v>
      </c>
    </row>
    <row r="1317">
      <c r="A1317" s="71" t="s">
        <v>1648</v>
      </c>
      <c r="B1317" s="72" t="s">
        <v>2113</v>
      </c>
      <c r="C1317" s="73"/>
      <c r="D1317" s="74">
        <v>1407.0</v>
      </c>
      <c r="E1317" s="75"/>
      <c r="F1317" s="73"/>
      <c r="G1317" s="74">
        <v>11593.0</v>
      </c>
      <c r="H1317" s="75"/>
      <c r="I1317" s="73"/>
      <c r="J1317" s="74">
        <v>19861.0</v>
      </c>
      <c r="K1317" s="80"/>
      <c r="L1317" s="78">
        <v>36.0</v>
      </c>
      <c r="M1317" s="74">
        <v>25304.0</v>
      </c>
      <c r="N1317" s="79">
        <f>L1317/M1317</f>
        <v>0.001422699968</v>
      </c>
      <c r="O1317" s="78">
        <v>16.0</v>
      </c>
      <c r="P1317" s="74">
        <v>27191.0</v>
      </c>
      <c r="Q1317" s="79">
        <f>O1317/P1317</f>
        <v>0.0005884299952</v>
      </c>
    </row>
    <row r="1318">
      <c r="A1318" s="71" t="s">
        <v>2135</v>
      </c>
      <c r="B1318" s="72" t="s">
        <v>2113</v>
      </c>
      <c r="C1318" s="73"/>
      <c r="D1318" s="74">
        <v>16752.0</v>
      </c>
      <c r="E1318" s="75"/>
      <c r="F1318" s="73"/>
      <c r="G1318" s="74">
        <v>23944.0</v>
      </c>
      <c r="H1318" s="75"/>
      <c r="I1318" s="73"/>
      <c r="J1318" s="74">
        <v>20272.0</v>
      </c>
      <c r="K1318" s="80"/>
      <c r="L1318" s="73"/>
      <c r="M1318" s="74">
        <v>20353.0</v>
      </c>
      <c r="N1318" s="75"/>
      <c r="O1318" s="73"/>
      <c r="P1318" s="74">
        <v>27934.0</v>
      </c>
      <c r="Q1318" s="75"/>
    </row>
    <row r="1319">
      <c r="A1319" s="71" t="s">
        <v>879</v>
      </c>
      <c r="B1319" s="72" t="s">
        <v>2113</v>
      </c>
      <c r="C1319" s="73"/>
      <c r="D1319" s="74">
        <v>10845.0</v>
      </c>
      <c r="E1319" s="75"/>
      <c r="F1319" s="73"/>
      <c r="G1319" s="74">
        <v>16723.0</v>
      </c>
      <c r="H1319" s="75"/>
      <c r="I1319" s="73"/>
      <c r="J1319" s="74">
        <v>16420.0</v>
      </c>
      <c r="K1319" s="80"/>
      <c r="L1319" s="73"/>
      <c r="M1319" s="74">
        <v>20914.0</v>
      </c>
      <c r="N1319" s="75"/>
      <c r="O1319" s="73"/>
      <c r="P1319" s="74">
        <v>23144.0</v>
      </c>
      <c r="Q1319" s="75"/>
    </row>
    <row r="1320">
      <c r="A1320" s="71" t="s">
        <v>2136</v>
      </c>
      <c r="B1320" s="72" t="s">
        <v>2113</v>
      </c>
      <c r="C1320" s="73"/>
      <c r="D1320" s="74">
        <v>6306.0</v>
      </c>
      <c r="E1320" s="75"/>
      <c r="F1320" s="76" t="s">
        <v>1383</v>
      </c>
      <c r="G1320" s="74">
        <v>15694.0</v>
      </c>
      <c r="H1320" s="77" t="s">
        <v>1383</v>
      </c>
      <c r="I1320" s="78">
        <v>22.0</v>
      </c>
      <c r="J1320" s="74">
        <v>14190.0</v>
      </c>
      <c r="K1320" s="79">
        <f>I1320/J1320</f>
        <v>0.001550387597</v>
      </c>
      <c r="L1320" s="78">
        <v>14.0</v>
      </c>
      <c r="M1320" s="74">
        <v>13877.0</v>
      </c>
      <c r="N1320" s="79">
        <f>L1320/M1320</f>
        <v>0.001008863587</v>
      </c>
      <c r="O1320" s="78">
        <v>14.0</v>
      </c>
      <c r="P1320" s="74">
        <v>15433.0</v>
      </c>
      <c r="Q1320" s="79">
        <f>O1320/P1320</f>
        <v>0.0009071470226</v>
      </c>
    </row>
    <row r="1321">
      <c r="A1321" s="71" t="s">
        <v>1893</v>
      </c>
      <c r="B1321" s="72" t="s">
        <v>2113</v>
      </c>
      <c r="C1321" s="73"/>
      <c r="D1321" s="74">
        <v>8008.0</v>
      </c>
      <c r="E1321" s="75"/>
      <c r="F1321" s="73"/>
      <c r="G1321" s="74">
        <v>17201.0</v>
      </c>
      <c r="H1321" s="75"/>
      <c r="I1321" s="73"/>
      <c r="J1321" s="74">
        <v>18109.0</v>
      </c>
      <c r="K1321" s="80"/>
      <c r="L1321" s="73"/>
      <c r="M1321" s="74">
        <v>20897.0</v>
      </c>
      <c r="N1321" s="75"/>
      <c r="O1321" s="73"/>
      <c r="P1321" s="74">
        <v>22024.0</v>
      </c>
      <c r="Q1321" s="75"/>
    </row>
    <row r="1322">
      <c r="A1322" s="71" t="s">
        <v>1842</v>
      </c>
      <c r="B1322" s="72" t="s">
        <v>2113</v>
      </c>
      <c r="C1322" s="73"/>
      <c r="D1322" s="74">
        <v>8088.0</v>
      </c>
      <c r="E1322" s="75"/>
      <c r="F1322" s="73"/>
      <c r="G1322" s="74">
        <v>16603.0</v>
      </c>
      <c r="H1322" s="75"/>
      <c r="I1322" s="73"/>
      <c r="J1322" s="74">
        <v>16178.0</v>
      </c>
      <c r="K1322" s="80"/>
      <c r="L1322" s="73"/>
      <c r="M1322" s="74">
        <v>18405.0</v>
      </c>
      <c r="N1322" s="75"/>
      <c r="O1322" s="73"/>
      <c r="P1322" s="74">
        <v>19403.0</v>
      </c>
      <c r="Q1322" s="75"/>
    </row>
    <row r="1323">
      <c r="A1323" s="71" t="s">
        <v>2137</v>
      </c>
      <c r="B1323" s="72" t="s">
        <v>2113</v>
      </c>
      <c r="C1323" s="73"/>
      <c r="D1323" s="74">
        <v>10926.0</v>
      </c>
      <c r="E1323" s="75"/>
      <c r="F1323" s="73"/>
      <c r="G1323" s="74">
        <v>29078.0</v>
      </c>
      <c r="H1323" s="75"/>
      <c r="I1323" s="73"/>
      <c r="J1323" s="74">
        <v>35953.0</v>
      </c>
      <c r="K1323" s="80"/>
      <c r="L1323" s="78">
        <v>43.0</v>
      </c>
      <c r="M1323" s="74">
        <v>35568.0</v>
      </c>
      <c r="N1323" s="79">
        <f>L1323/M1323</f>
        <v>0.001208951867</v>
      </c>
      <c r="O1323" s="78">
        <v>48.0</v>
      </c>
      <c r="P1323" s="74">
        <v>34166.0</v>
      </c>
      <c r="Q1323" s="79">
        <f t="shared" ref="Q1323:Q1324" si="428">O1323/P1323</f>
        <v>0.001404905462</v>
      </c>
    </row>
    <row r="1324">
      <c r="A1324" s="71" t="s">
        <v>2138</v>
      </c>
      <c r="B1324" s="72" t="s">
        <v>2113</v>
      </c>
      <c r="C1324" s="73"/>
      <c r="D1324" s="74">
        <v>18721.0</v>
      </c>
      <c r="E1324" s="75"/>
      <c r="F1324" s="73"/>
      <c r="G1324" s="74">
        <v>19714.0</v>
      </c>
      <c r="H1324" s="75"/>
      <c r="I1324" s="73"/>
      <c r="J1324" s="74">
        <v>19636.0</v>
      </c>
      <c r="K1324" s="80"/>
      <c r="L1324" s="73"/>
      <c r="M1324" s="74">
        <v>17671.0</v>
      </c>
      <c r="N1324" s="75"/>
      <c r="O1324" s="78">
        <v>12.0</v>
      </c>
      <c r="P1324" s="74">
        <v>19309.0</v>
      </c>
      <c r="Q1324" s="79">
        <f t="shared" si="428"/>
        <v>0.0006214718525</v>
      </c>
    </row>
    <row r="1325">
      <c r="A1325" s="71" t="s">
        <v>2139</v>
      </c>
      <c r="B1325" s="72" t="s">
        <v>2113</v>
      </c>
      <c r="C1325" s="78">
        <v>7.0</v>
      </c>
      <c r="D1325" s="74">
        <v>12807.0</v>
      </c>
      <c r="E1325" s="79">
        <f>C1325/D1325</f>
        <v>0.0005465760912</v>
      </c>
      <c r="F1325" s="73"/>
      <c r="G1325" s="74">
        <v>14631.0</v>
      </c>
      <c r="H1325" s="75"/>
      <c r="I1325" s="73"/>
      <c r="J1325" s="74">
        <v>15419.0</v>
      </c>
      <c r="K1325" s="80"/>
      <c r="L1325" s="73"/>
      <c r="M1325" s="74">
        <v>18658.0</v>
      </c>
      <c r="N1325" s="75"/>
      <c r="O1325" s="73"/>
      <c r="P1325" s="74">
        <v>19680.0</v>
      </c>
      <c r="Q1325" s="75"/>
    </row>
    <row r="1326">
      <c r="A1326" s="71" t="s">
        <v>2140</v>
      </c>
      <c r="B1326" s="72" t="s">
        <v>2113</v>
      </c>
      <c r="C1326" s="73"/>
      <c r="D1326" s="74">
        <v>8774.0</v>
      </c>
      <c r="E1326" s="75"/>
      <c r="F1326" s="73"/>
      <c r="G1326" s="74">
        <v>13067.0</v>
      </c>
      <c r="H1326" s="75"/>
      <c r="I1326" s="73"/>
      <c r="J1326" s="74">
        <v>15091.0</v>
      </c>
      <c r="K1326" s="80"/>
      <c r="L1326" s="73"/>
      <c r="M1326" s="74">
        <v>16411.0</v>
      </c>
      <c r="N1326" s="75"/>
      <c r="O1326" s="73"/>
      <c r="P1326" s="74">
        <v>16974.0</v>
      </c>
      <c r="Q1326" s="75"/>
    </row>
    <row r="1327">
      <c r="A1327" s="71" t="s">
        <v>2141</v>
      </c>
      <c r="B1327" s="72" t="s">
        <v>2113</v>
      </c>
      <c r="C1327" s="78">
        <v>18.0</v>
      </c>
      <c r="D1327" s="74">
        <v>8461.0</v>
      </c>
      <c r="E1327" s="79">
        <f>C1327/D1327</f>
        <v>0.002127408108</v>
      </c>
      <c r="F1327" s="73"/>
      <c r="G1327" s="74">
        <v>18646.0</v>
      </c>
      <c r="H1327" s="75"/>
      <c r="I1327" s="73"/>
      <c r="J1327" s="74">
        <v>20386.0</v>
      </c>
      <c r="K1327" s="80"/>
      <c r="L1327" s="78">
        <v>38.0</v>
      </c>
      <c r="M1327" s="74">
        <v>21233.0</v>
      </c>
      <c r="N1327" s="79">
        <f>L1327/M1327</f>
        <v>0.001789667028</v>
      </c>
      <c r="O1327" s="78">
        <v>24.0</v>
      </c>
      <c r="P1327" s="74">
        <v>22610.0</v>
      </c>
      <c r="Q1327" s="79">
        <f>O1327/P1327</f>
        <v>0.001061477222</v>
      </c>
    </row>
    <row r="1328">
      <c r="A1328" s="71" t="s">
        <v>247</v>
      </c>
      <c r="B1328" s="72" t="s">
        <v>2113</v>
      </c>
      <c r="C1328" s="73"/>
      <c r="D1328" s="74">
        <v>13030.0</v>
      </c>
      <c r="E1328" s="75"/>
      <c r="F1328" s="73"/>
      <c r="G1328" s="74">
        <v>18997.0</v>
      </c>
      <c r="H1328" s="75"/>
      <c r="I1328" s="73"/>
      <c r="J1328" s="74">
        <v>20044.0</v>
      </c>
      <c r="K1328" s="80"/>
      <c r="L1328" s="73"/>
      <c r="M1328" s="74">
        <v>21268.0</v>
      </c>
      <c r="N1328" s="75"/>
      <c r="O1328" s="73"/>
      <c r="P1328" s="74">
        <v>21867.0</v>
      </c>
      <c r="Q1328" s="75"/>
    </row>
    <row r="1329">
      <c r="A1329" s="71" t="s">
        <v>342</v>
      </c>
      <c r="B1329" s="72" t="s">
        <v>2113</v>
      </c>
      <c r="C1329" s="78">
        <v>520.0</v>
      </c>
      <c r="D1329" s="74">
        <v>31238.0</v>
      </c>
      <c r="E1329" s="79">
        <f>C1329/D1329</f>
        <v>0.01664639221</v>
      </c>
      <c r="F1329" s="78">
        <v>717.0</v>
      </c>
      <c r="G1329" s="74">
        <v>37488.0</v>
      </c>
      <c r="H1329" s="79">
        <f>F1329/G1329</f>
        <v>0.01912612036</v>
      </c>
      <c r="I1329" s="78">
        <v>532.0</v>
      </c>
      <c r="J1329" s="74">
        <v>33362.0</v>
      </c>
      <c r="K1329" s="79">
        <f>I1329/J1329</f>
        <v>0.01594628619</v>
      </c>
      <c r="L1329" s="78">
        <v>467.0</v>
      </c>
      <c r="M1329" s="74">
        <v>35785.0</v>
      </c>
      <c r="N1329" s="79">
        <f>L1329/M1329</f>
        <v>0.01305016068</v>
      </c>
      <c r="O1329" s="78">
        <v>378.0</v>
      </c>
      <c r="P1329" s="74">
        <v>39595.0</v>
      </c>
      <c r="Q1329" s="79">
        <f>O1329/P1329</f>
        <v>0.009546659932</v>
      </c>
    </row>
    <row r="1330">
      <c r="A1330" s="71" t="s">
        <v>1190</v>
      </c>
      <c r="B1330" s="72" t="s">
        <v>2113</v>
      </c>
      <c r="C1330" s="73"/>
      <c r="D1330" s="74">
        <v>8741.0</v>
      </c>
      <c r="E1330" s="75"/>
      <c r="F1330" s="73"/>
      <c r="G1330" s="74">
        <v>14709.0</v>
      </c>
      <c r="H1330" s="75"/>
      <c r="I1330" s="73"/>
      <c r="J1330" s="74">
        <v>15467.0</v>
      </c>
      <c r="K1330" s="80"/>
      <c r="L1330" s="73"/>
      <c r="M1330" s="74">
        <v>15295.0</v>
      </c>
      <c r="N1330" s="75"/>
      <c r="O1330" s="73"/>
      <c r="P1330" s="74">
        <v>16928.0</v>
      </c>
      <c r="Q1330" s="75"/>
    </row>
    <row r="1331">
      <c r="A1331" s="71" t="s">
        <v>439</v>
      </c>
      <c r="B1331" s="72" t="s">
        <v>2113</v>
      </c>
      <c r="C1331" s="73"/>
      <c r="D1331" s="74">
        <v>9534.0</v>
      </c>
      <c r="E1331" s="75"/>
      <c r="F1331" s="73"/>
      <c r="G1331" s="74">
        <v>14853.0</v>
      </c>
      <c r="H1331" s="75"/>
      <c r="I1331" s="73"/>
      <c r="J1331" s="74">
        <v>12644.0</v>
      </c>
      <c r="K1331" s="80"/>
      <c r="L1331" s="73"/>
      <c r="M1331" s="74">
        <v>12128.0</v>
      </c>
      <c r="N1331" s="75"/>
      <c r="O1331" s="73"/>
      <c r="P1331" s="74">
        <v>14160.0</v>
      </c>
      <c r="Q1331" s="75"/>
    </row>
    <row r="1332">
      <c r="A1332" s="71" t="s">
        <v>1668</v>
      </c>
      <c r="B1332" s="72" t="s">
        <v>2113</v>
      </c>
      <c r="C1332" s="78">
        <v>83.0</v>
      </c>
      <c r="D1332" s="74">
        <v>17815.0</v>
      </c>
      <c r="E1332" s="79">
        <f>C1332/D1332</f>
        <v>0.004658995229</v>
      </c>
      <c r="F1332" s="78">
        <v>82.0</v>
      </c>
      <c r="G1332" s="74">
        <v>18075.0</v>
      </c>
      <c r="H1332" s="79">
        <f>F1332/G1332</f>
        <v>0.004536652835</v>
      </c>
      <c r="I1332" s="73"/>
      <c r="J1332" s="74">
        <v>15319.0</v>
      </c>
      <c r="K1332" s="80"/>
      <c r="L1332" s="78">
        <v>11.0</v>
      </c>
      <c r="M1332" s="74">
        <v>13957.0</v>
      </c>
      <c r="N1332" s="79">
        <f>L1332/M1332</f>
        <v>0.000788134986</v>
      </c>
      <c r="O1332" s="76" t="s">
        <v>1383</v>
      </c>
      <c r="P1332" s="74">
        <v>15955.0</v>
      </c>
      <c r="Q1332" s="77" t="s">
        <v>1383</v>
      </c>
    </row>
    <row r="1333">
      <c r="A1333" s="71" t="s">
        <v>1423</v>
      </c>
      <c r="B1333" s="72" t="s">
        <v>2113</v>
      </c>
      <c r="C1333" s="73"/>
      <c r="D1333" s="74">
        <v>10087.0</v>
      </c>
      <c r="E1333" s="75"/>
      <c r="F1333" s="73"/>
      <c r="G1333" s="74">
        <v>17139.0</v>
      </c>
      <c r="H1333" s="75"/>
      <c r="I1333" s="73"/>
      <c r="J1333" s="74">
        <v>18139.0</v>
      </c>
      <c r="K1333" s="80"/>
      <c r="L1333" s="73"/>
      <c r="M1333" s="74">
        <v>21239.0</v>
      </c>
      <c r="N1333" s="75"/>
      <c r="O1333" s="73"/>
      <c r="P1333" s="74">
        <v>22751.0</v>
      </c>
      <c r="Q1333" s="75"/>
    </row>
    <row r="1334">
      <c r="A1334" s="71" t="s">
        <v>2142</v>
      </c>
      <c r="B1334" s="72" t="s">
        <v>2113</v>
      </c>
      <c r="C1334" s="73"/>
      <c r="D1334" s="74">
        <v>15649.0</v>
      </c>
      <c r="E1334" s="75"/>
      <c r="F1334" s="73"/>
      <c r="G1334" s="74">
        <v>21519.0</v>
      </c>
      <c r="H1334" s="75"/>
      <c r="I1334" s="73"/>
      <c r="J1334" s="74">
        <v>18738.0</v>
      </c>
      <c r="K1334" s="80"/>
      <c r="L1334" s="73"/>
      <c r="M1334" s="74">
        <v>17750.0</v>
      </c>
      <c r="N1334" s="75"/>
      <c r="O1334" s="76" t="s">
        <v>1383</v>
      </c>
      <c r="P1334" s="74">
        <v>18387.0</v>
      </c>
      <c r="Q1334" s="77" t="s">
        <v>1383</v>
      </c>
    </row>
    <row r="1335">
      <c r="A1335" s="71" t="s">
        <v>2143</v>
      </c>
      <c r="B1335" s="72" t="s">
        <v>2113</v>
      </c>
      <c r="C1335" s="78">
        <v>391.0</v>
      </c>
      <c r="D1335" s="74">
        <v>91037.0</v>
      </c>
      <c r="E1335" s="79">
        <f t="shared" ref="E1335:E1336" si="429">C1335/D1335</f>
        <v>0.004294956996</v>
      </c>
      <c r="F1335" s="78">
        <v>557.0</v>
      </c>
      <c r="G1335" s="74">
        <v>163480.0</v>
      </c>
      <c r="H1335" s="79">
        <f>F1335/G1335</f>
        <v>0.003407144605</v>
      </c>
      <c r="I1335" s="78">
        <v>525.0</v>
      </c>
      <c r="J1335" s="74">
        <v>188320.0</v>
      </c>
      <c r="K1335" s="79">
        <f>I1335/J1335</f>
        <v>0.002787807986</v>
      </c>
      <c r="L1335" s="78">
        <v>791.0</v>
      </c>
      <c r="M1335" s="74">
        <v>221199.0</v>
      </c>
      <c r="N1335" s="79">
        <f>L1335/M1335</f>
        <v>0.003575965533</v>
      </c>
      <c r="O1335" s="78">
        <v>829.0</v>
      </c>
      <c r="P1335" s="74">
        <v>234641.0</v>
      </c>
      <c r="Q1335" s="79">
        <f>O1335/P1335</f>
        <v>0.003533056883</v>
      </c>
    </row>
    <row r="1336">
      <c r="A1336" s="87" t="s">
        <v>2144</v>
      </c>
      <c r="B1336" s="72" t="s">
        <v>2145</v>
      </c>
      <c r="C1336" s="78">
        <v>19.0</v>
      </c>
      <c r="D1336" s="74">
        <v>6627.0</v>
      </c>
      <c r="E1336" s="79">
        <f t="shared" si="429"/>
        <v>0.002867059001</v>
      </c>
      <c r="F1336" s="73"/>
      <c r="G1336" s="74">
        <v>13675.0</v>
      </c>
      <c r="H1336" s="75"/>
      <c r="I1336" s="73"/>
      <c r="J1336" s="74">
        <v>14864.0</v>
      </c>
      <c r="K1336" s="75"/>
      <c r="L1336" s="76" t="s">
        <v>1383</v>
      </c>
      <c r="M1336" s="74">
        <v>12977.0</v>
      </c>
      <c r="N1336" s="77" t="s">
        <v>1383</v>
      </c>
      <c r="O1336" s="73"/>
      <c r="P1336" s="74">
        <v>14237.0</v>
      </c>
      <c r="Q1336" s="75"/>
    </row>
    <row r="1337">
      <c r="A1337" s="87" t="s">
        <v>2146</v>
      </c>
      <c r="B1337" s="72" t="s">
        <v>2145</v>
      </c>
      <c r="C1337" s="73"/>
      <c r="D1337" s="74">
        <v>6153.0</v>
      </c>
      <c r="E1337" s="75"/>
      <c r="F1337" s="73"/>
      <c r="G1337" s="74">
        <v>87853.0</v>
      </c>
      <c r="H1337" s="75"/>
      <c r="I1337" s="78">
        <v>275.0</v>
      </c>
      <c r="J1337" s="74">
        <v>125707.0</v>
      </c>
      <c r="K1337" s="79">
        <f t="shared" ref="K1337:K1339" si="430">I1337/J1337</f>
        <v>0.002187626783</v>
      </c>
      <c r="L1337" s="78">
        <v>95.0</v>
      </c>
      <c r="M1337" s="74">
        <v>122057.0</v>
      </c>
      <c r="N1337" s="79">
        <f t="shared" ref="N1337:N1340" si="431">L1337/M1337</f>
        <v>0.000778324881</v>
      </c>
      <c r="O1337" s="78">
        <v>108.0</v>
      </c>
      <c r="P1337" s="74">
        <v>131313.0</v>
      </c>
      <c r="Q1337" s="79">
        <f t="shared" ref="Q1337:Q1340" si="432">O1337/P1337</f>
        <v>0.0008224623609</v>
      </c>
    </row>
    <row r="1338">
      <c r="A1338" s="87" t="s">
        <v>2147</v>
      </c>
      <c r="B1338" s="72" t="s">
        <v>2145</v>
      </c>
      <c r="C1338" s="78">
        <v>112.0</v>
      </c>
      <c r="D1338" s="74">
        <v>14966.0</v>
      </c>
      <c r="E1338" s="79">
        <f>C1338/D1338</f>
        <v>0.00748362956</v>
      </c>
      <c r="F1338" s="78">
        <v>300.0</v>
      </c>
      <c r="G1338" s="74">
        <v>134445.0</v>
      </c>
      <c r="H1338" s="79">
        <f t="shared" ref="H1338:H1339" si="433">F1338/G1338</f>
        <v>0.002231395738</v>
      </c>
      <c r="I1338" s="78">
        <v>347.0</v>
      </c>
      <c r="J1338" s="74">
        <v>250735.0</v>
      </c>
      <c r="K1338" s="79">
        <f t="shared" si="430"/>
        <v>0.001383931242</v>
      </c>
      <c r="L1338" s="78">
        <v>291.0</v>
      </c>
      <c r="M1338" s="74">
        <v>244850.0</v>
      </c>
      <c r="N1338" s="79">
        <f t="shared" si="431"/>
        <v>0.001188482745</v>
      </c>
      <c r="O1338" s="78">
        <v>181.0</v>
      </c>
      <c r="P1338" s="74">
        <v>240799.0</v>
      </c>
      <c r="Q1338" s="79">
        <f t="shared" si="432"/>
        <v>0.0007516642511</v>
      </c>
    </row>
    <row r="1339">
      <c r="A1339" s="87" t="s">
        <v>2148</v>
      </c>
      <c r="B1339" s="72" t="s">
        <v>2145</v>
      </c>
      <c r="C1339" s="73"/>
      <c r="D1339" s="74">
        <v>11413.0</v>
      </c>
      <c r="E1339" s="75"/>
      <c r="F1339" s="78">
        <v>400.0</v>
      </c>
      <c r="G1339" s="74">
        <v>140080.0</v>
      </c>
      <c r="H1339" s="79">
        <f t="shared" si="433"/>
        <v>0.002855511136</v>
      </c>
      <c r="I1339" s="78">
        <v>1135.0</v>
      </c>
      <c r="J1339" s="74">
        <v>157583.0</v>
      </c>
      <c r="K1339" s="79">
        <f t="shared" si="430"/>
        <v>0.007202553575</v>
      </c>
      <c r="L1339" s="78">
        <v>590.0</v>
      </c>
      <c r="M1339" s="74">
        <v>157722.0</v>
      </c>
      <c r="N1339" s="79">
        <f t="shared" si="431"/>
        <v>0.003740759057</v>
      </c>
      <c r="O1339" s="78">
        <v>603.0</v>
      </c>
      <c r="P1339" s="74">
        <v>173107.0</v>
      </c>
      <c r="Q1339" s="79">
        <f t="shared" si="432"/>
        <v>0.003483394663</v>
      </c>
    </row>
    <row r="1340">
      <c r="A1340" s="71" t="s">
        <v>2149</v>
      </c>
      <c r="B1340" s="72" t="s">
        <v>2150</v>
      </c>
      <c r="C1340" s="73"/>
      <c r="D1340" s="74">
        <v>14613.0</v>
      </c>
      <c r="E1340" s="75"/>
      <c r="F1340" s="73"/>
      <c r="G1340" s="74">
        <v>28712.0</v>
      </c>
      <c r="H1340" s="75"/>
      <c r="I1340" s="73"/>
      <c r="J1340" s="74">
        <v>32718.0</v>
      </c>
      <c r="K1340" s="75"/>
      <c r="L1340" s="78">
        <v>41.0</v>
      </c>
      <c r="M1340" s="74">
        <v>42140.0</v>
      </c>
      <c r="N1340" s="79">
        <f t="shared" si="431"/>
        <v>0.0009729473185</v>
      </c>
      <c r="O1340" s="78">
        <v>56.0</v>
      </c>
      <c r="P1340" s="74">
        <v>57427.0</v>
      </c>
      <c r="Q1340" s="79">
        <f t="shared" si="432"/>
        <v>0.0009751510613</v>
      </c>
    </row>
    <row r="1341">
      <c r="A1341" s="71" t="s">
        <v>939</v>
      </c>
      <c r="B1341" s="72" t="s">
        <v>2150</v>
      </c>
      <c r="C1341" s="73"/>
      <c r="D1341" s="74">
        <v>8355.0</v>
      </c>
      <c r="E1341" s="75"/>
      <c r="F1341" s="73"/>
      <c r="G1341" s="74">
        <v>11592.0</v>
      </c>
      <c r="H1341" s="75"/>
      <c r="I1341" s="73"/>
      <c r="J1341" s="74">
        <v>12212.0</v>
      </c>
      <c r="K1341" s="75"/>
      <c r="L1341" s="73"/>
      <c r="M1341" s="74">
        <v>12922.0</v>
      </c>
      <c r="N1341" s="75"/>
      <c r="O1341" s="73"/>
      <c r="P1341" s="74">
        <v>13454.0</v>
      </c>
      <c r="Q1341" s="75"/>
    </row>
    <row r="1342">
      <c r="A1342" s="71" t="s">
        <v>2151</v>
      </c>
      <c r="B1342" s="72" t="s">
        <v>2150</v>
      </c>
      <c r="C1342" s="73"/>
      <c r="D1342" s="74">
        <v>5486.0</v>
      </c>
      <c r="E1342" s="75"/>
      <c r="F1342" s="73"/>
      <c r="G1342" s="74">
        <v>7745.0</v>
      </c>
      <c r="H1342" s="75"/>
      <c r="I1342" s="73"/>
      <c r="J1342" s="74">
        <v>7403.0</v>
      </c>
      <c r="K1342" s="75"/>
      <c r="L1342" s="73"/>
      <c r="M1342" s="74">
        <v>7186.0</v>
      </c>
      <c r="N1342" s="75"/>
      <c r="O1342" s="73"/>
      <c r="P1342" s="74">
        <v>8341.0</v>
      </c>
      <c r="Q1342" s="75"/>
    </row>
    <row r="1343">
      <c r="A1343" s="71" t="s">
        <v>2152</v>
      </c>
      <c r="B1343" s="72" t="s">
        <v>2150</v>
      </c>
      <c r="C1343" s="73"/>
      <c r="D1343" s="74">
        <v>17994.0</v>
      </c>
      <c r="E1343" s="75"/>
      <c r="F1343" s="73"/>
      <c r="G1343" s="74">
        <v>25465.0</v>
      </c>
      <c r="H1343" s="75"/>
      <c r="I1343" s="73"/>
      <c r="J1343" s="74">
        <v>28334.0</v>
      </c>
      <c r="K1343" s="75"/>
      <c r="L1343" s="73"/>
      <c r="M1343" s="74">
        <v>29349.0</v>
      </c>
      <c r="N1343" s="75"/>
      <c r="O1343" s="73"/>
      <c r="P1343" s="74">
        <v>28443.0</v>
      </c>
      <c r="Q1343" s="75"/>
    </row>
    <row r="1344">
      <c r="A1344" s="71" t="s">
        <v>2153</v>
      </c>
      <c r="B1344" s="72" t="s">
        <v>2150</v>
      </c>
      <c r="C1344" s="73"/>
      <c r="D1344" s="74">
        <v>14437.0</v>
      </c>
      <c r="E1344" s="80"/>
      <c r="F1344" s="73"/>
      <c r="G1344" s="74">
        <v>19074.0</v>
      </c>
      <c r="H1344" s="75"/>
      <c r="I1344" s="73"/>
      <c r="J1344" s="74">
        <v>21001.0</v>
      </c>
      <c r="K1344" s="75"/>
      <c r="L1344" s="73"/>
      <c r="M1344" s="74">
        <v>21019.0</v>
      </c>
      <c r="N1344" s="75"/>
      <c r="O1344" s="73"/>
      <c r="P1344" s="74">
        <v>22664.0</v>
      </c>
      <c r="Q1344" s="75"/>
    </row>
    <row r="1345">
      <c r="A1345" s="71" t="s">
        <v>2154</v>
      </c>
      <c r="B1345" s="72" t="s">
        <v>2150</v>
      </c>
      <c r="C1345" s="73"/>
      <c r="D1345" s="74">
        <v>27886.0</v>
      </c>
      <c r="E1345" s="75"/>
      <c r="F1345" s="73"/>
      <c r="G1345" s="74">
        <v>51380.0</v>
      </c>
      <c r="H1345" s="75"/>
      <c r="I1345" s="73"/>
      <c r="J1345" s="74">
        <v>55074.0</v>
      </c>
      <c r="K1345" s="75"/>
      <c r="L1345" s="78">
        <v>11.0</v>
      </c>
      <c r="M1345" s="74">
        <v>68946.0</v>
      </c>
      <c r="N1345" s="79">
        <f t="shared" ref="N1345:N1346" si="434">L1345/M1345</f>
        <v>0.0001595451513</v>
      </c>
      <c r="O1345" s="78">
        <v>12.0</v>
      </c>
      <c r="P1345" s="74">
        <v>83450.0</v>
      </c>
      <c r="Q1345" s="79">
        <f t="shared" ref="Q1345:Q1346" si="435">O1345/P1345</f>
        <v>0.0001437986818</v>
      </c>
    </row>
    <row r="1346">
      <c r="A1346" s="71" t="s">
        <v>2155</v>
      </c>
      <c r="B1346" s="72" t="s">
        <v>2150</v>
      </c>
      <c r="C1346" s="78">
        <v>10.0</v>
      </c>
      <c r="D1346" s="74">
        <v>17474.0</v>
      </c>
      <c r="E1346" s="79">
        <f>C1346/D1346</f>
        <v>0.0005722788142</v>
      </c>
      <c r="F1346" s="73"/>
      <c r="G1346" s="74">
        <v>30877.0</v>
      </c>
      <c r="H1346" s="75"/>
      <c r="I1346" s="73"/>
      <c r="J1346" s="74">
        <v>31024.0</v>
      </c>
      <c r="K1346" s="75"/>
      <c r="L1346" s="78">
        <v>33.0</v>
      </c>
      <c r="M1346" s="74">
        <v>35026.0</v>
      </c>
      <c r="N1346" s="79">
        <f t="shared" si="434"/>
        <v>0.0009421572546</v>
      </c>
      <c r="O1346" s="78">
        <v>30.0</v>
      </c>
      <c r="P1346" s="74">
        <v>36431.0</v>
      </c>
      <c r="Q1346" s="79">
        <f t="shared" si="435"/>
        <v>0.0008234745135</v>
      </c>
    </row>
    <row r="1347">
      <c r="A1347" s="71" t="s">
        <v>2156</v>
      </c>
      <c r="B1347" s="72" t="s">
        <v>2150</v>
      </c>
      <c r="C1347" s="73"/>
      <c r="D1347" s="74">
        <v>16399.0</v>
      </c>
      <c r="E1347" s="75"/>
      <c r="F1347" s="73"/>
      <c r="G1347" s="74">
        <v>23039.0</v>
      </c>
      <c r="H1347" s="75"/>
      <c r="I1347" s="73"/>
      <c r="J1347" s="74">
        <v>23993.0</v>
      </c>
      <c r="K1347" s="75"/>
      <c r="L1347" s="73"/>
      <c r="M1347" s="74">
        <v>25844.0</v>
      </c>
      <c r="N1347" s="75"/>
      <c r="O1347" s="76" t="s">
        <v>1383</v>
      </c>
      <c r="P1347" s="74">
        <v>26201.0</v>
      </c>
      <c r="Q1347" s="77" t="s">
        <v>1383</v>
      </c>
    </row>
    <row r="1348">
      <c r="A1348" s="71" t="s">
        <v>2157</v>
      </c>
      <c r="B1348" s="72" t="s">
        <v>2150</v>
      </c>
      <c r="C1348" s="73"/>
      <c r="D1348" s="74">
        <v>16158.0</v>
      </c>
      <c r="E1348" s="75"/>
      <c r="F1348" s="73"/>
      <c r="G1348" s="74">
        <v>18006.0</v>
      </c>
      <c r="H1348" s="75"/>
      <c r="I1348" s="73"/>
      <c r="J1348" s="74">
        <v>19761.0</v>
      </c>
      <c r="K1348" s="75"/>
      <c r="L1348" s="73"/>
      <c r="M1348" s="74">
        <v>22389.0</v>
      </c>
      <c r="N1348" s="75"/>
      <c r="O1348" s="73"/>
      <c r="P1348" s="74">
        <v>27156.0</v>
      </c>
      <c r="Q1348" s="75"/>
    </row>
    <row r="1349">
      <c r="A1349" s="71" t="s">
        <v>78</v>
      </c>
      <c r="B1349" s="72" t="s">
        <v>2150</v>
      </c>
      <c r="C1349" s="73"/>
      <c r="D1349" s="74">
        <v>9389.0</v>
      </c>
      <c r="E1349" s="75"/>
      <c r="F1349" s="73"/>
      <c r="G1349" s="74">
        <v>14432.0</v>
      </c>
      <c r="H1349" s="75"/>
      <c r="I1349" s="73"/>
      <c r="J1349" s="74">
        <v>14876.0</v>
      </c>
      <c r="K1349" s="75"/>
      <c r="L1349" s="73"/>
      <c r="M1349" s="74">
        <v>15818.0</v>
      </c>
      <c r="N1349" s="75"/>
      <c r="O1349" s="73"/>
      <c r="P1349" s="74">
        <v>17125.0</v>
      </c>
      <c r="Q1349" s="75"/>
    </row>
    <row r="1350">
      <c r="A1350" s="71" t="s">
        <v>2158</v>
      </c>
      <c r="B1350" s="72" t="s">
        <v>2150</v>
      </c>
      <c r="C1350" s="73"/>
      <c r="D1350" s="74">
        <v>21909.0</v>
      </c>
      <c r="E1350" s="75"/>
      <c r="F1350" s="78">
        <v>100.0</v>
      </c>
      <c r="G1350" s="74">
        <v>49798.0</v>
      </c>
      <c r="H1350" s="79">
        <f>F1350/G1350</f>
        <v>0.002008112776</v>
      </c>
      <c r="I1350" s="78">
        <v>250.0</v>
      </c>
      <c r="J1350" s="74">
        <v>64148.0</v>
      </c>
      <c r="K1350" s="79">
        <f>I1350/J1350</f>
        <v>0.003897237638</v>
      </c>
      <c r="L1350" s="78">
        <v>700.0</v>
      </c>
      <c r="M1350" s="74">
        <v>97937.0</v>
      </c>
      <c r="N1350" s="79">
        <f>L1350/M1350</f>
        <v>0.007147451933</v>
      </c>
      <c r="O1350" s="78">
        <v>962.0</v>
      </c>
      <c r="P1350" s="74">
        <v>108755.0</v>
      </c>
      <c r="Q1350" s="79">
        <f t="shared" ref="Q1350:Q1351" si="436">O1350/P1350</f>
        <v>0.008845570319</v>
      </c>
    </row>
    <row r="1351">
      <c r="A1351" s="71" t="s">
        <v>926</v>
      </c>
      <c r="B1351" s="72" t="s">
        <v>2150</v>
      </c>
      <c r="C1351" s="73"/>
      <c r="D1351" s="74">
        <v>12809.0</v>
      </c>
      <c r="E1351" s="75"/>
      <c r="F1351" s="73"/>
      <c r="G1351" s="74">
        <v>21408.0</v>
      </c>
      <c r="H1351" s="75"/>
      <c r="I1351" s="73"/>
      <c r="J1351" s="74">
        <v>23297.0</v>
      </c>
      <c r="K1351" s="75"/>
      <c r="L1351" s="73"/>
      <c r="M1351" s="74">
        <v>29410.0</v>
      </c>
      <c r="N1351" s="75"/>
      <c r="O1351" s="78">
        <v>22.0</v>
      </c>
      <c r="P1351" s="74">
        <v>38615.0</v>
      </c>
      <c r="Q1351" s="79">
        <f t="shared" si="436"/>
        <v>0.0005697267901</v>
      </c>
    </row>
    <row r="1352">
      <c r="A1352" s="71" t="s">
        <v>2159</v>
      </c>
      <c r="B1352" s="72" t="s">
        <v>2150</v>
      </c>
      <c r="C1352" s="73"/>
      <c r="D1352" s="74">
        <v>14964.0</v>
      </c>
      <c r="E1352" s="75"/>
      <c r="F1352" s="73"/>
      <c r="G1352" s="74">
        <v>26240.0</v>
      </c>
      <c r="H1352" s="75"/>
      <c r="I1352" s="73"/>
      <c r="J1352" s="74">
        <v>33730.0</v>
      </c>
      <c r="K1352" s="75"/>
      <c r="L1352" s="73"/>
      <c r="M1352" s="74">
        <v>44331.0</v>
      </c>
      <c r="N1352" s="75"/>
      <c r="O1352" s="73"/>
      <c r="P1352" s="74">
        <v>59393.0</v>
      </c>
      <c r="Q1352" s="75"/>
    </row>
    <row r="1353">
      <c r="A1353" s="71" t="s">
        <v>1025</v>
      </c>
      <c r="B1353" s="72" t="s">
        <v>2150</v>
      </c>
      <c r="C1353" s="73"/>
      <c r="D1353" s="74">
        <v>6274.0</v>
      </c>
      <c r="E1353" s="75"/>
      <c r="F1353" s="73"/>
      <c r="G1353" s="74">
        <v>5640.0</v>
      </c>
      <c r="H1353" s="75"/>
      <c r="I1353" s="73"/>
      <c r="J1353" s="74">
        <v>5382.0</v>
      </c>
      <c r="K1353" s="75"/>
      <c r="L1353" s="73"/>
      <c r="M1353" s="74">
        <v>5461.0</v>
      </c>
      <c r="N1353" s="75"/>
      <c r="O1353" s="73"/>
      <c r="P1353" s="74">
        <v>5440.0</v>
      </c>
      <c r="Q1353" s="75"/>
    </row>
    <row r="1354">
      <c r="A1354" s="71" t="s">
        <v>2160</v>
      </c>
      <c r="B1354" s="72" t="s">
        <v>2150</v>
      </c>
      <c r="C1354" s="73"/>
      <c r="D1354" s="74">
        <v>9784.0</v>
      </c>
      <c r="E1354" s="75"/>
      <c r="F1354" s="73"/>
      <c r="G1354" s="74">
        <v>13776.0</v>
      </c>
      <c r="H1354" s="75"/>
      <c r="I1354" s="73"/>
      <c r="J1354" s="74">
        <v>15384.0</v>
      </c>
      <c r="K1354" s="75"/>
      <c r="L1354" s="73"/>
      <c r="M1354" s="74">
        <v>16900.0</v>
      </c>
      <c r="N1354" s="75"/>
      <c r="O1354" s="76" t="s">
        <v>1383</v>
      </c>
      <c r="P1354" s="74">
        <v>18284.0</v>
      </c>
      <c r="Q1354" s="77" t="s">
        <v>1383</v>
      </c>
    </row>
    <row r="1355">
      <c r="A1355" s="71" t="s">
        <v>2161</v>
      </c>
      <c r="B1355" s="72" t="s">
        <v>2150</v>
      </c>
      <c r="C1355" s="73"/>
      <c r="D1355" s="74">
        <v>17825.0</v>
      </c>
      <c r="E1355" s="75"/>
      <c r="F1355" s="73"/>
      <c r="G1355" s="74">
        <v>14858.0</v>
      </c>
      <c r="H1355" s="75"/>
      <c r="I1355" s="73"/>
      <c r="J1355" s="74">
        <v>15759.0</v>
      </c>
      <c r="K1355" s="75"/>
      <c r="L1355" s="73"/>
      <c r="M1355" s="74">
        <v>18214.0</v>
      </c>
      <c r="N1355" s="75"/>
      <c r="O1355" s="73"/>
      <c r="P1355" s="74">
        <v>20032.0</v>
      </c>
      <c r="Q1355" s="75"/>
    </row>
    <row r="1356">
      <c r="A1356" s="71" t="s">
        <v>2162</v>
      </c>
      <c r="B1356" s="72" t="s">
        <v>2150</v>
      </c>
      <c r="C1356" s="73"/>
      <c r="D1356" s="74">
        <v>14946.0</v>
      </c>
      <c r="E1356" s="75"/>
      <c r="F1356" s="73"/>
      <c r="G1356" s="74">
        <v>27918.0</v>
      </c>
      <c r="H1356" s="75"/>
      <c r="I1356" s="73"/>
      <c r="J1356" s="74">
        <v>33839.0</v>
      </c>
      <c r="K1356" s="75"/>
      <c r="L1356" s="78">
        <v>34.0</v>
      </c>
      <c r="M1356" s="74">
        <v>43991.0</v>
      </c>
      <c r="N1356" s="79">
        <f t="shared" ref="N1356:N1357" si="437">L1356/M1356</f>
        <v>0.0007728853629</v>
      </c>
      <c r="O1356" s="78">
        <v>31.0</v>
      </c>
      <c r="P1356" s="74">
        <v>51653.0</v>
      </c>
      <c r="Q1356" s="79">
        <f t="shared" ref="Q1356:Q1357" si="438">O1356/P1356</f>
        <v>0.0006001587517</v>
      </c>
    </row>
    <row r="1357">
      <c r="A1357" s="71" t="s">
        <v>2163</v>
      </c>
      <c r="B1357" s="72" t="s">
        <v>2150</v>
      </c>
      <c r="C1357" s="73"/>
      <c r="D1357" s="74">
        <v>40274.0</v>
      </c>
      <c r="E1357" s="75"/>
      <c r="F1357" s="73"/>
      <c r="G1357" s="74">
        <v>51021.0</v>
      </c>
      <c r="H1357" s="75"/>
      <c r="I1357" s="73"/>
      <c r="J1357" s="74">
        <v>58602.0</v>
      </c>
      <c r="K1357" s="75"/>
      <c r="L1357" s="78">
        <v>20.0</v>
      </c>
      <c r="M1357" s="74">
        <v>69338.0</v>
      </c>
      <c r="N1357" s="79">
        <f t="shared" si="437"/>
        <v>0.0002884421241</v>
      </c>
      <c r="O1357" s="78">
        <v>43.0</v>
      </c>
      <c r="P1357" s="74">
        <v>74438.0</v>
      </c>
      <c r="Q1357" s="79">
        <f t="shared" si="438"/>
        <v>0.0005776619469</v>
      </c>
    </row>
    <row r="1358">
      <c r="A1358" s="71" t="s">
        <v>1390</v>
      </c>
      <c r="B1358" s="72" t="s">
        <v>2150</v>
      </c>
      <c r="C1358" s="73"/>
      <c r="D1358" s="74">
        <v>8182.0</v>
      </c>
      <c r="E1358" s="75"/>
      <c r="F1358" s="73"/>
      <c r="G1358" s="74">
        <v>14136.0</v>
      </c>
      <c r="H1358" s="75"/>
      <c r="I1358" s="73"/>
      <c r="J1358" s="74">
        <v>15242.0</v>
      </c>
      <c r="K1358" s="75"/>
      <c r="L1358" s="73"/>
      <c r="M1358" s="74">
        <v>16151.0</v>
      </c>
      <c r="N1358" s="75"/>
      <c r="O1358" s="76" t="s">
        <v>1383</v>
      </c>
      <c r="P1358" s="74">
        <v>18813.0</v>
      </c>
      <c r="Q1358" s="77" t="s">
        <v>1383</v>
      </c>
    </row>
    <row r="1359">
      <c r="A1359" s="71" t="s">
        <v>2164</v>
      </c>
      <c r="B1359" s="72" t="s">
        <v>2150</v>
      </c>
      <c r="C1359" s="73"/>
      <c r="D1359" s="74">
        <v>7900.0</v>
      </c>
      <c r="E1359" s="75"/>
      <c r="F1359" s="73"/>
      <c r="G1359" s="74">
        <v>11303.0</v>
      </c>
      <c r="H1359" s="75"/>
      <c r="I1359" s="73"/>
      <c r="J1359" s="74">
        <v>10649.0</v>
      </c>
      <c r="K1359" s="75"/>
      <c r="L1359" s="76" t="s">
        <v>1383</v>
      </c>
      <c r="M1359" s="74">
        <v>11282.0</v>
      </c>
      <c r="N1359" s="77" t="s">
        <v>1383</v>
      </c>
      <c r="O1359" s="76" t="s">
        <v>1383</v>
      </c>
      <c r="P1359" s="74">
        <v>11572.0</v>
      </c>
      <c r="Q1359" s="77" t="s">
        <v>1383</v>
      </c>
    </row>
    <row r="1360">
      <c r="A1360" s="71" t="s">
        <v>532</v>
      </c>
      <c r="B1360" s="72" t="s">
        <v>2150</v>
      </c>
      <c r="C1360" s="73"/>
      <c r="D1360" s="74">
        <v>3316.0</v>
      </c>
      <c r="E1360" s="75"/>
      <c r="F1360" s="73"/>
      <c r="G1360" s="74">
        <v>3909.0</v>
      </c>
      <c r="H1360" s="75"/>
      <c r="I1360" s="73"/>
      <c r="J1360" s="74">
        <v>4646.0</v>
      </c>
      <c r="K1360" s="75"/>
      <c r="L1360" s="73"/>
      <c r="M1360" s="74">
        <v>5434.0</v>
      </c>
      <c r="N1360" s="75"/>
      <c r="O1360" s="73"/>
      <c r="P1360" s="74">
        <v>6405.0</v>
      </c>
      <c r="Q1360" s="75"/>
    </row>
    <row r="1361">
      <c r="A1361" s="71" t="s">
        <v>1433</v>
      </c>
      <c r="B1361" s="72" t="s">
        <v>2150</v>
      </c>
      <c r="C1361" s="73"/>
      <c r="D1361" s="74">
        <v>16571.0</v>
      </c>
      <c r="E1361" s="75"/>
      <c r="F1361" s="73"/>
      <c r="G1361" s="74">
        <v>29494.0</v>
      </c>
      <c r="H1361" s="75"/>
      <c r="I1361" s="73"/>
      <c r="J1361" s="74">
        <v>34272.0</v>
      </c>
      <c r="K1361" s="75"/>
      <c r="L1361" s="73"/>
      <c r="M1361" s="74">
        <v>51934.0</v>
      </c>
      <c r="N1361" s="75"/>
      <c r="O1361" s="76" t="s">
        <v>1383</v>
      </c>
      <c r="P1361" s="74">
        <v>58055.0</v>
      </c>
      <c r="Q1361" s="77" t="s">
        <v>1383</v>
      </c>
    </row>
    <row r="1362">
      <c r="A1362" s="71" t="s">
        <v>837</v>
      </c>
      <c r="B1362" s="72" t="s">
        <v>2150</v>
      </c>
      <c r="C1362" s="73"/>
      <c r="D1362" s="74">
        <v>14439.0</v>
      </c>
      <c r="E1362" s="75"/>
      <c r="F1362" s="73"/>
      <c r="G1362" s="74">
        <v>28020.0</v>
      </c>
      <c r="H1362" s="75"/>
      <c r="I1362" s="73"/>
      <c r="J1362" s="74">
        <v>30124.0</v>
      </c>
      <c r="K1362" s="75"/>
      <c r="L1362" s="73"/>
      <c r="M1362" s="74">
        <v>37720.0</v>
      </c>
      <c r="N1362" s="75"/>
      <c r="O1362" s="78">
        <v>34.0</v>
      </c>
      <c r="P1362" s="74">
        <v>45663.0</v>
      </c>
      <c r="Q1362" s="79">
        <f t="shared" ref="Q1362:Q1364" si="439">O1362/P1362</f>
        <v>0.0007445853317</v>
      </c>
    </row>
    <row r="1363">
      <c r="A1363" s="71" t="s">
        <v>2165</v>
      </c>
      <c r="B1363" s="72" t="s">
        <v>2150</v>
      </c>
      <c r="C1363" s="78">
        <v>72.0</v>
      </c>
      <c r="D1363" s="74">
        <v>19729.0</v>
      </c>
      <c r="E1363" s="79">
        <f t="shared" ref="E1363:E1364" si="440">C1363/D1363</f>
        <v>0.003649450048</v>
      </c>
      <c r="F1363" s="78">
        <v>125.0</v>
      </c>
      <c r="G1363" s="74">
        <v>25594.0</v>
      </c>
      <c r="H1363" s="79">
        <f>F1363/G1363</f>
        <v>0.004883957177</v>
      </c>
      <c r="I1363" s="73"/>
      <c r="J1363" s="74">
        <v>29048.0</v>
      </c>
      <c r="K1363" s="75"/>
      <c r="L1363" s="78">
        <v>60.0</v>
      </c>
      <c r="M1363" s="74">
        <v>30665.0</v>
      </c>
      <c r="N1363" s="79">
        <f t="shared" ref="N1363:N1364" si="441">L1363/M1363</f>
        <v>0.001956628078</v>
      </c>
      <c r="O1363" s="78">
        <v>67.0</v>
      </c>
      <c r="P1363" s="74">
        <v>31298.0</v>
      </c>
      <c r="Q1363" s="79">
        <f t="shared" si="439"/>
        <v>0.002140711867</v>
      </c>
    </row>
    <row r="1364">
      <c r="A1364" s="71" t="s">
        <v>2166</v>
      </c>
      <c r="B1364" s="72" t="s">
        <v>2150</v>
      </c>
      <c r="C1364" s="78">
        <v>52.0</v>
      </c>
      <c r="D1364" s="74">
        <v>47716.0</v>
      </c>
      <c r="E1364" s="79">
        <f t="shared" si="440"/>
        <v>0.001089781205</v>
      </c>
      <c r="F1364" s="73"/>
      <c r="G1364" s="74">
        <v>87229.0</v>
      </c>
      <c r="H1364" s="75"/>
      <c r="I1364" s="73"/>
      <c r="J1364" s="74">
        <v>101460.0</v>
      </c>
      <c r="K1364" s="75"/>
      <c r="L1364" s="78">
        <v>162.0</v>
      </c>
      <c r="M1364" s="74">
        <v>125975.0</v>
      </c>
      <c r="N1364" s="79">
        <f t="shared" si="441"/>
        <v>0.001285969438</v>
      </c>
      <c r="O1364" s="78">
        <v>214.0</v>
      </c>
      <c r="P1364" s="74">
        <v>151117.0</v>
      </c>
      <c r="Q1364" s="79">
        <f t="shared" si="439"/>
        <v>0.001416121284</v>
      </c>
    </row>
    <row r="1365">
      <c r="A1365" s="71" t="s">
        <v>2167</v>
      </c>
      <c r="B1365" s="72" t="s">
        <v>2150</v>
      </c>
      <c r="C1365" s="73"/>
      <c r="D1365" s="74">
        <v>6476.0</v>
      </c>
      <c r="E1365" s="75"/>
      <c r="F1365" s="73"/>
      <c r="G1365" s="74">
        <v>7693.0</v>
      </c>
      <c r="H1365" s="75"/>
      <c r="I1365" s="73"/>
      <c r="J1365" s="74">
        <v>7268.0</v>
      </c>
      <c r="K1365" s="75"/>
      <c r="L1365" s="73"/>
      <c r="M1365" s="74">
        <v>6710.0</v>
      </c>
      <c r="N1365" s="75"/>
      <c r="O1365" s="73"/>
      <c r="P1365" s="74">
        <v>6709.0</v>
      </c>
      <c r="Q1365" s="75"/>
    </row>
    <row r="1366">
      <c r="A1366" s="71" t="s">
        <v>2168</v>
      </c>
      <c r="B1366" s="72" t="s">
        <v>2150</v>
      </c>
      <c r="C1366" s="73"/>
      <c r="D1366" s="74">
        <v>3243.0</v>
      </c>
      <c r="E1366" s="75"/>
      <c r="F1366" s="73"/>
      <c r="G1366" s="74">
        <v>4841.0</v>
      </c>
      <c r="H1366" s="75"/>
      <c r="I1366" s="73"/>
      <c r="J1366" s="74">
        <v>5115.0</v>
      </c>
      <c r="K1366" s="75"/>
      <c r="L1366" s="73"/>
      <c r="M1366" s="74">
        <v>5202.0</v>
      </c>
      <c r="N1366" s="75"/>
      <c r="O1366" s="73"/>
      <c r="P1366" s="74">
        <v>6041.0</v>
      </c>
      <c r="Q1366" s="75"/>
    </row>
    <row r="1367">
      <c r="A1367" s="71" t="s">
        <v>2169</v>
      </c>
      <c r="B1367" s="72" t="s">
        <v>2150</v>
      </c>
      <c r="C1367" s="78">
        <v>4.0</v>
      </c>
      <c r="D1367" s="74">
        <v>20333.0</v>
      </c>
      <c r="E1367" s="79">
        <f>C1367/D1367</f>
        <v>0.0001967245365</v>
      </c>
      <c r="F1367" s="73"/>
      <c r="G1367" s="74">
        <v>29404.0</v>
      </c>
      <c r="H1367" s="75"/>
      <c r="I1367" s="73"/>
      <c r="J1367" s="74">
        <v>35201.0</v>
      </c>
      <c r="K1367" s="75"/>
      <c r="L1367" s="78">
        <v>19.0</v>
      </c>
      <c r="M1367" s="74">
        <v>47865.0</v>
      </c>
      <c r="N1367" s="79">
        <f>L1367/M1367</f>
        <v>0.0003969497545</v>
      </c>
      <c r="O1367" s="78">
        <v>21.0</v>
      </c>
      <c r="P1367" s="74">
        <v>53377.0</v>
      </c>
      <c r="Q1367" s="79">
        <f>O1367/P1367</f>
        <v>0.0003934278809</v>
      </c>
    </row>
    <row r="1368">
      <c r="A1368" s="71" t="s">
        <v>2170</v>
      </c>
      <c r="B1368" s="72" t="s">
        <v>2150</v>
      </c>
      <c r="C1368" s="73"/>
      <c r="D1368" s="74">
        <v>11096.0</v>
      </c>
      <c r="E1368" s="75"/>
      <c r="F1368" s="73"/>
      <c r="G1368" s="74">
        <v>13394.0</v>
      </c>
      <c r="H1368" s="75"/>
      <c r="I1368" s="73"/>
      <c r="J1368" s="74">
        <v>13578.0</v>
      </c>
      <c r="K1368" s="75"/>
      <c r="L1368" s="73"/>
      <c r="M1368" s="74">
        <v>14386.0</v>
      </c>
      <c r="N1368" s="75"/>
      <c r="O1368" s="73"/>
      <c r="P1368" s="74">
        <v>14909.0</v>
      </c>
      <c r="Q1368" s="75"/>
    </row>
    <row r="1369">
      <c r="A1369" s="71" t="s">
        <v>2171</v>
      </c>
      <c r="B1369" s="72" t="s">
        <v>2150</v>
      </c>
      <c r="C1369" s="78">
        <v>2.0</v>
      </c>
      <c r="D1369" s="74">
        <v>18773.0</v>
      </c>
      <c r="E1369" s="79">
        <f t="shared" ref="E1369:E1372" si="442">C1369/D1369</f>
        <v>0.0001065359825</v>
      </c>
      <c r="F1369" s="73"/>
      <c r="G1369" s="74">
        <v>25442.0</v>
      </c>
      <c r="H1369" s="75"/>
      <c r="I1369" s="73"/>
      <c r="J1369" s="74">
        <v>30223.0</v>
      </c>
      <c r="K1369" s="75"/>
      <c r="L1369" s="78">
        <v>31.0</v>
      </c>
      <c r="M1369" s="74">
        <v>35103.0</v>
      </c>
      <c r="N1369" s="79">
        <f t="shared" ref="N1369:N1373" si="443">L1369/M1369</f>
        <v>0.0008831154032</v>
      </c>
      <c r="O1369" s="78">
        <v>24.0</v>
      </c>
      <c r="P1369" s="74">
        <v>39739.0</v>
      </c>
      <c r="Q1369" s="79">
        <f t="shared" ref="Q1369:Q1373" si="444">O1369/P1369</f>
        <v>0.0006039407132</v>
      </c>
    </row>
    <row r="1370">
      <c r="A1370" s="71" t="s">
        <v>2172</v>
      </c>
      <c r="B1370" s="72" t="s">
        <v>2150</v>
      </c>
      <c r="C1370" s="78">
        <v>78.0</v>
      </c>
      <c r="D1370" s="74">
        <v>71637.0</v>
      </c>
      <c r="E1370" s="79">
        <f t="shared" si="442"/>
        <v>0.001088822815</v>
      </c>
      <c r="F1370" s="78">
        <v>250.0</v>
      </c>
      <c r="G1370" s="74">
        <v>113569.0</v>
      </c>
      <c r="H1370" s="79">
        <f t="shared" ref="H1370:H1371" si="445">F1370/G1370</f>
        <v>0.002201304934</v>
      </c>
      <c r="I1370" s="78">
        <v>620.0</v>
      </c>
      <c r="J1370" s="74">
        <v>135269.0</v>
      </c>
      <c r="K1370" s="79">
        <f t="shared" ref="K1370:K1373" si="446">I1370/J1370</f>
        <v>0.004583459625</v>
      </c>
      <c r="L1370" s="78">
        <v>538.0</v>
      </c>
      <c r="M1370" s="74">
        <v>183124.0</v>
      </c>
      <c r="N1370" s="79">
        <f t="shared" si="443"/>
        <v>0.002937900002</v>
      </c>
      <c r="O1370" s="78">
        <v>726.0</v>
      </c>
      <c r="P1370" s="74">
        <v>212860.0</v>
      </c>
      <c r="Q1370" s="79">
        <f t="shared" si="444"/>
        <v>0.003410692474</v>
      </c>
    </row>
    <row r="1371">
      <c r="A1371" s="71" t="s">
        <v>2173</v>
      </c>
      <c r="B1371" s="72" t="s">
        <v>2150</v>
      </c>
      <c r="C1371" s="78">
        <v>54.0</v>
      </c>
      <c r="D1371" s="74">
        <v>26181.0</v>
      </c>
      <c r="E1371" s="79">
        <f t="shared" si="442"/>
        <v>0.002062564455</v>
      </c>
      <c r="F1371" s="78">
        <v>50.0</v>
      </c>
      <c r="G1371" s="74">
        <v>32010.0</v>
      </c>
      <c r="H1371" s="79">
        <f t="shared" si="445"/>
        <v>0.001562011871</v>
      </c>
      <c r="I1371" s="78">
        <v>55.0</v>
      </c>
      <c r="J1371" s="74">
        <v>37995.0</v>
      </c>
      <c r="K1371" s="79">
        <f t="shared" si="446"/>
        <v>0.001447558889</v>
      </c>
      <c r="L1371" s="78">
        <v>38.0</v>
      </c>
      <c r="M1371" s="74">
        <v>47894.0</v>
      </c>
      <c r="N1371" s="79">
        <f t="shared" si="443"/>
        <v>0.0007934187998</v>
      </c>
      <c r="O1371" s="78">
        <v>30.0</v>
      </c>
      <c r="P1371" s="74">
        <v>49162.0</v>
      </c>
      <c r="Q1371" s="79">
        <f t="shared" si="444"/>
        <v>0.0006102274114</v>
      </c>
    </row>
    <row r="1372">
      <c r="A1372" s="71" t="s">
        <v>1620</v>
      </c>
      <c r="B1372" s="72" t="s">
        <v>2150</v>
      </c>
      <c r="C1372" s="78">
        <v>22.0</v>
      </c>
      <c r="D1372" s="74">
        <v>18070.0</v>
      </c>
      <c r="E1372" s="79">
        <f t="shared" si="442"/>
        <v>0.001217487548</v>
      </c>
      <c r="F1372" s="73"/>
      <c r="G1372" s="74">
        <v>47311.0</v>
      </c>
      <c r="H1372" s="75"/>
      <c r="I1372" s="78">
        <v>116.0</v>
      </c>
      <c r="J1372" s="74">
        <v>77269.0</v>
      </c>
      <c r="K1372" s="79">
        <f t="shared" si="446"/>
        <v>0.001501248884</v>
      </c>
      <c r="L1372" s="78">
        <v>325.0</v>
      </c>
      <c r="M1372" s="74">
        <v>111681.0</v>
      </c>
      <c r="N1372" s="79">
        <f t="shared" si="443"/>
        <v>0.002910074229</v>
      </c>
      <c r="O1372" s="78">
        <v>315.0</v>
      </c>
      <c r="P1372" s="74">
        <v>126475.0</v>
      </c>
      <c r="Q1372" s="79">
        <f t="shared" si="444"/>
        <v>0.002490610793</v>
      </c>
    </row>
    <row r="1373">
      <c r="A1373" s="71" t="s">
        <v>2174</v>
      </c>
      <c r="B1373" s="72" t="s">
        <v>2150</v>
      </c>
      <c r="C1373" s="73"/>
      <c r="D1373" s="74">
        <v>14254.0</v>
      </c>
      <c r="E1373" s="75"/>
      <c r="F1373" s="78">
        <v>29.0</v>
      </c>
      <c r="G1373" s="74">
        <v>37063.0</v>
      </c>
      <c r="H1373" s="79">
        <f>F1373/G1373</f>
        <v>0.0007824515015</v>
      </c>
      <c r="I1373" s="78">
        <v>39.0</v>
      </c>
      <c r="J1373" s="74">
        <v>51242.0</v>
      </c>
      <c r="K1373" s="79">
        <f t="shared" si="446"/>
        <v>0.0007610944147</v>
      </c>
      <c r="L1373" s="78">
        <v>111.0</v>
      </c>
      <c r="M1373" s="74">
        <v>78093.0</v>
      </c>
      <c r="N1373" s="79">
        <f t="shared" si="443"/>
        <v>0.001421382198</v>
      </c>
      <c r="O1373" s="78">
        <v>95.0</v>
      </c>
      <c r="P1373" s="74">
        <v>87531.0</v>
      </c>
      <c r="Q1373" s="79">
        <f t="shared" si="444"/>
        <v>0.001085329769</v>
      </c>
    </row>
    <row r="1374">
      <c r="A1374" s="71" t="s">
        <v>2175</v>
      </c>
      <c r="B1374" s="72" t="s">
        <v>2150</v>
      </c>
      <c r="C1374" s="73"/>
      <c r="D1374" s="74">
        <v>8897.0</v>
      </c>
      <c r="E1374" s="75"/>
      <c r="F1374" s="73"/>
      <c r="G1374" s="74">
        <v>10455.0</v>
      </c>
      <c r="H1374" s="75"/>
      <c r="I1374" s="73"/>
      <c r="J1374" s="74">
        <v>10537.0</v>
      </c>
      <c r="K1374" s="75"/>
      <c r="L1374" s="76" t="s">
        <v>1383</v>
      </c>
      <c r="M1374" s="74">
        <v>10551.0</v>
      </c>
      <c r="N1374" s="77" t="s">
        <v>1383</v>
      </c>
      <c r="O1374" s="73"/>
      <c r="P1374" s="74">
        <v>10060.0</v>
      </c>
      <c r="Q1374" s="75"/>
    </row>
    <row r="1375">
      <c r="A1375" s="71" t="s">
        <v>1813</v>
      </c>
      <c r="B1375" s="72" t="s">
        <v>2150</v>
      </c>
      <c r="C1375" s="73"/>
      <c r="D1375" s="74">
        <v>2335.0</v>
      </c>
      <c r="E1375" s="75"/>
      <c r="F1375" s="73"/>
      <c r="G1375" s="74">
        <v>4749.0</v>
      </c>
      <c r="H1375" s="75"/>
      <c r="I1375" s="73"/>
      <c r="J1375" s="74">
        <v>4872.0</v>
      </c>
      <c r="K1375" s="75"/>
      <c r="L1375" s="73"/>
      <c r="M1375" s="74">
        <v>5841.0</v>
      </c>
      <c r="N1375" s="75"/>
      <c r="O1375" s="73"/>
      <c r="P1375" s="74">
        <v>6418.0</v>
      </c>
      <c r="Q1375" s="75"/>
    </row>
    <row r="1376">
      <c r="A1376" s="71" t="s">
        <v>2176</v>
      </c>
      <c r="B1376" s="72" t="s">
        <v>2150</v>
      </c>
      <c r="C1376" s="78">
        <v>6.0</v>
      </c>
      <c r="D1376" s="74">
        <v>64734.0</v>
      </c>
      <c r="E1376" s="79">
        <f>C1376/D1376</f>
        <v>0.00009268699601</v>
      </c>
      <c r="F1376" s="73"/>
      <c r="G1376" s="74">
        <v>89485.0</v>
      </c>
      <c r="H1376" s="75"/>
      <c r="I1376" s="73"/>
      <c r="J1376" s="74">
        <v>97905.0</v>
      </c>
      <c r="K1376" s="75"/>
      <c r="L1376" s="78">
        <v>190.0</v>
      </c>
      <c r="M1376" s="74">
        <v>108837.0</v>
      </c>
      <c r="N1376" s="79">
        <f>L1376/M1376</f>
        <v>0.001745729853</v>
      </c>
      <c r="O1376" s="78">
        <v>82.0</v>
      </c>
      <c r="P1376" s="74">
        <v>112832.0</v>
      </c>
      <c r="Q1376" s="79">
        <f>O1376/P1376</f>
        <v>0.000726744186</v>
      </c>
    </row>
    <row r="1377">
      <c r="A1377" s="71" t="s">
        <v>564</v>
      </c>
      <c r="B1377" s="72" t="s">
        <v>2150</v>
      </c>
      <c r="C1377" s="73"/>
      <c r="D1377" s="74">
        <v>10037.0</v>
      </c>
      <c r="E1377" s="75"/>
      <c r="F1377" s="73"/>
      <c r="G1377" s="74">
        <v>13083.0</v>
      </c>
      <c r="H1377" s="75"/>
      <c r="I1377" s="73"/>
      <c r="J1377" s="74">
        <v>16212.0</v>
      </c>
      <c r="K1377" s="75"/>
      <c r="L1377" s="73"/>
      <c r="M1377" s="74">
        <v>18656.0</v>
      </c>
      <c r="N1377" s="75"/>
      <c r="O1377" s="76" t="s">
        <v>1383</v>
      </c>
      <c r="P1377" s="74">
        <v>18548.0</v>
      </c>
      <c r="Q1377" s="77" t="s">
        <v>1383</v>
      </c>
    </row>
    <row r="1378">
      <c r="A1378" s="71" t="s">
        <v>372</v>
      </c>
      <c r="B1378" s="72" t="s">
        <v>2150</v>
      </c>
      <c r="C1378" s="73"/>
      <c r="D1378" s="74">
        <v>23585.0</v>
      </c>
      <c r="E1378" s="75"/>
      <c r="F1378" s="78">
        <v>150.0</v>
      </c>
      <c r="G1378" s="74">
        <v>60497.0</v>
      </c>
      <c r="H1378" s="79">
        <f>F1378/G1378</f>
        <v>0.002479461791</v>
      </c>
      <c r="I1378" s="78">
        <v>187.0</v>
      </c>
      <c r="J1378" s="74">
        <v>79272.0</v>
      </c>
      <c r="K1378" s="79">
        <f>I1378/J1378</f>
        <v>0.002358966596</v>
      </c>
      <c r="L1378" s="78">
        <v>501.0</v>
      </c>
      <c r="M1378" s="74">
        <v>133010.0</v>
      </c>
      <c r="N1378" s="79">
        <f t="shared" ref="N1378:N1380" si="447">L1378/M1378</f>
        <v>0.003766634088</v>
      </c>
      <c r="O1378" s="78">
        <v>745.0</v>
      </c>
      <c r="P1378" s="74">
        <v>153916.0</v>
      </c>
      <c r="Q1378" s="79">
        <f t="shared" ref="Q1378:Q1380" si="448">O1378/P1378</f>
        <v>0.004840302503</v>
      </c>
    </row>
    <row r="1379">
      <c r="A1379" s="71" t="s">
        <v>2177</v>
      </c>
      <c r="B1379" s="72" t="s">
        <v>2150</v>
      </c>
      <c r="C1379" s="73"/>
      <c r="D1379" s="74">
        <v>30300.0</v>
      </c>
      <c r="E1379" s="75"/>
      <c r="F1379" s="73"/>
      <c r="G1379" s="74">
        <v>37646.0</v>
      </c>
      <c r="H1379" s="75"/>
      <c r="I1379" s="73"/>
      <c r="J1379" s="74">
        <v>43766.0</v>
      </c>
      <c r="K1379" s="75"/>
      <c r="L1379" s="78">
        <v>81.0</v>
      </c>
      <c r="M1379" s="74">
        <v>53246.0</v>
      </c>
      <c r="N1379" s="79">
        <f t="shared" si="447"/>
        <v>0.001521241032</v>
      </c>
      <c r="O1379" s="78">
        <v>94.0</v>
      </c>
      <c r="P1379" s="74">
        <v>56512.0</v>
      </c>
      <c r="Q1379" s="79">
        <f t="shared" si="448"/>
        <v>0.001663363533</v>
      </c>
    </row>
    <row r="1380">
      <c r="A1380" s="71" t="s">
        <v>2178</v>
      </c>
      <c r="B1380" s="72" t="s">
        <v>2150</v>
      </c>
      <c r="C1380" s="73"/>
      <c r="D1380" s="74">
        <v>10862.0</v>
      </c>
      <c r="E1380" s="75"/>
      <c r="F1380" s="73"/>
      <c r="G1380" s="74">
        <v>22174.0</v>
      </c>
      <c r="H1380" s="75"/>
      <c r="I1380" s="73"/>
      <c r="J1380" s="74">
        <v>28313.0</v>
      </c>
      <c r="K1380" s="75"/>
      <c r="L1380" s="78">
        <v>15.0</v>
      </c>
      <c r="M1380" s="74">
        <v>37911.0</v>
      </c>
      <c r="N1380" s="79">
        <f t="shared" si="447"/>
        <v>0.0003956635277</v>
      </c>
      <c r="O1380" s="78">
        <v>16.0</v>
      </c>
      <c r="P1380" s="74">
        <v>44239.0</v>
      </c>
      <c r="Q1380" s="79">
        <f t="shared" si="448"/>
        <v>0.000361671828</v>
      </c>
    </row>
    <row r="1381">
      <c r="A1381" s="71" t="s">
        <v>2179</v>
      </c>
      <c r="B1381" s="72" t="s">
        <v>2150</v>
      </c>
      <c r="C1381" s="73"/>
      <c r="D1381" s="74">
        <v>10271.0</v>
      </c>
      <c r="E1381" s="75"/>
      <c r="F1381" s="73"/>
      <c r="G1381" s="74">
        <v>21020.0</v>
      </c>
      <c r="H1381" s="75"/>
      <c r="I1381" s="73"/>
      <c r="J1381" s="74">
        <v>23496.0</v>
      </c>
      <c r="K1381" s="75"/>
      <c r="L1381" s="73"/>
      <c r="M1381" s="74">
        <v>28273.0</v>
      </c>
      <c r="N1381" s="75"/>
      <c r="O1381" s="76" t="s">
        <v>1383</v>
      </c>
      <c r="P1381" s="74">
        <v>34804.0</v>
      </c>
      <c r="Q1381" s="77" t="s">
        <v>1383</v>
      </c>
    </row>
    <row r="1382">
      <c r="A1382" s="71" t="s">
        <v>960</v>
      </c>
      <c r="B1382" s="72" t="s">
        <v>2150</v>
      </c>
      <c r="C1382" s="73"/>
      <c r="D1382" s="74">
        <v>10281.0</v>
      </c>
      <c r="E1382" s="75"/>
      <c r="F1382" s="73"/>
      <c r="G1382" s="74">
        <v>16262.0</v>
      </c>
      <c r="H1382" s="75"/>
      <c r="I1382" s="73"/>
      <c r="J1382" s="74">
        <v>18248.0</v>
      </c>
      <c r="K1382" s="75"/>
      <c r="L1382" s="78">
        <v>115.0</v>
      </c>
      <c r="M1382" s="74">
        <v>23404.0</v>
      </c>
      <c r="N1382" s="79">
        <f t="shared" ref="N1382:N1383" si="449">L1382/M1382</f>
        <v>0.004913689968</v>
      </c>
      <c r="O1382" s="78">
        <v>103.0</v>
      </c>
      <c r="P1382" s="74">
        <v>26049.0</v>
      </c>
      <c r="Q1382" s="79">
        <f t="shared" ref="Q1382:Q1383" si="450">O1382/P1382</f>
        <v>0.003954086529</v>
      </c>
    </row>
    <row r="1383">
      <c r="A1383" s="71" t="s">
        <v>2180</v>
      </c>
      <c r="B1383" s="72" t="s">
        <v>2150</v>
      </c>
      <c r="C1383" s="73"/>
      <c r="D1383" s="74">
        <v>11843.0</v>
      </c>
      <c r="E1383" s="75"/>
      <c r="F1383" s="73"/>
      <c r="G1383" s="74">
        <v>15436.0</v>
      </c>
      <c r="H1383" s="75"/>
      <c r="I1383" s="73"/>
      <c r="J1383" s="74">
        <v>16294.0</v>
      </c>
      <c r="K1383" s="75"/>
      <c r="L1383" s="78">
        <v>21.0</v>
      </c>
      <c r="M1383" s="74">
        <v>17542.0</v>
      </c>
      <c r="N1383" s="79">
        <f t="shared" si="449"/>
        <v>0.001197126895</v>
      </c>
      <c r="O1383" s="78">
        <v>22.0</v>
      </c>
      <c r="P1383" s="74">
        <v>19352.0</v>
      </c>
      <c r="Q1383" s="79">
        <f t="shared" si="450"/>
        <v>0.001136833402</v>
      </c>
    </row>
    <row r="1384">
      <c r="A1384" s="71" t="s">
        <v>2181</v>
      </c>
      <c r="B1384" s="72" t="s">
        <v>2150</v>
      </c>
      <c r="C1384" s="73"/>
      <c r="D1384" s="74">
        <v>7765.0</v>
      </c>
      <c r="E1384" s="75"/>
      <c r="F1384" s="73"/>
      <c r="G1384" s="74">
        <v>8840.0</v>
      </c>
      <c r="H1384" s="75"/>
      <c r="I1384" s="73"/>
      <c r="J1384" s="74">
        <v>8386.0</v>
      </c>
      <c r="K1384" s="75"/>
      <c r="L1384" s="73"/>
      <c r="M1384" s="74">
        <v>8550.0</v>
      </c>
      <c r="N1384" s="75"/>
      <c r="O1384" s="73"/>
      <c r="P1384" s="74">
        <v>7860.0</v>
      </c>
      <c r="Q1384" s="75"/>
    </row>
    <row r="1385">
      <c r="A1385" s="71" t="s">
        <v>2182</v>
      </c>
      <c r="B1385" s="72" t="s">
        <v>2150</v>
      </c>
      <c r="C1385" s="73"/>
      <c r="D1385" s="74">
        <v>22675.0</v>
      </c>
      <c r="E1385" s="75"/>
      <c r="F1385" s="78">
        <v>59.0</v>
      </c>
      <c r="G1385" s="74">
        <v>34315.0</v>
      </c>
      <c r="H1385" s="79">
        <f>F1385/G1385</f>
        <v>0.001719364709</v>
      </c>
      <c r="I1385" s="78">
        <v>55.0</v>
      </c>
      <c r="J1385" s="74">
        <v>37956.0</v>
      </c>
      <c r="K1385" s="79">
        <f>I1385/J1385</f>
        <v>0.001449046264</v>
      </c>
      <c r="L1385" s="78">
        <v>53.0</v>
      </c>
      <c r="M1385" s="74">
        <v>46693.0</v>
      </c>
      <c r="N1385" s="79">
        <f>L1385/M1385</f>
        <v>0.00113507378</v>
      </c>
      <c r="O1385" s="78">
        <v>42.0</v>
      </c>
      <c r="P1385" s="74">
        <v>50424.0</v>
      </c>
      <c r="Q1385" s="79">
        <f>O1385/P1385</f>
        <v>0.0008329366968</v>
      </c>
    </row>
    <row r="1386">
      <c r="A1386" s="71" t="s">
        <v>1227</v>
      </c>
      <c r="B1386" s="72" t="s">
        <v>2150</v>
      </c>
      <c r="C1386" s="73"/>
      <c r="D1386" s="74">
        <v>7343.0</v>
      </c>
      <c r="E1386" s="75"/>
      <c r="F1386" s="73"/>
      <c r="G1386" s="74">
        <v>12998.0</v>
      </c>
      <c r="H1386" s="75"/>
      <c r="I1386" s="73"/>
      <c r="J1386" s="74">
        <v>13396.0</v>
      </c>
      <c r="K1386" s="75"/>
      <c r="L1386" s="73"/>
      <c r="M1386" s="74">
        <v>17519.0</v>
      </c>
      <c r="N1386" s="75"/>
      <c r="O1386" s="76" t="s">
        <v>1383</v>
      </c>
      <c r="P1386" s="74">
        <v>19366.0</v>
      </c>
      <c r="Q1386" s="77" t="s">
        <v>1383</v>
      </c>
    </row>
    <row r="1387">
      <c r="A1387" s="71" t="s">
        <v>2183</v>
      </c>
      <c r="B1387" s="72" t="s">
        <v>2150</v>
      </c>
      <c r="C1387" s="73"/>
      <c r="D1387" s="74">
        <v>23461.0</v>
      </c>
      <c r="E1387" s="75"/>
      <c r="F1387" s="73"/>
      <c r="G1387" s="74">
        <v>41401.0</v>
      </c>
      <c r="H1387" s="80"/>
      <c r="I1387" s="73"/>
      <c r="J1387" s="74">
        <v>48998.0</v>
      </c>
      <c r="K1387" s="75"/>
      <c r="L1387" s="76" t="s">
        <v>1383</v>
      </c>
      <c r="M1387" s="74">
        <v>57621.0</v>
      </c>
      <c r="N1387" s="77" t="s">
        <v>1383</v>
      </c>
      <c r="O1387" s="76" t="s">
        <v>1383</v>
      </c>
      <c r="P1387" s="74">
        <v>63798.0</v>
      </c>
      <c r="Q1387" s="77" t="s">
        <v>1383</v>
      </c>
    </row>
    <row r="1388">
      <c r="A1388" s="71" t="s">
        <v>1635</v>
      </c>
      <c r="B1388" s="72" t="s">
        <v>2150</v>
      </c>
      <c r="C1388" s="73"/>
      <c r="D1388" s="74">
        <v>7491.0</v>
      </c>
      <c r="E1388" s="75"/>
      <c r="F1388" s="73"/>
      <c r="G1388" s="74">
        <v>8721.0</v>
      </c>
      <c r="H1388" s="75"/>
      <c r="I1388" s="73"/>
      <c r="J1388" s="74">
        <v>9912.0</v>
      </c>
      <c r="K1388" s="75"/>
      <c r="L1388" s="73"/>
      <c r="M1388" s="74">
        <v>10428.0</v>
      </c>
      <c r="N1388" s="75"/>
      <c r="O1388" s="76" t="s">
        <v>1383</v>
      </c>
      <c r="P1388" s="74">
        <v>10928.0</v>
      </c>
      <c r="Q1388" s="77" t="s">
        <v>1383</v>
      </c>
    </row>
    <row r="1389">
      <c r="A1389" s="71" t="s">
        <v>2184</v>
      </c>
      <c r="B1389" s="72" t="s">
        <v>2150</v>
      </c>
      <c r="C1389" s="73"/>
      <c r="D1389" s="74">
        <v>15344.0</v>
      </c>
      <c r="E1389" s="75"/>
      <c r="F1389" s="73"/>
      <c r="G1389" s="74">
        <v>22769.0</v>
      </c>
      <c r="H1389" s="75"/>
      <c r="I1389" s="73"/>
      <c r="J1389" s="74">
        <v>29555.0</v>
      </c>
      <c r="K1389" s="75"/>
      <c r="L1389" s="78">
        <v>40.0</v>
      </c>
      <c r="M1389" s="74">
        <v>35716.0</v>
      </c>
      <c r="N1389" s="79">
        <f>L1389/M1389</f>
        <v>0.001119946243</v>
      </c>
      <c r="O1389" s="78">
        <v>130.0</v>
      </c>
      <c r="P1389" s="74">
        <v>41211.0</v>
      </c>
      <c r="Q1389" s="79">
        <f>O1389/P1389</f>
        <v>0.003154497586</v>
      </c>
    </row>
    <row r="1390">
      <c r="A1390" s="71" t="s">
        <v>1563</v>
      </c>
      <c r="B1390" s="72" t="s">
        <v>2150</v>
      </c>
      <c r="C1390" s="73"/>
      <c r="D1390" s="74">
        <v>11061.0</v>
      </c>
      <c r="E1390" s="75"/>
      <c r="F1390" s="73"/>
      <c r="G1390" s="74">
        <v>17132.0</v>
      </c>
      <c r="H1390" s="75"/>
      <c r="I1390" s="73"/>
      <c r="J1390" s="74">
        <v>17862.0</v>
      </c>
      <c r="K1390" s="75"/>
      <c r="L1390" s="73"/>
      <c r="M1390" s="74">
        <v>22872.0</v>
      </c>
      <c r="N1390" s="75"/>
      <c r="O1390" s="76" t="s">
        <v>1383</v>
      </c>
      <c r="P1390" s="74">
        <v>24187.0</v>
      </c>
      <c r="Q1390" s="77" t="s">
        <v>1383</v>
      </c>
    </row>
    <row r="1391">
      <c r="A1391" s="71" t="s">
        <v>1411</v>
      </c>
      <c r="B1391" s="72" t="s">
        <v>2150</v>
      </c>
      <c r="C1391" s="73"/>
      <c r="D1391" s="74">
        <v>8064.0</v>
      </c>
      <c r="E1391" s="75"/>
      <c r="F1391" s="73"/>
      <c r="G1391" s="74">
        <v>12191.0</v>
      </c>
      <c r="H1391" s="75"/>
      <c r="I1391" s="73"/>
      <c r="J1391" s="74">
        <v>12887.0</v>
      </c>
      <c r="K1391" s="75"/>
      <c r="L1391" s="73"/>
      <c r="M1391" s="74">
        <v>13672.0</v>
      </c>
      <c r="N1391" s="75"/>
      <c r="O1391" s="78">
        <v>17.0</v>
      </c>
      <c r="P1391" s="74">
        <v>15880.0</v>
      </c>
      <c r="Q1391" s="79">
        <f>O1391/P1391</f>
        <v>0.001070528967</v>
      </c>
    </row>
    <row r="1392">
      <c r="A1392" s="71" t="s">
        <v>708</v>
      </c>
      <c r="B1392" s="72" t="s">
        <v>2150</v>
      </c>
      <c r="C1392" s="73"/>
      <c r="D1392" s="74">
        <v>12810.0</v>
      </c>
      <c r="E1392" s="75"/>
      <c r="F1392" s="73"/>
      <c r="G1392" s="74">
        <v>20132.0</v>
      </c>
      <c r="H1392" s="75"/>
      <c r="I1392" s="73"/>
      <c r="J1392" s="74">
        <v>20083.0</v>
      </c>
      <c r="K1392" s="75"/>
      <c r="L1392" s="73"/>
      <c r="M1392" s="74">
        <v>20306.0</v>
      </c>
      <c r="N1392" s="75"/>
      <c r="O1392" s="73"/>
      <c r="P1392" s="74">
        <v>22522.0</v>
      </c>
      <c r="Q1392" s="75"/>
    </row>
    <row r="1393">
      <c r="A1393" s="71" t="s">
        <v>1782</v>
      </c>
      <c r="B1393" s="72" t="s">
        <v>2150</v>
      </c>
      <c r="C1393" s="73"/>
      <c r="D1393" s="74">
        <v>13140.0</v>
      </c>
      <c r="E1393" s="75"/>
      <c r="F1393" s="73"/>
      <c r="G1393" s="74">
        <v>17797.0</v>
      </c>
      <c r="H1393" s="75"/>
      <c r="I1393" s="73"/>
      <c r="J1393" s="74">
        <v>20828.0</v>
      </c>
      <c r="K1393" s="75"/>
      <c r="L1393" s="76" t="s">
        <v>1383</v>
      </c>
      <c r="M1393" s="74">
        <v>23400.0</v>
      </c>
      <c r="N1393" s="77" t="s">
        <v>1383</v>
      </c>
      <c r="O1393" s="76" t="s">
        <v>1383</v>
      </c>
      <c r="P1393" s="74">
        <v>26111.0</v>
      </c>
      <c r="Q1393" s="77" t="s">
        <v>1383</v>
      </c>
    </row>
    <row r="1394">
      <c r="A1394" s="71" t="s">
        <v>2185</v>
      </c>
      <c r="B1394" s="72" t="s">
        <v>2150</v>
      </c>
      <c r="C1394" s="73"/>
      <c r="D1394" s="74">
        <v>9836.0</v>
      </c>
      <c r="E1394" s="75"/>
      <c r="F1394" s="73"/>
      <c r="G1394" s="74">
        <v>13538.0</v>
      </c>
      <c r="H1394" s="75"/>
      <c r="I1394" s="73"/>
      <c r="J1394" s="74">
        <v>16763.0</v>
      </c>
      <c r="K1394" s="75"/>
      <c r="L1394" s="78">
        <v>14.0</v>
      </c>
      <c r="M1394" s="74">
        <v>20336.0</v>
      </c>
      <c r="N1394" s="79">
        <f t="shared" ref="N1394:N1398" si="451">L1394/M1394</f>
        <v>0.0006884343037</v>
      </c>
      <c r="O1394" s="78">
        <v>15.0</v>
      </c>
      <c r="P1394" s="74">
        <v>22996.0</v>
      </c>
      <c r="Q1394" s="79">
        <f t="shared" ref="Q1394:Q1395" si="452">O1394/P1394</f>
        <v>0.0006522873543</v>
      </c>
    </row>
    <row r="1395">
      <c r="A1395" s="71" t="s">
        <v>2186</v>
      </c>
      <c r="B1395" s="72" t="s">
        <v>2150</v>
      </c>
      <c r="C1395" s="78">
        <v>104.0</v>
      </c>
      <c r="D1395" s="74">
        <v>34175.0</v>
      </c>
      <c r="E1395" s="79">
        <f>C1395/D1395</f>
        <v>0.003043160205</v>
      </c>
      <c r="F1395" s="76" t="s">
        <v>1383</v>
      </c>
      <c r="G1395" s="74">
        <v>67031.0</v>
      </c>
      <c r="H1395" s="77" t="s">
        <v>1383</v>
      </c>
      <c r="I1395" s="78">
        <v>350.0</v>
      </c>
      <c r="J1395" s="74">
        <v>80695.0</v>
      </c>
      <c r="K1395" s="79">
        <f>I1395/J1395</f>
        <v>0.004337319537</v>
      </c>
      <c r="L1395" s="78">
        <v>400.0</v>
      </c>
      <c r="M1395" s="74">
        <v>127971.0</v>
      </c>
      <c r="N1395" s="79">
        <f t="shared" si="451"/>
        <v>0.003125708168</v>
      </c>
      <c r="O1395" s="78">
        <v>720.0</v>
      </c>
      <c r="P1395" s="74">
        <v>151826.0</v>
      </c>
      <c r="Q1395" s="79">
        <f t="shared" si="452"/>
        <v>0.004742270757</v>
      </c>
    </row>
    <row r="1396">
      <c r="A1396" s="71" t="s">
        <v>277</v>
      </c>
      <c r="B1396" s="72" t="s">
        <v>2150</v>
      </c>
      <c r="C1396" s="73"/>
      <c r="D1396" s="74">
        <v>9374.0</v>
      </c>
      <c r="E1396" s="75"/>
      <c r="F1396" s="73"/>
      <c r="G1396" s="74">
        <v>14967.0</v>
      </c>
      <c r="H1396" s="75"/>
      <c r="I1396" s="73"/>
      <c r="J1396" s="74">
        <v>14607.0</v>
      </c>
      <c r="K1396" s="75"/>
      <c r="L1396" s="78">
        <v>15.0</v>
      </c>
      <c r="M1396" s="74">
        <v>16218.0</v>
      </c>
      <c r="N1396" s="79">
        <f t="shared" si="451"/>
        <v>0.0009248982612</v>
      </c>
      <c r="O1396" s="76" t="s">
        <v>1383</v>
      </c>
      <c r="P1396" s="74">
        <v>16280.0</v>
      </c>
      <c r="Q1396" s="77" t="s">
        <v>1383</v>
      </c>
    </row>
    <row r="1397">
      <c r="A1397" s="71" t="s">
        <v>2187</v>
      </c>
      <c r="B1397" s="72" t="s">
        <v>2150</v>
      </c>
      <c r="C1397" s="78">
        <v>7.0</v>
      </c>
      <c r="D1397" s="74">
        <v>17731.0</v>
      </c>
      <c r="E1397" s="79">
        <f t="shared" ref="E1397:E1398" si="453">C1397/D1397</f>
        <v>0.000394788788</v>
      </c>
      <c r="F1397" s="73"/>
      <c r="G1397" s="74">
        <v>33727.0</v>
      </c>
      <c r="H1397" s="75"/>
      <c r="I1397" s="78">
        <v>43.0</v>
      </c>
      <c r="J1397" s="74">
        <v>41061.0</v>
      </c>
      <c r="K1397" s="79">
        <f t="shared" ref="K1397:K1398" si="454">I1397/J1397</f>
        <v>0.001047222425</v>
      </c>
      <c r="L1397" s="78">
        <v>76.0</v>
      </c>
      <c r="M1397" s="74">
        <v>52782.0</v>
      </c>
      <c r="N1397" s="79">
        <f t="shared" si="451"/>
        <v>0.001439884809</v>
      </c>
      <c r="O1397" s="78">
        <v>69.0</v>
      </c>
      <c r="P1397" s="74">
        <v>55608.0</v>
      </c>
      <c r="Q1397" s="79">
        <f t="shared" ref="Q1397:Q1398" si="455">O1397/P1397</f>
        <v>0.001240828658</v>
      </c>
    </row>
    <row r="1398">
      <c r="A1398" s="71" t="s">
        <v>1317</v>
      </c>
      <c r="B1398" s="72" t="s">
        <v>2150</v>
      </c>
      <c r="C1398" s="78">
        <v>200.0</v>
      </c>
      <c r="D1398" s="74">
        <v>21376.0</v>
      </c>
      <c r="E1398" s="79">
        <f t="shared" si="453"/>
        <v>0.009356287425</v>
      </c>
      <c r="F1398" s="78">
        <v>200.0</v>
      </c>
      <c r="G1398" s="74">
        <v>32037.0</v>
      </c>
      <c r="H1398" s="79">
        <f>F1398/G1398</f>
        <v>0.006242781784</v>
      </c>
      <c r="I1398" s="78">
        <v>400.0</v>
      </c>
      <c r="J1398" s="74">
        <v>40620.0</v>
      </c>
      <c r="K1398" s="79">
        <f t="shared" si="454"/>
        <v>0.00984736583</v>
      </c>
      <c r="L1398" s="78">
        <v>390.0</v>
      </c>
      <c r="M1398" s="74">
        <v>43010.0</v>
      </c>
      <c r="N1398" s="79">
        <f t="shared" si="451"/>
        <v>0.009067658684</v>
      </c>
      <c r="O1398" s="78">
        <v>330.0</v>
      </c>
      <c r="P1398" s="74">
        <v>47935.0</v>
      </c>
      <c r="Q1398" s="79">
        <f t="shared" si="455"/>
        <v>0.00688432252</v>
      </c>
    </row>
    <row r="1399">
      <c r="A1399" s="71" t="s">
        <v>617</v>
      </c>
      <c r="B1399" s="72" t="s">
        <v>2150</v>
      </c>
      <c r="C1399" s="73"/>
      <c r="D1399" s="74">
        <v>20032.0</v>
      </c>
      <c r="E1399" s="75"/>
      <c r="F1399" s="73"/>
      <c r="G1399" s="74">
        <v>22323.0</v>
      </c>
      <c r="H1399" s="75"/>
      <c r="I1399" s="73"/>
      <c r="J1399" s="74">
        <v>23184.0</v>
      </c>
      <c r="K1399" s="75"/>
      <c r="L1399" s="73"/>
      <c r="M1399" s="74">
        <v>27161.0</v>
      </c>
      <c r="N1399" s="75"/>
      <c r="O1399" s="76" t="s">
        <v>1383</v>
      </c>
      <c r="P1399" s="74">
        <v>28299.0</v>
      </c>
      <c r="Q1399" s="77" t="s">
        <v>1383</v>
      </c>
    </row>
    <row r="1400">
      <c r="A1400" s="71" t="s">
        <v>2188</v>
      </c>
      <c r="B1400" s="72" t="s">
        <v>2150</v>
      </c>
      <c r="C1400" s="73"/>
      <c r="D1400" s="74">
        <v>9829.0</v>
      </c>
      <c r="E1400" s="75"/>
      <c r="F1400" s="73"/>
      <c r="G1400" s="74">
        <v>14125.0</v>
      </c>
      <c r="H1400" s="75"/>
      <c r="I1400" s="73"/>
      <c r="J1400" s="74">
        <v>14703.0</v>
      </c>
      <c r="K1400" s="75"/>
      <c r="L1400" s="76" t="s">
        <v>1383</v>
      </c>
      <c r="M1400" s="74">
        <v>15289.0</v>
      </c>
      <c r="N1400" s="77" t="s">
        <v>1383</v>
      </c>
      <c r="O1400" s="78">
        <v>17.0</v>
      </c>
      <c r="P1400" s="74">
        <v>17939.0</v>
      </c>
      <c r="Q1400" s="79">
        <f>O1400/P1400</f>
        <v>0.0009476559451</v>
      </c>
    </row>
    <row r="1401">
      <c r="A1401" s="71" t="s">
        <v>2189</v>
      </c>
      <c r="B1401" s="72" t="s">
        <v>2150</v>
      </c>
      <c r="C1401" s="73"/>
      <c r="D1401" s="74">
        <v>6323.0</v>
      </c>
      <c r="E1401" s="75"/>
      <c r="F1401" s="73"/>
      <c r="G1401" s="74">
        <v>9966.0</v>
      </c>
      <c r="H1401" s="75"/>
      <c r="I1401" s="73"/>
      <c r="J1401" s="74">
        <v>9060.0</v>
      </c>
      <c r="K1401" s="75"/>
      <c r="L1401" s="73"/>
      <c r="M1401" s="74">
        <v>9299.0</v>
      </c>
      <c r="N1401" s="75"/>
      <c r="O1401" s="73"/>
      <c r="P1401" s="74">
        <v>9706.0</v>
      </c>
      <c r="Q1401" s="75"/>
    </row>
    <row r="1402">
      <c r="A1402" s="71" t="s">
        <v>2190</v>
      </c>
      <c r="B1402" s="72" t="s">
        <v>2150</v>
      </c>
      <c r="C1402" s="78">
        <v>19.0</v>
      </c>
      <c r="D1402" s="74">
        <v>10369.0</v>
      </c>
      <c r="E1402" s="79">
        <f>C1402/D1402</f>
        <v>0.001832384994</v>
      </c>
      <c r="F1402" s="73"/>
      <c r="G1402" s="74">
        <v>16693.0</v>
      </c>
      <c r="H1402" s="75"/>
      <c r="I1402" s="73"/>
      <c r="J1402" s="74">
        <v>17670.0</v>
      </c>
      <c r="K1402" s="75"/>
      <c r="L1402" s="78">
        <v>16.0</v>
      </c>
      <c r="M1402" s="74">
        <v>19143.0</v>
      </c>
      <c r="N1402" s="79">
        <f>L1402/M1402</f>
        <v>0.0008358146581</v>
      </c>
      <c r="O1402" s="78">
        <v>21.0</v>
      </c>
      <c r="P1402" s="74">
        <v>20568.0</v>
      </c>
      <c r="Q1402" s="79">
        <f>O1402/P1402</f>
        <v>0.001021003501</v>
      </c>
    </row>
    <row r="1403">
      <c r="A1403" s="71" t="s">
        <v>2191</v>
      </c>
      <c r="B1403" s="72" t="s">
        <v>2150</v>
      </c>
      <c r="C1403" s="73"/>
      <c r="D1403" s="74">
        <v>12468.0</v>
      </c>
      <c r="E1403" s="75"/>
      <c r="F1403" s="73"/>
      <c r="G1403" s="74">
        <v>15471.0</v>
      </c>
      <c r="H1403" s="75"/>
      <c r="I1403" s="73"/>
      <c r="J1403" s="74">
        <v>14788.0</v>
      </c>
      <c r="K1403" s="75"/>
      <c r="L1403" s="73"/>
      <c r="M1403" s="74">
        <v>15686.0</v>
      </c>
      <c r="N1403" s="75"/>
      <c r="O1403" s="76" t="s">
        <v>1383</v>
      </c>
      <c r="P1403" s="74">
        <v>17710.0</v>
      </c>
      <c r="Q1403" s="77" t="s">
        <v>1383</v>
      </c>
    </row>
    <row r="1404">
      <c r="A1404" s="71" t="s">
        <v>2192</v>
      </c>
      <c r="B1404" s="72" t="s">
        <v>2150</v>
      </c>
      <c r="C1404" s="73"/>
      <c r="D1404" s="74">
        <v>9466.0</v>
      </c>
      <c r="E1404" s="75"/>
      <c r="F1404" s="73"/>
      <c r="G1404" s="74">
        <v>11054.0</v>
      </c>
      <c r="H1404" s="75"/>
      <c r="I1404" s="73"/>
      <c r="J1404" s="74">
        <v>11137.0</v>
      </c>
      <c r="K1404" s="75"/>
      <c r="L1404" s="73"/>
      <c r="M1404" s="74">
        <v>10668.0</v>
      </c>
      <c r="N1404" s="75"/>
      <c r="O1404" s="76" t="s">
        <v>1383</v>
      </c>
      <c r="P1404" s="74">
        <v>9773.0</v>
      </c>
      <c r="Q1404" s="77" t="s">
        <v>1383</v>
      </c>
    </row>
    <row r="1405">
      <c r="A1405" s="71" t="s">
        <v>2193</v>
      </c>
      <c r="B1405" s="72" t="s">
        <v>2150</v>
      </c>
      <c r="C1405" s="73"/>
      <c r="D1405" s="74">
        <v>13719.0</v>
      </c>
      <c r="E1405" s="75"/>
      <c r="F1405" s="73"/>
      <c r="G1405" s="74">
        <v>17356.0</v>
      </c>
      <c r="H1405" s="75"/>
      <c r="I1405" s="73"/>
      <c r="J1405" s="74">
        <v>18973.0</v>
      </c>
      <c r="K1405" s="75"/>
      <c r="L1405" s="78">
        <v>21.0</v>
      </c>
      <c r="M1405" s="74">
        <v>22039.0</v>
      </c>
      <c r="N1405" s="79">
        <f>L1405/M1405</f>
        <v>0.0009528563002</v>
      </c>
      <c r="O1405" s="78">
        <v>11.0</v>
      </c>
      <c r="P1405" s="74">
        <v>25029.0</v>
      </c>
      <c r="Q1405" s="79">
        <f t="shared" ref="Q1405:Q1406" si="456">O1405/P1405</f>
        <v>0.0004394901914</v>
      </c>
    </row>
    <row r="1406">
      <c r="A1406" s="71" t="s">
        <v>2194</v>
      </c>
      <c r="B1406" s="72" t="s">
        <v>2150</v>
      </c>
      <c r="C1406" s="78">
        <v>27.0</v>
      </c>
      <c r="D1406" s="74">
        <v>21794.0</v>
      </c>
      <c r="E1406" s="79">
        <f>C1406/D1406</f>
        <v>0.001238873084</v>
      </c>
      <c r="F1406" s="73"/>
      <c r="G1406" s="74">
        <v>36340.0</v>
      </c>
      <c r="H1406" s="75"/>
      <c r="I1406" s="73"/>
      <c r="J1406" s="74">
        <v>45569.0</v>
      </c>
      <c r="K1406" s="75"/>
      <c r="L1406" s="76" t="s">
        <v>1383</v>
      </c>
      <c r="M1406" s="74">
        <v>54466.0</v>
      </c>
      <c r="N1406" s="77" t="s">
        <v>1383</v>
      </c>
      <c r="O1406" s="78">
        <v>12.0</v>
      </c>
      <c r="P1406" s="74">
        <v>61244.0</v>
      </c>
      <c r="Q1406" s="79">
        <f t="shared" si="456"/>
        <v>0.0001959375612</v>
      </c>
    </row>
    <row r="1407">
      <c r="A1407" s="71" t="s">
        <v>1455</v>
      </c>
      <c r="B1407" s="72" t="s">
        <v>2150</v>
      </c>
      <c r="C1407" s="73"/>
      <c r="D1407" s="74">
        <v>5062.0</v>
      </c>
      <c r="E1407" s="75"/>
      <c r="F1407" s="73"/>
      <c r="G1407" s="74">
        <v>7640.0</v>
      </c>
      <c r="H1407" s="75"/>
      <c r="I1407" s="73"/>
      <c r="J1407" s="74">
        <v>8832.0</v>
      </c>
      <c r="K1407" s="75"/>
      <c r="L1407" s="73"/>
      <c r="M1407" s="74">
        <v>10216.0</v>
      </c>
      <c r="N1407" s="75"/>
      <c r="O1407" s="73"/>
      <c r="P1407" s="74">
        <v>11874.0</v>
      </c>
      <c r="Q1407" s="75"/>
    </row>
    <row r="1408">
      <c r="A1408" s="71" t="s">
        <v>423</v>
      </c>
      <c r="B1408" s="72" t="s">
        <v>2150</v>
      </c>
      <c r="C1408" s="73"/>
      <c r="D1408" s="74">
        <v>20836.0</v>
      </c>
      <c r="E1408" s="75"/>
      <c r="F1408" s="73"/>
      <c r="G1408" s="74">
        <v>29491.0</v>
      </c>
      <c r="H1408" s="75"/>
      <c r="I1408" s="78">
        <v>1.0</v>
      </c>
      <c r="J1408" s="74">
        <v>30856.0</v>
      </c>
      <c r="K1408" s="79">
        <f>I1408/J1408</f>
        <v>0.00003240860773</v>
      </c>
      <c r="L1408" s="76" t="s">
        <v>1383</v>
      </c>
      <c r="M1408" s="74">
        <v>36259.0</v>
      </c>
      <c r="N1408" s="77" t="s">
        <v>1383</v>
      </c>
      <c r="O1408" s="78">
        <v>15.0</v>
      </c>
      <c r="P1408" s="74">
        <v>44554.0</v>
      </c>
      <c r="Q1408" s="79">
        <f t="shared" ref="Q1408:Q1414" si="457">O1408/P1408</f>
        <v>0.0003366701082</v>
      </c>
    </row>
    <row r="1409">
      <c r="A1409" s="71" t="s">
        <v>2195</v>
      </c>
      <c r="B1409" s="72" t="s">
        <v>2150</v>
      </c>
      <c r="C1409" s="73"/>
      <c r="D1409" s="74">
        <v>18245.0</v>
      </c>
      <c r="E1409" s="75"/>
      <c r="F1409" s="73"/>
      <c r="G1409" s="74">
        <v>35036.0</v>
      </c>
      <c r="H1409" s="75"/>
      <c r="I1409" s="73"/>
      <c r="J1409" s="74">
        <v>41167.0</v>
      </c>
      <c r="K1409" s="75"/>
      <c r="L1409" s="78">
        <v>70.0</v>
      </c>
      <c r="M1409" s="74">
        <v>54190.0</v>
      </c>
      <c r="N1409" s="79">
        <f t="shared" ref="N1409:N1412" si="458">L1409/M1409</f>
        <v>0.001291751246</v>
      </c>
      <c r="O1409" s="78">
        <v>29.0</v>
      </c>
      <c r="P1409" s="74">
        <v>60042.0</v>
      </c>
      <c r="Q1409" s="79">
        <f t="shared" si="457"/>
        <v>0.0004829952367</v>
      </c>
    </row>
    <row r="1410">
      <c r="A1410" s="71" t="s">
        <v>2196</v>
      </c>
      <c r="B1410" s="72" t="s">
        <v>2150</v>
      </c>
      <c r="C1410" s="73"/>
      <c r="D1410" s="74">
        <v>21744.0</v>
      </c>
      <c r="E1410" s="75"/>
      <c r="F1410" s="73"/>
      <c r="G1410" s="74">
        <v>36442.0</v>
      </c>
      <c r="H1410" s="75"/>
      <c r="I1410" s="73"/>
      <c r="J1410" s="74">
        <v>44149.0</v>
      </c>
      <c r="K1410" s="75"/>
      <c r="L1410" s="78">
        <v>47.0</v>
      </c>
      <c r="M1410" s="74">
        <v>51083.0</v>
      </c>
      <c r="N1410" s="79">
        <f t="shared" si="458"/>
        <v>0.0009200712566</v>
      </c>
      <c r="O1410" s="78">
        <v>40.0</v>
      </c>
      <c r="P1410" s="74">
        <v>57898.0</v>
      </c>
      <c r="Q1410" s="79">
        <f t="shared" si="457"/>
        <v>0.000690870151</v>
      </c>
    </row>
    <row r="1411">
      <c r="A1411" s="71" t="s">
        <v>1892</v>
      </c>
      <c r="B1411" s="72" t="s">
        <v>2150</v>
      </c>
      <c r="C1411" s="73"/>
      <c r="D1411" s="74">
        <v>19965.0</v>
      </c>
      <c r="E1411" s="75"/>
      <c r="F1411" s="73"/>
      <c r="G1411" s="74">
        <v>37521.0</v>
      </c>
      <c r="H1411" s="75"/>
      <c r="I1411" s="73"/>
      <c r="J1411" s="74">
        <v>44062.0</v>
      </c>
      <c r="K1411" s="75"/>
      <c r="L1411" s="78">
        <v>71.0</v>
      </c>
      <c r="M1411" s="74">
        <v>56665.0</v>
      </c>
      <c r="N1411" s="79">
        <f t="shared" si="458"/>
        <v>0.001252978029</v>
      </c>
      <c r="O1411" s="78">
        <v>38.0</v>
      </c>
      <c r="P1411" s="74">
        <v>69206.0</v>
      </c>
      <c r="Q1411" s="79">
        <f t="shared" si="457"/>
        <v>0.0005490853394</v>
      </c>
    </row>
    <row r="1412">
      <c r="A1412" s="71" t="s">
        <v>2197</v>
      </c>
      <c r="B1412" s="72" t="s">
        <v>2150</v>
      </c>
      <c r="C1412" s="73"/>
      <c r="D1412" s="74">
        <v>15198.0</v>
      </c>
      <c r="E1412" s="75"/>
      <c r="F1412" s="73"/>
      <c r="G1412" s="74">
        <v>28385.0</v>
      </c>
      <c r="H1412" s="75"/>
      <c r="I1412" s="73"/>
      <c r="J1412" s="74">
        <v>31426.0</v>
      </c>
      <c r="K1412" s="75"/>
      <c r="L1412" s="78">
        <v>13.0</v>
      </c>
      <c r="M1412" s="74">
        <v>40452.0</v>
      </c>
      <c r="N1412" s="79">
        <f t="shared" si="458"/>
        <v>0.0003213685355</v>
      </c>
      <c r="O1412" s="78">
        <v>11.0</v>
      </c>
      <c r="P1412" s="74">
        <v>45577.0</v>
      </c>
      <c r="Q1412" s="79">
        <f t="shared" si="457"/>
        <v>0.0002413498036</v>
      </c>
    </row>
    <row r="1413">
      <c r="A1413" s="71" t="s">
        <v>2198</v>
      </c>
      <c r="B1413" s="72" t="s">
        <v>2150</v>
      </c>
      <c r="C1413" s="73"/>
      <c r="D1413" s="74">
        <v>22894.0</v>
      </c>
      <c r="E1413" s="75"/>
      <c r="F1413" s="73"/>
      <c r="G1413" s="74">
        <v>29982.0</v>
      </c>
      <c r="H1413" s="75"/>
      <c r="I1413" s="73"/>
      <c r="J1413" s="74">
        <v>36002.0</v>
      </c>
      <c r="K1413" s="75"/>
      <c r="L1413" s="73"/>
      <c r="M1413" s="74">
        <v>40082.0</v>
      </c>
      <c r="N1413" s="75"/>
      <c r="O1413" s="78">
        <v>22.0</v>
      </c>
      <c r="P1413" s="74">
        <v>47440.0</v>
      </c>
      <c r="Q1413" s="79">
        <f t="shared" si="457"/>
        <v>0.0004637436762</v>
      </c>
    </row>
    <row r="1414">
      <c r="A1414" s="71" t="s">
        <v>2199</v>
      </c>
      <c r="B1414" s="72" t="s">
        <v>2150</v>
      </c>
      <c r="C1414" s="73"/>
      <c r="D1414" s="74">
        <v>10505.0</v>
      </c>
      <c r="E1414" s="75"/>
      <c r="F1414" s="73"/>
      <c r="G1414" s="74">
        <v>19909.0</v>
      </c>
      <c r="H1414" s="75"/>
      <c r="I1414" s="73"/>
      <c r="J1414" s="74">
        <v>27429.0</v>
      </c>
      <c r="K1414" s="75"/>
      <c r="L1414" s="78">
        <v>24.0</v>
      </c>
      <c r="M1414" s="74">
        <v>30216.0</v>
      </c>
      <c r="N1414" s="79">
        <f>L1414/M1414</f>
        <v>0.0007942811755</v>
      </c>
      <c r="O1414" s="78">
        <v>23.0</v>
      </c>
      <c r="P1414" s="74">
        <v>32834.0</v>
      </c>
      <c r="Q1414" s="79">
        <f t="shared" si="457"/>
        <v>0.000700493391</v>
      </c>
    </row>
    <row r="1415">
      <c r="A1415" s="71" t="s">
        <v>2200</v>
      </c>
      <c r="B1415" s="72" t="s">
        <v>2150</v>
      </c>
      <c r="C1415" s="73"/>
      <c r="D1415" s="74">
        <v>15353.0</v>
      </c>
      <c r="E1415" s="75"/>
      <c r="F1415" s="73"/>
      <c r="G1415" s="74">
        <v>20151.0</v>
      </c>
      <c r="H1415" s="75"/>
      <c r="I1415" s="73"/>
      <c r="J1415" s="74">
        <v>20575.0</v>
      </c>
      <c r="K1415" s="75"/>
      <c r="L1415" s="73"/>
      <c r="M1415" s="74">
        <v>22290.0</v>
      </c>
      <c r="N1415" s="75"/>
      <c r="O1415" s="73"/>
      <c r="P1415" s="74">
        <v>22656.0</v>
      </c>
      <c r="Q1415" s="75"/>
    </row>
    <row r="1416">
      <c r="A1416" s="71" t="s">
        <v>2201</v>
      </c>
      <c r="B1416" s="72" t="s">
        <v>2150</v>
      </c>
      <c r="C1416" s="73"/>
      <c r="D1416" s="74">
        <v>15302.0</v>
      </c>
      <c r="E1416" s="75"/>
      <c r="F1416" s="73"/>
      <c r="G1416" s="74">
        <v>29705.0</v>
      </c>
      <c r="H1416" s="75"/>
      <c r="I1416" s="73"/>
      <c r="J1416" s="74">
        <v>32464.0</v>
      </c>
      <c r="K1416" s="75"/>
      <c r="L1416" s="78">
        <v>22.0</v>
      </c>
      <c r="M1416" s="74">
        <v>39749.0</v>
      </c>
      <c r="N1416" s="79">
        <f>L1416/M1416</f>
        <v>0.0005534730433</v>
      </c>
      <c r="O1416" s="78">
        <v>24.0</v>
      </c>
      <c r="P1416" s="74">
        <v>41783.0</v>
      </c>
      <c r="Q1416" s="79">
        <f>O1416/P1416</f>
        <v>0.0005743962856</v>
      </c>
    </row>
    <row r="1417">
      <c r="A1417" s="71" t="s">
        <v>2202</v>
      </c>
      <c r="B1417" s="72" t="s">
        <v>2150</v>
      </c>
      <c r="C1417" s="73"/>
      <c r="D1417" s="74">
        <v>3784.0</v>
      </c>
      <c r="E1417" s="75"/>
      <c r="F1417" s="73"/>
      <c r="G1417" s="74">
        <v>10403.0</v>
      </c>
      <c r="H1417" s="75"/>
      <c r="I1417" s="73"/>
      <c r="J1417" s="74">
        <v>13224.0</v>
      </c>
      <c r="K1417" s="75"/>
      <c r="L1417" s="73"/>
      <c r="M1417" s="74">
        <v>11568.0</v>
      </c>
      <c r="N1417" s="75"/>
      <c r="O1417" s="73"/>
      <c r="P1417" s="74">
        <v>12177.0</v>
      </c>
      <c r="Q1417" s="75"/>
    </row>
    <row r="1418">
      <c r="A1418" s="71" t="s">
        <v>2203</v>
      </c>
      <c r="B1418" s="72" t="s">
        <v>2150</v>
      </c>
      <c r="C1418" s="73"/>
      <c r="D1418" s="74">
        <v>5340.0</v>
      </c>
      <c r="E1418" s="75"/>
      <c r="F1418" s="73"/>
      <c r="G1418" s="74">
        <v>7191.0</v>
      </c>
      <c r="H1418" s="75"/>
      <c r="I1418" s="73"/>
      <c r="J1418" s="74">
        <v>9303.0</v>
      </c>
      <c r="K1418" s="75"/>
      <c r="L1418" s="78">
        <v>12.0</v>
      </c>
      <c r="M1418" s="74">
        <v>9589.0</v>
      </c>
      <c r="N1418" s="79">
        <f>L1418/M1418</f>
        <v>0.001251433935</v>
      </c>
      <c r="O1418" s="73"/>
      <c r="P1418" s="74">
        <v>12241.0</v>
      </c>
      <c r="Q1418" s="75"/>
    </row>
    <row r="1419">
      <c r="A1419" s="71" t="s">
        <v>2204</v>
      </c>
      <c r="B1419" s="72" t="s">
        <v>2150</v>
      </c>
      <c r="C1419" s="73"/>
      <c r="D1419" s="74">
        <v>4545.0</v>
      </c>
      <c r="E1419" s="75"/>
      <c r="F1419" s="73"/>
      <c r="G1419" s="74">
        <v>5219.0</v>
      </c>
      <c r="H1419" s="75"/>
      <c r="I1419" s="73"/>
      <c r="J1419" s="74">
        <v>4849.0</v>
      </c>
      <c r="K1419" s="75"/>
      <c r="L1419" s="73"/>
      <c r="M1419" s="74">
        <v>5164.0</v>
      </c>
      <c r="N1419" s="75"/>
      <c r="O1419" s="73"/>
      <c r="P1419" s="74">
        <v>5556.0</v>
      </c>
      <c r="Q1419" s="75"/>
    </row>
    <row r="1420">
      <c r="A1420" s="71" t="s">
        <v>247</v>
      </c>
      <c r="B1420" s="72" t="s">
        <v>2150</v>
      </c>
      <c r="C1420" s="73"/>
      <c r="D1420" s="74">
        <v>18056.0</v>
      </c>
      <c r="E1420" s="75"/>
      <c r="F1420" s="73"/>
      <c r="G1420" s="74">
        <v>33277.0</v>
      </c>
      <c r="H1420" s="75"/>
      <c r="I1420" s="73"/>
      <c r="J1420" s="74">
        <v>36029.0</v>
      </c>
      <c r="K1420" s="75"/>
      <c r="L1420" s="73"/>
      <c r="M1420" s="74">
        <v>40979.0</v>
      </c>
      <c r="N1420" s="75"/>
      <c r="O1420" s="76" t="s">
        <v>1383</v>
      </c>
      <c r="P1420" s="74">
        <v>39097.0</v>
      </c>
      <c r="Q1420" s="77" t="s">
        <v>1383</v>
      </c>
    </row>
    <row r="1421">
      <c r="A1421" s="71" t="s">
        <v>631</v>
      </c>
      <c r="B1421" s="72" t="s">
        <v>2150</v>
      </c>
      <c r="C1421" s="73"/>
      <c r="D1421" s="74">
        <v>8928.0</v>
      </c>
      <c r="E1421" s="75"/>
      <c r="F1421" s="73"/>
      <c r="G1421" s="74">
        <v>11062.0</v>
      </c>
      <c r="H1421" s="75"/>
      <c r="I1421" s="73"/>
      <c r="J1421" s="74">
        <v>11429.0</v>
      </c>
      <c r="K1421" s="75"/>
      <c r="L1421" s="73"/>
      <c r="M1421" s="74">
        <v>11603.0</v>
      </c>
      <c r="N1421" s="75"/>
      <c r="O1421" s="76" t="s">
        <v>1383</v>
      </c>
      <c r="P1421" s="74">
        <v>12323.0</v>
      </c>
      <c r="Q1421" s="77" t="s">
        <v>1383</v>
      </c>
    </row>
    <row r="1422">
      <c r="A1422" s="71" t="s">
        <v>1190</v>
      </c>
      <c r="B1422" s="72" t="s">
        <v>2150</v>
      </c>
      <c r="C1422" s="78">
        <v>147.0</v>
      </c>
      <c r="D1422" s="74">
        <v>24951.0</v>
      </c>
      <c r="E1422" s="79">
        <f>C1422/D1422</f>
        <v>0.005891547433</v>
      </c>
      <c r="F1422" s="78">
        <v>250.0</v>
      </c>
      <c r="G1422" s="74">
        <v>35698.0</v>
      </c>
      <c r="H1422" s="79">
        <f>F1422/G1422</f>
        <v>0.007003193456</v>
      </c>
      <c r="I1422" s="78">
        <v>165.0</v>
      </c>
      <c r="J1422" s="74">
        <v>43640.0</v>
      </c>
      <c r="K1422" s="79">
        <f>I1422/J1422</f>
        <v>0.003780934922</v>
      </c>
      <c r="L1422" s="78">
        <v>120.0</v>
      </c>
      <c r="M1422" s="74">
        <v>53013.0</v>
      </c>
      <c r="N1422" s="79">
        <f>L1422/M1422</f>
        <v>0.002263595722</v>
      </c>
      <c r="O1422" s="78">
        <v>143.0</v>
      </c>
      <c r="P1422" s="74">
        <v>58328.0</v>
      </c>
      <c r="Q1422" s="79">
        <f>O1422/P1422</f>
        <v>0.002451652723</v>
      </c>
    </row>
    <row r="1423">
      <c r="A1423" s="71" t="s">
        <v>1667</v>
      </c>
      <c r="B1423" s="72" t="s">
        <v>2150</v>
      </c>
      <c r="C1423" s="73"/>
      <c r="D1423" s="74">
        <v>19181.0</v>
      </c>
      <c r="E1423" s="75"/>
      <c r="F1423" s="73"/>
      <c r="G1423" s="74">
        <v>30282.0</v>
      </c>
      <c r="H1423" s="75"/>
      <c r="I1423" s="73"/>
      <c r="J1423" s="74">
        <v>32644.0</v>
      </c>
      <c r="K1423" s="75"/>
      <c r="L1423" s="73"/>
      <c r="M1423" s="74">
        <v>36162.0</v>
      </c>
      <c r="N1423" s="75"/>
      <c r="O1423" s="73"/>
      <c r="P1423" s="74">
        <v>43003.0</v>
      </c>
      <c r="Q1423" s="75"/>
    </row>
    <row r="1424">
      <c r="A1424" s="71" t="s">
        <v>1020</v>
      </c>
      <c r="B1424" s="72" t="s">
        <v>2150</v>
      </c>
      <c r="C1424" s="78">
        <v>16.0</v>
      </c>
      <c r="D1424" s="74">
        <v>16064.0</v>
      </c>
      <c r="E1424" s="79">
        <f>C1424/D1424</f>
        <v>0.0009960159363</v>
      </c>
      <c r="F1424" s="73"/>
      <c r="G1424" s="74">
        <v>28269.0</v>
      </c>
      <c r="H1424" s="75"/>
      <c r="I1424" s="73"/>
      <c r="J1424" s="74">
        <v>36813.0</v>
      </c>
      <c r="K1424" s="75"/>
      <c r="L1424" s="78">
        <v>140.0</v>
      </c>
      <c r="M1424" s="74">
        <v>44914.0</v>
      </c>
      <c r="N1424" s="79">
        <f>L1424/M1424</f>
        <v>0.003117068175</v>
      </c>
      <c r="O1424" s="78">
        <v>70.0</v>
      </c>
      <c r="P1424" s="74">
        <v>50219.0</v>
      </c>
      <c r="Q1424" s="79">
        <f>O1424/P1424</f>
        <v>0.001393894741</v>
      </c>
    </row>
    <row r="1425">
      <c r="A1425" s="71" t="s">
        <v>2205</v>
      </c>
      <c r="B1425" s="72" t="s">
        <v>2150</v>
      </c>
      <c r="C1425" s="73"/>
      <c r="D1425" s="74">
        <v>12420.0</v>
      </c>
      <c r="E1425" s="75"/>
      <c r="F1425" s="73"/>
      <c r="G1425" s="74">
        <v>15428.0</v>
      </c>
      <c r="H1425" s="75"/>
      <c r="I1425" s="73"/>
      <c r="J1425" s="74">
        <v>16391.0</v>
      </c>
      <c r="K1425" s="75"/>
      <c r="L1425" s="73"/>
      <c r="M1425" s="74">
        <v>18010.0</v>
      </c>
      <c r="N1425" s="75"/>
      <c r="O1425" s="73"/>
      <c r="P1425" s="74">
        <v>20657.0</v>
      </c>
      <c r="Q1425" s="75"/>
    </row>
    <row r="1426">
      <c r="A1426" s="71" t="s">
        <v>2206</v>
      </c>
      <c r="B1426" s="72" t="s">
        <v>2150</v>
      </c>
      <c r="C1426" s="73"/>
      <c r="D1426" s="74">
        <v>7694.0</v>
      </c>
      <c r="E1426" s="75"/>
      <c r="F1426" s="73"/>
      <c r="G1426" s="74">
        <v>12072.0</v>
      </c>
      <c r="H1426" s="75"/>
      <c r="I1426" s="73"/>
      <c r="J1426" s="74">
        <v>15093.0</v>
      </c>
      <c r="K1426" s="75"/>
      <c r="L1426" s="73"/>
      <c r="M1426" s="74">
        <v>14486.0</v>
      </c>
      <c r="N1426" s="75"/>
      <c r="O1426" s="73"/>
      <c r="P1426" s="74">
        <v>17202.0</v>
      </c>
      <c r="Q1426" s="75"/>
    </row>
    <row r="1427">
      <c r="A1427" s="71" t="s">
        <v>528</v>
      </c>
      <c r="B1427" s="72" t="s">
        <v>2207</v>
      </c>
      <c r="C1427" s="78">
        <v>18.0</v>
      </c>
      <c r="D1427" s="74">
        <v>10235.0</v>
      </c>
      <c r="E1427" s="79">
        <f>C1427/D1427</f>
        <v>0.001758671226</v>
      </c>
      <c r="F1427" s="78">
        <v>30.0</v>
      </c>
      <c r="G1427" s="74">
        <v>20900.0</v>
      </c>
      <c r="H1427" s="79">
        <f>F1427/G1427</f>
        <v>0.001435406699</v>
      </c>
      <c r="I1427" s="73"/>
      <c r="J1427" s="74">
        <v>22621.0</v>
      </c>
      <c r="K1427" s="75"/>
      <c r="L1427" s="78">
        <v>42.0</v>
      </c>
      <c r="M1427" s="74">
        <v>26275.0</v>
      </c>
      <c r="N1427" s="79">
        <f>L1427/M1427</f>
        <v>0.00159847764</v>
      </c>
      <c r="O1427" s="78">
        <v>20.0</v>
      </c>
      <c r="P1427" s="74">
        <v>24576.0</v>
      </c>
      <c r="Q1427" s="79">
        <f>O1427/P1427</f>
        <v>0.0008138020833</v>
      </c>
    </row>
    <row r="1428">
      <c r="A1428" s="71" t="s">
        <v>2208</v>
      </c>
      <c r="B1428" s="72" t="s">
        <v>2207</v>
      </c>
      <c r="C1428" s="73"/>
      <c r="D1428" s="74">
        <v>3953.0</v>
      </c>
      <c r="E1428" s="75"/>
      <c r="F1428" s="73"/>
      <c r="G1428" s="74">
        <v>14003.0</v>
      </c>
      <c r="H1428" s="75"/>
      <c r="I1428" s="73"/>
      <c r="J1428" s="74">
        <v>15243.0</v>
      </c>
      <c r="K1428" s="75"/>
      <c r="L1428" s="76" t="s">
        <v>1383</v>
      </c>
      <c r="M1428" s="74">
        <v>15206.0</v>
      </c>
      <c r="N1428" s="77" t="s">
        <v>1383</v>
      </c>
      <c r="O1428" s="73"/>
      <c r="P1428" s="74">
        <v>13289.0</v>
      </c>
      <c r="Q1428" s="75"/>
    </row>
    <row r="1429">
      <c r="A1429" s="71" t="s">
        <v>1428</v>
      </c>
      <c r="B1429" s="72" t="s">
        <v>2207</v>
      </c>
      <c r="C1429" s="73"/>
      <c r="D1429" s="74">
        <v>4170.0</v>
      </c>
      <c r="E1429" s="75"/>
      <c r="F1429" s="73"/>
      <c r="G1429" s="74">
        <v>13145.0</v>
      </c>
      <c r="H1429" s="75"/>
      <c r="I1429" s="73"/>
      <c r="J1429" s="74">
        <v>14146.0</v>
      </c>
      <c r="K1429" s="75"/>
      <c r="L1429" s="73"/>
      <c r="M1429" s="74">
        <v>14738.0</v>
      </c>
      <c r="N1429" s="75"/>
      <c r="O1429" s="73"/>
      <c r="P1429" s="74">
        <v>12127.0</v>
      </c>
      <c r="Q1429" s="75"/>
    </row>
    <row r="1430">
      <c r="A1430" s="71" t="s">
        <v>2209</v>
      </c>
      <c r="B1430" s="72" t="s">
        <v>2207</v>
      </c>
      <c r="C1430" s="73"/>
      <c r="D1430" s="74">
        <f>3931+2913</f>
        <v>6844</v>
      </c>
      <c r="E1430" s="75"/>
      <c r="F1430" s="73"/>
      <c r="G1430" s="74">
        <v>54632.0</v>
      </c>
      <c r="H1430" s="75"/>
      <c r="I1430" s="73"/>
      <c r="J1430" s="74">
        <v>53528.0</v>
      </c>
      <c r="K1430" s="80"/>
      <c r="L1430" s="76" t="s">
        <v>1383</v>
      </c>
      <c r="M1430" s="74">
        <v>53796.0</v>
      </c>
      <c r="N1430" s="77" t="s">
        <v>1383</v>
      </c>
      <c r="O1430" s="73"/>
      <c r="P1430" s="74">
        <v>52810.0</v>
      </c>
      <c r="Q1430" s="75"/>
    </row>
    <row r="1431">
      <c r="A1431" s="71" t="s">
        <v>49</v>
      </c>
      <c r="B1431" s="72" t="s">
        <v>2207</v>
      </c>
      <c r="C1431" s="73"/>
      <c r="D1431" s="74">
        <v>7531.0</v>
      </c>
      <c r="E1431" s="75"/>
      <c r="F1431" s="73"/>
      <c r="G1431" s="74">
        <v>21907.0</v>
      </c>
      <c r="H1431" s="75"/>
      <c r="I1431" s="73"/>
      <c r="J1431" s="74">
        <v>23787.0</v>
      </c>
      <c r="K1431" s="75"/>
      <c r="L1431" s="76" t="s">
        <v>1383</v>
      </c>
      <c r="M1431" s="74">
        <v>24338.0</v>
      </c>
      <c r="N1431" s="77" t="s">
        <v>1383</v>
      </c>
      <c r="O1431" s="78">
        <v>12.0</v>
      </c>
      <c r="P1431" s="74">
        <v>23655.0</v>
      </c>
      <c r="Q1431" s="79">
        <f t="shared" ref="Q1431:Q1432" si="459">O1431/P1431</f>
        <v>0.0005072923272</v>
      </c>
    </row>
    <row r="1432">
      <c r="A1432" s="71" t="s">
        <v>2210</v>
      </c>
      <c r="B1432" s="72" t="s">
        <v>2207</v>
      </c>
      <c r="C1432" s="78">
        <v>8.0</v>
      </c>
      <c r="D1432" s="74">
        <v>15810.0</v>
      </c>
      <c r="E1432" s="79">
        <f>C1432/D1432</f>
        <v>0.0005060088552</v>
      </c>
      <c r="F1432" s="73"/>
      <c r="G1432" s="74">
        <v>41776.0</v>
      </c>
      <c r="H1432" s="75"/>
      <c r="I1432" s="73"/>
      <c r="J1432" s="74">
        <v>43611.0</v>
      </c>
      <c r="K1432" s="75"/>
      <c r="L1432" s="78">
        <v>19.0</v>
      </c>
      <c r="M1432" s="74">
        <v>47356.0</v>
      </c>
      <c r="N1432" s="79">
        <f>L1432/M1432</f>
        <v>0.0004012163189</v>
      </c>
      <c r="O1432" s="78">
        <v>17.0</v>
      </c>
      <c r="P1432" s="74">
        <v>46187.0</v>
      </c>
      <c r="Q1432" s="79">
        <f t="shared" si="459"/>
        <v>0.0003680689371</v>
      </c>
    </row>
    <row r="1433">
      <c r="A1433" s="71" t="s">
        <v>1229</v>
      </c>
      <c r="B1433" s="72" t="s">
        <v>2207</v>
      </c>
      <c r="C1433" s="73"/>
      <c r="D1433" s="74">
        <v>9104.0</v>
      </c>
      <c r="E1433" s="75"/>
      <c r="F1433" s="73"/>
      <c r="G1433" s="74">
        <v>15403.0</v>
      </c>
      <c r="H1433" s="75"/>
      <c r="I1433" s="73"/>
      <c r="J1433" s="74">
        <v>14606.0</v>
      </c>
      <c r="K1433" s="75"/>
      <c r="L1433" s="73"/>
      <c r="M1433" s="74">
        <v>14410.0</v>
      </c>
      <c r="N1433" s="75"/>
      <c r="O1433" s="73"/>
      <c r="P1433" s="74">
        <v>13106.0</v>
      </c>
      <c r="Q1433" s="75"/>
    </row>
    <row r="1434">
      <c r="A1434" s="71" t="s">
        <v>1554</v>
      </c>
      <c r="B1434" s="72" t="s">
        <v>2207</v>
      </c>
      <c r="C1434" s="78">
        <v>12.0</v>
      </c>
      <c r="D1434" s="74">
        <v>16683.0</v>
      </c>
      <c r="E1434" s="79">
        <f>C1434/D1434</f>
        <v>0.0007192950908</v>
      </c>
      <c r="F1434" s="73"/>
      <c r="G1434" s="74">
        <v>19786.0</v>
      </c>
      <c r="H1434" s="75"/>
      <c r="I1434" s="73"/>
      <c r="J1434" s="74">
        <v>18029.0</v>
      </c>
      <c r="K1434" s="75"/>
      <c r="L1434" s="78">
        <v>14.0</v>
      </c>
      <c r="M1434" s="74">
        <v>17684.0</v>
      </c>
      <c r="N1434" s="79">
        <f>L1434/M1434</f>
        <v>0.0007916760914</v>
      </c>
      <c r="O1434" s="78">
        <v>14.0</v>
      </c>
      <c r="P1434" s="74">
        <v>16992.0</v>
      </c>
      <c r="Q1434" s="79">
        <f>O1434/P1434</f>
        <v>0.0008239171375</v>
      </c>
    </row>
    <row r="1435">
      <c r="A1435" s="71" t="s">
        <v>1677</v>
      </c>
      <c r="B1435" s="72" t="s">
        <v>2207</v>
      </c>
      <c r="C1435" s="73"/>
      <c r="D1435" s="74">
        <v>2800.0</v>
      </c>
      <c r="E1435" s="75"/>
      <c r="F1435" s="73"/>
      <c r="G1435" s="74">
        <v>15191.0</v>
      </c>
      <c r="H1435" s="75"/>
      <c r="I1435" s="73"/>
      <c r="J1435" s="74">
        <v>16225.0</v>
      </c>
      <c r="K1435" s="75"/>
      <c r="L1435" s="76" t="s">
        <v>1383</v>
      </c>
      <c r="M1435" s="74">
        <v>16427.0</v>
      </c>
      <c r="N1435" s="77" t="s">
        <v>1383</v>
      </c>
      <c r="O1435" s="73"/>
      <c r="P1435" s="74">
        <v>15126.0</v>
      </c>
      <c r="Q1435" s="75"/>
    </row>
    <row r="1436">
      <c r="A1436" s="71" t="s">
        <v>1805</v>
      </c>
      <c r="B1436" s="72" t="s">
        <v>2207</v>
      </c>
      <c r="C1436" s="73"/>
      <c r="D1436" s="74">
        <v>70.0</v>
      </c>
      <c r="E1436" s="75"/>
      <c r="F1436" s="73"/>
      <c r="G1436" s="74">
        <v>3613.0</v>
      </c>
      <c r="H1436" s="75"/>
      <c r="I1436" s="73"/>
      <c r="J1436" s="74">
        <v>4939.0</v>
      </c>
      <c r="K1436" s="75"/>
      <c r="L1436" s="73"/>
      <c r="M1436" s="74">
        <v>5484.0</v>
      </c>
      <c r="N1436" s="75"/>
      <c r="O1436" s="73"/>
      <c r="P1436" s="74">
        <v>5310.0</v>
      </c>
      <c r="Q1436" s="75"/>
    </row>
    <row r="1437">
      <c r="A1437" s="71" t="s">
        <v>532</v>
      </c>
      <c r="B1437" s="72" t="s">
        <v>2207</v>
      </c>
      <c r="C1437" s="73"/>
      <c r="D1437" s="74">
        <v>11294.0</v>
      </c>
      <c r="E1437" s="75"/>
      <c r="F1437" s="73"/>
      <c r="G1437" s="74">
        <v>15729.0</v>
      </c>
      <c r="H1437" s="75"/>
      <c r="I1437" s="73"/>
      <c r="J1437" s="74">
        <v>14486.0</v>
      </c>
      <c r="K1437" s="75"/>
      <c r="L1437" s="73"/>
      <c r="M1437" s="74">
        <v>13571.0</v>
      </c>
      <c r="N1437" s="75"/>
      <c r="O1437" s="78">
        <v>12.0</v>
      </c>
      <c r="P1437" s="74">
        <v>10445.0</v>
      </c>
      <c r="Q1437" s="79">
        <f>O1437/P1437</f>
        <v>0.00114887506</v>
      </c>
    </row>
    <row r="1438">
      <c r="A1438" s="71" t="s">
        <v>2211</v>
      </c>
      <c r="B1438" s="72" t="s">
        <v>2207</v>
      </c>
      <c r="C1438" s="73"/>
      <c r="D1438" s="74">
        <v>6588.0</v>
      </c>
      <c r="E1438" s="75"/>
      <c r="F1438" s="73"/>
      <c r="G1438" s="74">
        <v>11610.0</v>
      </c>
      <c r="H1438" s="75"/>
      <c r="I1438" s="73"/>
      <c r="J1438" s="74">
        <v>11624.0</v>
      </c>
      <c r="K1438" s="75"/>
      <c r="L1438" s="76" t="s">
        <v>1383</v>
      </c>
      <c r="M1438" s="74">
        <v>11434.0</v>
      </c>
      <c r="N1438" s="77" t="s">
        <v>1383</v>
      </c>
      <c r="O1438" s="73"/>
      <c r="P1438" s="74">
        <v>10627.0</v>
      </c>
      <c r="Q1438" s="75"/>
    </row>
    <row r="1439">
      <c r="A1439" s="71" t="s">
        <v>1527</v>
      </c>
      <c r="B1439" s="72" t="s">
        <v>2207</v>
      </c>
      <c r="C1439" s="73"/>
      <c r="D1439" s="74">
        <v>2211.0</v>
      </c>
      <c r="E1439" s="75"/>
      <c r="F1439" s="73"/>
      <c r="G1439" s="74">
        <v>25668.0</v>
      </c>
      <c r="H1439" s="75"/>
      <c r="I1439" s="73"/>
      <c r="J1439" s="74">
        <v>26407.0</v>
      </c>
      <c r="K1439" s="75"/>
      <c r="L1439" s="73"/>
      <c r="M1439" s="74">
        <v>26189.0</v>
      </c>
      <c r="N1439" s="75"/>
      <c r="O1439" s="73"/>
      <c r="P1439" s="74">
        <v>22591.0</v>
      </c>
      <c r="Q1439" s="75"/>
    </row>
    <row r="1440">
      <c r="A1440" s="71" t="s">
        <v>1612</v>
      </c>
      <c r="B1440" s="72" t="s">
        <v>2207</v>
      </c>
      <c r="C1440" s="73"/>
      <c r="D1440" s="74">
        <v>2000.0</v>
      </c>
      <c r="E1440" s="75"/>
      <c r="F1440" s="73"/>
      <c r="G1440" s="74">
        <v>15961.0</v>
      </c>
      <c r="H1440" s="75"/>
      <c r="I1440" s="73"/>
      <c r="J1440" s="74">
        <v>16004.0</v>
      </c>
      <c r="K1440" s="75"/>
      <c r="L1440" s="73"/>
      <c r="M1440" s="74">
        <v>17875.0</v>
      </c>
      <c r="N1440" s="75"/>
      <c r="O1440" s="73"/>
      <c r="P1440" s="74">
        <v>17890.0</v>
      </c>
      <c r="Q1440" s="75"/>
    </row>
    <row r="1441">
      <c r="A1441" s="71" t="s">
        <v>2212</v>
      </c>
      <c r="B1441" s="72" t="s">
        <v>2207</v>
      </c>
      <c r="C1441" s="73"/>
      <c r="D1441" s="74">
        <v>4177.0</v>
      </c>
      <c r="E1441" s="75"/>
      <c r="F1441" s="73"/>
      <c r="G1441" s="74">
        <v>11477.0</v>
      </c>
      <c r="H1441" s="75"/>
      <c r="I1441" s="73"/>
      <c r="J1441" s="74">
        <v>11815.0</v>
      </c>
      <c r="K1441" s="75"/>
      <c r="L1441" s="76" t="s">
        <v>1383</v>
      </c>
      <c r="M1441" s="74">
        <v>11586.0</v>
      </c>
      <c r="N1441" s="77" t="s">
        <v>1383</v>
      </c>
      <c r="O1441" s="73"/>
      <c r="P1441" s="74">
        <v>10413.0</v>
      </c>
      <c r="Q1441" s="75"/>
    </row>
    <row r="1442">
      <c r="A1442" s="71" t="s">
        <v>1613</v>
      </c>
      <c r="B1442" s="72" t="s">
        <v>2207</v>
      </c>
      <c r="C1442" s="78">
        <v>30.0</v>
      </c>
      <c r="D1442" s="74">
        <v>11263.0</v>
      </c>
      <c r="E1442" s="79">
        <f t="shared" ref="E1442:E1443" si="460">C1442/D1442</f>
        <v>0.002663588742</v>
      </c>
      <c r="F1442" s="76" t="s">
        <v>1383</v>
      </c>
      <c r="G1442" s="74">
        <v>22145.0</v>
      </c>
      <c r="H1442" s="77" t="s">
        <v>1383</v>
      </c>
      <c r="I1442" s="78">
        <v>100.0</v>
      </c>
      <c r="J1442" s="74">
        <v>23197.0</v>
      </c>
      <c r="K1442" s="79">
        <f t="shared" ref="K1442:K1443" si="461">I1442/J1442</f>
        <v>0.004310902272</v>
      </c>
      <c r="L1442" s="76" t="s">
        <v>1383</v>
      </c>
      <c r="M1442" s="74">
        <v>25273.0</v>
      </c>
      <c r="N1442" s="77" t="s">
        <v>1383</v>
      </c>
      <c r="O1442" s="78">
        <v>110.0</v>
      </c>
      <c r="P1442" s="74">
        <v>23799.0</v>
      </c>
      <c r="Q1442" s="79">
        <f t="shared" ref="Q1442:Q1443" si="462">O1442/P1442</f>
        <v>0.004622042943</v>
      </c>
    </row>
    <row r="1443">
      <c r="A1443" s="71" t="s">
        <v>1530</v>
      </c>
      <c r="B1443" s="72" t="s">
        <v>2207</v>
      </c>
      <c r="C1443" s="78">
        <v>66.0</v>
      </c>
      <c r="D1443" s="74">
        <v>37645.0</v>
      </c>
      <c r="E1443" s="79">
        <f t="shared" si="460"/>
        <v>0.001753220879</v>
      </c>
      <c r="F1443" s="78">
        <v>5000.0</v>
      </c>
      <c r="G1443" s="74">
        <v>168546.0</v>
      </c>
      <c r="H1443" s="79">
        <f>F1443/G1443</f>
        <v>0.02966549191</v>
      </c>
      <c r="I1443" s="78">
        <v>10262.0</v>
      </c>
      <c r="J1443" s="74">
        <v>204524.0</v>
      </c>
      <c r="K1443" s="79">
        <f t="shared" si="461"/>
        <v>0.05017504058</v>
      </c>
      <c r="L1443" s="78">
        <v>11000.0</v>
      </c>
      <c r="M1443" s="74">
        <v>232982.0</v>
      </c>
      <c r="N1443" s="79">
        <f>L1443/M1443</f>
        <v>0.04721394786</v>
      </c>
      <c r="O1443" s="78">
        <v>11500.0</v>
      </c>
      <c r="P1443" s="74">
        <v>247562.0</v>
      </c>
      <c r="Q1443" s="79">
        <f t="shared" si="462"/>
        <v>0.04645300975</v>
      </c>
    </row>
    <row r="1444">
      <c r="A1444" s="71" t="s">
        <v>2213</v>
      </c>
      <c r="B1444" s="72" t="s">
        <v>2207</v>
      </c>
      <c r="C1444" s="73"/>
      <c r="D1444" s="74">
        <v>37.0</v>
      </c>
      <c r="E1444" s="75"/>
      <c r="F1444" s="73"/>
      <c r="G1444" s="74">
        <v>4098.0</v>
      </c>
      <c r="H1444" s="75"/>
      <c r="I1444" s="73"/>
      <c r="J1444" s="74">
        <v>4862.0</v>
      </c>
      <c r="K1444" s="75"/>
      <c r="L1444" s="73"/>
      <c r="M1444" s="74">
        <v>5610.0</v>
      </c>
      <c r="N1444" s="75"/>
      <c r="O1444" s="73"/>
      <c r="P1444" s="74">
        <v>5122.0</v>
      </c>
      <c r="Q1444" s="75"/>
    </row>
    <row r="1445">
      <c r="A1445" s="71" t="s">
        <v>2031</v>
      </c>
      <c r="B1445" s="72" t="s">
        <v>2207</v>
      </c>
      <c r="C1445" s="73"/>
      <c r="D1445" s="74">
        <v>10204.0</v>
      </c>
      <c r="E1445" s="75"/>
      <c r="F1445" s="73"/>
      <c r="G1445" s="74">
        <v>14674.0</v>
      </c>
      <c r="H1445" s="75"/>
      <c r="I1445" s="73"/>
      <c r="J1445" s="74">
        <v>13671.0</v>
      </c>
      <c r="K1445" s="75"/>
      <c r="L1445" s="73"/>
      <c r="M1445" s="74">
        <v>12971.0</v>
      </c>
      <c r="N1445" s="75"/>
      <c r="O1445" s="73"/>
      <c r="P1445" s="74">
        <v>11417.0</v>
      </c>
      <c r="Q1445" s="75"/>
    </row>
    <row r="1446">
      <c r="A1446" s="71" t="s">
        <v>323</v>
      </c>
      <c r="B1446" s="72" t="s">
        <v>2207</v>
      </c>
      <c r="C1446" s="73"/>
      <c r="D1446" s="74">
        <v>5465.0</v>
      </c>
      <c r="E1446" s="75"/>
      <c r="F1446" s="73"/>
      <c r="G1446" s="74">
        <v>10303.0</v>
      </c>
      <c r="H1446" s="75"/>
      <c r="I1446" s="73"/>
      <c r="J1446" s="74">
        <v>10067.0</v>
      </c>
      <c r="K1446" s="75"/>
      <c r="L1446" s="73"/>
      <c r="M1446" s="74">
        <v>9094.0</v>
      </c>
      <c r="N1446" s="75"/>
      <c r="O1446" s="73"/>
      <c r="P1446" s="74">
        <v>7740.0</v>
      </c>
      <c r="Q1446" s="75"/>
    </row>
    <row r="1447">
      <c r="A1447" s="71" t="s">
        <v>2214</v>
      </c>
      <c r="B1447" s="72" t="s">
        <v>2207</v>
      </c>
      <c r="C1447" s="73"/>
      <c r="D1447" s="74">
        <v>934.0</v>
      </c>
      <c r="E1447" s="75"/>
      <c r="F1447" s="73"/>
      <c r="G1447" s="74">
        <v>8572.0</v>
      </c>
      <c r="H1447" s="75"/>
      <c r="I1447" s="73"/>
      <c r="J1447" s="74">
        <v>8540.0</v>
      </c>
      <c r="K1447" s="75"/>
      <c r="L1447" s="73"/>
      <c r="M1447" s="74">
        <v>8114.0</v>
      </c>
      <c r="N1447" s="75"/>
      <c r="O1447" s="73"/>
      <c r="P1447" s="74">
        <v>6417.0</v>
      </c>
      <c r="Q1447" s="75"/>
    </row>
    <row r="1448">
      <c r="A1448" s="71" t="s">
        <v>2215</v>
      </c>
      <c r="B1448" s="72" t="s">
        <v>2207</v>
      </c>
      <c r="C1448" s="73"/>
      <c r="D1448" s="74">
        <v>6497.0</v>
      </c>
      <c r="E1448" s="75"/>
      <c r="F1448" s="73"/>
      <c r="G1448" s="74">
        <v>12083.0</v>
      </c>
      <c r="H1448" s="75"/>
      <c r="I1448" s="73"/>
      <c r="J1448" s="74">
        <v>11657.0</v>
      </c>
      <c r="K1448" s="75"/>
      <c r="L1448" s="76" t="s">
        <v>1383</v>
      </c>
      <c r="M1448" s="74">
        <v>12140.0</v>
      </c>
      <c r="N1448" s="77" t="s">
        <v>1383</v>
      </c>
      <c r="O1448" s="76" t="s">
        <v>1383</v>
      </c>
      <c r="P1448" s="74">
        <v>10098.0</v>
      </c>
      <c r="Q1448" s="77" t="s">
        <v>1383</v>
      </c>
    </row>
    <row r="1449">
      <c r="A1449" s="71" t="s">
        <v>2216</v>
      </c>
      <c r="B1449" s="72" t="s">
        <v>2207</v>
      </c>
      <c r="C1449" s="73"/>
      <c r="D1449" s="74">
        <v>13104.0</v>
      </c>
      <c r="E1449" s="75"/>
      <c r="F1449" s="73"/>
      <c r="G1449" s="74">
        <v>30325.0</v>
      </c>
      <c r="H1449" s="75"/>
      <c r="I1449" s="73"/>
      <c r="J1449" s="74">
        <v>29721.0</v>
      </c>
      <c r="K1449" s="75"/>
      <c r="L1449" s="78">
        <v>30.0</v>
      </c>
      <c r="M1449" s="74">
        <v>30242.0</v>
      </c>
      <c r="N1449" s="79">
        <f t="shared" ref="N1449:N1450" si="463">L1449/M1449</f>
        <v>0.0009919978837</v>
      </c>
      <c r="O1449" s="78">
        <v>11.0</v>
      </c>
      <c r="P1449" s="74">
        <v>29588.0</v>
      </c>
      <c r="Q1449" s="79">
        <f t="shared" ref="Q1449:Q1450" si="464">O1449/P1449</f>
        <v>0.0003717723401</v>
      </c>
    </row>
    <row r="1450">
      <c r="A1450" s="71" t="s">
        <v>2217</v>
      </c>
      <c r="B1450" s="72" t="s">
        <v>2207</v>
      </c>
      <c r="C1450" s="78">
        <v>27.0</v>
      </c>
      <c r="D1450" s="74">
        <v>1558.0</v>
      </c>
      <c r="E1450" s="79">
        <f>C1450/D1450</f>
        <v>0.01732991014</v>
      </c>
      <c r="F1450" s="73"/>
      <c r="G1450" s="74">
        <v>26200.0</v>
      </c>
      <c r="H1450" s="75"/>
      <c r="I1450" s="73"/>
      <c r="J1450" s="74">
        <v>52053.0</v>
      </c>
      <c r="K1450" s="75"/>
      <c r="L1450" s="78">
        <v>43.0</v>
      </c>
      <c r="M1450" s="74">
        <v>64223.0</v>
      </c>
      <c r="N1450" s="79">
        <f t="shared" si="463"/>
        <v>0.0006695420644</v>
      </c>
      <c r="O1450" s="78">
        <v>33.0</v>
      </c>
      <c r="P1450" s="74">
        <v>66434.0</v>
      </c>
      <c r="Q1450" s="79">
        <f t="shared" si="464"/>
        <v>0.0004967336003</v>
      </c>
    </row>
    <row r="1451">
      <c r="A1451" s="71" t="s">
        <v>2218</v>
      </c>
      <c r="B1451" s="72" t="s">
        <v>2207</v>
      </c>
      <c r="C1451" s="73"/>
      <c r="D1451" s="74">
        <v>1673.0</v>
      </c>
      <c r="E1451" s="75"/>
      <c r="F1451" s="73"/>
      <c r="G1451" s="74">
        <v>4933.0</v>
      </c>
      <c r="H1451" s="75"/>
      <c r="I1451" s="73"/>
      <c r="J1451" s="74">
        <v>4669.0</v>
      </c>
      <c r="K1451" s="75"/>
      <c r="L1451" s="73"/>
      <c r="M1451" s="74">
        <v>4287.0</v>
      </c>
      <c r="N1451" s="75"/>
      <c r="O1451" s="73"/>
      <c r="P1451" s="74">
        <v>3687.0</v>
      </c>
      <c r="Q1451" s="75"/>
    </row>
    <row r="1452">
      <c r="A1452" s="71" t="s">
        <v>2219</v>
      </c>
      <c r="B1452" s="72" t="s">
        <v>2207</v>
      </c>
      <c r="C1452" s="73"/>
      <c r="D1452" s="74">
        <v>1461.0</v>
      </c>
      <c r="E1452" s="75"/>
      <c r="F1452" s="73"/>
      <c r="G1452" s="74">
        <v>8047.0</v>
      </c>
      <c r="H1452" s="75"/>
      <c r="I1452" s="73"/>
      <c r="J1452" s="74">
        <v>8685.0</v>
      </c>
      <c r="K1452" s="75"/>
      <c r="L1452" s="73"/>
      <c r="M1452" s="74">
        <v>8442.0</v>
      </c>
      <c r="N1452" s="75"/>
      <c r="O1452" s="73"/>
      <c r="P1452" s="74">
        <v>6845.0</v>
      </c>
      <c r="Q1452" s="75"/>
    </row>
    <row r="1453">
      <c r="A1453" s="71" t="s">
        <v>1628</v>
      </c>
      <c r="B1453" s="72" t="s">
        <v>2207</v>
      </c>
      <c r="C1453" s="73"/>
      <c r="D1453" s="74">
        <v>8572.0</v>
      </c>
      <c r="E1453" s="75"/>
      <c r="F1453" s="73"/>
      <c r="G1453" s="74">
        <v>20361.0</v>
      </c>
      <c r="H1453" s="75"/>
      <c r="I1453" s="73"/>
      <c r="J1453" s="74">
        <v>23720.0</v>
      </c>
      <c r="K1453" s="75"/>
      <c r="L1453" s="78">
        <v>56.0</v>
      </c>
      <c r="M1453" s="74">
        <v>27117.0</v>
      </c>
      <c r="N1453" s="79">
        <f>L1453/M1453</f>
        <v>0.002065125198</v>
      </c>
      <c r="O1453" s="78">
        <v>62.0</v>
      </c>
      <c r="P1453" s="74">
        <v>27523.0</v>
      </c>
      <c r="Q1453" s="79">
        <f>O1453/P1453</f>
        <v>0.00225266141</v>
      </c>
    </row>
    <row r="1454">
      <c r="A1454" s="71" t="s">
        <v>674</v>
      </c>
      <c r="B1454" s="72" t="s">
        <v>2207</v>
      </c>
      <c r="C1454" s="73"/>
      <c r="D1454" s="74">
        <v>8267.0</v>
      </c>
      <c r="E1454" s="75"/>
      <c r="F1454" s="73"/>
      <c r="G1454" s="74">
        <v>13459.0</v>
      </c>
      <c r="H1454" s="75"/>
      <c r="I1454" s="73"/>
      <c r="J1454" s="74">
        <v>13237.0</v>
      </c>
      <c r="K1454" s="75"/>
      <c r="L1454" s="73"/>
      <c r="M1454" s="74">
        <v>12159.0</v>
      </c>
      <c r="N1454" s="75"/>
      <c r="O1454" s="73"/>
      <c r="P1454" s="74">
        <v>9982.0</v>
      </c>
      <c r="Q1454" s="75"/>
    </row>
    <row r="1455">
      <c r="A1455" s="71" t="s">
        <v>1870</v>
      </c>
      <c r="B1455" s="72" t="s">
        <v>2207</v>
      </c>
      <c r="C1455" s="73"/>
      <c r="D1455" s="74">
        <v>6086.0</v>
      </c>
      <c r="E1455" s="75"/>
      <c r="F1455" s="73"/>
      <c r="G1455" s="74">
        <v>9578.0</v>
      </c>
      <c r="H1455" s="75"/>
      <c r="I1455" s="73"/>
      <c r="J1455" s="74">
        <v>9220.0</v>
      </c>
      <c r="K1455" s="75"/>
      <c r="L1455" s="73"/>
      <c r="M1455" s="74">
        <v>8957.0</v>
      </c>
      <c r="N1455" s="75"/>
      <c r="O1455" s="73"/>
      <c r="P1455" s="74">
        <v>7130.0</v>
      </c>
      <c r="Q1455" s="75"/>
    </row>
    <row r="1456">
      <c r="A1456" s="71" t="s">
        <v>2220</v>
      </c>
      <c r="B1456" s="72" t="s">
        <v>2207</v>
      </c>
      <c r="C1456" s="73"/>
      <c r="D1456" s="74">
        <v>119.0</v>
      </c>
      <c r="E1456" s="75"/>
      <c r="F1456" s="73"/>
      <c r="G1456" s="74">
        <v>3011.0</v>
      </c>
      <c r="H1456" s="75"/>
      <c r="I1456" s="73"/>
      <c r="J1456" s="74">
        <v>3327.0</v>
      </c>
      <c r="K1456" s="75"/>
      <c r="L1456" s="73"/>
      <c r="M1456" s="74">
        <v>3603.0</v>
      </c>
      <c r="N1456" s="75"/>
      <c r="O1456" s="73"/>
      <c r="P1456" s="74">
        <v>2958.0</v>
      </c>
      <c r="Q1456" s="75"/>
    </row>
    <row r="1457">
      <c r="A1457" s="71" t="s">
        <v>2221</v>
      </c>
      <c r="B1457" s="72" t="s">
        <v>2207</v>
      </c>
      <c r="C1457" s="73"/>
      <c r="D1457" s="74">
        <v>1012.0</v>
      </c>
      <c r="E1457" s="75"/>
      <c r="F1457" s="73"/>
      <c r="G1457" s="74">
        <v>5415.0</v>
      </c>
      <c r="H1457" s="75"/>
      <c r="I1457" s="73"/>
      <c r="J1457" s="74">
        <v>6045.0</v>
      </c>
      <c r="K1457" s="75"/>
      <c r="L1457" s="73"/>
      <c r="M1457" s="74">
        <v>7269.0</v>
      </c>
      <c r="N1457" s="75"/>
      <c r="O1457" s="73"/>
      <c r="P1457" s="74">
        <v>6404.0</v>
      </c>
      <c r="Q1457" s="75"/>
    </row>
    <row r="1458">
      <c r="A1458" s="71" t="s">
        <v>1179</v>
      </c>
      <c r="B1458" s="72" t="s">
        <v>2207</v>
      </c>
      <c r="C1458" s="73"/>
      <c r="D1458" s="74">
        <v>4391.0</v>
      </c>
      <c r="E1458" s="75"/>
      <c r="F1458" s="73"/>
      <c r="G1458" s="74">
        <v>10783.0</v>
      </c>
      <c r="H1458" s="75"/>
      <c r="I1458" s="73"/>
      <c r="J1458" s="74">
        <v>10739.0</v>
      </c>
      <c r="K1458" s="75"/>
      <c r="L1458" s="73"/>
      <c r="M1458" s="74">
        <v>10020.0</v>
      </c>
      <c r="N1458" s="75"/>
      <c r="O1458" s="73"/>
      <c r="P1458" s="74">
        <v>8422.0</v>
      </c>
      <c r="Q1458" s="75"/>
    </row>
    <row r="1459">
      <c r="A1459" s="71" t="s">
        <v>1132</v>
      </c>
      <c r="B1459" s="72" t="s">
        <v>2207</v>
      </c>
      <c r="C1459" s="73"/>
      <c r="D1459" s="74">
        <v>8096.0</v>
      </c>
      <c r="E1459" s="75"/>
      <c r="F1459" s="73"/>
      <c r="G1459" s="74">
        <v>16852.0</v>
      </c>
      <c r="H1459" s="75"/>
      <c r="I1459" s="73"/>
      <c r="J1459" s="74">
        <v>16140.0</v>
      </c>
      <c r="K1459" s="75"/>
      <c r="L1459" s="73"/>
      <c r="M1459" s="74">
        <v>16409.0</v>
      </c>
      <c r="N1459" s="75"/>
      <c r="O1459" s="73"/>
      <c r="P1459" s="74">
        <v>15532.0</v>
      </c>
      <c r="Q1459" s="75"/>
    </row>
    <row r="1460">
      <c r="A1460" s="71" t="s">
        <v>1634</v>
      </c>
      <c r="B1460" s="72" t="s">
        <v>2207</v>
      </c>
      <c r="C1460" s="73"/>
      <c r="D1460" s="74">
        <v>7595.0</v>
      </c>
      <c r="E1460" s="75"/>
      <c r="F1460" s="73"/>
      <c r="G1460" s="74">
        <v>10187.0</v>
      </c>
      <c r="H1460" s="75"/>
      <c r="I1460" s="73"/>
      <c r="J1460" s="74">
        <v>8940.0</v>
      </c>
      <c r="K1460" s="75"/>
      <c r="L1460" s="76" t="s">
        <v>1383</v>
      </c>
      <c r="M1460" s="74">
        <v>9157.0</v>
      </c>
      <c r="N1460" s="77" t="s">
        <v>1383</v>
      </c>
      <c r="O1460" s="73"/>
      <c r="P1460" s="74">
        <v>8662.0</v>
      </c>
      <c r="Q1460" s="75"/>
    </row>
    <row r="1461">
      <c r="A1461" s="71" t="s">
        <v>2222</v>
      </c>
      <c r="B1461" s="72" t="s">
        <v>2207</v>
      </c>
      <c r="C1461" s="73"/>
      <c r="D1461" s="74">
        <v>4072.0</v>
      </c>
      <c r="E1461" s="75"/>
      <c r="F1461" s="73"/>
      <c r="G1461" s="74">
        <v>9106.0</v>
      </c>
      <c r="H1461" s="75"/>
      <c r="I1461" s="73"/>
      <c r="J1461" s="74">
        <v>8583.0</v>
      </c>
      <c r="K1461" s="75"/>
      <c r="L1461" s="73"/>
      <c r="M1461" s="74">
        <v>8094.0</v>
      </c>
      <c r="N1461" s="75"/>
      <c r="O1461" s="73"/>
      <c r="P1461" s="74">
        <v>6854.0</v>
      </c>
      <c r="Q1461" s="75"/>
    </row>
    <row r="1462">
      <c r="A1462" s="71" t="s">
        <v>2223</v>
      </c>
      <c r="B1462" s="72" t="s">
        <v>2207</v>
      </c>
      <c r="C1462" s="73"/>
      <c r="D1462" s="74">
        <v>194.0</v>
      </c>
      <c r="E1462" s="75"/>
      <c r="F1462" s="73"/>
      <c r="G1462" s="74">
        <v>6262.0</v>
      </c>
      <c r="H1462" s="75"/>
      <c r="I1462" s="73"/>
      <c r="J1462" s="74">
        <v>9261.0</v>
      </c>
      <c r="K1462" s="75"/>
      <c r="L1462" s="73"/>
      <c r="M1462" s="74">
        <v>12555.0</v>
      </c>
      <c r="N1462" s="75"/>
      <c r="O1462" s="73"/>
      <c r="P1462" s="74">
        <v>13530.0</v>
      </c>
      <c r="Q1462" s="75"/>
    </row>
    <row r="1463">
      <c r="A1463" s="71" t="s">
        <v>734</v>
      </c>
      <c r="B1463" s="72" t="s">
        <v>2207</v>
      </c>
      <c r="C1463" s="73"/>
      <c r="D1463" s="74">
        <v>3666.0</v>
      </c>
      <c r="E1463" s="75"/>
      <c r="F1463" s="73"/>
      <c r="G1463" s="74">
        <v>18358.0</v>
      </c>
      <c r="H1463" s="75"/>
      <c r="I1463" s="73"/>
      <c r="J1463" s="74">
        <v>18894.0</v>
      </c>
      <c r="K1463" s="75"/>
      <c r="L1463" s="76" t="s">
        <v>1383</v>
      </c>
      <c r="M1463" s="74">
        <v>19110.0</v>
      </c>
      <c r="N1463" s="77" t="s">
        <v>1383</v>
      </c>
      <c r="O1463" s="73"/>
      <c r="P1463" s="74">
        <v>16478.0</v>
      </c>
      <c r="Q1463" s="75"/>
    </row>
    <row r="1464">
      <c r="A1464" s="71" t="s">
        <v>495</v>
      </c>
      <c r="B1464" s="72" t="s">
        <v>2207</v>
      </c>
      <c r="C1464" s="73"/>
      <c r="D1464" s="74">
        <v>28090.0</v>
      </c>
      <c r="E1464" s="75"/>
      <c r="F1464" s="78">
        <v>800.0</v>
      </c>
      <c r="G1464" s="74">
        <v>73793.0</v>
      </c>
      <c r="H1464" s="79">
        <f>F1464/G1464</f>
        <v>0.01084113669</v>
      </c>
      <c r="I1464" s="78">
        <v>1200.0</v>
      </c>
      <c r="J1464" s="74">
        <v>85902.0</v>
      </c>
      <c r="K1464" s="79">
        <f>I1464/J1464</f>
        <v>0.013969407</v>
      </c>
      <c r="L1464" s="78">
        <v>1050.0</v>
      </c>
      <c r="M1464" s="74">
        <v>100324.0</v>
      </c>
      <c r="N1464" s="79">
        <f t="shared" ref="N1464:N1466" si="465">L1464/M1464</f>
        <v>0.01046608987</v>
      </c>
      <c r="O1464" s="78">
        <v>1200.0</v>
      </c>
      <c r="P1464" s="74">
        <v>100585.0</v>
      </c>
      <c r="Q1464" s="79">
        <f t="shared" ref="Q1464:Q1466" si="466">O1464/P1464</f>
        <v>0.01193020828</v>
      </c>
    </row>
    <row r="1465">
      <c r="A1465" s="71" t="s">
        <v>1563</v>
      </c>
      <c r="B1465" s="72" t="s">
        <v>2207</v>
      </c>
      <c r="C1465" s="73"/>
      <c r="D1465" s="74">
        <v>3632.0</v>
      </c>
      <c r="E1465" s="75"/>
      <c r="F1465" s="73"/>
      <c r="G1465" s="74">
        <v>15684.0</v>
      </c>
      <c r="H1465" s="75"/>
      <c r="I1465" s="73"/>
      <c r="J1465" s="74">
        <v>23420.0</v>
      </c>
      <c r="K1465" s="75"/>
      <c r="L1465" s="78">
        <v>27.0</v>
      </c>
      <c r="M1465" s="74">
        <v>25627.0</v>
      </c>
      <c r="N1465" s="79">
        <f t="shared" si="465"/>
        <v>0.001053576306</v>
      </c>
      <c r="O1465" s="78">
        <v>34.0</v>
      </c>
      <c r="P1465" s="74">
        <v>25425.0</v>
      </c>
      <c r="Q1465" s="79">
        <f t="shared" si="466"/>
        <v>0.00133726647</v>
      </c>
    </row>
    <row r="1466">
      <c r="A1466" s="71" t="s">
        <v>708</v>
      </c>
      <c r="B1466" s="72" t="s">
        <v>2207</v>
      </c>
      <c r="C1466" s="73"/>
      <c r="D1466" s="74">
        <v>5580.0</v>
      </c>
      <c r="E1466" s="75"/>
      <c r="F1466" s="73"/>
      <c r="G1466" s="74">
        <v>19101.0</v>
      </c>
      <c r="H1466" s="75"/>
      <c r="I1466" s="73"/>
      <c r="J1466" s="74">
        <v>22511.0</v>
      </c>
      <c r="K1466" s="75"/>
      <c r="L1466" s="78">
        <v>35.0</v>
      </c>
      <c r="M1466" s="74">
        <v>26037.0</v>
      </c>
      <c r="N1466" s="79">
        <f t="shared" si="465"/>
        <v>0.001344240888</v>
      </c>
      <c r="O1466" s="78">
        <v>50.0</v>
      </c>
      <c r="P1466" s="74">
        <v>24269.0</v>
      </c>
      <c r="Q1466" s="79">
        <f t="shared" si="466"/>
        <v>0.00206024146</v>
      </c>
    </row>
    <row r="1467">
      <c r="A1467" s="71" t="s">
        <v>2224</v>
      </c>
      <c r="B1467" s="72" t="s">
        <v>2207</v>
      </c>
      <c r="C1467" s="73"/>
      <c r="D1467" s="74">
        <v>5341.0</v>
      </c>
      <c r="E1467" s="75"/>
      <c r="F1467" s="73"/>
      <c r="G1467" s="74">
        <v>10379.0</v>
      </c>
      <c r="H1467" s="75"/>
      <c r="I1467" s="73"/>
      <c r="J1467" s="74">
        <v>10763.0</v>
      </c>
      <c r="K1467" s="75"/>
      <c r="L1467" s="73"/>
      <c r="M1467" s="74">
        <v>10619.0</v>
      </c>
      <c r="N1467" s="75"/>
      <c r="O1467" s="73"/>
      <c r="P1467" s="74">
        <v>9354.0</v>
      </c>
      <c r="Q1467" s="75"/>
    </row>
    <row r="1468">
      <c r="A1468" s="71" t="s">
        <v>2225</v>
      </c>
      <c r="B1468" s="72" t="s">
        <v>2207</v>
      </c>
      <c r="C1468" s="73"/>
      <c r="D1468" s="74">
        <v>1212.0</v>
      </c>
      <c r="E1468" s="75"/>
      <c r="F1468" s="73"/>
      <c r="G1468" s="74">
        <v>8926.0</v>
      </c>
      <c r="H1468" s="75"/>
      <c r="I1468" s="73"/>
      <c r="J1468" s="74">
        <v>8712.0</v>
      </c>
      <c r="K1468" s="75"/>
      <c r="L1468" s="76" t="s">
        <v>1383</v>
      </c>
      <c r="M1468" s="74">
        <v>8718.0</v>
      </c>
      <c r="N1468" s="77" t="s">
        <v>1383</v>
      </c>
      <c r="O1468" s="73"/>
      <c r="P1468" s="74">
        <v>7653.0</v>
      </c>
      <c r="Q1468" s="75"/>
    </row>
    <row r="1469">
      <c r="A1469" s="71" t="s">
        <v>1823</v>
      </c>
      <c r="B1469" s="72" t="s">
        <v>2207</v>
      </c>
      <c r="C1469" s="73"/>
      <c r="D1469" s="74">
        <v>10451.0</v>
      </c>
      <c r="E1469" s="75"/>
      <c r="F1469" s="73"/>
      <c r="G1469" s="74">
        <v>13095.0</v>
      </c>
      <c r="H1469" s="75"/>
      <c r="I1469" s="73"/>
      <c r="J1469" s="74">
        <v>12547.0</v>
      </c>
      <c r="K1469" s="75"/>
      <c r="L1469" s="73"/>
      <c r="M1469" s="74">
        <v>12356.0</v>
      </c>
      <c r="N1469" s="75"/>
      <c r="O1469" s="73"/>
      <c r="P1469" s="74">
        <v>12781.0</v>
      </c>
      <c r="Q1469" s="75"/>
    </row>
    <row r="1470">
      <c r="A1470" s="71" t="s">
        <v>2226</v>
      </c>
      <c r="B1470" s="72" t="s">
        <v>2207</v>
      </c>
      <c r="C1470" s="73"/>
      <c r="D1470" s="74">
        <v>4235.0</v>
      </c>
      <c r="E1470" s="75"/>
      <c r="F1470" s="73"/>
      <c r="G1470" s="74">
        <v>13019.0</v>
      </c>
      <c r="H1470" s="75"/>
      <c r="I1470" s="73"/>
      <c r="J1470" s="74">
        <v>13236.0</v>
      </c>
      <c r="K1470" s="75"/>
      <c r="L1470" s="73"/>
      <c r="M1470" s="74">
        <v>12629.0</v>
      </c>
      <c r="N1470" s="75"/>
      <c r="O1470" s="73"/>
      <c r="P1470" s="74">
        <v>10446.0</v>
      </c>
      <c r="Q1470" s="75"/>
    </row>
    <row r="1471">
      <c r="A1471" s="71" t="s">
        <v>2227</v>
      </c>
      <c r="B1471" s="72" t="s">
        <v>2207</v>
      </c>
      <c r="C1471" s="78">
        <v>46.0</v>
      </c>
      <c r="D1471" s="74">
        <v>15727.0</v>
      </c>
      <c r="E1471" s="79">
        <f>C1471/D1471</f>
        <v>0.002924906212</v>
      </c>
      <c r="F1471" s="76" t="s">
        <v>1383</v>
      </c>
      <c r="G1471" s="74">
        <v>19323.0</v>
      </c>
      <c r="H1471" s="77" t="s">
        <v>1383</v>
      </c>
      <c r="I1471" s="78">
        <v>49.0</v>
      </c>
      <c r="J1471" s="74">
        <v>19494.0</v>
      </c>
      <c r="K1471" s="79">
        <f>I1471/J1471</f>
        <v>0.002513593926</v>
      </c>
      <c r="L1471" s="78">
        <v>27.0</v>
      </c>
      <c r="M1471" s="74">
        <v>19901.0</v>
      </c>
      <c r="N1471" s="79">
        <f>L1471/M1471</f>
        <v>0.001356715743</v>
      </c>
      <c r="O1471" s="76" t="s">
        <v>1383</v>
      </c>
      <c r="P1471" s="74">
        <v>18994.0</v>
      </c>
      <c r="Q1471" s="77" t="s">
        <v>1383</v>
      </c>
    </row>
    <row r="1472">
      <c r="A1472" s="71" t="s">
        <v>1830</v>
      </c>
      <c r="B1472" s="72" t="s">
        <v>2207</v>
      </c>
      <c r="C1472" s="73"/>
      <c r="D1472" s="74">
        <v>6920.0</v>
      </c>
      <c r="E1472" s="75"/>
      <c r="F1472" s="73"/>
      <c r="G1472" s="74">
        <v>10582.0</v>
      </c>
      <c r="H1472" s="75"/>
      <c r="I1472" s="73"/>
      <c r="J1472" s="74">
        <v>9578.0</v>
      </c>
      <c r="K1472" s="75"/>
      <c r="L1472" s="73"/>
      <c r="M1472" s="74">
        <v>9423.0</v>
      </c>
      <c r="N1472" s="75"/>
      <c r="O1472" s="73"/>
      <c r="P1472" s="74">
        <v>8514.0</v>
      </c>
      <c r="Q1472" s="75"/>
    </row>
    <row r="1473">
      <c r="A1473" s="71" t="s">
        <v>1059</v>
      </c>
      <c r="B1473" s="72" t="s">
        <v>2207</v>
      </c>
      <c r="C1473" s="73"/>
      <c r="D1473" s="74">
        <v>2447.0</v>
      </c>
      <c r="E1473" s="75"/>
      <c r="F1473" s="73"/>
      <c r="G1473" s="74">
        <v>10451.0</v>
      </c>
      <c r="H1473" s="75"/>
      <c r="I1473" s="73"/>
      <c r="J1473" s="74">
        <v>9900.0</v>
      </c>
      <c r="K1473" s="75"/>
      <c r="L1473" s="73"/>
      <c r="M1473" s="74">
        <v>9261.0</v>
      </c>
      <c r="N1473" s="75"/>
      <c r="O1473" s="73"/>
      <c r="P1473" s="74">
        <v>8452.0</v>
      </c>
      <c r="Q1473" s="75"/>
    </row>
    <row r="1474">
      <c r="A1474" s="71" t="s">
        <v>2228</v>
      </c>
      <c r="B1474" s="72" t="s">
        <v>2207</v>
      </c>
      <c r="C1474" s="73"/>
      <c r="D1474" s="74">
        <v>1202.0</v>
      </c>
      <c r="E1474" s="75"/>
      <c r="F1474" s="73"/>
      <c r="G1474" s="74">
        <v>10122.0</v>
      </c>
      <c r="H1474" s="75"/>
      <c r="I1474" s="73"/>
      <c r="J1474" s="74">
        <v>10681.0</v>
      </c>
      <c r="K1474" s="75"/>
      <c r="L1474" s="76" t="s">
        <v>1383</v>
      </c>
      <c r="M1474" s="74">
        <v>11080.0</v>
      </c>
      <c r="N1474" s="77" t="s">
        <v>1383</v>
      </c>
      <c r="O1474" s="76" t="s">
        <v>1383</v>
      </c>
      <c r="P1474" s="74">
        <v>10211.0</v>
      </c>
      <c r="Q1474" s="77" t="s">
        <v>1383</v>
      </c>
    </row>
    <row r="1475">
      <c r="A1475" s="71" t="s">
        <v>2100</v>
      </c>
      <c r="B1475" s="72" t="s">
        <v>2207</v>
      </c>
      <c r="C1475" s="73"/>
      <c r="D1475" s="74">
        <v>9511.0</v>
      </c>
      <c r="E1475" s="75"/>
      <c r="F1475" s="73"/>
      <c r="G1475" s="74">
        <v>19006.0</v>
      </c>
      <c r="H1475" s="75"/>
      <c r="I1475" s="73"/>
      <c r="J1475" s="74">
        <v>19464.0</v>
      </c>
      <c r="K1475" s="75"/>
      <c r="L1475" s="78">
        <v>54.0</v>
      </c>
      <c r="M1475" s="74">
        <v>21181.0</v>
      </c>
      <c r="N1475" s="79">
        <f>L1475/M1475</f>
        <v>0.0025494547</v>
      </c>
      <c r="O1475" s="78">
        <v>54.0</v>
      </c>
      <c r="P1475" s="74">
        <v>20191.0</v>
      </c>
      <c r="Q1475" s="79">
        <f>O1475/P1475</f>
        <v>0.002674458917</v>
      </c>
    </row>
    <row r="1476">
      <c r="A1476" s="71" t="s">
        <v>1455</v>
      </c>
      <c r="B1476" s="72" t="s">
        <v>2207</v>
      </c>
      <c r="C1476" s="73"/>
      <c r="D1476" s="74">
        <v>6846.0</v>
      </c>
      <c r="E1476" s="75"/>
      <c r="F1476" s="73"/>
      <c r="G1476" s="74">
        <v>10521.0</v>
      </c>
      <c r="H1476" s="75"/>
      <c r="I1476" s="73"/>
      <c r="J1476" s="74">
        <v>10714.0</v>
      </c>
      <c r="K1476" s="75"/>
      <c r="L1476" s="73"/>
      <c r="M1476" s="74">
        <v>10092.0</v>
      </c>
      <c r="N1476" s="75"/>
      <c r="O1476" s="73"/>
      <c r="P1476" s="74">
        <v>8748.0</v>
      </c>
      <c r="Q1476" s="75"/>
    </row>
    <row r="1477">
      <c r="A1477" s="71" t="s">
        <v>2229</v>
      </c>
      <c r="B1477" s="72" t="s">
        <v>2207</v>
      </c>
      <c r="C1477" s="73"/>
      <c r="D1477" s="74">
        <v>3044.0</v>
      </c>
      <c r="E1477" s="75"/>
      <c r="F1477" s="73"/>
      <c r="G1477" s="74">
        <v>11056.0</v>
      </c>
      <c r="H1477" s="75"/>
      <c r="I1477" s="73"/>
      <c r="J1477" s="74">
        <v>11434.0</v>
      </c>
      <c r="K1477" s="75"/>
      <c r="L1477" s="76" t="s">
        <v>1383</v>
      </c>
      <c r="M1477" s="74">
        <v>13859.0</v>
      </c>
      <c r="N1477" s="77" t="s">
        <v>1383</v>
      </c>
      <c r="O1477" s="76" t="s">
        <v>1383</v>
      </c>
      <c r="P1477" s="74">
        <v>11951.0</v>
      </c>
      <c r="Q1477" s="77" t="s">
        <v>1383</v>
      </c>
    </row>
    <row r="1478">
      <c r="A1478" s="71" t="s">
        <v>2230</v>
      </c>
      <c r="B1478" s="72" t="s">
        <v>2207</v>
      </c>
      <c r="C1478" s="73"/>
      <c r="D1478" s="74">
        <v>15031.0</v>
      </c>
      <c r="E1478" s="75"/>
      <c r="F1478" s="73"/>
      <c r="G1478" s="74">
        <v>17448.0</v>
      </c>
      <c r="H1478" s="75"/>
      <c r="I1478" s="73"/>
      <c r="J1478" s="74">
        <v>18968.0</v>
      </c>
      <c r="K1478" s="75"/>
      <c r="L1478" s="73"/>
      <c r="M1478" s="74">
        <v>19826.0</v>
      </c>
      <c r="N1478" s="75"/>
      <c r="O1478" s="73"/>
      <c r="P1478" s="74">
        <v>19178.0</v>
      </c>
      <c r="Q1478" s="75"/>
    </row>
    <row r="1479">
      <c r="A1479" s="71" t="s">
        <v>1759</v>
      </c>
      <c r="B1479" s="72" t="s">
        <v>2207</v>
      </c>
      <c r="C1479" s="78">
        <v>8.0</v>
      </c>
      <c r="D1479" s="74">
        <v>14491.0</v>
      </c>
      <c r="E1479" s="79">
        <f>C1479/D1479</f>
        <v>0.0005520668001</v>
      </c>
      <c r="F1479" s="73"/>
      <c r="G1479" s="74">
        <v>17866.0</v>
      </c>
      <c r="H1479" s="75"/>
      <c r="I1479" s="73"/>
      <c r="J1479" s="74">
        <v>16514.0</v>
      </c>
      <c r="K1479" s="75"/>
      <c r="L1479" s="76" t="s">
        <v>1383</v>
      </c>
      <c r="M1479" s="74">
        <v>16356.0</v>
      </c>
      <c r="N1479" s="77" t="s">
        <v>1383</v>
      </c>
      <c r="O1479" s="73"/>
      <c r="P1479" s="74">
        <v>15010.0</v>
      </c>
      <c r="Q1479" s="75"/>
    </row>
    <row r="1480">
      <c r="A1480" s="71" t="s">
        <v>2231</v>
      </c>
      <c r="B1480" s="72" t="s">
        <v>2207</v>
      </c>
      <c r="C1480" s="73"/>
      <c r="D1480" s="74">
        <v>4481.0</v>
      </c>
      <c r="E1480" s="75"/>
      <c r="F1480" s="73"/>
      <c r="G1480" s="74">
        <v>9274.0</v>
      </c>
      <c r="H1480" s="75"/>
      <c r="I1480" s="73"/>
      <c r="J1480" s="74">
        <v>9370.0</v>
      </c>
      <c r="K1480" s="75"/>
      <c r="L1480" s="76" t="s">
        <v>1383</v>
      </c>
      <c r="M1480" s="74">
        <v>10402.0</v>
      </c>
      <c r="N1480" s="77" t="s">
        <v>1383</v>
      </c>
      <c r="O1480" s="76" t="s">
        <v>1383</v>
      </c>
      <c r="P1480" s="74">
        <v>10835.0</v>
      </c>
      <c r="Q1480" s="77" t="s">
        <v>1383</v>
      </c>
    </row>
    <row r="1481">
      <c r="A1481" s="71" t="s">
        <v>2232</v>
      </c>
      <c r="B1481" s="72" t="s">
        <v>2207</v>
      </c>
      <c r="C1481" s="73"/>
      <c r="D1481" s="74">
        <v>15810.0</v>
      </c>
      <c r="E1481" s="75"/>
      <c r="F1481" s="73"/>
      <c r="G1481" s="74">
        <v>21179.0</v>
      </c>
      <c r="H1481" s="75"/>
      <c r="I1481" s="73"/>
      <c r="J1481" s="74">
        <v>20589.0</v>
      </c>
      <c r="K1481" s="75"/>
      <c r="L1481" s="76" t="s">
        <v>1383</v>
      </c>
      <c r="M1481" s="74">
        <v>20167.0</v>
      </c>
      <c r="N1481" s="77" t="s">
        <v>1383</v>
      </c>
      <c r="O1481" s="76" t="s">
        <v>1383</v>
      </c>
      <c r="P1481" s="74">
        <v>17892.0</v>
      </c>
      <c r="Q1481" s="77" t="s">
        <v>1383</v>
      </c>
    </row>
    <row r="1482">
      <c r="A1482" s="71" t="s">
        <v>1135</v>
      </c>
      <c r="B1482" s="72" t="s">
        <v>2207</v>
      </c>
      <c r="C1482" s="78">
        <v>6.0</v>
      </c>
      <c r="D1482" s="74">
        <v>11147.0</v>
      </c>
      <c r="E1482" s="79">
        <f>C1482/D1482</f>
        <v>0.0005382614156</v>
      </c>
      <c r="F1482" s="73"/>
      <c r="G1482" s="74">
        <v>15895.0</v>
      </c>
      <c r="H1482" s="75"/>
      <c r="I1482" s="73"/>
      <c r="J1482" s="74">
        <v>15867.0</v>
      </c>
      <c r="K1482" s="75"/>
      <c r="L1482" s="73"/>
      <c r="M1482" s="74">
        <v>15938.0</v>
      </c>
      <c r="N1482" s="75"/>
      <c r="O1482" s="73"/>
      <c r="P1482" s="74">
        <v>14167.0</v>
      </c>
      <c r="Q1482" s="75"/>
    </row>
    <row r="1483">
      <c r="A1483" s="71" t="s">
        <v>2233</v>
      </c>
      <c r="B1483" s="72" t="s">
        <v>2207</v>
      </c>
      <c r="C1483" s="73"/>
      <c r="D1483" s="74">
        <v>2760.0</v>
      </c>
      <c r="E1483" s="75"/>
      <c r="F1483" s="73"/>
      <c r="G1483" s="74">
        <v>27312.0</v>
      </c>
      <c r="H1483" s="75"/>
      <c r="I1483" s="73"/>
      <c r="J1483" s="74">
        <v>32720.0</v>
      </c>
      <c r="K1483" s="75"/>
      <c r="L1483" s="78">
        <v>12.0</v>
      </c>
      <c r="M1483" s="74">
        <v>38814.0</v>
      </c>
      <c r="N1483" s="79">
        <f>L1483/M1483</f>
        <v>0.0003091667955</v>
      </c>
      <c r="O1483" s="78">
        <v>22.0</v>
      </c>
      <c r="P1483" s="74">
        <v>34734.0</v>
      </c>
      <c r="Q1483" s="79">
        <f>O1483/P1483</f>
        <v>0.0006333851558</v>
      </c>
    </row>
    <row r="1484">
      <c r="A1484" s="71" t="s">
        <v>562</v>
      </c>
      <c r="B1484" s="72" t="s">
        <v>2207</v>
      </c>
      <c r="C1484" s="73"/>
      <c r="D1484" s="74">
        <v>2061.0</v>
      </c>
      <c r="E1484" s="75"/>
      <c r="F1484" s="73"/>
      <c r="G1484" s="74">
        <v>8278.0</v>
      </c>
      <c r="H1484" s="75"/>
      <c r="I1484" s="73"/>
      <c r="J1484" s="74">
        <v>8877.0</v>
      </c>
      <c r="K1484" s="75"/>
      <c r="L1484" s="73"/>
      <c r="M1484" s="74">
        <v>9122.0</v>
      </c>
      <c r="N1484" s="75"/>
      <c r="O1484" s="73"/>
      <c r="P1484" s="74">
        <v>7764.0</v>
      </c>
      <c r="Q1484" s="75"/>
    </row>
    <row r="1485">
      <c r="A1485" s="71" t="s">
        <v>2234</v>
      </c>
      <c r="B1485" s="72" t="s">
        <v>2207</v>
      </c>
      <c r="C1485" s="73"/>
      <c r="D1485" s="74">
        <v>1813.0</v>
      </c>
      <c r="E1485" s="75"/>
      <c r="F1485" s="73"/>
      <c r="G1485" s="74">
        <v>7542.0</v>
      </c>
      <c r="H1485" s="75"/>
      <c r="I1485" s="73"/>
      <c r="J1485" s="74">
        <v>7756.0</v>
      </c>
      <c r="K1485" s="75"/>
      <c r="L1485" s="73"/>
      <c r="M1485" s="74">
        <v>7809.0</v>
      </c>
      <c r="N1485" s="75"/>
      <c r="O1485" s="73"/>
      <c r="P1485" s="74">
        <v>6887.0</v>
      </c>
      <c r="Q1485" s="75"/>
    </row>
    <row r="1486">
      <c r="A1486" s="71" t="s">
        <v>2235</v>
      </c>
      <c r="B1486" s="72" t="s">
        <v>2207</v>
      </c>
      <c r="C1486" s="73"/>
      <c r="D1486" s="74">
        <v>6113.0</v>
      </c>
      <c r="E1486" s="75"/>
      <c r="F1486" s="73"/>
      <c r="G1486" s="74">
        <v>14775.0</v>
      </c>
      <c r="H1486" s="75"/>
      <c r="I1486" s="73"/>
      <c r="J1486" s="74">
        <v>13976.0</v>
      </c>
      <c r="K1486" s="75"/>
      <c r="L1486" s="73"/>
      <c r="M1486" s="74">
        <v>13684.0</v>
      </c>
      <c r="N1486" s="75"/>
      <c r="O1486" s="73"/>
      <c r="P1486" s="74">
        <v>12262.0</v>
      </c>
      <c r="Q1486" s="75"/>
    </row>
    <row r="1487">
      <c r="A1487" s="71" t="s">
        <v>2236</v>
      </c>
      <c r="B1487" s="72" t="s">
        <v>2207</v>
      </c>
      <c r="C1487" s="73"/>
      <c r="D1487" s="74">
        <v>2324.0</v>
      </c>
      <c r="E1487" s="75"/>
      <c r="F1487" s="73"/>
      <c r="G1487" s="74">
        <v>9480.0</v>
      </c>
      <c r="H1487" s="75"/>
      <c r="I1487" s="73"/>
      <c r="J1487" s="74">
        <v>9823.0</v>
      </c>
      <c r="K1487" s="75"/>
      <c r="L1487" s="73"/>
      <c r="M1487" s="74">
        <v>9533.0</v>
      </c>
      <c r="N1487" s="75"/>
      <c r="O1487" s="73"/>
      <c r="P1487" s="74">
        <v>8163.0</v>
      </c>
      <c r="Q1487" s="75"/>
    </row>
    <row r="1488">
      <c r="A1488" s="71" t="s">
        <v>631</v>
      </c>
      <c r="B1488" s="72" t="s">
        <v>2207</v>
      </c>
      <c r="C1488" s="73"/>
      <c r="D1488" s="74">
        <v>8631.0</v>
      </c>
      <c r="E1488" s="75"/>
      <c r="F1488" s="73"/>
      <c r="G1488" s="74">
        <v>12738.0</v>
      </c>
      <c r="H1488" s="75"/>
      <c r="I1488" s="73"/>
      <c r="J1488" s="74">
        <v>12180.0</v>
      </c>
      <c r="K1488" s="75"/>
      <c r="L1488" s="73"/>
      <c r="M1488" s="74">
        <v>12095.0</v>
      </c>
      <c r="N1488" s="75"/>
      <c r="O1488" s="73"/>
      <c r="P1488" s="74">
        <v>11578.0</v>
      </c>
      <c r="Q1488" s="75"/>
    </row>
    <row r="1489">
      <c r="A1489" s="71" t="s">
        <v>1190</v>
      </c>
      <c r="B1489" s="72" t="s">
        <v>2207</v>
      </c>
      <c r="C1489" s="73"/>
      <c r="D1489" s="74">
        <v>813.0</v>
      </c>
      <c r="E1489" s="75"/>
      <c r="F1489" s="73"/>
      <c r="G1489" s="74">
        <v>10397.0</v>
      </c>
      <c r="H1489" s="75"/>
      <c r="I1489" s="73"/>
      <c r="J1489" s="74">
        <v>9725.0</v>
      </c>
      <c r="K1489" s="75"/>
      <c r="L1489" s="73"/>
      <c r="M1489" s="74">
        <v>10566.0</v>
      </c>
      <c r="N1489" s="75"/>
      <c r="O1489" s="76" t="s">
        <v>1383</v>
      </c>
      <c r="P1489" s="74">
        <v>9880.0</v>
      </c>
      <c r="Q1489" s="77" t="s">
        <v>1383</v>
      </c>
    </row>
    <row r="1490">
      <c r="A1490" s="71" t="s">
        <v>439</v>
      </c>
      <c r="B1490" s="72" t="s">
        <v>2207</v>
      </c>
      <c r="C1490" s="73"/>
      <c r="D1490" s="74">
        <v>7104.0</v>
      </c>
      <c r="E1490" s="75"/>
      <c r="F1490" s="73"/>
      <c r="G1490" s="74">
        <v>12008.0</v>
      </c>
      <c r="H1490" s="75"/>
      <c r="I1490" s="73"/>
      <c r="J1490" s="74">
        <v>10922.0</v>
      </c>
      <c r="K1490" s="75"/>
      <c r="L1490" s="73"/>
      <c r="M1490" s="74">
        <v>10210.0</v>
      </c>
      <c r="N1490" s="75"/>
      <c r="O1490" s="73"/>
      <c r="P1490" s="74">
        <v>8071.0</v>
      </c>
      <c r="Q1490" s="75"/>
    </row>
    <row r="1491">
      <c r="A1491" s="71" t="s">
        <v>998</v>
      </c>
      <c r="B1491" s="72" t="s">
        <v>2207</v>
      </c>
      <c r="C1491" s="73"/>
      <c r="D1491" s="74">
        <v>11176.0</v>
      </c>
      <c r="E1491" s="75"/>
      <c r="F1491" s="73"/>
      <c r="G1491" s="74">
        <v>18721.0</v>
      </c>
      <c r="H1491" s="75"/>
      <c r="I1491" s="73"/>
      <c r="J1491" s="74">
        <v>17146.0</v>
      </c>
      <c r="K1491" s="75"/>
      <c r="L1491" s="76" t="s">
        <v>1383</v>
      </c>
      <c r="M1491" s="74">
        <v>17239.0</v>
      </c>
      <c r="N1491" s="77" t="s">
        <v>1383</v>
      </c>
      <c r="O1491" s="76" t="s">
        <v>1383</v>
      </c>
      <c r="P1491" s="74">
        <v>14874.0</v>
      </c>
      <c r="Q1491" s="77" t="s">
        <v>1383</v>
      </c>
    </row>
    <row r="1492">
      <c r="A1492" s="71" t="s">
        <v>2237</v>
      </c>
      <c r="B1492" s="72" t="s">
        <v>2238</v>
      </c>
      <c r="C1492" s="73"/>
      <c r="D1492" s="74">
        <v>17948.0</v>
      </c>
      <c r="E1492" s="75"/>
      <c r="F1492" s="73"/>
      <c r="G1492" s="74">
        <v>21309.0</v>
      </c>
      <c r="H1492" s="75"/>
      <c r="I1492" s="73"/>
      <c r="J1492" s="74">
        <v>21178.0</v>
      </c>
      <c r="K1492" s="75"/>
      <c r="L1492" s="78">
        <v>117.0</v>
      </c>
      <c r="M1492" s="74">
        <v>22623.0</v>
      </c>
      <c r="N1492" s="79">
        <f>L1492/M1492</f>
        <v>0.005171727888</v>
      </c>
      <c r="O1492" s="78">
        <v>167.0</v>
      </c>
      <c r="P1492" s="74">
        <v>24328.0</v>
      </c>
      <c r="Q1492" s="79">
        <f>O1492/P1492</f>
        <v>0.006864518251</v>
      </c>
    </row>
    <row r="1493">
      <c r="A1493" s="71" t="s">
        <v>814</v>
      </c>
      <c r="B1493" s="72" t="s">
        <v>2238</v>
      </c>
      <c r="C1493" s="73"/>
      <c r="D1493" s="74">
        <v>18224.0</v>
      </c>
      <c r="E1493" s="75"/>
      <c r="F1493" s="73"/>
      <c r="G1493" s="74">
        <v>16316.0</v>
      </c>
      <c r="H1493" s="75"/>
      <c r="I1493" s="73"/>
      <c r="J1493" s="74">
        <v>15017.0</v>
      </c>
      <c r="K1493" s="75"/>
      <c r="L1493" s="73"/>
      <c r="M1493" s="74">
        <v>14277.0</v>
      </c>
      <c r="N1493" s="75"/>
      <c r="O1493" s="73"/>
      <c r="P1493" s="74">
        <v>15589.0</v>
      </c>
      <c r="Q1493" s="75"/>
    </row>
    <row r="1494">
      <c r="A1494" s="71" t="s">
        <v>707</v>
      </c>
      <c r="B1494" s="72" t="s">
        <v>2238</v>
      </c>
      <c r="C1494" s="73"/>
      <c r="D1494" s="74">
        <v>28734.0</v>
      </c>
      <c r="E1494" s="75"/>
      <c r="F1494" s="73"/>
      <c r="G1494" s="74">
        <v>30659.0</v>
      </c>
      <c r="H1494" s="75"/>
      <c r="I1494" s="73"/>
      <c r="J1494" s="74">
        <v>30975.0</v>
      </c>
      <c r="K1494" s="75"/>
      <c r="L1494" s="78">
        <v>64.0</v>
      </c>
      <c r="M1494" s="74">
        <v>33685.0</v>
      </c>
      <c r="N1494" s="79">
        <f t="shared" ref="N1494:N1527" si="467">L1494/M1494</f>
        <v>0.00189995547</v>
      </c>
      <c r="O1494" s="78">
        <v>50.0</v>
      </c>
      <c r="P1494" s="74">
        <v>34953.0</v>
      </c>
      <c r="Q1494" s="79">
        <f t="shared" ref="Q1494:Q1523" si="468">O1494/P1494</f>
        <v>0.001430492375</v>
      </c>
    </row>
    <row r="1495">
      <c r="A1495" s="71" t="s">
        <v>2239</v>
      </c>
      <c r="B1495" s="72" t="s">
        <v>2238</v>
      </c>
      <c r="C1495" s="78">
        <v>30.0</v>
      </c>
      <c r="D1495" s="74">
        <v>18580.0</v>
      </c>
      <c r="E1495" s="79">
        <f>C1495/D1495</f>
        <v>0.001614639397</v>
      </c>
      <c r="F1495" s="73"/>
      <c r="G1495" s="74">
        <v>30753.0</v>
      </c>
      <c r="H1495" s="75"/>
      <c r="I1495" s="73"/>
      <c r="J1495" s="74">
        <v>36093.0</v>
      </c>
      <c r="K1495" s="75"/>
      <c r="L1495" s="78">
        <v>250.0</v>
      </c>
      <c r="M1495" s="74">
        <v>38959.0</v>
      </c>
      <c r="N1495" s="79">
        <f t="shared" si="467"/>
        <v>0.00641700249</v>
      </c>
      <c r="O1495" s="78">
        <v>275.0</v>
      </c>
      <c r="P1495" s="74">
        <v>39274.0</v>
      </c>
      <c r="Q1495" s="79">
        <f t="shared" si="468"/>
        <v>0.007002087895</v>
      </c>
    </row>
    <row r="1496">
      <c r="A1496" s="71" t="s">
        <v>1105</v>
      </c>
      <c r="B1496" s="72" t="s">
        <v>2238</v>
      </c>
      <c r="C1496" s="73"/>
      <c r="D1496" s="74">
        <v>38788.0</v>
      </c>
      <c r="E1496" s="75"/>
      <c r="F1496" s="73"/>
      <c r="G1496" s="74">
        <v>41652.0</v>
      </c>
      <c r="H1496" s="75"/>
      <c r="I1496" s="73"/>
      <c r="J1496" s="74">
        <v>40572.0</v>
      </c>
      <c r="K1496" s="80"/>
      <c r="L1496" s="78">
        <v>27.0</v>
      </c>
      <c r="M1496" s="74">
        <v>42816.0</v>
      </c>
      <c r="N1496" s="79">
        <f t="shared" si="467"/>
        <v>0.0006306053812</v>
      </c>
      <c r="O1496" s="78">
        <v>59.0</v>
      </c>
      <c r="P1496" s="74">
        <v>44645.0</v>
      </c>
      <c r="Q1496" s="79">
        <f t="shared" si="468"/>
        <v>0.001321536566</v>
      </c>
    </row>
    <row r="1497">
      <c r="A1497" s="71" t="s">
        <v>633</v>
      </c>
      <c r="B1497" s="72" t="s">
        <v>2238</v>
      </c>
      <c r="C1497" s="73"/>
      <c r="D1497" s="74">
        <v>75034.0</v>
      </c>
      <c r="E1497" s="75"/>
      <c r="F1497" s="78">
        <v>650.0</v>
      </c>
      <c r="G1497" s="74">
        <v>126072.0</v>
      </c>
      <c r="H1497" s="79">
        <f>F1497/G1497</f>
        <v>0.005155783996</v>
      </c>
      <c r="I1497" s="78">
        <v>950.0</v>
      </c>
      <c r="J1497" s="74">
        <v>135512.0</v>
      </c>
      <c r="K1497" s="79">
        <f t="shared" ref="K1497:K1499" si="469">I1497/J1497</f>
        <v>0.007010449259</v>
      </c>
      <c r="L1497" s="78">
        <v>1383.0</v>
      </c>
      <c r="M1497" s="74">
        <v>140165.0</v>
      </c>
      <c r="N1497" s="79">
        <f t="shared" si="467"/>
        <v>0.009866942532</v>
      </c>
      <c r="O1497" s="78">
        <v>1650.0</v>
      </c>
      <c r="P1497" s="74">
        <v>144888.0</v>
      </c>
      <c r="Q1497" s="79">
        <f t="shared" si="468"/>
        <v>0.01138810668</v>
      </c>
    </row>
    <row r="1498">
      <c r="A1498" s="71" t="s">
        <v>2240</v>
      </c>
      <c r="B1498" s="72" t="s">
        <v>2238</v>
      </c>
      <c r="C1498" s="78">
        <v>2.0</v>
      </c>
      <c r="D1498" s="74">
        <v>46300.0</v>
      </c>
      <c r="E1498" s="79">
        <f t="shared" ref="E1498:E1500" si="470">C1498/D1498</f>
        <v>0.00004319654428</v>
      </c>
      <c r="F1498" s="76" t="s">
        <v>1383</v>
      </c>
      <c r="G1498" s="74">
        <v>53335.0</v>
      </c>
      <c r="H1498" s="77" t="s">
        <v>1383</v>
      </c>
      <c r="I1498" s="78">
        <v>158.0</v>
      </c>
      <c r="J1498" s="74">
        <v>51770.0</v>
      </c>
      <c r="K1498" s="79">
        <f t="shared" si="469"/>
        <v>0.003051960595</v>
      </c>
      <c r="L1498" s="78">
        <v>166.0</v>
      </c>
      <c r="M1498" s="74">
        <v>56152.0</v>
      </c>
      <c r="N1498" s="79">
        <f t="shared" si="467"/>
        <v>0.002956261576</v>
      </c>
      <c r="O1498" s="78">
        <v>122.0</v>
      </c>
      <c r="P1498" s="74">
        <v>60710.0</v>
      </c>
      <c r="Q1498" s="79">
        <f t="shared" si="468"/>
        <v>0.002009553616</v>
      </c>
    </row>
    <row r="1499">
      <c r="A1499" s="71" t="s">
        <v>2196</v>
      </c>
      <c r="B1499" s="72" t="s">
        <v>2238</v>
      </c>
      <c r="C1499" s="78">
        <v>29.0</v>
      </c>
      <c r="D1499" s="74">
        <v>49064.0</v>
      </c>
      <c r="E1499" s="79">
        <f t="shared" si="470"/>
        <v>0.0005910647318</v>
      </c>
      <c r="F1499" s="76" t="s">
        <v>1383</v>
      </c>
      <c r="G1499" s="74">
        <v>52188.0</v>
      </c>
      <c r="H1499" s="77" t="s">
        <v>1383</v>
      </c>
      <c r="I1499" s="78">
        <v>592.0</v>
      </c>
      <c r="J1499" s="74">
        <v>52498.0</v>
      </c>
      <c r="K1499" s="79">
        <f t="shared" si="469"/>
        <v>0.01127662006</v>
      </c>
      <c r="L1499" s="78">
        <v>293.0</v>
      </c>
      <c r="M1499" s="74">
        <v>53750.0</v>
      </c>
      <c r="N1499" s="79">
        <f t="shared" si="467"/>
        <v>0.005451162791</v>
      </c>
      <c r="O1499" s="78">
        <v>439.0</v>
      </c>
      <c r="P1499" s="74">
        <v>58142.0</v>
      </c>
      <c r="Q1499" s="79">
        <f t="shared" si="468"/>
        <v>0.00755047986</v>
      </c>
    </row>
    <row r="1500">
      <c r="A1500" s="71" t="s">
        <v>480</v>
      </c>
      <c r="B1500" s="72" t="s">
        <v>2238</v>
      </c>
      <c r="C1500" s="78">
        <f>36+17</f>
        <v>53</v>
      </c>
      <c r="D1500" s="74">
        <v>35558.0</v>
      </c>
      <c r="E1500" s="79">
        <f t="shared" si="470"/>
        <v>0.001490522527</v>
      </c>
      <c r="F1500" s="73"/>
      <c r="G1500" s="74">
        <v>38951.0</v>
      </c>
      <c r="H1500" s="75"/>
      <c r="I1500" s="73"/>
      <c r="J1500" s="74">
        <v>38546.0</v>
      </c>
      <c r="K1500" s="75"/>
      <c r="L1500" s="78">
        <v>20.0</v>
      </c>
      <c r="M1500" s="74">
        <v>38580.0</v>
      </c>
      <c r="N1500" s="79">
        <f t="shared" si="467"/>
        <v>0.0005184033178</v>
      </c>
      <c r="O1500" s="78">
        <v>253.0</v>
      </c>
      <c r="P1500" s="74">
        <v>43553.0</v>
      </c>
      <c r="Q1500" s="79">
        <f t="shared" si="468"/>
        <v>0.005809014304</v>
      </c>
    </row>
    <row r="1501">
      <c r="A1501" s="71" t="s">
        <v>589</v>
      </c>
      <c r="B1501" s="72" t="s">
        <v>2238</v>
      </c>
      <c r="C1501" s="73"/>
      <c r="D1501" s="74">
        <v>18161.0</v>
      </c>
      <c r="E1501" s="75"/>
      <c r="F1501" s="73"/>
      <c r="G1501" s="74">
        <v>19337.0</v>
      </c>
      <c r="H1501" s="75"/>
      <c r="I1501" s="73"/>
      <c r="J1501" s="74">
        <v>20922.0</v>
      </c>
      <c r="K1501" s="75"/>
      <c r="L1501" s="78">
        <v>126.0</v>
      </c>
      <c r="M1501" s="74">
        <v>24286.0</v>
      </c>
      <c r="N1501" s="79">
        <f t="shared" si="467"/>
        <v>0.005188174257</v>
      </c>
      <c r="O1501" s="78">
        <v>202.0</v>
      </c>
      <c r="P1501" s="74">
        <v>25442.0</v>
      </c>
      <c r="Q1501" s="79">
        <f t="shared" si="468"/>
        <v>0.007939627388</v>
      </c>
    </row>
    <row r="1502">
      <c r="A1502" s="82" t="s">
        <v>433</v>
      </c>
      <c r="B1502" s="83" t="s">
        <v>36</v>
      </c>
      <c r="C1502" s="88"/>
      <c r="D1502" s="74">
        <v>18704.0</v>
      </c>
      <c r="E1502" s="79"/>
      <c r="F1502" s="78">
        <v>1250.0</v>
      </c>
      <c r="G1502" s="74">
        <v>71894.0</v>
      </c>
      <c r="H1502" s="79">
        <f>F1502/G1502</f>
        <v>0.01738670821</v>
      </c>
      <c r="I1502" s="78">
        <v>4000.0</v>
      </c>
      <c r="J1502" s="74">
        <v>83914.0</v>
      </c>
      <c r="K1502" s="79">
        <f t="shared" ref="K1502:K1503" si="471">I1502/J1502</f>
        <v>0.04766785042</v>
      </c>
      <c r="L1502" s="78">
        <v>12252.0</v>
      </c>
      <c r="M1502" s="74">
        <v>124823.0</v>
      </c>
      <c r="N1502" s="79">
        <f t="shared" si="467"/>
        <v>0.09815498746</v>
      </c>
      <c r="O1502" s="78">
        <v>14058.0</v>
      </c>
      <c r="P1502" s="74">
        <v>124066.0</v>
      </c>
      <c r="Q1502" s="79">
        <f t="shared" si="468"/>
        <v>0.1133106572</v>
      </c>
    </row>
    <row r="1503">
      <c r="A1503" s="82" t="s">
        <v>578</v>
      </c>
      <c r="B1503" s="83" t="s">
        <v>36</v>
      </c>
      <c r="C1503" s="89">
        <v>6.0</v>
      </c>
      <c r="D1503" s="74">
        <v>36786.0</v>
      </c>
      <c r="E1503" s="79">
        <f t="shared" ref="E1503:E1505" si="472">C1503/D1503</f>
        <v>0.0001631055293</v>
      </c>
      <c r="F1503" s="88"/>
      <c r="G1503" s="74">
        <v>138002.0</v>
      </c>
      <c r="H1503" s="79"/>
      <c r="I1503" s="89">
        <v>259.0</v>
      </c>
      <c r="J1503" s="74">
        <v>210703.0</v>
      </c>
      <c r="K1503" s="79">
        <f t="shared" si="471"/>
        <v>0.001229218378</v>
      </c>
      <c r="L1503" s="89">
        <v>3172.0</v>
      </c>
      <c r="M1503" s="74">
        <v>364977.0</v>
      </c>
      <c r="N1503" s="79">
        <f t="shared" si="467"/>
        <v>0.008690958608</v>
      </c>
      <c r="O1503" s="89">
        <v>6099.0</v>
      </c>
      <c r="P1503" s="74">
        <v>409646.0</v>
      </c>
      <c r="Q1503" s="79">
        <f t="shared" si="468"/>
        <v>0.01488846467</v>
      </c>
    </row>
    <row r="1504">
      <c r="A1504" s="82" t="s">
        <v>683</v>
      </c>
      <c r="B1504" s="83" t="s">
        <v>36</v>
      </c>
      <c r="C1504" s="78">
        <v>3.0</v>
      </c>
      <c r="D1504" s="74">
        <v>53521.0</v>
      </c>
      <c r="E1504" s="79">
        <f t="shared" si="472"/>
        <v>0.00005605276434</v>
      </c>
      <c r="F1504" s="88"/>
      <c r="G1504" s="74">
        <v>66565.0</v>
      </c>
      <c r="H1504" s="79"/>
      <c r="I1504" s="88"/>
      <c r="J1504" s="74">
        <v>81770.0</v>
      </c>
      <c r="K1504" s="79"/>
      <c r="L1504" s="89">
        <v>709.0</v>
      </c>
      <c r="M1504" s="74">
        <v>93541.0</v>
      </c>
      <c r="N1504" s="79">
        <f t="shared" si="467"/>
        <v>0.007579564041</v>
      </c>
      <c r="O1504" s="89">
        <v>1057.0</v>
      </c>
      <c r="P1504" s="74">
        <v>97013.0</v>
      </c>
      <c r="Q1504" s="79">
        <f t="shared" si="468"/>
        <v>0.010895447</v>
      </c>
    </row>
    <row r="1505">
      <c r="A1505" s="82" t="s">
        <v>1025</v>
      </c>
      <c r="B1505" s="83" t="s">
        <v>36</v>
      </c>
      <c r="C1505" s="89">
        <v>29.0</v>
      </c>
      <c r="D1505" s="74">
        <v>62942.0</v>
      </c>
      <c r="E1505" s="79">
        <f t="shared" si="472"/>
        <v>0.0004607416352</v>
      </c>
      <c r="F1505" s="89">
        <v>800.0</v>
      </c>
      <c r="G1505" s="74">
        <v>142029.0</v>
      </c>
      <c r="H1505" s="79">
        <f t="shared" ref="H1505:H1508" si="473">F1505/G1505</f>
        <v>0.005632652486</v>
      </c>
      <c r="I1505" s="89">
        <v>2062.0</v>
      </c>
      <c r="J1505" s="74">
        <v>190508.0</v>
      </c>
      <c r="K1505" s="79">
        <f t="shared" ref="K1505:K1508" si="474">I1505/J1505</f>
        <v>0.01082369244</v>
      </c>
      <c r="L1505" s="89">
        <v>8027.0</v>
      </c>
      <c r="M1505" s="74">
        <v>252312.0</v>
      </c>
      <c r="N1505" s="79">
        <f t="shared" si="467"/>
        <v>0.03181378611</v>
      </c>
      <c r="O1505" s="89">
        <v>9454.0</v>
      </c>
      <c r="P1505" s="74">
        <v>255727.0</v>
      </c>
      <c r="Q1505" s="79">
        <f t="shared" si="468"/>
        <v>0.03696911159</v>
      </c>
    </row>
    <row r="1506">
      <c r="A1506" s="82" t="s">
        <v>2241</v>
      </c>
      <c r="B1506" s="83" t="s">
        <v>36</v>
      </c>
      <c r="C1506" s="88"/>
      <c r="D1506" s="74">
        <v>9765.0</v>
      </c>
      <c r="E1506" s="79"/>
      <c r="F1506" s="78">
        <v>2100.0</v>
      </c>
      <c r="G1506" s="74">
        <v>19745.0</v>
      </c>
      <c r="H1506" s="79">
        <f t="shared" si="473"/>
        <v>0.1063560395</v>
      </c>
      <c r="I1506" s="78">
        <v>1900.0</v>
      </c>
      <c r="J1506" s="74">
        <v>19460.0</v>
      </c>
      <c r="K1506" s="79">
        <f t="shared" si="474"/>
        <v>0.09763617677</v>
      </c>
      <c r="L1506" s="78">
        <v>1654.0</v>
      </c>
      <c r="M1506" s="74">
        <v>29486.0</v>
      </c>
      <c r="N1506" s="79">
        <f t="shared" si="467"/>
        <v>0.05609441769</v>
      </c>
      <c r="O1506" s="78">
        <v>2093.0</v>
      </c>
      <c r="P1506" s="74">
        <v>28919.0</v>
      </c>
      <c r="Q1506" s="79">
        <f t="shared" si="468"/>
        <v>0.07237456344</v>
      </c>
    </row>
    <row r="1507">
      <c r="A1507" s="82" t="s">
        <v>1330</v>
      </c>
      <c r="B1507" s="83" t="s">
        <v>36</v>
      </c>
      <c r="C1507" s="78">
        <v>42.0</v>
      </c>
      <c r="D1507" s="74">
        <v>37687.0</v>
      </c>
      <c r="E1507" s="79">
        <f t="shared" ref="E1507:E1508" si="475">C1507/D1507</f>
        <v>0.001114442646</v>
      </c>
      <c r="F1507" s="78">
        <v>1275.0</v>
      </c>
      <c r="G1507" s="74">
        <v>55153.0</v>
      </c>
      <c r="H1507" s="79">
        <f t="shared" si="473"/>
        <v>0.02311750947</v>
      </c>
      <c r="I1507" s="78">
        <v>920.0</v>
      </c>
      <c r="J1507" s="74">
        <v>61348.0</v>
      </c>
      <c r="K1507" s="79">
        <f t="shared" si="474"/>
        <v>0.0149964139</v>
      </c>
      <c r="L1507" s="78">
        <v>1860.0</v>
      </c>
      <c r="M1507" s="74">
        <v>69895.0</v>
      </c>
      <c r="N1507" s="79">
        <f t="shared" si="467"/>
        <v>0.02661134559</v>
      </c>
      <c r="O1507" s="78">
        <v>2260.0</v>
      </c>
      <c r="P1507" s="74">
        <v>73184.0</v>
      </c>
      <c r="Q1507" s="79">
        <f t="shared" si="468"/>
        <v>0.0308810669</v>
      </c>
    </row>
    <row r="1508">
      <c r="A1508" s="82" t="s">
        <v>699</v>
      </c>
      <c r="B1508" s="83" t="s">
        <v>36</v>
      </c>
      <c r="C1508" s="89">
        <v>3597.0</v>
      </c>
      <c r="D1508" s="74">
        <v>189929.0</v>
      </c>
      <c r="E1508" s="79">
        <f t="shared" si="475"/>
        <v>0.01893865602</v>
      </c>
      <c r="F1508" s="89">
        <v>31150.0</v>
      </c>
      <c r="G1508" s="74">
        <v>512886.0</v>
      </c>
      <c r="H1508" s="79">
        <f t="shared" si="473"/>
        <v>0.06073474417</v>
      </c>
      <c r="I1508" s="89">
        <v>56585.0</v>
      </c>
      <c r="J1508" s="74">
        <v>652089.0</v>
      </c>
      <c r="K1508" s="79">
        <f t="shared" si="474"/>
        <v>0.08677496477</v>
      </c>
      <c r="L1508" s="89">
        <v>73565.0</v>
      </c>
      <c r="M1508" s="74">
        <v>833513.0</v>
      </c>
      <c r="N1508" s="79">
        <f t="shared" si="467"/>
        <v>0.08825897137</v>
      </c>
      <c r="O1508" s="89">
        <v>87586.0</v>
      </c>
      <c r="P1508" s="74">
        <v>837340.0</v>
      </c>
      <c r="Q1508" s="79">
        <f t="shared" si="468"/>
        <v>0.1046002818</v>
      </c>
    </row>
    <row r="1509">
      <c r="A1509" s="82" t="s">
        <v>291</v>
      </c>
      <c r="B1509" s="83" t="s">
        <v>36</v>
      </c>
      <c r="C1509" s="88"/>
      <c r="D1509" s="74">
        <v>25886.0</v>
      </c>
      <c r="E1509" s="79"/>
      <c r="F1509" s="88"/>
      <c r="G1509" s="74">
        <v>37368.0</v>
      </c>
      <c r="H1509" s="79"/>
      <c r="I1509" s="88"/>
      <c r="J1509" s="74">
        <v>48224.0</v>
      </c>
      <c r="K1509" s="79"/>
      <c r="L1509" s="89">
        <v>391.0</v>
      </c>
      <c r="M1509" s="74">
        <v>70812.0</v>
      </c>
      <c r="N1509" s="79">
        <f t="shared" si="467"/>
        <v>0.005521662995</v>
      </c>
      <c r="O1509" s="89">
        <v>487.0</v>
      </c>
      <c r="P1509" s="74">
        <v>72219.0</v>
      </c>
      <c r="Q1509" s="79">
        <f t="shared" si="468"/>
        <v>0.006743377781</v>
      </c>
    </row>
    <row r="1510">
      <c r="A1510" s="82" t="s">
        <v>167</v>
      </c>
      <c r="B1510" s="83" t="s">
        <v>36</v>
      </c>
      <c r="C1510" s="89">
        <v>1050.0</v>
      </c>
      <c r="D1510" s="74">
        <v>187944.0</v>
      </c>
      <c r="E1510" s="79">
        <f>C1510/D1510</f>
        <v>0.005586770527</v>
      </c>
      <c r="F1510" s="89">
        <v>15251.0</v>
      </c>
      <c r="G1510" s="74">
        <v>537231.0</v>
      </c>
      <c r="H1510" s="79">
        <f>F1510/G1510</f>
        <v>0.02838816077</v>
      </c>
      <c r="I1510" s="89">
        <v>28850.0</v>
      </c>
      <c r="J1510" s="74">
        <v>629154.0</v>
      </c>
      <c r="K1510" s="79">
        <f>I1510/J1510</f>
        <v>0.04585522781</v>
      </c>
      <c r="L1510" s="89">
        <v>37560.0</v>
      </c>
      <c r="M1510" s="74">
        <v>690730.0</v>
      </c>
      <c r="N1510" s="79">
        <f t="shared" si="467"/>
        <v>0.05437725305</v>
      </c>
      <c r="O1510" s="89">
        <v>48160.0</v>
      </c>
      <c r="P1510" s="74">
        <v>652040.0</v>
      </c>
      <c r="Q1510" s="79">
        <f t="shared" si="468"/>
        <v>0.07386049936</v>
      </c>
    </row>
    <row r="1511">
      <c r="A1511" s="82" t="s">
        <v>2242</v>
      </c>
      <c r="B1511" s="83" t="s">
        <v>36</v>
      </c>
      <c r="C1511" s="88"/>
      <c r="D1511" s="74">
        <v>38570.0</v>
      </c>
      <c r="E1511" s="79"/>
      <c r="F1511" s="88"/>
      <c r="G1511" s="74">
        <v>33569.0</v>
      </c>
      <c r="H1511" s="79"/>
      <c r="I1511" s="88"/>
      <c r="J1511" s="74">
        <v>32885.0</v>
      </c>
      <c r="K1511" s="79"/>
      <c r="L1511" s="89">
        <v>325.0</v>
      </c>
      <c r="M1511" s="74">
        <v>34728.0</v>
      </c>
      <c r="N1511" s="79">
        <f t="shared" si="467"/>
        <v>0.009358442755</v>
      </c>
      <c r="O1511" s="89">
        <v>332.0</v>
      </c>
      <c r="P1511" s="74">
        <v>36766.0</v>
      </c>
      <c r="Q1511" s="79">
        <f t="shared" si="468"/>
        <v>0.009030082141</v>
      </c>
    </row>
    <row r="1512">
      <c r="A1512" s="82" t="s">
        <v>1750</v>
      </c>
      <c r="B1512" s="83" t="s">
        <v>36</v>
      </c>
      <c r="C1512" s="78">
        <v>50.0</v>
      </c>
      <c r="D1512" s="74">
        <v>58061.0</v>
      </c>
      <c r="E1512" s="79">
        <f t="shared" ref="E1512:E1515" si="476">C1512/D1512</f>
        <v>0.0008611632593</v>
      </c>
      <c r="F1512" s="78">
        <v>4000.0</v>
      </c>
      <c r="G1512" s="74">
        <v>125657.0</v>
      </c>
      <c r="H1512" s="79">
        <f t="shared" ref="H1512:H1519" si="477">F1512/G1512</f>
        <v>0.0318326874</v>
      </c>
      <c r="I1512" s="78">
        <v>7000.0</v>
      </c>
      <c r="J1512" s="74">
        <v>159881.0</v>
      </c>
      <c r="K1512" s="79">
        <f t="shared" ref="K1512:K1517" si="478">I1512/J1512</f>
        <v>0.04378256328</v>
      </c>
      <c r="L1512" s="89">
        <v>11148.0</v>
      </c>
      <c r="M1512" s="74">
        <v>187143.0</v>
      </c>
      <c r="N1512" s="79">
        <f t="shared" si="467"/>
        <v>0.05956942018</v>
      </c>
      <c r="O1512" s="89">
        <v>9898.0</v>
      </c>
      <c r="P1512" s="74">
        <v>197318.0</v>
      </c>
      <c r="Q1512" s="79">
        <f t="shared" si="468"/>
        <v>0.05016268156</v>
      </c>
    </row>
    <row r="1513">
      <c r="A1513" s="82" t="s">
        <v>1261</v>
      </c>
      <c r="B1513" s="83" t="s">
        <v>36</v>
      </c>
      <c r="C1513" s="78">
        <v>173.0</v>
      </c>
      <c r="D1513" s="74">
        <v>52286.0</v>
      </c>
      <c r="E1513" s="79">
        <f t="shared" si="476"/>
        <v>0.003308725089</v>
      </c>
      <c r="F1513" s="78">
        <v>1000.0</v>
      </c>
      <c r="G1513" s="74">
        <v>114426.0</v>
      </c>
      <c r="H1513" s="79">
        <f t="shared" si="477"/>
        <v>0.008739272543</v>
      </c>
      <c r="I1513" s="89">
        <v>8400.0</v>
      </c>
      <c r="J1513" s="74">
        <v>162334.0</v>
      </c>
      <c r="K1513" s="79">
        <f t="shared" si="478"/>
        <v>0.05174516737</v>
      </c>
      <c r="L1513" s="89">
        <v>10842.0</v>
      </c>
      <c r="M1513" s="74">
        <v>212208.0</v>
      </c>
      <c r="N1513" s="79">
        <f t="shared" si="467"/>
        <v>0.05109138204</v>
      </c>
      <c r="O1513" s="89">
        <v>12570.0</v>
      </c>
      <c r="P1513" s="74">
        <v>217077.0</v>
      </c>
      <c r="Q1513" s="79">
        <f t="shared" si="468"/>
        <v>0.05790572009</v>
      </c>
    </row>
    <row r="1514">
      <c r="A1514" s="82" t="s">
        <v>2243</v>
      </c>
      <c r="B1514" s="83" t="s">
        <v>36</v>
      </c>
      <c r="C1514" s="78">
        <v>69.0</v>
      </c>
      <c r="D1514" s="74">
        <v>55538.0</v>
      </c>
      <c r="E1514" s="79">
        <f t="shared" si="476"/>
        <v>0.001242392596</v>
      </c>
      <c r="F1514" s="78">
        <v>500.0</v>
      </c>
      <c r="G1514" s="74">
        <v>94734.0</v>
      </c>
      <c r="H1514" s="79">
        <f t="shared" si="477"/>
        <v>0.005277936116</v>
      </c>
      <c r="I1514" s="78">
        <v>3216.0</v>
      </c>
      <c r="J1514" s="74">
        <v>104925.0</v>
      </c>
      <c r="K1514" s="79">
        <f t="shared" si="478"/>
        <v>0.03065046462</v>
      </c>
      <c r="L1514" s="78">
        <v>6804.0</v>
      </c>
      <c r="M1514" s="74">
        <v>147209.0</v>
      </c>
      <c r="N1514" s="79">
        <f t="shared" si="467"/>
        <v>0.04622000014</v>
      </c>
      <c r="O1514" s="78">
        <v>7017.0</v>
      </c>
      <c r="P1514" s="74">
        <v>161238.0</v>
      </c>
      <c r="Q1514" s="79">
        <f t="shared" si="468"/>
        <v>0.04351951773</v>
      </c>
    </row>
    <row r="1515">
      <c r="A1515" s="82" t="s">
        <v>154</v>
      </c>
      <c r="B1515" s="83" t="s">
        <v>36</v>
      </c>
      <c r="C1515" s="89">
        <v>41.0</v>
      </c>
      <c r="D1515" s="74">
        <v>50861.0</v>
      </c>
      <c r="E1515" s="79">
        <f t="shared" si="476"/>
        <v>0.0008061186371</v>
      </c>
      <c r="F1515" s="89">
        <v>125.0</v>
      </c>
      <c r="G1515" s="74">
        <v>74704.0</v>
      </c>
      <c r="H1515" s="79">
        <f t="shared" si="477"/>
        <v>0.001673270508</v>
      </c>
      <c r="I1515" s="89">
        <v>550.0</v>
      </c>
      <c r="J1515" s="74">
        <v>82694.0</v>
      </c>
      <c r="K1515" s="79">
        <f t="shared" si="478"/>
        <v>0.006651026677</v>
      </c>
      <c r="L1515" s="89">
        <v>1884.0</v>
      </c>
      <c r="M1515" s="74">
        <v>110445.0</v>
      </c>
      <c r="N1515" s="79">
        <f t="shared" si="467"/>
        <v>0.01705826429</v>
      </c>
      <c r="O1515" s="89">
        <v>2058.0</v>
      </c>
      <c r="P1515" s="74">
        <v>125732.0</v>
      </c>
      <c r="Q1515" s="79">
        <f t="shared" si="468"/>
        <v>0.01636814812</v>
      </c>
    </row>
    <row r="1516">
      <c r="A1516" s="82" t="s">
        <v>2244</v>
      </c>
      <c r="B1516" s="83" t="s">
        <v>36</v>
      </c>
      <c r="C1516" s="88"/>
      <c r="D1516" s="74">
        <v>16336.0</v>
      </c>
      <c r="E1516" s="79"/>
      <c r="F1516" s="78">
        <v>75.0</v>
      </c>
      <c r="G1516" s="74">
        <v>21318.0</v>
      </c>
      <c r="H1516" s="79">
        <f t="shared" si="477"/>
        <v>0.003518153673</v>
      </c>
      <c r="I1516" s="78">
        <v>375.0</v>
      </c>
      <c r="J1516" s="74">
        <v>22155.0</v>
      </c>
      <c r="K1516" s="79">
        <f t="shared" si="478"/>
        <v>0.01692620176</v>
      </c>
      <c r="L1516" s="78">
        <v>767.0</v>
      </c>
      <c r="M1516" s="74">
        <v>33069.0</v>
      </c>
      <c r="N1516" s="79">
        <f t="shared" si="467"/>
        <v>0.02319392785</v>
      </c>
      <c r="O1516" s="78">
        <v>1870.0</v>
      </c>
      <c r="P1516" s="74">
        <v>37706.0</v>
      </c>
      <c r="Q1516" s="79">
        <f t="shared" si="468"/>
        <v>0.04959422904</v>
      </c>
    </row>
    <row r="1517">
      <c r="A1517" s="82" t="s">
        <v>64</v>
      </c>
      <c r="B1517" s="83" t="s">
        <v>36</v>
      </c>
      <c r="C1517" s="89">
        <v>464.0</v>
      </c>
      <c r="D1517" s="74">
        <v>68860.0</v>
      </c>
      <c r="E1517" s="79">
        <f t="shared" ref="E1517:E1518" si="479">C1517/D1517</f>
        <v>0.006738309614</v>
      </c>
      <c r="F1517" s="89">
        <v>8000.0</v>
      </c>
      <c r="G1517" s="74">
        <v>215902.0</v>
      </c>
      <c r="H1517" s="79">
        <f t="shared" si="477"/>
        <v>0.03705384851</v>
      </c>
      <c r="I1517" s="89">
        <v>21000.0</v>
      </c>
      <c r="J1517" s="74">
        <v>259174.0</v>
      </c>
      <c r="K1517" s="79">
        <f t="shared" si="478"/>
        <v>0.08102664619</v>
      </c>
      <c r="L1517" s="89">
        <v>31955.0</v>
      </c>
      <c r="M1517" s="74">
        <v>301129.0</v>
      </c>
      <c r="N1517" s="79">
        <f t="shared" si="467"/>
        <v>0.1061173118</v>
      </c>
      <c r="O1517" s="89">
        <v>36155.0</v>
      </c>
      <c r="P1517" s="74">
        <v>309353.0</v>
      </c>
      <c r="Q1517" s="79">
        <f t="shared" si="468"/>
        <v>0.1168729574</v>
      </c>
    </row>
    <row r="1518">
      <c r="A1518" s="82" t="s">
        <v>477</v>
      </c>
      <c r="B1518" s="83" t="s">
        <v>36</v>
      </c>
      <c r="C1518" s="78">
        <v>2.0</v>
      </c>
      <c r="D1518" s="74">
        <v>24579.0</v>
      </c>
      <c r="E1518" s="79">
        <f t="shared" si="479"/>
        <v>0.00008137027544</v>
      </c>
      <c r="F1518" s="78">
        <v>400.0</v>
      </c>
      <c r="G1518" s="74">
        <v>26999.0</v>
      </c>
      <c r="H1518" s="79">
        <f t="shared" si="477"/>
        <v>0.01481536353</v>
      </c>
      <c r="I1518" s="88"/>
      <c r="J1518" s="74">
        <v>36572.0</v>
      </c>
      <c r="K1518" s="79"/>
      <c r="L1518" s="78">
        <v>566.0</v>
      </c>
      <c r="M1518" s="74">
        <v>36834.0</v>
      </c>
      <c r="N1518" s="79">
        <f t="shared" si="467"/>
        <v>0.01536623772</v>
      </c>
      <c r="O1518" s="78">
        <v>713.0</v>
      </c>
      <c r="P1518" s="74">
        <v>42274.0</v>
      </c>
      <c r="Q1518" s="79">
        <f t="shared" si="468"/>
        <v>0.01686615887</v>
      </c>
    </row>
    <row r="1519">
      <c r="A1519" s="82" t="s">
        <v>1019</v>
      </c>
      <c r="B1519" s="83" t="s">
        <v>36</v>
      </c>
      <c r="C1519" s="88"/>
      <c r="D1519" s="74">
        <v>27162.0</v>
      </c>
      <c r="E1519" s="79"/>
      <c r="F1519" s="89">
        <v>120.0</v>
      </c>
      <c r="G1519" s="74">
        <v>38820.0</v>
      </c>
      <c r="H1519" s="79">
        <f t="shared" si="477"/>
        <v>0.003091190108</v>
      </c>
      <c r="I1519" s="89">
        <v>285.0</v>
      </c>
      <c r="J1519" s="74">
        <v>47991.0</v>
      </c>
      <c r="K1519" s="79">
        <f>I1519/J1519</f>
        <v>0.00593861349</v>
      </c>
      <c r="L1519" s="89">
        <v>1264.0</v>
      </c>
      <c r="M1519" s="74">
        <v>65132.0</v>
      </c>
      <c r="N1519" s="79">
        <f t="shared" si="467"/>
        <v>0.01940674323</v>
      </c>
      <c r="O1519" s="89">
        <v>1686.0</v>
      </c>
      <c r="P1519" s="74">
        <v>74390.0</v>
      </c>
      <c r="Q1519" s="79">
        <f t="shared" si="468"/>
        <v>0.0226643366</v>
      </c>
    </row>
    <row r="1520">
      <c r="A1520" s="82" t="s">
        <v>1545</v>
      </c>
      <c r="B1520" s="83" t="s">
        <v>36</v>
      </c>
      <c r="C1520" s="78">
        <v>67.0</v>
      </c>
      <c r="D1520" s="74">
        <v>23539.0</v>
      </c>
      <c r="E1520" s="79">
        <f>C1520/D1520</f>
        <v>0.002846340116</v>
      </c>
      <c r="F1520" s="88"/>
      <c r="G1520" s="74">
        <v>26781.0</v>
      </c>
      <c r="H1520" s="79"/>
      <c r="I1520" s="88"/>
      <c r="J1520" s="74">
        <v>24905.0</v>
      </c>
      <c r="K1520" s="79"/>
      <c r="L1520" s="89">
        <v>225.0</v>
      </c>
      <c r="M1520" s="74">
        <v>27830.0</v>
      </c>
      <c r="N1520" s="79">
        <f t="shared" si="467"/>
        <v>0.008084800575</v>
      </c>
      <c r="O1520" s="89">
        <v>110.0</v>
      </c>
      <c r="P1520" s="74">
        <v>29632.0</v>
      </c>
      <c r="Q1520" s="79">
        <f t="shared" si="468"/>
        <v>0.003712203024</v>
      </c>
    </row>
    <row r="1521">
      <c r="A1521" s="82" t="s">
        <v>247</v>
      </c>
      <c r="B1521" s="83" t="s">
        <v>36</v>
      </c>
      <c r="C1521" s="88"/>
      <c r="D1521" s="74">
        <v>55511.0</v>
      </c>
      <c r="E1521" s="79"/>
      <c r="F1521" s="89">
        <v>2500.0</v>
      </c>
      <c r="G1521" s="74">
        <v>140197.0</v>
      </c>
      <c r="H1521" s="79">
        <f>F1521/G1521</f>
        <v>0.01783205061</v>
      </c>
      <c r="I1521" s="89">
        <v>6980.0</v>
      </c>
      <c r="J1521" s="74">
        <v>193545.0</v>
      </c>
      <c r="K1521" s="79">
        <f t="shared" ref="K1521:K1526" si="480">I1521/J1521</f>
        <v>0.03606396445</v>
      </c>
      <c r="L1521" s="89">
        <v>19075.0</v>
      </c>
      <c r="M1521" s="74">
        <v>305209.0</v>
      </c>
      <c r="N1521" s="79">
        <f t="shared" si="467"/>
        <v>0.062498157</v>
      </c>
      <c r="O1521" s="89">
        <v>21245.0</v>
      </c>
      <c r="P1521" s="74">
        <v>328344.0</v>
      </c>
      <c r="Q1521" s="79">
        <f t="shared" si="468"/>
        <v>0.06470348171</v>
      </c>
    </row>
    <row r="1522">
      <c r="A1522" s="82" t="s">
        <v>342</v>
      </c>
      <c r="B1522" s="83" t="s">
        <v>36</v>
      </c>
      <c r="C1522" s="88"/>
      <c r="D1522" s="74">
        <v>36589.0</v>
      </c>
      <c r="E1522" s="79"/>
      <c r="F1522" s="88"/>
      <c r="G1522" s="74">
        <v>43187.0</v>
      </c>
      <c r="H1522" s="79"/>
      <c r="I1522" s="89">
        <v>33.0</v>
      </c>
      <c r="J1522" s="74">
        <v>45047.0</v>
      </c>
      <c r="K1522" s="79">
        <f t="shared" si="480"/>
        <v>0.0007325682065</v>
      </c>
      <c r="L1522" s="89">
        <v>102.0</v>
      </c>
      <c r="M1522" s="74">
        <v>49319.0</v>
      </c>
      <c r="N1522" s="79">
        <f t="shared" si="467"/>
        <v>0.002068168454</v>
      </c>
      <c r="O1522" s="89">
        <v>150.0</v>
      </c>
      <c r="P1522" s="74">
        <v>50181.0</v>
      </c>
      <c r="Q1522" s="79">
        <f t="shared" si="468"/>
        <v>0.002989179171</v>
      </c>
    </row>
    <row r="1523">
      <c r="A1523" s="71" t="s">
        <v>2245</v>
      </c>
      <c r="B1523" s="72" t="s">
        <v>2246</v>
      </c>
      <c r="C1523" s="73"/>
      <c r="D1523" s="74">
        <v>41343.0</v>
      </c>
      <c r="E1523" s="75"/>
      <c r="F1523" s="76" t="s">
        <v>1383</v>
      </c>
      <c r="G1523" s="74">
        <v>85136.0</v>
      </c>
      <c r="H1523" s="77" t="s">
        <v>1383</v>
      </c>
      <c r="I1523" s="78">
        <v>230.0</v>
      </c>
      <c r="J1523" s="74">
        <v>94997.0</v>
      </c>
      <c r="K1523" s="79">
        <f t="shared" si="480"/>
        <v>0.002421129088</v>
      </c>
      <c r="L1523" s="78">
        <f>240+25</f>
        <v>265</v>
      </c>
      <c r="M1523" s="74">
        <v>127610.0</v>
      </c>
      <c r="N1523" s="79">
        <f t="shared" si="467"/>
        <v>0.002076639762</v>
      </c>
      <c r="O1523" s="78">
        <f>450+48</f>
        <v>498</v>
      </c>
      <c r="P1523" s="74">
        <v>166770.0</v>
      </c>
      <c r="Q1523" s="79">
        <f t="shared" si="468"/>
        <v>0.002986148588</v>
      </c>
    </row>
    <row r="1524">
      <c r="A1524" s="71" t="s">
        <v>2247</v>
      </c>
      <c r="B1524" s="72" t="s">
        <v>2246</v>
      </c>
      <c r="C1524" s="73"/>
      <c r="D1524" s="74">
        <v>7875.0</v>
      </c>
      <c r="E1524" s="75"/>
      <c r="F1524" s="73"/>
      <c r="G1524" s="74">
        <v>18297.0</v>
      </c>
      <c r="H1524" s="75"/>
      <c r="I1524" s="78">
        <v>10.0</v>
      </c>
      <c r="J1524" s="74">
        <v>18680.0</v>
      </c>
      <c r="K1524" s="79">
        <f t="shared" si="480"/>
        <v>0.0005353319058</v>
      </c>
      <c r="L1524" s="78">
        <v>12.0</v>
      </c>
      <c r="M1524" s="74">
        <v>18077.0</v>
      </c>
      <c r="N1524" s="79">
        <f t="shared" si="467"/>
        <v>0.0006638269624</v>
      </c>
      <c r="O1524" s="73"/>
      <c r="P1524" s="74">
        <v>23265.0</v>
      </c>
      <c r="Q1524" s="75"/>
    </row>
    <row r="1525">
      <c r="A1525" s="71" t="s">
        <v>2248</v>
      </c>
      <c r="B1525" s="72" t="s">
        <v>2246</v>
      </c>
      <c r="C1525" s="73"/>
      <c r="D1525" s="74">
        <v>36300.0</v>
      </c>
      <c r="E1525" s="75"/>
      <c r="F1525" s="78">
        <v>199.0</v>
      </c>
      <c r="G1525" s="74">
        <v>144828.0</v>
      </c>
      <c r="H1525" s="79">
        <f>F1525/G1525</f>
        <v>0.001374043693</v>
      </c>
      <c r="I1525" s="78">
        <v>24.0</v>
      </c>
      <c r="J1525" s="74">
        <v>148364.0</v>
      </c>
      <c r="K1525" s="79">
        <f t="shared" si="480"/>
        <v>0.0001617643094</v>
      </c>
      <c r="L1525" s="78">
        <v>245.0</v>
      </c>
      <c r="M1525" s="74">
        <v>163641.0</v>
      </c>
      <c r="N1525" s="79">
        <f t="shared" si="467"/>
        <v>0.001497179802</v>
      </c>
      <c r="O1525" s="78">
        <v>223.0</v>
      </c>
      <c r="P1525" s="74">
        <v>202243.0</v>
      </c>
      <c r="Q1525" s="79">
        <f t="shared" ref="Q1525:Q1528" si="481">O1525/P1525</f>
        <v>0.00110263396</v>
      </c>
    </row>
    <row r="1526">
      <c r="A1526" s="71" t="s">
        <v>2249</v>
      </c>
      <c r="B1526" s="72" t="s">
        <v>2246</v>
      </c>
      <c r="C1526" s="73"/>
      <c r="D1526" s="74">
        <v>12151.0</v>
      </c>
      <c r="E1526" s="75"/>
      <c r="F1526" s="73"/>
      <c r="G1526" s="74">
        <v>31619.0</v>
      </c>
      <c r="H1526" s="75"/>
      <c r="I1526" s="78">
        <v>2.0</v>
      </c>
      <c r="J1526" s="74">
        <v>55095.0</v>
      </c>
      <c r="K1526" s="79">
        <f t="shared" si="480"/>
        <v>0.00003630093475</v>
      </c>
      <c r="L1526" s="78">
        <v>31.0</v>
      </c>
      <c r="M1526" s="74">
        <v>57775.0</v>
      </c>
      <c r="N1526" s="79">
        <f t="shared" si="467"/>
        <v>0.0005365642579</v>
      </c>
      <c r="O1526" s="78">
        <v>60.0</v>
      </c>
      <c r="P1526" s="74">
        <v>61739.0</v>
      </c>
      <c r="Q1526" s="79">
        <f t="shared" si="481"/>
        <v>0.0009718330391</v>
      </c>
    </row>
    <row r="1527">
      <c r="A1527" s="71" t="s">
        <v>2250</v>
      </c>
      <c r="B1527" s="72" t="s">
        <v>2246</v>
      </c>
      <c r="C1527" s="78">
        <v>108.0</v>
      </c>
      <c r="D1527" s="74">
        <v>10867.0</v>
      </c>
      <c r="E1527" s="79">
        <f>C1527/D1527</f>
        <v>0.00993834545</v>
      </c>
      <c r="F1527" s="73"/>
      <c r="G1527" s="74">
        <v>14770.0</v>
      </c>
      <c r="H1527" s="75"/>
      <c r="I1527" s="73"/>
      <c r="J1527" s="74">
        <v>15030.0</v>
      </c>
      <c r="K1527" s="75"/>
      <c r="L1527" s="78">
        <v>40.0</v>
      </c>
      <c r="M1527" s="74">
        <v>19567.0</v>
      </c>
      <c r="N1527" s="79">
        <f t="shared" si="467"/>
        <v>0.00204425819</v>
      </c>
      <c r="O1527" s="78">
        <v>75.0</v>
      </c>
      <c r="P1527" s="74">
        <v>30826.0</v>
      </c>
      <c r="Q1527" s="79">
        <f t="shared" si="481"/>
        <v>0.002433011095</v>
      </c>
    </row>
    <row r="1528">
      <c r="A1528" s="71" t="s">
        <v>2251</v>
      </c>
      <c r="B1528" s="72" t="s">
        <v>2246</v>
      </c>
      <c r="C1528" s="73"/>
      <c r="D1528" s="74">
        <v>11029.0</v>
      </c>
      <c r="E1528" s="75"/>
      <c r="F1528" s="73"/>
      <c r="G1528" s="74">
        <v>12008.0</v>
      </c>
      <c r="H1528" s="75"/>
      <c r="I1528" s="73"/>
      <c r="J1528" s="74">
        <v>12773.0</v>
      </c>
      <c r="K1528" s="75"/>
      <c r="L1528" s="73"/>
      <c r="M1528" s="74">
        <v>14394.0</v>
      </c>
      <c r="N1528" s="75"/>
      <c r="O1528" s="78">
        <v>20.0</v>
      </c>
      <c r="P1528" s="74">
        <v>18528.0</v>
      </c>
      <c r="Q1528" s="79">
        <f t="shared" si="481"/>
        <v>0.001079447323</v>
      </c>
    </row>
    <row r="1529">
      <c r="A1529" s="71" t="s">
        <v>2252</v>
      </c>
      <c r="B1529" s="72" t="s">
        <v>2253</v>
      </c>
      <c r="C1529" s="78">
        <v>86.0</v>
      </c>
      <c r="D1529" s="74">
        <v>5412.0</v>
      </c>
      <c r="E1529" s="79">
        <f>C1529/D1529</f>
        <v>0.01589061345</v>
      </c>
      <c r="F1529" s="73"/>
      <c r="G1529" s="74">
        <v>3415.0</v>
      </c>
      <c r="H1529" s="75"/>
      <c r="I1529" s="73"/>
      <c r="J1529" s="74">
        <v>2453.0</v>
      </c>
      <c r="K1529" s="75"/>
      <c r="L1529" s="73"/>
      <c r="M1529" s="74">
        <v>2221.0</v>
      </c>
      <c r="N1529" s="75"/>
      <c r="O1529" s="73"/>
      <c r="P1529" s="74">
        <v>3209.0</v>
      </c>
      <c r="Q1529" s="75"/>
    </row>
    <row r="1530">
      <c r="A1530" s="71" t="s">
        <v>2254</v>
      </c>
      <c r="B1530" s="72" t="s">
        <v>2253</v>
      </c>
      <c r="C1530" s="73"/>
      <c r="D1530" s="74">
        <v>479.0</v>
      </c>
      <c r="E1530" s="75"/>
      <c r="F1530" s="73"/>
      <c r="G1530" s="74">
        <v>2811.0</v>
      </c>
      <c r="H1530" s="75"/>
      <c r="I1530" s="73"/>
      <c r="J1530" s="74">
        <v>4649.0</v>
      </c>
      <c r="K1530" s="80"/>
      <c r="L1530" s="73"/>
      <c r="M1530" s="74">
        <v>5075.0</v>
      </c>
      <c r="N1530" s="75"/>
      <c r="O1530" s="73"/>
      <c r="P1530" s="74">
        <v>5317.0</v>
      </c>
      <c r="Q1530" s="75"/>
    </row>
    <row r="1531">
      <c r="A1531" s="71" t="s">
        <v>2255</v>
      </c>
      <c r="B1531" s="72" t="s">
        <v>2253</v>
      </c>
      <c r="C1531" s="78">
        <v>42.0</v>
      </c>
      <c r="D1531" s="74">
        <v>2637.0</v>
      </c>
      <c r="E1531" s="79">
        <f>C1531/D1531</f>
        <v>0.01592718999</v>
      </c>
      <c r="F1531" s="73"/>
      <c r="G1531" s="74">
        <f>3321+3489</f>
        <v>6810</v>
      </c>
      <c r="H1531" s="75"/>
      <c r="I1531" s="73"/>
      <c r="J1531" s="74">
        <f>4859+2287</f>
        <v>7146</v>
      </c>
      <c r="K1531" s="75"/>
      <c r="L1531" s="73"/>
      <c r="M1531" s="74">
        <f>8532+3601</f>
        <v>12133</v>
      </c>
      <c r="N1531" s="75"/>
      <c r="O1531" s="78">
        <v>63.0</v>
      </c>
      <c r="P1531" s="74">
        <f>16414+4130</f>
        <v>20544</v>
      </c>
      <c r="Q1531" s="79">
        <f>O1531/P1531</f>
        <v>0.003066588785</v>
      </c>
    </row>
    <row r="1532">
      <c r="A1532" s="71" t="s">
        <v>1530</v>
      </c>
      <c r="B1532" s="72" t="s">
        <v>2253</v>
      </c>
      <c r="C1532" s="73"/>
      <c r="D1532" s="74">
        <v>1581.0</v>
      </c>
      <c r="E1532" s="75"/>
      <c r="F1532" s="73"/>
      <c r="G1532" s="74">
        <v>1895.0</v>
      </c>
      <c r="H1532" s="75"/>
      <c r="I1532" s="73"/>
      <c r="J1532" s="74">
        <v>1825.0</v>
      </c>
      <c r="K1532" s="75"/>
      <c r="L1532" s="73"/>
      <c r="M1532" s="74">
        <v>1840.0</v>
      </c>
      <c r="N1532" s="75"/>
      <c r="O1532" s="73"/>
      <c r="P1532" s="74">
        <v>2056.0</v>
      </c>
      <c r="Q1532" s="75"/>
    </row>
    <row r="1533">
      <c r="A1533" s="71" t="s">
        <v>2256</v>
      </c>
      <c r="B1533" s="72" t="s">
        <v>2253</v>
      </c>
      <c r="C1533" s="78">
        <v>21.0</v>
      </c>
      <c r="D1533" s="74">
        <v>5716.0</v>
      </c>
      <c r="E1533" s="79">
        <f t="shared" ref="E1533:E1534" si="482">C1533/D1533</f>
        <v>0.003673897831</v>
      </c>
      <c r="F1533" s="73"/>
      <c r="G1533" s="74">
        <v>8133.0</v>
      </c>
      <c r="H1533" s="75"/>
      <c r="I1533" s="73"/>
      <c r="J1533" s="74">
        <v>8083.0</v>
      </c>
      <c r="K1533" s="75"/>
      <c r="L1533" s="78">
        <v>20.0</v>
      </c>
      <c r="M1533" s="74">
        <v>9960.0</v>
      </c>
      <c r="N1533" s="79">
        <f>L1533/M1533</f>
        <v>0.002008032129</v>
      </c>
      <c r="O1533" s="76" t="s">
        <v>1383</v>
      </c>
      <c r="P1533" s="74">
        <v>10912.0</v>
      </c>
      <c r="Q1533" s="77" t="s">
        <v>1383</v>
      </c>
    </row>
    <row r="1534">
      <c r="A1534" s="71" t="s">
        <v>2257</v>
      </c>
      <c r="B1534" s="72" t="s">
        <v>2253</v>
      </c>
      <c r="C1534" s="78">
        <v>178.0</v>
      </c>
      <c r="D1534" s="74">
        <v>7086.0</v>
      </c>
      <c r="E1534" s="79">
        <f t="shared" si="482"/>
        <v>0.02511995484</v>
      </c>
      <c r="F1534" s="73"/>
      <c r="G1534" s="74">
        <v>1830.0</v>
      </c>
      <c r="H1534" s="75"/>
      <c r="I1534" s="73"/>
      <c r="J1534" s="74">
        <v>1350.0</v>
      </c>
      <c r="K1534" s="75"/>
      <c r="L1534" s="73"/>
      <c r="M1534" s="74">
        <v>1333.0</v>
      </c>
      <c r="N1534" s="75"/>
      <c r="O1534" s="73"/>
      <c r="P1534" s="74">
        <v>1361.0</v>
      </c>
      <c r="Q1534" s="75"/>
    </row>
    <row r="1535">
      <c r="A1535" s="71" t="s">
        <v>2258</v>
      </c>
      <c r="B1535" s="72" t="s">
        <v>2253</v>
      </c>
      <c r="C1535" s="73"/>
      <c r="D1535" s="74">
        <v>3480.0</v>
      </c>
      <c r="E1535" s="75"/>
      <c r="F1535" s="73"/>
      <c r="G1535" s="74">
        <f>6825</f>
        <v>6825</v>
      </c>
      <c r="H1535" s="75"/>
      <c r="I1535" s="73"/>
      <c r="J1535" s="74">
        <f>3743+2803</f>
        <v>6546</v>
      </c>
      <c r="K1535" s="75"/>
      <c r="L1535" s="73"/>
      <c r="M1535" s="74">
        <f>3795+2652</f>
        <v>6447</v>
      </c>
      <c r="N1535" s="75"/>
      <c r="O1535" s="76" t="s">
        <v>1383</v>
      </c>
      <c r="P1535" s="74">
        <f>4743+2713</f>
        <v>7456</v>
      </c>
      <c r="Q1535" s="77" t="s">
        <v>1383</v>
      </c>
    </row>
    <row r="1536">
      <c r="A1536" s="71" t="s">
        <v>2259</v>
      </c>
      <c r="B1536" s="72" t="s">
        <v>2253</v>
      </c>
      <c r="C1536" s="73"/>
      <c r="D1536" s="74">
        <v>3624.0</v>
      </c>
      <c r="E1536" s="75"/>
      <c r="F1536" s="73"/>
      <c r="G1536" s="74">
        <v>1786.0</v>
      </c>
      <c r="H1536" s="75"/>
      <c r="I1536" s="73"/>
      <c r="J1536" s="74">
        <v>1484.0</v>
      </c>
      <c r="K1536" s="75"/>
      <c r="L1536" s="73"/>
      <c r="M1536" s="74">
        <v>1714.0</v>
      </c>
      <c r="N1536" s="75"/>
      <c r="O1536" s="73"/>
      <c r="P1536" s="74">
        <v>1745.0</v>
      </c>
      <c r="Q1536" s="75"/>
    </row>
    <row r="1537">
      <c r="A1537" s="71" t="s">
        <v>2260</v>
      </c>
      <c r="B1537" s="72" t="s">
        <v>2253</v>
      </c>
      <c r="C1537" s="73"/>
      <c r="D1537" s="74">
        <f>2409+3220</f>
        <v>5629</v>
      </c>
      <c r="E1537" s="75"/>
      <c r="F1537" s="76" t="s">
        <v>1383</v>
      </c>
      <c r="G1537" s="74">
        <f>3568+9369</f>
        <v>12937</v>
      </c>
      <c r="H1537" s="77" t="s">
        <v>1383</v>
      </c>
      <c r="I1537" s="78">
        <v>15.0</v>
      </c>
      <c r="J1537" s="74">
        <f>4078+1848+1077</f>
        <v>7003</v>
      </c>
      <c r="K1537" s="79">
        <f>I1537/J1537</f>
        <v>0.002141939169</v>
      </c>
      <c r="L1537" s="73"/>
      <c r="M1537" s="74">
        <f>3810+1863+1077</f>
        <v>6750</v>
      </c>
      <c r="N1537" s="75"/>
      <c r="O1537" s="76" t="s">
        <v>1383</v>
      </c>
      <c r="P1537" s="74">
        <f>4076+2342+1554</f>
        <v>7972</v>
      </c>
      <c r="Q1537" s="77" t="s">
        <v>1383</v>
      </c>
    </row>
    <row r="1538">
      <c r="A1538" s="71" t="s">
        <v>2261</v>
      </c>
      <c r="B1538" s="72" t="s">
        <v>2253</v>
      </c>
      <c r="C1538" s="73"/>
      <c r="D1538" s="74">
        <v>1875.0</v>
      </c>
      <c r="E1538" s="75"/>
      <c r="F1538" s="73"/>
      <c r="G1538" s="74">
        <v>7513.0</v>
      </c>
      <c r="H1538" s="75"/>
      <c r="I1538" s="73"/>
      <c r="J1538" s="74">
        <v>6504.0</v>
      </c>
      <c r="K1538" s="75"/>
      <c r="L1538" s="73"/>
      <c r="M1538" s="74">
        <v>3989.0</v>
      </c>
      <c r="N1538" s="75"/>
      <c r="O1538" s="76" t="s">
        <v>1383</v>
      </c>
      <c r="P1538" s="74">
        <v>3606.0</v>
      </c>
      <c r="Q1538" s="77" t="s">
        <v>1383</v>
      </c>
    </row>
    <row r="1539">
      <c r="A1539" s="71" t="s">
        <v>2262</v>
      </c>
      <c r="B1539" s="72" t="s">
        <v>2253</v>
      </c>
      <c r="C1539" s="78">
        <v>352.0</v>
      </c>
      <c r="D1539" s="74">
        <v>16115.0</v>
      </c>
      <c r="E1539" s="79">
        <f t="shared" ref="E1539:E1543" si="483">C1539/D1539</f>
        <v>0.02184300341</v>
      </c>
      <c r="F1539" s="73"/>
      <c r="G1539" s="74">
        <v>3045.0</v>
      </c>
      <c r="H1539" s="75"/>
      <c r="I1539" s="73"/>
      <c r="J1539" s="74">
        <v>1469.0</v>
      </c>
      <c r="K1539" s="75"/>
      <c r="L1539" s="73"/>
      <c r="M1539" s="74">
        <v>667.0</v>
      </c>
      <c r="N1539" s="75"/>
      <c r="O1539" s="73"/>
      <c r="P1539" s="74">
        <v>1216.0</v>
      </c>
      <c r="Q1539" s="75"/>
    </row>
    <row r="1540">
      <c r="A1540" s="71" t="s">
        <v>2263</v>
      </c>
      <c r="B1540" s="72" t="s">
        <v>2253</v>
      </c>
      <c r="C1540" s="78">
        <v>94.0</v>
      </c>
      <c r="D1540" s="74">
        <f>286+5664</f>
        <v>5950</v>
      </c>
      <c r="E1540" s="79">
        <f t="shared" si="483"/>
        <v>0.01579831933</v>
      </c>
      <c r="F1540" s="73"/>
      <c r="G1540" s="74">
        <v>17434.0</v>
      </c>
      <c r="H1540" s="75"/>
      <c r="I1540" s="73"/>
      <c r="J1540" s="74">
        <v>18627.0</v>
      </c>
      <c r="K1540" s="75"/>
      <c r="L1540" s="78">
        <v>164.0</v>
      </c>
      <c r="M1540" s="74">
        <v>27158.0</v>
      </c>
      <c r="N1540" s="79">
        <f>L1540/M1540</f>
        <v>0.006038736284</v>
      </c>
      <c r="O1540" s="78">
        <v>245.0</v>
      </c>
      <c r="P1540" s="74">
        <v>32476.0</v>
      </c>
      <c r="Q1540" s="79">
        <f>O1540/P1540</f>
        <v>0.007544032516</v>
      </c>
    </row>
    <row r="1541">
      <c r="A1541" s="71" t="s">
        <v>2264</v>
      </c>
      <c r="B1541" s="72" t="s">
        <v>2253</v>
      </c>
      <c r="C1541" s="78">
        <v>7.0</v>
      </c>
      <c r="D1541" s="74">
        <v>2682.0</v>
      </c>
      <c r="E1541" s="79">
        <f t="shared" si="483"/>
        <v>0.002609992543</v>
      </c>
      <c r="F1541" s="73"/>
      <c r="G1541" s="74">
        <v>7441.0</v>
      </c>
      <c r="H1541" s="75"/>
      <c r="I1541" s="73"/>
      <c r="J1541" s="74">
        <v>8935.0</v>
      </c>
      <c r="K1541" s="75"/>
      <c r="L1541" s="73"/>
      <c r="M1541" s="74">
        <v>11771.0</v>
      </c>
      <c r="N1541" s="75"/>
      <c r="O1541" s="73"/>
      <c r="P1541" s="74">
        <v>12377.0</v>
      </c>
      <c r="Q1541" s="75"/>
    </row>
    <row r="1542">
      <c r="A1542" s="71" t="s">
        <v>67</v>
      </c>
      <c r="B1542" s="72" t="s">
        <v>24</v>
      </c>
      <c r="C1542" s="78">
        <v>2027.0</v>
      </c>
      <c r="D1542" s="81">
        <v>154890.0</v>
      </c>
      <c r="E1542" s="84">
        <f t="shared" si="483"/>
        <v>0.0130867067</v>
      </c>
      <c r="F1542" s="78">
        <v>3500.0</v>
      </c>
      <c r="G1542" s="81">
        <v>173666.0</v>
      </c>
      <c r="H1542" s="84">
        <f>F1542/G1542</f>
        <v>0.02015362823</v>
      </c>
      <c r="I1542" s="78">
        <v>7200.0</v>
      </c>
      <c r="J1542" s="81">
        <v>186106.0</v>
      </c>
      <c r="K1542" s="84">
        <f t="shared" ref="K1542:K1552" si="484">I1542/J1542</f>
        <v>0.03868762963</v>
      </c>
      <c r="L1542" s="78">
        <v>9153.0</v>
      </c>
      <c r="M1542" s="81">
        <v>211953.0</v>
      </c>
      <c r="N1542" s="84">
        <f t="shared" ref="N1542:N1561" si="485">L1542/M1542</f>
        <v>0.04318410214</v>
      </c>
      <c r="O1542" s="78">
        <v>9530.0</v>
      </c>
      <c r="P1542" s="81">
        <v>221315.0</v>
      </c>
      <c r="Q1542" s="84">
        <f t="shared" ref="Q1542:Q1561" si="486">O1542/P1542</f>
        <v>0.0430607957</v>
      </c>
    </row>
    <row r="1543">
      <c r="A1543" s="71" t="s">
        <v>773</v>
      </c>
      <c r="B1543" s="72" t="s">
        <v>24</v>
      </c>
      <c r="C1543" s="78">
        <v>21.0</v>
      </c>
      <c r="D1543" s="81">
        <v>41810.0</v>
      </c>
      <c r="E1543" s="84">
        <f t="shared" si="483"/>
        <v>0.0005022721837</v>
      </c>
      <c r="F1543" s="73"/>
      <c r="G1543" s="81">
        <v>41412.0</v>
      </c>
      <c r="H1543" s="86"/>
      <c r="I1543" s="78">
        <v>12.0</v>
      </c>
      <c r="J1543" s="81">
        <v>36842.0</v>
      </c>
      <c r="K1543" s="84">
        <f t="shared" si="484"/>
        <v>0.0003257152163</v>
      </c>
      <c r="L1543" s="78">
        <v>30.0</v>
      </c>
      <c r="M1543" s="81">
        <v>38025.0</v>
      </c>
      <c r="N1543" s="84">
        <f t="shared" si="485"/>
        <v>0.0007889546351</v>
      </c>
      <c r="O1543" s="78">
        <v>63.0</v>
      </c>
      <c r="P1543" s="81">
        <v>39681.0</v>
      </c>
      <c r="Q1543" s="84">
        <f t="shared" si="486"/>
        <v>0.001587661601</v>
      </c>
    </row>
    <row r="1544">
      <c r="A1544" s="71" t="s">
        <v>2265</v>
      </c>
      <c r="B1544" s="72" t="s">
        <v>24</v>
      </c>
      <c r="C1544" s="76" t="s">
        <v>1383</v>
      </c>
      <c r="D1544" s="74">
        <f>6789+28338+13288</f>
        <v>48415</v>
      </c>
      <c r="E1544" s="77" t="s">
        <v>1383</v>
      </c>
      <c r="F1544" s="90">
        <v>47333.0</v>
      </c>
      <c r="G1544" s="74">
        <v>430980.0</v>
      </c>
      <c r="H1544" s="84">
        <f t="shared" ref="H1544:H1547" si="487">F1544/G1544</f>
        <v>0.1098264421</v>
      </c>
      <c r="I1544" s="78">
        <v>210000.0</v>
      </c>
      <c r="J1544" s="81">
        <v>732016.0</v>
      </c>
      <c r="K1544" s="84">
        <f t="shared" si="484"/>
        <v>0.2868789753</v>
      </c>
      <c r="L1544" s="78">
        <v>420000.0</v>
      </c>
      <c r="M1544" s="81">
        <v>1265258.0</v>
      </c>
      <c r="N1544" s="84">
        <f t="shared" si="485"/>
        <v>0.3319481086</v>
      </c>
      <c r="O1544" s="78">
        <v>592185.0</v>
      </c>
      <c r="P1544" s="81">
        <v>1394711.0</v>
      </c>
      <c r="Q1544" s="84">
        <f t="shared" si="486"/>
        <v>0.4245933387</v>
      </c>
    </row>
    <row r="1545">
      <c r="A1545" s="71" t="s">
        <v>1126</v>
      </c>
      <c r="B1545" s="72" t="s">
        <v>24</v>
      </c>
      <c r="C1545" s="78">
        <v>75.0</v>
      </c>
      <c r="D1545" s="81">
        <v>49483.0</v>
      </c>
      <c r="E1545" s="84">
        <f t="shared" ref="E1545:E1546" si="488">C1545/D1545</f>
        <v>0.001515672049</v>
      </c>
      <c r="F1545" s="78">
        <v>500.0</v>
      </c>
      <c r="G1545" s="81">
        <v>78800.0</v>
      </c>
      <c r="H1545" s="84">
        <f t="shared" si="487"/>
        <v>0.006345177665</v>
      </c>
      <c r="I1545" s="78">
        <v>1500.0</v>
      </c>
      <c r="J1545" s="81">
        <v>113610.0</v>
      </c>
      <c r="K1545" s="84">
        <f t="shared" si="484"/>
        <v>0.01320306311</v>
      </c>
      <c r="L1545" s="78">
        <v>2645.0</v>
      </c>
      <c r="M1545" s="81">
        <v>147022.0</v>
      </c>
      <c r="N1545" s="84">
        <f t="shared" si="485"/>
        <v>0.01799050482</v>
      </c>
      <c r="O1545" s="78">
        <v>3120.0</v>
      </c>
      <c r="P1545" s="81">
        <v>165749.0</v>
      </c>
      <c r="Q1545" s="84">
        <f t="shared" si="486"/>
        <v>0.01882364298</v>
      </c>
    </row>
    <row r="1546">
      <c r="A1546" s="71" t="s">
        <v>2266</v>
      </c>
      <c r="B1546" s="72" t="s">
        <v>24</v>
      </c>
      <c r="C1546" s="78">
        <v>4.0</v>
      </c>
      <c r="D1546" s="81">
        <v>55806.0</v>
      </c>
      <c r="E1546" s="84">
        <f t="shared" si="488"/>
        <v>0.00007167688062</v>
      </c>
      <c r="F1546" s="78">
        <v>109.0</v>
      </c>
      <c r="G1546" s="81">
        <v>65919.0</v>
      </c>
      <c r="H1546" s="84">
        <f t="shared" si="487"/>
        <v>0.001653544502</v>
      </c>
      <c r="I1546" s="78">
        <v>150.0</v>
      </c>
      <c r="J1546" s="81">
        <v>71323.0</v>
      </c>
      <c r="K1546" s="84">
        <f t="shared" si="484"/>
        <v>0.002103108394</v>
      </c>
      <c r="L1546" s="78">
        <v>242.0</v>
      </c>
      <c r="M1546" s="81">
        <v>72398.0</v>
      </c>
      <c r="N1546" s="84">
        <f t="shared" si="485"/>
        <v>0.003342633774</v>
      </c>
      <c r="O1546" s="78">
        <v>308.0</v>
      </c>
      <c r="P1546" s="81">
        <v>72652.0</v>
      </c>
      <c r="Q1546" s="84">
        <f t="shared" si="486"/>
        <v>0.004239387766</v>
      </c>
    </row>
    <row r="1547">
      <c r="A1547" s="71" t="s">
        <v>2267</v>
      </c>
      <c r="B1547" s="72" t="s">
        <v>24</v>
      </c>
      <c r="C1547" s="73"/>
      <c r="D1547" s="81">
        <v>65081.0</v>
      </c>
      <c r="E1547" s="86"/>
      <c r="F1547" s="78">
        <v>80.0</v>
      </c>
      <c r="G1547" s="81">
        <v>67106.0</v>
      </c>
      <c r="H1547" s="84">
        <f t="shared" si="487"/>
        <v>0.001192143773</v>
      </c>
      <c r="I1547" s="78">
        <v>250.0</v>
      </c>
      <c r="J1547" s="81">
        <v>65221.0</v>
      </c>
      <c r="K1547" s="84">
        <f t="shared" si="484"/>
        <v>0.003833121234</v>
      </c>
      <c r="L1547" s="78">
        <v>480.0</v>
      </c>
      <c r="M1547" s="81">
        <v>64751.0</v>
      </c>
      <c r="N1547" s="84">
        <f t="shared" si="485"/>
        <v>0.007413012926</v>
      </c>
      <c r="O1547" s="78">
        <v>340.0</v>
      </c>
      <c r="P1547" s="81">
        <v>65508.0</v>
      </c>
      <c r="Q1547" s="84">
        <f t="shared" si="486"/>
        <v>0.005190205776</v>
      </c>
    </row>
    <row r="1548">
      <c r="A1548" s="71" t="s">
        <v>815</v>
      </c>
      <c r="B1548" s="72" t="s">
        <v>24</v>
      </c>
      <c r="C1548" s="78">
        <v>38.0</v>
      </c>
      <c r="D1548" s="81">
        <v>65342.0</v>
      </c>
      <c r="E1548" s="84">
        <f t="shared" ref="E1548:E1549" si="489">C1548/D1548</f>
        <v>0.0005815555079</v>
      </c>
      <c r="F1548" s="76" t="s">
        <v>1383</v>
      </c>
      <c r="G1548" s="81">
        <v>105126.0</v>
      </c>
      <c r="H1548" s="77" t="s">
        <v>1383</v>
      </c>
      <c r="I1548" s="78">
        <v>289.0</v>
      </c>
      <c r="J1548" s="81">
        <v>115348.0</v>
      </c>
      <c r="K1548" s="84">
        <f t="shared" si="484"/>
        <v>0.002505461733</v>
      </c>
      <c r="L1548" s="78">
        <v>262.0</v>
      </c>
      <c r="M1548" s="81">
        <v>126457.0</v>
      </c>
      <c r="N1548" s="84">
        <f t="shared" si="485"/>
        <v>0.00207185051</v>
      </c>
      <c r="O1548" s="78">
        <v>245.0</v>
      </c>
      <c r="P1548" s="81">
        <v>123580.0</v>
      </c>
      <c r="Q1548" s="84">
        <f t="shared" si="486"/>
        <v>0.001982521444</v>
      </c>
    </row>
    <row r="1549">
      <c r="A1549" s="71" t="s">
        <v>831</v>
      </c>
      <c r="B1549" s="72" t="s">
        <v>24</v>
      </c>
      <c r="C1549" s="78">
        <v>306.0</v>
      </c>
      <c r="D1549" s="81">
        <v>43065.0</v>
      </c>
      <c r="E1549" s="84">
        <f t="shared" si="489"/>
        <v>0.00710553814</v>
      </c>
      <c r="F1549" s="78">
        <v>1800.0</v>
      </c>
      <c r="G1549" s="81">
        <v>54662.0</v>
      </c>
      <c r="H1549" s="84">
        <f>F1549/G1549</f>
        <v>0.03292964034</v>
      </c>
      <c r="I1549" s="78">
        <v>1200.0</v>
      </c>
      <c r="J1549" s="81">
        <v>65872.0</v>
      </c>
      <c r="K1549" s="84">
        <f t="shared" si="484"/>
        <v>0.01821714841</v>
      </c>
      <c r="L1549" s="78">
        <v>2700.0</v>
      </c>
      <c r="M1549" s="81">
        <v>74680.0</v>
      </c>
      <c r="N1549" s="84">
        <f t="shared" si="485"/>
        <v>0.03615425817</v>
      </c>
      <c r="O1549" s="78">
        <v>1320.0</v>
      </c>
      <c r="P1549" s="81">
        <v>73718.0</v>
      </c>
      <c r="Q1549" s="84">
        <f t="shared" si="486"/>
        <v>0.0179060745</v>
      </c>
    </row>
    <row r="1550">
      <c r="A1550" s="71" t="s">
        <v>556</v>
      </c>
      <c r="B1550" s="72" t="s">
        <v>24</v>
      </c>
      <c r="C1550" s="73"/>
      <c r="D1550" s="81">
        <v>39891.0</v>
      </c>
      <c r="E1550" s="86"/>
      <c r="F1550" s="73"/>
      <c r="G1550" s="81">
        <v>35575.0</v>
      </c>
      <c r="H1550" s="86"/>
      <c r="I1550" s="78">
        <v>12.0</v>
      </c>
      <c r="J1550" s="81">
        <v>34969.0</v>
      </c>
      <c r="K1550" s="84">
        <f t="shared" si="484"/>
        <v>0.0003431610855</v>
      </c>
      <c r="L1550" s="78">
        <v>42.0</v>
      </c>
      <c r="M1550" s="81">
        <v>34665.0</v>
      </c>
      <c r="N1550" s="84">
        <f t="shared" si="485"/>
        <v>0.001211596711</v>
      </c>
      <c r="O1550" s="78">
        <v>33.0</v>
      </c>
      <c r="P1550" s="81">
        <v>36454.0</v>
      </c>
      <c r="Q1550" s="84">
        <f t="shared" si="486"/>
        <v>0.0009052504526</v>
      </c>
    </row>
    <row r="1551">
      <c r="A1551" s="71" t="s">
        <v>697</v>
      </c>
      <c r="B1551" s="72" t="s">
        <v>24</v>
      </c>
      <c r="C1551" s="78">
        <v>125.0</v>
      </c>
      <c r="D1551" s="81">
        <v>50897.0</v>
      </c>
      <c r="E1551" s="84">
        <f t="shared" ref="E1551:E1552" si="490">C1551/D1551</f>
        <v>0.002455940429</v>
      </c>
      <c r="F1551" s="78">
        <v>125.0</v>
      </c>
      <c r="G1551" s="81">
        <v>48230.0</v>
      </c>
      <c r="H1551" s="84">
        <f>F1551/G1551</f>
        <v>0.002591747875</v>
      </c>
      <c r="I1551" s="78">
        <v>211.0</v>
      </c>
      <c r="J1551" s="81">
        <v>43898.0</v>
      </c>
      <c r="K1551" s="84">
        <f t="shared" si="484"/>
        <v>0.004806597111</v>
      </c>
      <c r="L1551" s="78">
        <v>416.0</v>
      </c>
      <c r="M1551" s="81">
        <v>46687.0</v>
      </c>
      <c r="N1551" s="84">
        <f t="shared" si="485"/>
        <v>0.008910403324</v>
      </c>
      <c r="O1551" s="78">
        <v>240.0</v>
      </c>
      <c r="P1551" s="81">
        <v>54006.0</v>
      </c>
      <c r="Q1551" s="84">
        <f t="shared" si="486"/>
        <v>0.004443950672</v>
      </c>
    </row>
    <row r="1552">
      <c r="A1552" s="71" t="s">
        <v>341</v>
      </c>
      <c r="B1552" s="72" t="s">
        <v>24</v>
      </c>
      <c r="C1552" s="78">
        <v>116.0</v>
      </c>
      <c r="D1552" s="81">
        <v>47928.0</v>
      </c>
      <c r="E1552" s="84">
        <f t="shared" si="490"/>
        <v>0.002420297112</v>
      </c>
      <c r="F1552" s="76" t="s">
        <v>1383</v>
      </c>
      <c r="G1552" s="81">
        <v>43658.0</v>
      </c>
      <c r="H1552" s="77" t="s">
        <v>1383</v>
      </c>
      <c r="I1552" s="78">
        <v>450.0</v>
      </c>
      <c r="J1552" s="81">
        <v>38930.0</v>
      </c>
      <c r="K1552" s="84">
        <f t="shared" si="484"/>
        <v>0.01155920884</v>
      </c>
      <c r="L1552" s="78">
        <v>709.0</v>
      </c>
      <c r="M1552" s="81">
        <v>41617.0</v>
      </c>
      <c r="N1552" s="84">
        <f t="shared" si="485"/>
        <v>0.01703630728</v>
      </c>
      <c r="O1552" s="78">
        <v>863.0</v>
      </c>
      <c r="P1552" s="81">
        <v>41464.0</v>
      </c>
      <c r="Q1552" s="84">
        <f t="shared" si="486"/>
        <v>0.02081323558</v>
      </c>
    </row>
    <row r="1553">
      <c r="A1553" s="71" t="s">
        <v>2268</v>
      </c>
      <c r="B1553" s="72" t="s">
        <v>24</v>
      </c>
      <c r="C1553" s="73"/>
      <c r="D1553" s="81">
        <v>25825.0</v>
      </c>
      <c r="E1553" s="86"/>
      <c r="F1553" s="73"/>
      <c r="G1553" s="81">
        <v>29249.0</v>
      </c>
      <c r="H1553" s="86"/>
      <c r="I1553" s="73"/>
      <c r="J1553" s="81">
        <v>29625.0</v>
      </c>
      <c r="K1553" s="86"/>
      <c r="L1553" s="78">
        <v>66.0</v>
      </c>
      <c r="M1553" s="81">
        <v>31709.0</v>
      </c>
      <c r="N1553" s="84">
        <f t="shared" si="485"/>
        <v>0.002081427986</v>
      </c>
      <c r="O1553" s="78">
        <v>98.0</v>
      </c>
      <c r="P1553" s="81">
        <v>33668.0</v>
      </c>
      <c r="Q1553" s="84">
        <f t="shared" si="486"/>
        <v>0.002910775811</v>
      </c>
    </row>
    <row r="1554">
      <c r="A1554" s="71" t="s">
        <v>640</v>
      </c>
      <c r="B1554" s="72" t="s">
        <v>24</v>
      </c>
      <c r="C1554" s="78">
        <v>15.0</v>
      </c>
      <c r="D1554" s="81">
        <v>42721.0</v>
      </c>
      <c r="E1554" s="84">
        <f t="shared" ref="E1554:E1557" si="491">C1554/D1554</f>
        <v>0.0003511153765</v>
      </c>
      <c r="F1554" s="76" t="s">
        <v>1383</v>
      </c>
      <c r="G1554" s="81">
        <v>45575.0</v>
      </c>
      <c r="H1554" s="77" t="s">
        <v>1383</v>
      </c>
      <c r="I1554" s="73"/>
      <c r="J1554" s="81">
        <v>42774.0</v>
      </c>
      <c r="K1554" s="86"/>
      <c r="L1554" s="78">
        <v>184.0</v>
      </c>
      <c r="M1554" s="81">
        <v>41163.0</v>
      </c>
      <c r="N1554" s="84">
        <f t="shared" si="485"/>
        <v>0.004470033768</v>
      </c>
      <c r="O1554" s="78">
        <v>159.0</v>
      </c>
      <c r="P1554" s="81">
        <v>40989.0</v>
      </c>
      <c r="Q1554" s="84">
        <f t="shared" si="486"/>
        <v>0.003879089512</v>
      </c>
    </row>
    <row r="1555">
      <c r="A1555" s="71" t="s">
        <v>2269</v>
      </c>
      <c r="B1555" s="72" t="s">
        <v>24</v>
      </c>
      <c r="C1555" s="78">
        <v>262.0</v>
      </c>
      <c r="D1555" s="81">
        <v>79184.0</v>
      </c>
      <c r="E1555" s="84">
        <f t="shared" si="491"/>
        <v>0.003308749242</v>
      </c>
      <c r="F1555" s="78">
        <v>200.0</v>
      </c>
      <c r="G1555" s="81">
        <v>87661.0</v>
      </c>
      <c r="H1555" s="84">
        <f t="shared" ref="H1555:H1559" si="492">F1555/G1555</f>
        <v>0.002281516296</v>
      </c>
      <c r="I1555" s="78">
        <v>1600.0</v>
      </c>
      <c r="J1555" s="81">
        <v>91747.0</v>
      </c>
      <c r="K1555" s="84">
        <f t="shared" ref="K1555:K1561" si="493">I1555/J1555</f>
        <v>0.01743926232</v>
      </c>
      <c r="L1555" s="78">
        <v>1861.0</v>
      </c>
      <c r="M1555" s="81">
        <v>105462.0</v>
      </c>
      <c r="N1555" s="84">
        <f t="shared" si="485"/>
        <v>0.01764616639</v>
      </c>
      <c r="O1555" s="78">
        <v>2321.0</v>
      </c>
      <c r="P1555" s="81">
        <v>120542.0</v>
      </c>
      <c r="Q1555" s="84">
        <f t="shared" si="486"/>
        <v>0.01925469961</v>
      </c>
    </row>
    <row r="1556">
      <c r="A1556" s="71" t="s">
        <v>2270</v>
      </c>
      <c r="B1556" s="72" t="s">
        <v>24</v>
      </c>
      <c r="C1556" s="78">
        <v>867.0</v>
      </c>
      <c r="D1556" s="81">
        <v>219884.0</v>
      </c>
      <c r="E1556" s="84">
        <f t="shared" si="491"/>
        <v>0.003942988121</v>
      </c>
      <c r="F1556" s="78">
        <v>10000.0</v>
      </c>
      <c r="G1556" s="81">
        <v>528985.0</v>
      </c>
      <c r="H1556" s="84">
        <f t="shared" si="492"/>
        <v>0.01890412772</v>
      </c>
      <c r="I1556" s="78">
        <v>20100.0</v>
      </c>
      <c r="J1556" s="81">
        <v>634688.0</v>
      </c>
      <c r="K1556" s="84">
        <f t="shared" si="493"/>
        <v>0.03166910356</v>
      </c>
      <c r="L1556" s="78">
        <v>20111.0</v>
      </c>
      <c r="M1556" s="81">
        <v>762408.0</v>
      </c>
      <c r="N1556" s="84">
        <f t="shared" si="485"/>
        <v>0.02637826466</v>
      </c>
      <c r="O1556" s="78">
        <v>21918.0</v>
      </c>
      <c r="P1556" s="81">
        <v>798377.0</v>
      </c>
      <c r="Q1556" s="84">
        <f t="shared" si="486"/>
        <v>0.02745319567</v>
      </c>
    </row>
    <row r="1557">
      <c r="A1557" s="71" t="s">
        <v>699</v>
      </c>
      <c r="B1557" s="72" t="s">
        <v>24</v>
      </c>
      <c r="C1557" s="78">
        <v>5.0</v>
      </c>
      <c r="D1557" s="81">
        <v>34515.0</v>
      </c>
      <c r="E1557" s="84">
        <f t="shared" si="491"/>
        <v>0.0001448645516</v>
      </c>
      <c r="F1557" s="78">
        <v>62.0</v>
      </c>
      <c r="G1557" s="81">
        <v>33458.0</v>
      </c>
      <c r="H1557" s="84">
        <f t="shared" si="492"/>
        <v>0.00185306952</v>
      </c>
      <c r="I1557" s="78">
        <v>14.0</v>
      </c>
      <c r="J1557" s="81">
        <v>31871.0</v>
      </c>
      <c r="K1557" s="84">
        <f t="shared" si="493"/>
        <v>0.0004392708105</v>
      </c>
      <c r="L1557" s="78">
        <v>134.0</v>
      </c>
      <c r="M1557" s="81">
        <v>33959.0</v>
      </c>
      <c r="N1557" s="84">
        <f t="shared" si="485"/>
        <v>0.003945934804</v>
      </c>
      <c r="O1557" s="78">
        <v>151.0</v>
      </c>
      <c r="P1557" s="81">
        <v>34178.0</v>
      </c>
      <c r="Q1557" s="84">
        <f t="shared" si="486"/>
        <v>0.004418046697</v>
      </c>
    </row>
    <row r="1558">
      <c r="A1558" s="71" t="s">
        <v>323</v>
      </c>
      <c r="B1558" s="72" t="s">
        <v>24</v>
      </c>
      <c r="C1558" s="73"/>
      <c r="D1558" s="81">
        <v>32390.0</v>
      </c>
      <c r="E1558" s="86"/>
      <c r="F1558" s="78">
        <v>125.0</v>
      </c>
      <c r="G1558" s="81">
        <v>45717.0</v>
      </c>
      <c r="H1558" s="84">
        <f t="shared" si="492"/>
        <v>0.002734212656</v>
      </c>
      <c r="I1558" s="78">
        <v>170.0</v>
      </c>
      <c r="J1558" s="81">
        <v>43541.0</v>
      </c>
      <c r="K1558" s="84">
        <f t="shared" si="493"/>
        <v>0.003904366</v>
      </c>
      <c r="L1558" s="78">
        <v>345.0</v>
      </c>
      <c r="M1558" s="81">
        <v>45694.0</v>
      </c>
      <c r="N1558" s="84">
        <f t="shared" si="485"/>
        <v>0.007550225413</v>
      </c>
      <c r="O1558" s="78">
        <v>449.0</v>
      </c>
      <c r="P1558" s="81">
        <v>44286.0</v>
      </c>
      <c r="Q1558" s="84">
        <f t="shared" si="486"/>
        <v>0.01013864427</v>
      </c>
    </row>
    <row r="1559">
      <c r="A1559" s="71" t="s">
        <v>1130</v>
      </c>
      <c r="B1559" s="72" t="s">
        <v>24</v>
      </c>
      <c r="C1559" s="78">
        <v>113.0</v>
      </c>
      <c r="D1559" s="81">
        <v>30985.0</v>
      </c>
      <c r="E1559" s="84">
        <f>C1559/D1559</f>
        <v>0.003646925932</v>
      </c>
      <c r="F1559" s="78">
        <v>800.0</v>
      </c>
      <c r="G1559" s="81">
        <v>44534.0</v>
      </c>
      <c r="H1559" s="84">
        <f t="shared" si="492"/>
        <v>0.01796380294</v>
      </c>
      <c r="I1559" s="78">
        <v>645.0</v>
      </c>
      <c r="J1559" s="81">
        <v>44927.0</v>
      </c>
      <c r="K1559" s="84">
        <f t="shared" si="493"/>
        <v>0.01435662297</v>
      </c>
      <c r="L1559" s="78">
        <v>1550.0</v>
      </c>
      <c r="M1559" s="81">
        <v>46560.0</v>
      </c>
      <c r="N1559" s="84">
        <f t="shared" si="485"/>
        <v>0.03329037801</v>
      </c>
      <c r="O1559" s="78">
        <v>1403.0</v>
      </c>
      <c r="P1559" s="81">
        <v>48597.0</v>
      </c>
      <c r="Q1559" s="84">
        <f t="shared" si="486"/>
        <v>0.02887009486</v>
      </c>
    </row>
    <row r="1560">
      <c r="A1560" s="71" t="s">
        <v>752</v>
      </c>
      <c r="B1560" s="72" t="s">
        <v>24</v>
      </c>
      <c r="C1560" s="73"/>
      <c r="D1560" s="81">
        <v>32806.0</v>
      </c>
      <c r="E1560" s="86"/>
      <c r="F1560" s="73"/>
      <c r="G1560" s="81">
        <v>37615.0</v>
      </c>
      <c r="H1560" s="86"/>
      <c r="I1560" s="78">
        <v>141.0</v>
      </c>
      <c r="J1560" s="81">
        <v>37976.0</v>
      </c>
      <c r="K1560" s="84">
        <f t="shared" si="493"/>
        <v>0.003712871287</v>
      </c>
      <c r="L1560" s="78">
        <v>128.0</v>
      </c>
      <c r="M1560" s="81">
        <v>44468.0</v>
      </c>
      <c r="N1560" s="84">
        <f t="shared" si="485"/>
        <v>0.002878474409</v>
      </c>
      <c r="O1560" s="78">
        <v>183.0</v>
      </c>
      <c r="P1560" s="81">
        <v>44481.0</v>
      </c>
      <c r="Q1560" s="84">
        <f t="shared" si="486"/>
        <v>0.004114116139</v>
      </c>
    </row>
    <row r="1561">
      <c r="A1561" s="71" t="s">
        <v>564</v>
      </c>
      <c r="B1561" s="72" t="s">
        <v>24</v>
      </c>
      <c r="C1561" s="78">
        <v>16.0</v>
      </c>
      <c r="D1561" s="81">
        <v>32695.0</v>
      </c>
      <c r="E1561" s="84">
        <f>C1561/D1561</f>
        <v>0.0004893714635</v>
      </c>
      <c r="F1561" s="76" t="s">
        <v>1383</v>
      </c>
      <c r="G1561" s="81">
        <v>30214.0</v>
      </c>
      <c r="H1561" s="77" t="s">
        <v>1383</v>
      </c>
      <c r="I1561" s="78">
        <v>200.0</v>
      </c>
      <c r="J1561" s="81">
        <v>25796.0</v>
      </c>
      <c r="K1561" s="84">
        <f t="shared" si="493"/>
        <v>0.007753140022</v>
      </c>
      <c r="L1561" s="78">
        <v>437.0</v>
      </c>
      <c r="M1561" s="81">
        <v>25808.0</v>
      </c>
      <c r="N1561" s="84">
        <f t="shared" si="485"/>
        <v>0.01693273404</v>
      </c>
      <c r="O1561" s="78">
        <v>645.0</v>
      </c>
      <c r="P1561" s="81">
        <v>27926.0</v>
      </c>
      <c r="Q1561" s="84">
        <f t="shared" si="486"/>
        <v>0.02309675571</v>
      </c>
    </row>
    <row r="1562">
      <c r="A1562" s="71" t="s">
        <v>674</v>
      </c>
      <c r="B1562" s="72" t="s">
        <v>24</v>
      </c>
      <c r="C1562" s="73"/>
      <c r="D1562" s="81">
        <v>3923.0</v>
      </c>
      <c r="E1562" s="86"/>
      <c r="F1562" s="73"/>
      <c r="G1562" s="81">
        <v>4373.0</v>
      </c>
      <c r="H1562" s="86"/>
      <c r="I1562" s="73"/>
      <c r="J1562" s="81">
        <v>3970.0</v>
      </c>
      <c r="K1562" s="86"/>
      <c r="L1562" s="73"/>
      <c r="M1562" s="81">
        <v>3929.0</v>
      </c>
      <c r="N1562" s="86"/>
      <c r="O1562" s="73"/>
      <c r="P1562" s="81">
        <v>4188.0</v>
      </c>
      <c r="Q1562" s="86"/>
    </row>
    <row r="1563">
      <c r="A1563" s="71" t="s">
        <v>308</v>
      </c>
      <c r="B1563" s="72" t="s">
        <v>24</v>
      </c>
      <c r="C1563" s="78">
        <v>49.0</v>
      </c>
      <c r="D1563" s="81">
        <v>42669.0</v>
      </c>
      <c r="E1563" s="84">
        <f t="shared" ref="E1563:E1565" si="494">C1563/D1563</f>
        <v>0.001148374698</v>
      </c>
      <c r="F1563" s="73"/>
      <c r="G1563" s="81">
        <v>56356.0</v>
      </c>
      <c r="H1563" s="86"/>
      <c r="I1563" s="78">
        <v>150.0</v>
      </c>
      <c r="J1563" s="81">
        <v>64962.0</v>
      </c>
      <c r="K1563" s="84">
        <f t="shared" ref="K1563:K1565" si="495">I1563/J1563</f>
        <v>0.002309042209</v>
      </c>
      <c r="L1563" s="78">
        <v>271.0</v>
      </c>
      <c r="M1563" s="81">
        <v>64006.0</v>
      </c>
      <c r="N1563" s="84">
        <f t="shared" ref="N1563:N1566" si="496">L1563/M1563</f>
        <v>0.004233978065</v>
      </c>
      <c r="O1563" s="78">
        <v>226.0</v>
      </c>
      <c r="P1563" s="81">
        <v>59527.0</v>
      </c>
      <c r="Q1563" s="84">
        <f t="shared" ref="Q1563:Q1566" si="497">O1563/P1563</f>
        <v>0.003796596502</v>
      </c>
    </row>
    <row r="1564">
      <c r="A1564" s="71" t="s">
        <v>1132</v>
      </c>
      <c r="B1564" s="72" t="s">
        <v>24</v>
      </c>
      <c r="C1564" s="78">
        <v>9.0</v>
      </c>
      <c r="D1564" s="81">
        <v>66103.0</v>
      </c>
      <c r="E1564" s="84">
        <f t="shared" si="494"/>
        <v>0.000136151158</v>
      </c>
      <c r="F1564" s="78">
        <v>160.0</v>
      </c>
      <c r="G1564" s="81">
        <v>80382.0</v>
      </c>
      <c r="H1564" s="84">
        <f t="shared" ref="H1564:H1565" si="498">F1564/G1564</f>
        <v>0.001990495385</v>
      </c>
      <c r="I1564" s="78">
        <v>230.0</v>
      </c>
      <c r="J1564" s="81">
        <v>82250.0</v>
      </c>
      <c r="K1564" s="84">
        <f t="shared" si="495"/>
        <v>0.002796352584</v>
      </c>
      <c r="L1564" s="78">
        <v>498.0</v>
      </c>
      <c r="M1564" s="81">
        <v>83574.0</v>
      </c>
      <c r="N1564" s="84">
        <f t="shared" si="496"/>
        <v>0.005958791012</v>
      </c>
      <c r="O1564" s="78">
        <v>531.0</v>
      </c>
      <c r="P1564" s="81">
        <v>84003.0</v>
      </c>
      <c r="Q1564" s="84">
        <f t="shared" si="497"/>
        <v>0.006321202814</v>
      </c>
    </row>
    <row r="1565">
      <c r="A1565" s="71" t="s">
        <v>2271</v>
      </c>
      <c r="B1565" s="72" t="s">
        <v>24</v>
      </c>
      <c r="C1565" s="78">
        <v>13000.0</v>
      </c>
      <c r="D1565" s="81">
        <v>599495.0</v>
      </c>
      <c r="E1565" s="84">
        <f t="shared" si="494"/>
        <v>0.02168491814</v>
      </c>
      <c r="F1565" s="78">
        <v>251150.0</v>
      </c>
      <c r="G1565" s="81">
        <v>1634351.0</v>
      </c>
      <c r="H1565" s="84">
        <f t="shared" si="498"/>
        <v>0.1536695606</v>
      </c>
      <c r="I1565" s="78">
        <v>567000.0</v>
      </c>
      <c r="J1565" s="81">
        <v>2018356.0</v>
      </c>
      <c r="K1565" s="84">
        <f t="shared" si="495"/>
        <v>0.2809217006</v>
      </c>
      <c r="L1565" s="78">
        <v>797000.0</v>
      </c>
      <c r="M1565" s="81">
        <v>2560401.0</v>
      </c>
      <c r="N1565" s="84">
        <f t="shared" si="496"/>
        <v>0.311279366</v>
      </c>
      <c r="O1565" s="78">
        <v>974765.0</v>
      </c>
      <c r="P1565" s="81">
        <v>2698285.0</v>
      </c>
      <c r="Q1565" s="84">
        <f t="shared" si="497"/>
        <v>0.361253537</v>
      </c>
    </row>
    <row r="1566">
      <c r="A1566" s="71" t="s">
        <v>916</v>
      </c>
      <c r="B1566" s="72" t="s">
        <v>24</v>
      </c>
      <c r="C1566" s="73"/>
      <c r="D1566" s="81">
        <v>31416.0</v>
      </c>
      <c r="E1566" s="86"/>
      <c r="F1566" s="73"/>
      <c r="G1566" s="81">
        <v>24849.0</v>
      </c>
      <c r="H1566" s="86"/>
      <c r="I1566" s="73"/>
      <c r="J1566" s="81">
        <v>23704.0</v>
      </c>
      <c r="K1566" s="86"/>
      <c r="L1566" s="78">
        <v>21.0</v>
      </c>
      <c r="M1566" s="81">
        <v>23447.0</v>
      </c>
      <c r="N1566" s="84">
        <f t="shared" si="496"/>
        <v>0.0008956369685</v>
      </c>
      <c r="O1566" s="78">
        <v>13.0</v>
      </c>
      <c r="P1566" s="81">
        <v>22815.0</v>
      </c>
      <c r="Q1566" s="84">
        <f t="shared" si="497"/>
        <v>0.0005698005698</v>
      </c>
    </row>
    <row r="1567">
      <c r="A1567" s="71" t="s">
        <v>297</v>
      </c>
      <c r="B1567" s="72" t="s">
        <v>24</v>
      </c>
      <c r="C1567" s="73"/>
      <c r="D1567" s="81">
        <v>39562.0</v>
      </c>
      <c r="E1567" s="86"/>
      <c r="F1567" s="73"/>
      <c r="G1567" s="81">
        <v>38037.0</v>
      </c>
      <c r="H1567" s="86"/>
      <c r="I1567" s="73"/>
      <c r="J1567" s="81">
        <v>36830.0</v>
      </c>
      <c r="K1567" s="86"/>
      <c r="L1567" s="76" t="s">
        <v>1383</v>
      </c>
      <c r="M1567" s="81">
        <v>37560.0</v>
      </c>
      <c r="N1567" s="77" t="s">
        <v>1383</v>
      </c>
      <c r="O1567" s="73"/>
      <c r="P1567" s="81">
        <v>38510.0</v>
      </c>
      <c r="Q1567" s="86"/>
    </row>
    <row r="1568">
      <c r="A1568" s="71" t="s">
        <v>708</v>
      </c>
      <c r="B1568" s="72" t="s">
        <v>24</v>
      </c>
      <c r="C1568" s="73"/>
      <c r="D1568" s="81">
        <v>44112.0</v>
      </c>
      <c r="E1568" s="86"/>
      <c r="F1568" s="73"/>
      <c r="G1568" s="81">
        <v>39289.0</v>
      </c>
      <c r="H1568" s="86"/>
      <c r="I1568" s="78">
        <v>60.0</v>
      </c>
      <c r="J1568" s="81">
        <v>39535.0</v>
      </c>
      <c r="K1568" s="84">
        <f t="shared" ref="K1568:K1587" si="499">I1568/J1568</f>
        <v>0.001517642595</v>
      </c>
      <c r="L1568" s="76" t="s">
        <v>1383</v>
      </c>
      <c r="M1568" s="81">
        <v>39790.0</v>
      </c>
      <c r="N1568" s="77" t="s">
        <v>1383</v>
      </c>
      <c r="O1568" s="78">
        <v>120.0</v>
      </c>
      <c r="P1568" s="81">
        <v>39598.0</v>
      </c>
      <c r="Q1568" s="84">
        <f t="shared" ref="Q1568:Q1577" si="500">O1568/P1568</f>
        <v>0.003030456084</v>
      </c>
    </row>
    <row r="1569">
      <c r="A1569" s="71" t="s">
        <v>285</v>
      </c>
      <c r="B1569" s="72" t="s">
        <v>24</v>
      </c>
      <c r="C1569" s="78">
        <v>1189.0</v>
      </c>
      <c r="D1569" s="81">
        <v>144903.0</v>
      </c>
      <c r="E1569" s="84">
        <f>C1569/D1569</f>
        <v>0.008205489189</v>
      </c>
      <c r="F1569" s="78">
        <v>10000.0</v>
      </c>
      <c r="G1569" s="81">
        <v>283212.0</v>
      </c>
      <c r="H1569" s="84">
        <f t="shared" ref="H1569:H1575" si="501">F1569/G1569</f>
        <v>0.03530923831</v>
      </c>
      <c r="I1569" s="78">
        <v>20000.0</v>
      </c>
      <c r="J1569" s="81">
        <v>352034.0</v>
      </c>
      <c r="K1569" s="84">
        <f t="shared" si="499"/>
        <v>0.05681269423</v>
      </c>
      <c r="L1569" s="78">
        <v>22636.0</v>
      </c>
      <c r="M1569" s="81">
        <v>423881.0</v>
      </c>
      <c r="N1569" s="84">
        <f t="shared" ref="N1569:N1601" si="502">L1569/M1569</f>
        <v>0.05340178022</v>
      </c>
      <c r="O1569" s="78">
        <v>23506.0</v>
      </c>
      <c r="P1569" s="81">
        <v>438230.0</v>
      </c>
      <c r="Q1569" s="84">
        <f t="shared" si="500"/>
        <v>0.05363850033</v>
      </c>
    </row>
    <row r="1570">
      <c r="A1570" s="71" t="s">
        <v>277</v>
      </c>
      <c r="B1570" s="72" t="s">
        <v>24</v>
      </c>
      <c r="C1570" s="73"/>
      <c r="D1570" s="81">
        <v>38315.0</v>
      </c>
      <c r="E1570" s="86"/>
      <c r="F1570" s="78">
        <v>250.0</v>
      </c>
      <c r="G1570" s="81">
        <v>57567.0</v>
      </c>
      <c r="H1570" s="84">
        <f t="shared" si="501"/>
        <v>0.004342765821</v>
      </c>
      <c r="I1570" s="78">
        <v>311.0</v>
      </c>
      <c r="J1570" s="81">
        <v>57928.0</v>
      </c>
      <c r="K1570" s="84">
        <f t="shared" si="499"/>
        <v>0.0053687336</v>
      </c>
      <c r="L1570" s="78">
        <v>742.0</v>
      </c>
      <c r="M1570" s="81">
        <v>60076.0</v>
      </c>
      <c r="N1570" s="84">
        <f t="shared" si="502"/>
        <v>0.01235102204</v>
      </c>
      <c r="O1570" s="78">
        <v>666.0</v>
      </c>
      <c r="P1570" s="81">
        <v>59142.0</v>
      </c>
      <c r="Q1570" s="84">
        <f t="shared" si="500"/>
        <v>0.01126103277</v>
      </c>
    </row>
    <row r="1571">
      <c r="A1571" s="71" t="s">
        <v>263</v>
      </c>
      <c r="B1571" s="72" t="s">
        <v>24</v>
      </c>
      <c r="C1571" s="73"/>
      <c r="D1571" s="91">
        <v>37647.0</v>
      </c>
      <c r="E1571" s="92"/>
      <c r="F1571" s="78">
        <v>1500.0</v>
      </c>
      <c r="G1571" s="81">
        <v>83930.0</v>
      </c>
      <c r="H1571" s="84">
        <f t="shared" si="501"/>
        <v>0.01787203622</v>
      </c>
      <c r="I1571" s="78">
        <v>669.0</v>
      </c>
      <c r="J1571" s="81">
        <v>126120.0</v>
      </c>
      <c r="K1571" s="84">
        <f t="shared" si="499"/>
        <v>0.005304471931</v>
      </c>
      <c r="L1571" s="78">
        <v>4762.0</v>
      </c>
      <c r="M1571" s="81">
        <v>303053.0</v>
      </c>
      <c r="N1571" s="84">
        <f t="shared" si="502"/>
        <v>0.01571342306</v>
      </c>
      <c r="O1571" s="78">
        <v>17575.0</v>
      </c>
      <c r="P1571" s="81">
        <v>406748.0</v>
      </c>
      <c r="Q1571" s="84">
        <f t="shared" si="500"/>
        <v>0.0432085714</v>
      </c>
    </row>
    <row r="1572">
      <c r="A1572" s="71" t="s">
        <v>2272</v>
      </c>
      <c r="B1572" s="72" t="s">
        <v>24</v>
      </c>
      <c r="C1572" s="78">
        <v>60000.0</v>
      </c>
      <c r="D1572" s="81">
        <f>1206299-(28338+13288)</f>
        <v>1164673</v>
      </c>
      <c r="E1572" s="84">
        <f t="shared" ref="E1572:E1583" si="503">C1572/D1572</f>
        <v>0.05151660595</v>
      </c>
      <c r="F1572" s="90">
        <v>552667.0</v>
      </c>
      <c r="G1572" s="74">
        <v>2331542.0</v>
      </c>
      <c r="H1572" s="84">
        <f t="shared" si="501"/>
        <v>0.2370392641</v>
      </c>
      <c r="I1572" s="78">
        <v>695000.0</v>
      </c>
      <c r="J1572" s="81">
        <v>2284103.0</v>
      </c>
      <c r="K1572" s="84">
        <f t="shared" si="499"/>
        <v>0.3042769963</v>
      </c>
      <c r="L1572" s="78">
        <v>465000.0</v>
      </c>
      <c r="M1572" s="81">
        <v>1867312.0</v>
      </c>
      <c r="N1572" s="84">
        <f t="shared" si="502"/>
        <v>0.2490210527</v>
      </c>
      <c r="O1572" s="78">
        <v>351057.0</v>
      </c>
      <c r="P1572" s="81">
        <v>1889924.0</v>
      </c>
      <c r="Q1572" s="84">
        <f t="shared" si="500"/>
        <v>0.1857519138</v>
      </c>
    </row>
    <row r="1573">
      <c r="A1573" s="71" t="s">
        <v>2273</v>
      </c>
      <c r="B1573" s="72" t="s">
        <v>24</v>
      </c>
      <c r="C1573" s="78">
        <v>86.0</v>
      </c>
      <c r="D1573" s="81">
        <v>54173.0</v>
      </c>
      <c r="E1573" s="84">
        <f t="shared" si="503"/>
        <v>0.001587506692</v>
      </c>
      <c r="F1573" s="78">
        <v>350.0</v>
      </c>
      <c r="G1573" s="81">
        <v>92036.0</v>
      </c>
      <c r="H1573" s="84">
        <f t="shared" si="501"/>
        <v>0.003802859751</v>
      </c>
      <c r="I1573" s="78">
        <v>300.0</v>
      </c>
      <c r="J1573" s="81">
        <v>118705.0</v>
      </c>
      <c r="K1573" s="84">
        <f t="shared" si="499"/>
        <v>0.002527273493</v>
      </c>
      <c r="L1573" s="78">
        <v>1090.0</v>
      </c>
      <c r="M1573" s="81">
        <v>149329.0</v>
      </c>
      <c r="N1573" s="84">
        <f t="shared" si="502"/>
        <v>0.007299318953</v>
      </c>
      <c r="O1573" s="78">
        <v>1295.0</v>
      </c>
      <c r="P1573" s="81">
        <v>160110.0</v>
      </c>
      <c r="Q1573" s="84">
        <f t="shared" si="500"/>
        <v>0.00808818937</v>
      </c>
    </row>
    <row r="1574">
      <c r="A1574" s="71" t="s">
        <v>2274</v>
      </c>
      <c r="B1574" s="72" t="s">
        <v>24</v>
      </c>
      <c r="C1574" s="78">
        <v>927.0</v>
      </c>
      <c r="D1574" s="81">
        <v>115475.0</v>
      </c>
      <c r="E1574" s="84">
        <f t="shared" si="503"/>
        <v>0.008027711626</v>
      </c>
      <c r="F1574" s="78">
        <v>2000.0</v>
      </c>
      <c r="G1574" s="81">
        <v>154157.0</v>
      </c>
      <c r="H1574" s="84">
        <f t="shared" si="501"/>
        <v>0.01297378646</v>
      </c>
      <c r="I1574" s="78">
        <v>2186.0</v>
      </c>
      <c r="J1574" s="81">
        <v>182833.0</v>
      </c>
      <c r="K1574" s="84">
        <f t="shared" si="499"/>
        <v>0.0119562661</v>
      </c>
      <c r="L1574" s="78">
        <v>5257.0</v>
      </c>
      <c r="M1574" s="81">
        <v>198763.0</v>
      </c>
      <c r="N1574" s="84">
        <f t="shared" si="502"/>
        <v>0.0264485845</v>
      </c>
      <c r="O1574" s="78">
        <v>3815.0</v>
      </c>
      <c r="P1574" s="81">
        <v>203636.0</v>
      </c>
      <c r="Q1574" s="84">
        <f t="shared" si="500"/>
        <v>0.01873440845</v>
      </c>
    </row>
    <row r="1575">
      <c r="A1575" s="71" t="s">
        <v>2275</v>
      </c>
      <c r="B1575" s="72" t="s">
        <v>24</v>
      </c>
      <c r="C1575" s="78">
        <v>2000.0</v>
      </c>
      <c r="D1575" s="81">
        <v>117893.0</v>
      </c>
      <c r="E1575" s="84">
        <f t="shared" si="503"/>
        <v>0.01696453564</v>
      </c>
      <c r="F1575" s="78">
        <v>10000.0</v>
      </c>
      <c r="G1575" s="81">
        <v>200298.0</v>
      </c>
      <c r="H1575" s="84">
        <f t="shared" si="501"/>
        <v>0.04992561084</v>
      </c>
      <c r="I1575" s="78">
        <v>12000.0</v>
      </c>
      <c r="J1575" s="81">
        <v>241465.0</v>
      </c>
      <c r="K1575" s="84">
        <f t="shared" si="499"/>
        <v>0.04969664341</v>
      </c>
      <c r="L1575" s="78">
        <v>14260.0</v>
      </c>
      <c r="M1575" s="81">
        <v>291606.0</v>
      </c>
      <c r="N1575" s="84">
        <f t="shared" si="502"/>
        <v>0.0489016001</v>
      </c>
      <c r="O1575" s="78">
        <v>14532.0</v>
      </c>
      <c r="P1575" s="81">
        <v>295108.0</v>
      </c>
      <c r="Q1575" s="84">
        <f t="shared" si="500"/>
        <v>0.04924298901</v>
      </c>
    </row>
    <row r="1576">
      <c r="A1576" s="71" t="s">
        <v>1235</v>
      </c>
      <c r="B1576" s="72" t="s">
        <v>24</v>
      </c>
      <c r="C1576" s="78">
        <v>21.0</v>
      </c>
      <c r="D1576" s="81">
        <v>49541.0</v>
      </c>
      <c r="E1576" s="84">
        <f t="shared" si="503"/>
        <v>0.0004238913223</v>
      </c>
      <c r="F1576" s="73"/>
      <c r="G1576" s="81">
        <v>52286.0</v>
      </c>
      <c r="H1576" s="86"/>
      <c r="I1576" s="78">
        <v>13.0</v>
      </c>
      <c r="J1576" s="81">
        <v>52652.0</v>
      </c>
      <c r="K1576" s="84">
        <f t="shared" si="499"/>
        <v>0.0002469042012</v>
      </c>
      <c r="L1576" s="78">
        <v>64.0</v>
      </c>
      <c r="M1576" s="81">
        <v>54276.0</v>
      </c>
      <c r="N1576" s="84">
        <f t="shared" si="502"/>
        <v>0.001179158376</v>
      </c>
      <c r="O1576" s="78">
        <v>100.0</v>
      </c>
      <c r="P1576" s="81">
        <v>55307.0</v>
      </c>
      <c r="Q1576" s="84">
        <f t="shared" si="500"/>
        <v>0.001808089392</v>
      </c>
    </row>
    <row r="1577">
      <c r="A1577" s="71" t="s">
        <v>138</v>
      </c>
      <c r="B1577" s="72" t="s">
        <v>24</v>
      </c>
      <c r="C1577" s="78">
        <v>158.0</v>
      </c>
      <c r="D1577" s="81">
        <v>88220.0</v>
      </c>
      <c r="E1577" s="84">
        <f t="shared" si="503"/>
        <v>0.001790977103</v>
      </c>
      <c r="F1577" s="78">
        <v>500.0</v>
      </c>
      <c r="G1577" s="81">
        <v>116001.0</v>
      </c>
      <c r="H1577" s="84">
        <f>F1577/G1577</f>
        <v>0.00431030767</v>
      </c>
      <c r="I1577" s="78">
        <v>550.0</v>
      </c>
      <c r="J1577" s="81">
        <v>119844.0</v>
      </c>
      <c r="K1577" s="84">
        <f t="shared" si="499"/>
        <v>0.004589299423</v>
      </c>
      <c r="L1577" s="78">
        <v>2725.0</v>
      </c>
      <c r="M1577" s="81">
        <v>130383.0</v>
      </c>
      <c r="N1577" s="84">
        <f t="shared" si="502"/>
        <v>0.02089996395</v>
      </c>
      <c r="O1577" s="78">
        <v>3780.0</v>
      </c>
      <c r="P1577" s="81">
        <v>140113.0</v>
      </c>
      <c r="Q1577" s="84">
        <f t="shared" si="500"/>
        <v>0.02697822472</v>
      </c>
    </row>
    <row r="1578">
      <c r="A1578" s="71" t="s">
        <v>1918</v>
      </c>
      <c r="B1578" s="72" t="s">
        <v>24</v>
      </c>
      <c r="C1578" s="76">
        <v>950.0</v>
      </c>
      <c r="D1578" s="81">
        <v>30128.0</v>
      </c>
      <c r="E1578" s="84">
        <f t="shared" si="503"/>
        <v>0.03153212958</v>
      </c>
      <c r="F1578" s="73"/>
      <c r="G1578" s="81">
        <v>32000.0</v>
      </c>
      <c r="H1578" s="86"/>
      <c r="I1578" s="76">
        <v>1400.0</v>
      </c>
      <c r="J1578" s="81">
        <v>28619.0</v>
      </c>
      <c r="K1578" s="84">
        <f t="shared" si="499"/>
        <v>0.04891855061</v>
      </c>
      <c r="L1578" s="78">
        <v>14.0</v>
      </c>
      <c r="M1578" s="81">
        <v>28795.0</v>
      </c>
      <c r="N1578" s="84">
        <f t="shared" si="502"/>
        <v>0.0004861955201</v>
      </c>
      <c r="O1578" s="76" t="s">
        <v>1383</v>
      </c>
      <c r="P1578" s="81">
        <v>27760.0</v>
      </c>
      <c r="Q1578" s="77" t="s">
        <v>1383</v>
      </c>
    </row>
    <row r="1579">
      <c r="A1579" s="71" t="s">
        <v>2276</v>
      </c>
      <c r="B1579" s="72" t="s">
        <v>24</v>
      </c>
      <c r="C1579" s="78">
        <v>49.0</v>
      </c>
      <c r="D1579" s="81">
        <v>77911.0</v>
      </c>
      <c r="E1579" s="84">
        <f t="shared" si="503"/>
        <v>0.0006289227452</v>
      </c>
      <c r="F1579" s="73"/>
      <c r="G1579" s="81">
        <v>71664.0</v>
      </c>
      <c r="H1579" s="86"/>
      <c r="I1579" s="78">
        <v>360.0</v>
      </c>
      <c r="J1579" s="81">
        <v>71045.0</v>
      </c>
      <c r="K1579" s="84">
        <f t="shared" si="499"/>
        <v>0.005067210923</v>
      </c>
      <c r="L1579" s="78">
        <v>152.0</v>
      </c>
      <c r="M1579" s="81">
        <v>69645.0</v>
      </c>
      <c r="N1579" s="84">
        <f t="shared" si="502"/>
        <v>0.002182496949</v>
      </c>
      <c r="O1579" s="78">
        <v>189.0</v>
      </c>
      <c r="P1579" s="81">
        <v>71275.0</v>
      </c>
      <c r="Q1579" s="84">
        <f t="shared" ref="Q1579:Q1601" si="504">O1579/P1579</f>
        <v>0.002651701157</v>
      </c>
    </row>
    <row r="1580">
      <c r="A1580" s="71" t="s">
        <v>1098</v>
      </c>
      <c r="B1580" s="72" t="s">
        <v>24</v>
      </c>
      <c r="C1580" s="78">
        <v>22.0</v>
      </c>
      <c r="D1580" s="81">
        <v>51397.0</v>
      </c>
      <c r="E1580" s="84">
        <f t="shared" si="503"/>
        <v>0.0004280405471</v>
      </c>
      <c r="F1580" s="73"/>
      <c r="G1580" s="81">
        <v>47216.0</v>
      </c>
      <c r="H1580" s="86"/>
      <c r="I1580" s="78">
        <v>35.0</v>
      </c>
      <c r="J1580" s="81">
        <v>46200.0</v>
      </c>
      <c r="K1580" s="84">
        <f t="shared" si="499"/>
        <v>0.0007575757576</v>
      </c>
      <c r="L1580" s="78">
        <v>29.0</v>
      </c>
      <c r="M1580" s="81">
        <v>46710.0</v>
      </c>
      <c r="N1580" s="84">
        <f t="shared" si="502"/>
        <v>0.0006208520659</v>
      </c>
      <c r="O1580" s="78">
        <v>60.0</v>
      </c>
      <c r="P1580" s="81">
        <v>46082.0</v>
      </c>
      <c r="Q1580" s="84">
        <f t="shared" si="504"/>
        <v>0.001302026822</v>
      </c>
    </row>
    <row r="1581">
      <c r="A1581" s="71" t="s">
        <v>315</v>
      </c>
      <c r="B1581" s="72" t="s">
        <v>24</v>
      </c>
      <c r="C1581" s="76">
        <v>6.0</v>
      </c>
      <c r="D1581" s="81">
        <v>15181.0</v>
      </c>
      <c r="E1581" s="84">
        <f t="shared" si="503"/>
        <v>0.0003952308807</v>
      </c>
      <c r="F1581" s="73"/>
      <c r="G1581" s="81">
        <v>14665.0</v>
      </c>
      <c r="H1581" s="86"/>
      <c r="I1581" s="76">
        <v>17.0</v>
      </c>
      <c r="J1581" s="81">
        <v>10802.0</v>
      </c>
      <c r="K1581" s="84">
        <f t="shared" si="499"/>
        <v>0.001573782633</v>
      </c>
      <c r="L1581" s="76">
        <v>37.0</v>
      </c>
      <c r="M1581" s="81">
        <v>13744.0</v>
      </c>
      <c r="N1581" s="84">
        <f t="shared" si="502"/>
        <v>0.002692083818</v>
      </c>
      <c r="O1581" s="76">
        <v>69.0</v>
      </c>
      <c r="P1581" s="81">
        <v>16555.0</v>
      </c>
      <c r="Q1581" s="84">
        <f t="shared" si="504"/>
        <v>0.004167925098</v>
      </c>
    </row>
    <row r="1582">
      <c r="A1582" s="71" t="s">
        <v>32</v>
      </c>
      <c r="B1582" s="72" t="s">
        <v>24</v>
      </c>
      <c r="C1582" s="78">
        <v>42.0</v>
      </c>
      <c r="D1582" s="81">
        <v>52927.0</v>
      </c>
      <c r="E1582" s="84">
        <f t="shared" si="503"/>
        <v>0.0007935458273</v>
      </c>
      <c r="F1582" s="93">
        <v>4390.0</v>
      </c>
      <c r="G1582" s="81">
        <v>284041.0</v>
      </c>
      <c r="H1582" s="84">
        <f t="shared" ref="H1582:H1587" si="505">F1582/G1582</f>
        <v>0.01545551522</v>
      </c>
      <c r="I1582" s="78">
        <v>23000.0</v>
      </c>
      <c r="J1582" s="81">
        <v>469042.0</v>
      </c>
      <c r="K1582" s="84">
        <f t="shared" si="499"/>
        <v>0.04903612043</v>
      </c>
      <c r="L1582" s="78">
        <v>75800.0</v>
      </c>
      <c r="M1582" s="81">
        <v>1079129.0</v>
      </c>
      <c r="N1582" s="84">
        <f t="shared" si="502"/>
        <v>0.07024183392</v>
      </c>
      <c r="O1582" s="78">
        <v>107855.0</v>
      </c>
      <c r="P1582" s="81">
        <v>1297634.0</v>
      </c>
      <c r="Q1582" s="84">
        <f t="shared" si="504"/>
        <v>0.08311665693</v>
      </c>
    </row>
    <row r="1583">
      <c r="A1583" s="71" t="s">
        <v>2277</v>
      </c>
      <c r="B1583" s="72" t="s">
        <v>24</v>
      </c>
      <c r="C1583" s="78">
        <v>500.0</v>
      </c>
      <c r="D1583" s="81">
        <v>115328.0</v>
      </c>
      <c r="E1583" s="84">
        <f t="shared" si="503"/>
        <v>0.004335460599</v>
      </c>
      <c r="F1583" s="78">
        <v>1800.0</v>
      </c>
      <c r="G1583" s="81">
        <v>122276.0</v>
      </c>
      <c r="H1583" s="84">
        <f t="shared" si="505"/>
        <v>0.01472079558</v>
      </c>
      <c r="I1583" s="78">
        <v>3087.0</v>
      </c>
      <c r="J1583" s="81">
        <v>113129.0</v>
      </c>
      <c r="K1583" s="84">
        <f t="shared" si="499"/>
        <v>0.02728743293</v>
      </c>
      <c r="L1583" s="78">
        <v>2797.0</v>
      </c>
      <c r="M1583" s="81">
        <v>119781.0</v>
      </c>
      <c r="N1583" s="84">
        <f t="shared" si="502"/>
        <v>0.02335094881</v>
      </c>
      <c r="O1583" s="78">
        <v>3547.0</v>
      </c>
      <c r="P1583" s="81">
        <v>121834.0</v>
      </c>
      <c r="Q1583" s="84">
        <f t="shared" si="504"/>
        <v>0.02911338378</v>
      </c>
    </row>
    <row r="1584">
      <c r="A1584" s="71" t="s">
        <v>1060</v>
      </c>
      <c r="B1584" s="72" t="s">
        <v>24</v>
      </c>
      <c r="C1584" s="73"/>
      <c r="D1584" s="81">
        <v>38991.0</v>
      </c>
      <c r="E1584" s="86"/>
      <c r="F1584" s="78">
        <v>800.0</v>
      </c>
      <c r="G1584" s="81">
        <v>85969.0</v>
      </c>
      <c r="H1584" s="84">
        <f t="shared" si="505"/>
        <v>0.009305679954</v>
      </c>
      <c r="I1584" s="78">
        <v>5000.0</v>
      </c>
      <c r="J1584" s="81">
        <v>116531.0</v>
      </c>
      <c r="K1584" s="84">
        <f t="shared" si="499"/>
        <v>0.04290703761</v>
      </c>
      <c r="L1584" s="78">
        <v>7200.0</v>
      </c>
      <c r="M1584" s="81">
        <v>158346.0</v>
      </c>
      <c r="N1584" s="84">
        <f t="shared" si="502"/>
        <v>0.04547004661</v>
      </c>
      <c r="O1584" s="78">
        <v>9158.0</v>
      </c>
      <c r="P1584" s="81">
        <v>174441.0</v>
      </c>
      <c r="Q1584" s="84">
        <f t="shared" si="504"/>
        <v>0.05249912578</v>
      </c>
    </row>
    <row r="1585">
      <c r="A1585" s="71" t="s">
        <v>286</v>
      </c>
      <c r="B1585" s="72" t="s">
        <v>24</v>
      </c>
      <c r="C1585" s="78">
        <v>28.0</v>
      </c>
      <c r="D1585" s="81">
        <v>27690.0</v>
      </c>
      <c r="E1585" s="84">
        <f t="shared" ref="E1585:E1586" si="506">C1585/D1585</f>
        <v>0.001011195377</v>
      </c>
      <c r="F1585" s="78">
        <v>232.0</v>
      </c>
      <c r="G1585" s="81">
        <v>46873.0</v>
      </c>
      <c r="H1585" s="84">
        <f t="shared" si="505"/>
        <v>0.004949544514</v>
      </c>
      <c r="I1585" s="78">
        <v>225.0</v>
      </c>
      <c r="J1585" s="81">
        <v>45548.0</v>
      </c>
      <c r="K1585" s="84">
        <f t="shared" si="499"/>
        <v>0.004939843681</v>
      </c>
      <c r="L1585" s="78">
        <v>2050.0</v>
      </c>
      <c r="M1585" s="81">
        <v>59599.0</v>
      </c>
      <c r="N1585" s="84">
        <f t="shared" si="502"/>
        <v>0.03439655028</v>
      </c>
      <c r="O1585" s="78">
        <v>2552.0</v>
      </c>
      <c r="P1585" s="81">
        <v>74261.0</v>
      </c>
      <c r="Q1585" s="84">
        <f t="shared" si="504"/>
        <v>0.03436527922</v>
      </c>
    </row>
    <row r="1586">
      <c r="A1586" s="71" t="s">
        <v>534</v>
      </c>
      <c r="B1586" s="72" t="s">
        <v>24</v>
      </c>
      <c r="C1586" s="78">
        <v>65.0</v>
      </c>
      <c r="D1586" s="81">
        <v>55156.0</v>
      </c>
      <c r="E1586" s="84">
        <f t="shared" si="506"/>
        <v>0.001178475596</v>
      </c>
      <c r="F1586" s="78">
        <v>40.0</v>
      </c>
      <c r="G1586" s="81">
        <v>61917.0</v>
      </c>
      <c r="H1586" s="84">
        <f t="shared" si="505"/>
        <v>0.0006460261318</v>
      </c>
      <c r="I1586" s="78">
        <v>52.0</v>
      </c>
      <c r="J1586" s="81">
        <v>60029.0</v>
      </c>
      <c r="K1586" s="84">
        <f t="shared" si="499"/>
        <v>0.0008662479801</v>
      </c>
      <c r="L1586" s="78">
        <v>366.0</v>
      </c>
      <c r="M1586" s="81">
        <v>63314.0</v>
      </c>
      <c r="N1586" s="84">
        <f t="shared" si="502"/>
        <v>0.005780712007</v>
      </c>
      <c r="O1586" s="78">
        <v>576.0</v>
      </c>
      <c r="P1586" s="81">
        <v>65606.0</v>
      </c>
      <c r="Q1586" s="84">
        <f t="shared" si="504"/>
        <v>0.008779684785</v>
      </c>
    </row>
    <row r="1587">
      <c r="A1587" s="71" t="s">
        <v>2278</v>
      </c>
      <c r="B1587" s="72" t="s">
        <v>24</v>
      </c>
      <c r="C1587" s="76" t="s">
        <v>1383</v>
      </c>
      <c r="D1587" s="81">
        <v>23538.0</v>
      </c>
      <c r="E1587" s="77" t="s">
        <v>1383</v>
      </c>
      <c r="F1587" s="78">
        <v>1000.0</v>
      </c>
      <c r="G1587" s="81">
        <v>88235.0</v>
      </c>
      <c r="H1587" s="84">
        <f t="shared" si="505"/>
        <v>0.01133337111</v>
      </c>
      <c r="I1587" s="78">
        <v>3500.0</v>
      </c>
      <c r="J1587" s="81">
        <v>109363.0</v>
      </c>
      <c r="K1587" s="84">
        <f t="shared" si="499"/>
        <v>0.03200351124</v>
      </c>
      <c r="L1587" s="78">
        <v>3500.0</v>
      </c>
      <c r="M1587" s="81">
        <v>125021.0</v>
      </c>
      <c r="N1587" s="84">
        <f t="shared" si="502"/>
        <v>0.02799529679</v>
      </c>
      <c r="O1587" s="78">
        <v>3750.0</v>
      </c>
      <c r="P1587" s="81">
        <v>122494.0</v>
      </c>
      <c r="Q1587" s="84">
        <f t="shared" si="504"/>
        <v>0.03061374435</v>
      </c>
    </row>
    <row r="1588">
      <c r="A1588" s="71" t="s">
        <v>1134</v>
      </c>
      <c r="B1588" s="72" t="s">
        <v>24</v>
      </c>
      <c r="C1588" s="76">
        <v>544.0</v>
      </c>
      <c r="D1588" s="81">
        <v>32910.0</v>
      </c>
      <c r="E1588" s="84">
        <f>C1588/D1588</f>
        <v>0.01652993011</v>
      </c>
      <c r="F1588" s="76" t="s">
        <v>1383</v>
      </c>
      <c r="G1588" s="81">
        <v>23855.0</v>
      </c>
      <c r="H1588" s="77" t="s">
        <v>1383</v>
      </c>
      <c r="I1588" s="73"/>
      <c r="J1588" s="81">
        <v>21303.0</v>
      </c>
      <c r="K1588" s="86"/>
      <c r="L1588" s="78">
        <v>12.0</v>
      </c>
      <c r="M1588" s="81">
        <v>19667.0</v>
      </c>
      <c r="N1588" s="84">
        <f t="shared" si="502"/>
        <v>0.0006101591498</v>
      </c>
      <c r="O1588" s="78">
        <v>27.0</v>
      </c>
      <c r="P1588" s="81">
        <v>20812.0</v>
      </c>
      <c r="Q1588" s="84">
        <f t="shared" si="504"/>
        <v>0.001297328464</v>
      </c>
    </row>
    <row r="1589">
      <c r="A1589" s="71" t="s">
        <v>953</v>
      </c>
      <c r="B1589" s="72" t="s">
        <v>24</v>
      </c>
      <c r="C1589" s="73"/>
      <c r="D1589" s="81">
        <v>18842.0</v>
      </c>
      <c r="E1589" s="86"/>
      <c r="F1589" s="73"/>
      <c r="G1589" s="81">
        <v>14004.0</v>
      </c>
      <c r="H1589" s="86"/>
      <c r="I1589" s="73"/>
      <c r="J1589" s="81">
        <v>13098.0</v>
      </c>
      <c r="K1589" s="86"/>
      <c r="L1589" s="78">
        <v>20.0</v>
      </c>
      <c r="M1589" s="81">
        <v>12909.0</v>
      </c>
      <c r="N1589" s="84">
        <f t="shared" si="502"/>
        <v>0.001549306685</v>
      </c>
      <c r="O1589" s="78">
        <v>17.0</v>
      </c>
      <c r="P1589" s="81">
        <v>12979.0</v>
      </c>
      <c r="Q1589" s="84">
        <f t="shared" si="504"/>
        <v>0.001309808152</v>
      </c>
    </row>
    <row r="1590">
      <c r="A1590" s="71" t="s">
        <v>1061</v>
      </c>
      <c r="B1590" s="72" t="s">
        <v>24</v>
      </c>
      <c r="C1590" s="78">
        <v>14.0</v>
      </c>
      <c r="D1590" s="81">
        <v>29278.0</v>
      </c>
      <c r="E1590" s="84">
        <f t="shared" ref="E1590:E1591" si="507">C1590/D1590</f>
        <v>0.0004781747387</v>
      </c>
      <c r="F1590" s="73"/>
      <c r="G1590" s="81">
        <v>26972.0</v>
      </c>
      <c r="H1590" s="86"/>
      <c r="I1590" s="73"/>
      <c r="J1590" s="81">
        <v>24735.0</v>
      </c>
      <c r="K1590" s="86"/>
      <c r="L1590" s="78">
        <v>36.0</v>
      </c>
      <c r="M1590" s="81">
        <v>24983.0</v>
      </c>
      <c r="N1590" s="84">
        <f t="shared" si="502"/>
        <v>0.001440979866</v>
      </c>
      <c r="O1590" s="78">
        <v>44.0</v>
      </c>
      <c r="P1590" s="81">
        <v>25732.0</v>
      </c>
      <c r="Q1590" s="84">
        <f t="shared" si="504"/>
        <v>0.001709933157</v>
      </c>
    </row>
    <row r="1591">
      <c r="A1591" s="71" t="s">
        <v>2279</v>
      </c>
      <c r="B1591" s="72" t="s">
        <v>24</v>
      </c>
      <c r="C1591" s="78">
        <v>72.0</v>
      </c>
      <c r="D1591" s="81">
        <v>85997.0</v>
      </c>
      <c r="E1591" s="84">
        <f t="shared" si="507"/>
        <v>0.0008372385083</v>
      </c>
      <c r="F1591" s="78">
        <v>75.0</v>
      </c>
      <c r="G1591" s="81">
        <v>89005.0</v>
      </c>
      <c r="H1591" s="84">
        <f>F1591/G1591</f>
        <v>0.0008426492894</v>
      </c>
      <c r="I1591" s="78">
        <v>95.0</v>
      </c>
      <c r="J1591" s="81">
        <v>88121.0</v>
      </c>
      <c r="K1591" s="84">
        <f t="shared" ref="K1591:K1593" si="508">I1591/J1591</f>
        <v>0.001078063118</v>
      </c>
      <c r="L1591" s="78">
        <v>297.0</v>
      </c>
      <c r="M1591" s="81">
        <v>90960.0</v>
      </c>
      <c r="N1591" s="84">
        <f t="shared" si="502"/>
        <v>0.003265171504</v>
      </c>
      <c r="O1591" s="78">
        <v>373.0</v>
      </c>
      <c r="P1591" s="81">
        <v>91098.0</v>
      </c>
      <c r="Q1591" s="84">
        <f t="shared" si="504"/>
        <v>0.004094491646</v>
      </c>
    </row>
    <row r="1592">
      <c r="A1592" s="71" t="s">
        <v>1037</v>
      </c>
      <c r="B1592" s="72" t="s">
        <v>24</v>
      </c>
      <c r="C1592" s="73"/>
      <c r="D1592" s="81">
        <v>77586.0</v>
      </c>
      <c r="E1592" s="86"/>
      <c r="F1592" s="73"/>
      <c r="G1592" s="81">
        <v>83362.0</v>
      </c>
      <c r="H1592" s="86"/>
      <c r="I1592" s="78">
        <v>13.0</v>
      </c>
      <c r="J1592" s="81">
        <v>80627.0</v>
      </c>
      <c r="K1592" s="84">
        <f t="shared" si="508"/>
        <v>0.0001612363104</v>
      </c>
      <c r="L1592" s="78">
        <v>107.0</v>
      </c>
      <c r="M1592" s="81">
        <v>82671.0</v>
      </c>
      <c r="N1592" s="84">
        <f t="shared" si="502"/>
        <v>0.001294286993</v>
      </c>
      <c r="O1592" s="78">
        <v>234.0</v>
      </c>
      <c r="P1592" s="81">
        <v>84927.0</v>
      </c>
      <c r="Q1592" s="84">
        <f t="shared" si="504"/>
        <v>0.002755307499</v>
      </c>
    </row>
    <row r="1593">
      <c r="A1593" s="71" t="s">
        <v>1946</v>
      </c>
      <c r="B1593" s="72" t="s">
        <v>24</v>
      </c>
      <c r="C1593" s="78">
        <v>30.0</v>
      </c>
      <c r="D1593" s="81">
        <v>53888.0</v>
      </c>
      <c r="E1593" s="84">
        <f t="shared" ref="E1593:E1599" si="509">C1593/D1593</f>
        <v>0.0005567102138</v>
      </c>
      <c r="F1593" s="78">
        <v>175.0</v>
      </c>
      <c r="G1593" s="81">
        <v>96138.0</v>
      </c>
      <c r="H1593" s="84">
        <f>F1593/G1593</f>
        <v>0.001820299985</v>
      </c>
      <c r="I1593" s="78">
        <v>1077.0</v>
      </c>
      <c r="J1593" s="81">
        <v>110246.0</v>
      </c>
      <c r="K1593" s="84">
        <f t="shared" si="508"/>
        <v>0.009769061916</v>
      </c>
      <c r="L1593" s="78">
        <v>1339.0</v>
      </c>
      <c r="M1593" s="81">
        <v>161055.0</v>
      </c>
      <c r="N1593" s="84">
        <f t="shared" si="502"/>
        <v>0.008313930024</v>
      </c>
      <c r="O1593" s="78">
        <v>3465.0</v>
      </c>
      <c r="P1593" s="81">
        <v>197355.0</v>
      </c>
      <c r="Q1593" s="84">
        <f t="shared" si="504"/>
        <v>0.01755719389</v>
      </c>
    </row>
    <row r="1594">
      <c r="A1594" s="71" t="s">
        <v>589</v>
      </c>
      <c r="B1594" s="72" t="s">
        <v>24</v>
      </c>
      <c r="C1594" s="78">
        <v>5.0</v>
      </c>
      <c r="D1594" s="81">
        <v>32491.0</v>
      </c>
      <c r="E1594" s="84">
        <f t="shared" si="509"/>
        <v>0.0001538887692</v>
      </c>
      <c r="F1594" s="76" t="s">
        <v>1383</v>
      </c>
      <c r="G1594" s="81">
        <v>33808.0</v>
      </c>
      <c r="H1594" s="77" t="s">
        <v>1383</v>
      </c>
      <c r="I1594" s="73"/>
      <c r="J1594" s="81">
        <v>33163.0</v>
      </c>
      <c r="K1594" s="86"/>
      <c r="L1594" s="78">
        <v>4145.0</v>
      </c>
      <c r="M1594" s="81">
        <v>35272.0</v>
      </c>
      <c r="N1594" s="84">
        <f t="shared" si="502"/>
        <v>0.1175153096</v>
      </c>
      <c r="O1594" s="78">
        <v>5095.0</v>
      </c>
      <c r="P1594" s="81">
        <v>37901.0</v>
      </c>
      <c r="Q1594" s="84">
        <f t="shared" si="504"/>
        <v>0.1344291707</v>
      </c>
    </row>
    <row r="1595">
      <c r="A1595" s="71" t="s">
        <v>1206</v>
      </c>
      <c r="B1595" s="72" t="s">
        <v>24</v>
      </c>
      <c r="C1595" s="78">
        <v>59.0</v>
      </c>
      <c r="D1595" s="81">
        <v>32673.0</v>
      </c>
      <c r="E1595" s="84">
        <f t="shared" si="509"/>
        <v>0.00180577235</v>
      </c>
      <c r="F1595" s="73"/>
      <c r="G1595" s="81">
        <v>25624.0</v>
      </c>
      <c r="H1595" s="86"/>
      <c r="I1595" s="73"/>
      <c r="J1595" s="81">
        <v>24212.0</v>
      </c>
      <c r="K1595" s="86"/>
      <c r="L1595" s="78">
        <v>96.0</v>
      </c>
      <c r="M1595" s="81">
        <v>25480.0</v>
      </c>
      <c r="N1595" s="84">
        <f t="shared" si="502"/>
        <v>0.003767660911</v>
      </c>
      <c r="O1595" s="78">
        <v>100.0</v>
      </c>
      <c r="P1595" s="81">
        <v>27072.0</v>
      </c>
      <c r="Q1595" s="84">
        <f t="shared" si="504"/>
        <v>0.003693853428</v>
      </c>
    </row>
    <row r="1596">
      <c r="A1596" s="71" t="s">
        <v>893</v>
      </c>
      <c r="B1596" s="72" t="s">
        <v>24</v>
      </c>
      <c r="C1596" s="78">
        <v>65.0</v>
      </c>
      <c r="D1596" s="81">
        <v>34445.0</v>
      </c>
      <c r="E1596" s="84">
        <f t="shared" si="509"/>
        <v>0.001887066338</v>
      </c>
      <c r="F1596" s="78">
        <v>120.0</v>
      </c>
      <c r="G1596" s="81">
        <v>33647.0</v>
      </c>
      <c r="H1596" s="84">
        <f t="shared" ref="H1596:H1598" si="510">F1596/G1596</f>
        <v>0.003566439801</v>
      </c>
      <c r="I1596" s="78">
        <v>221.0</v>
      </c>
      <c r="J1596" s="81">
        <v>35285.0</v>
      </c>
      <c r="K1596" s="84">
        <f t="shared" ref="K1596:K1598" si="511">I1596/J1596</f>
        <v>0.006263284682</v>
      </c>
      <c r="L1596" s="78">
        <v>200.0</v>
      </c>
      <c r="M1596" s="81">
        <v>41490.0</v>
      </c>
      <c r="N1596" s="84">
        <f t="shared" si="502"/>
        <v>0.00482043866</v>
      </c>
      <c r="O1596" s="78">
        <v>424.0</v>
      </c>
      <c r="P1596" s="81">
        <v>42340.0</v>
      </c>
      <c r="Q1596" s="84">
        <f t="shared" si="504"/>
        <v>0.010014171</v>
      </c>
    </row>
    <row r="1597">
      <c r="A1597" s="71" t="s">
        <v>2280</v>
      </c>
      <c r="B1597" s="72" t="s">
        <v>24</v>
      </c>
      <c r="C1597" s="78">
        <v>828.0</v>
      </c>
      <c r="D1597" s="81">
        <v>85838.0</v>
      </c>
      <c r="E1597" s="84">
        <f t="shared" si="509"/>
        <v>0.009646077495</v>
      </c>
      <c r="F1597" s="78">
        <v>780.0</v>
      </c>
      <c r="G1597" s="81">
        <v>91769.0</v>
      </c>
      <c r="H1597" s="84">
        <f t="shared" si="510"/>
        <v>0.008499602262</v>
      </c>
      <c r="I1597" s="78">
        <v>1130.0</v>
      </c>
      <c r="J1597" s="81">
        <v>74979.0</v>
      </c>
      <c r="K1597" s="84">
        <f t="shared" si="511"/>
        <v>0.01507088651</v>
      </c>
      <c r="L1597" s="78">
        <v>2501.0</v>
      </c>
      <c r="M1597" s="81">
        <v>80155.0</v>
      </c>
      <c r="N1597" s="84">
        <f t="shared" si="502"/>
        <v>0.03120204604</v>
      </c>
      <c r="O1597" s="78">
        <v>3222.0</v>
      </c>
      <c r="P1597" s="81">
        <v>87017.0</v>
      </c>
      <c r="Q1597" s="84">
        <f t="shared" si="504"/>
        <v>0.03702724755</v>
      </c>
    </row>
    <row r="1598">
      <c r="A1598" s="71" t="s">
        <v>342</v>
      </c>
      <c r="B1598" s="72" t="s">
        <v>24</v>
      </c>
      <c r="C1598" s="78">
        <v>35.0</v>
      </c>
      <c r="D1598" s="81">
        <v>25179.0</v>
      </c>
      <c r="E1598" s="84">
        <f t="shared" si="509"/>
        <v>0.001390047262</v>
      </c>
      <c r="F1598" s="78">
        <v>100.0</v>
      </c>
      <c r="G1598" s="81">
        <v>32223.0</v>
      </c>
      <c r="H1598" s="84">
        <f t="shared" si="510"/>
        <v>0.003103373367</v>
      </c>
      <c r="I1598" s="78">
        <v>500.0</v>
      </c>
      <c r="J1598" s="81">
        <v>31673.0</v>
      </c>
      <c r="K1598" s="84">
        <f t="shared" si="511"/>
        <v>0.01578631642</v>
      </c>
      <c r="L1598" s="78">
        <v>560.0</v>
      </c>
      <c r="M1598" s="81">
        <v>34174.0</v>
      </c>
      <c r="N1598" s="84">
        <f t="shared" si="502"/>
        <v>0.01638672675</v>
      </c>
      <c r="O1598" s="78">
        <v>726.0</v>
      </c>
      <c r="P1598" s="81">
        <v>36035.0</v>
      </c>
      <c r="Q1598" s="84">
        <f t="shared" si="504"/>
        <v>0.02014707923</v>
      </c>
    </row>
    <row r="1599">
      <c r="A1599" s="71" t="s">
        <v>631</v>
      </c>
      <c r="B1599" s="72" t="s">
        <v>24</v>
      </c>
      <c r="C1599" s="78">
        <v>57.0</v>
      </c>
      <c r="D1599" s="81">
        <v>47871.0</v>
      </c>
      <c r="E1599" s="84">
        <f t="shared" si="509"/>
        <v>0.001190700006</v>
      </c>
      <c r="F1599" s="73"/>
      <c r="G1599" s="81">
        <v>47778.0</v>
      </c>
      <c r="H1599" s="86"/>
      <c r="I1599" s="73"/>
      <c r="J1599" s="81">
        <v>44888.0</v>
      </c>
      <c r="K1599" s="86"/>
      <c r="L1599" s="78">
        <v>98.0</v>
      </c>
      <c r="M1599" s="81">
        <v>46482.0</v>
      </c>
      <c r="N1599" s="84">
        <f t="shared" si="502"/>
        <v>0.002108343015</v>
      </c>
      <c r="O1599" s="78">
        <v>148.0</v>
      </c>
      <c r="P1599" s="81">
        <v>46726.0</v>
      </c>
      <c r="Q1599" s="84">
        <f t="shared" si="504"/>
        <v>0.003167401447</v>
      </c>
    </row>
    <row r="1600">
      <c r="A1600" s="71" t="s">
        <v>1190</v>
      </c>
      <c r="B1600" s="72" t="s">
        <v>24</v>
      </c>
      <c r="C1600" s="73"/>
      <c r="D1600" s="81">
        <v>51700.0</v>
      </c>
      <c r="E1600" s="86"/>
      <c r="F1600" s="73"/>
      <c r="G1600" s="81">
        <v>50179.0</v>
      </c>
      <c r="H1600" s="86"/>
      <c r="I1600" s="78">
        <v>18.0</v>
      </c>
      <c r="J1600" s="81">
        <v>48827.0</v>
      </c>
      <c r="K1600" s="84">
        <f t="shared" ref="K1600:K1601" si="512">I1600/J1600</f>
        <v>0.0003686484937</v>
      </c>
      <c r="L1600" s="78">
        <v>19.0</v>
      </c>
      <c r="M1600" s="81">
        <v>49995.0</v>
      </c>
      <c r="N1600" s="84">
        <f t="shared" si="502"/>
        <v>0.0003800380038</v>
      </c>
      <c r="O1600" s="78">
        <v>19.0</v>
      </c>
      <c r="P1600" s="81">
        <v>52747.0</v>
      </c>
      <c r="Q1600" s="84">
        <f t="shared" si="504"/>
        <v>0.0003602100593</v>
      </c>
    </row>
    <row r="1601">
      <c r="A1601" s="71" t="s">
        <v>2281</v>
      </c>
      <c r="B1601" s="72" t="s">
        <v>24</v>
      </c>
      <c r="C1601" s="78">
        <v>111.0</v>
      </c>
      <c r="D1601" s="81">
        <f>108988-6789</f>
        <v>102199</v>
      </c>
      <c r="E1601" s="84">
        <f>C1601/D1601</f>
        <v>0.001086116303</v>
      </c>
      <c r="F1601" s="78">
        <v>3670.0</v>
      </c>
      <c r="G1601" s="81">
        <v>283055.0</v>
      </c>
      <c r="H1601" s="84">
        <f>F1601/G1601</f>
        <v>0.01296567805</v>
      </c>
      <c r="I1601" s="78">
        <v>12900.0</v>
      </c>
      <c r="J1601" s="81">
        <v>344436.0</v>
      </c>
      <c r="K1601" s="84">
        <f t="shared" si="512"/>
        <v>0.03745253109</v>
      </c>
      <c r="L1601" s="78">
        <v>24828.0</v>
      </c>
      <c r="M1601" s="81">
        <v>520947.0</v>
      </c>
      <c r="N1601" s="84">
        <f t="shared" si="502"/>
        <v>0.04765935882</v>
      </c>
      <c r="O1601" s="78">
        <v>35040.0</v>
      </c>
      <c r="P1601" s="81">
        <v>573558.0</v>
      </c>
      <c r="Q1601" s="84">
        <f t="shared" si="504"/>
        <v>0.0610923394</v>
      </c>
    </row>
    <row r="1602">
      <c r="A1602" s="71" t="s">
        <v>2282</v>
      </c>
      <c r="B1602" s="72" t="s">
        <v>24</v>
      </c>
      <c r="C1602" s="73"/>
      <c r="D1602" s="81">
        <v>30907.0</v>
      </c>
      <c r="E1602" s="86"/>
      <c r="F1602" s="73"/>
      <c r="G1602" s="81">
        <v>31880.0</v>
      </c>
      <c r="H1602" s="86"/>
      <c r="I1602" s="73"/>
      <c r="J1602" s="81">
        <v>30314.0</v>
      </c>
      <c r="K1602" s="86"/>
      <c r="L1602" s="76" t="s">
        <v>1383</v>
      </c>
      <c r="M1602" s="81">
        <v>28764.0</v>
      </c>
      <c r="N1602" s="77" t="s">
        <v>1383</v>
      </c>
      <c r="O1602" s="73"/>
      <c r="P1602" s="81">
        <v>31394.0</v>
      </c>
      <c r="Q1602" s="86"/>
    </row>
    <row r="1603">
      <c r="A1603" s="71" t="s">
        <v>1074</v>
      </c>
      <c r="B1603" s="72" t="s">
        <v>24</v>
      </c>
      <c r="C1603" s="78">
        <v>15.0</v>
      </c>
      <c r="D1603" s="81">
        <v>21087.0</v>
      </c>
      <c r="E1603" s="84">
        <f>C1603/D1603</f>
        <v>0.0007113387395</v>
      </c>
      <c r="F1603" s="73"/>
      <c r="G1603" s="81">
        <v>18642.0</v>
      </c>
      <c r="H1603" s="86"/>
      <c r="I1603" s="73"/>
      <c r="J1603" s="81">
        <v>16641.0</v>
      </c>
      <c r="K1603" s="86"/>
      <c r="L1603" s="76" t="s">
        <v>1383</v>
      </c>
      <c r="M1603" s="81">
        <v>16848.0</v>
      </c>
      <c r="N1603" s="77" t="s">
        <v>1383</v>
      </c>
      <c r="O1603" s="73"/>
      <c r="P1603" s="81">
        <v>16381.0</v>
      </c>
      <c r="Q1603" s="86"/>
    </row>
    <row r="1604">
      <c r="A1604" s="71" t="s">
        <v>528</v>
      </c>
      <c r="B1604" s="72" t="s">
        <v>2283</v>
      </c>
      <c r="C1604" s="73"/>
      <c r="D1604" s="74">
        <v>24005.0</v>
      </c>
      <c r="E1604" s="75"/>
      <c r="F1604" s="73"/>
      <c r="G1604" s="74">
        <v>24755.0</v>
      </c>
      <c r="H1604" s="75"/>
      <c r="I1604" s="73"/>
      <c r="J1604" s="74">
        <v>22403.0</v>
      </c>
      <c r="K1604" s="75"/>
      <c r="L1604" s="73"/>
      <c r="M1604" s="74">
        <v>20381.0</v>
      </c>
      <c r="N1604" s="75"/>
      <c r="O1604" s="73"/>
      <c r="P1604" s="74">
        <v>21705.0</v>
      </c>
      <c r="Q1604" s="75"/>
    </row>
    <row r="1605">
      <c r="A1605" s="71" t="s">
        <v>739</v>
      </c>
      <c r="B1605" s="72" t="s">
        <v>2283</v>
      </c>
      <c r="C1605" s="78">
        <v>53.0</v>
      </c>
      <c r="D1605" s="74">
        <v>31314.0</v>
      </c>
      <c r="E1605" s="79">
        <f t="shared" ref="E1605:E1606" si="513">C1605/D1605</f>
        <v>0.001692533691</v>
      </c>
      <c r="F1605" s="78">
        <v>150.0</v>
      </c>
      <c r="G1605" s="74">
        <v>56580.0</v>
      </c>
      <c r="H1605" s="79">
        <f>F1605/G1605</f>
        <v>0.002651113468</v>
      </c>
      <c r="I1605" s="78">
        <v>300.0</v>
      </c>
      <c r="J1605" s="74">
        <v>68223.0</v>
      </c>
      <c r="K1605" s="79">
        <f>I1605/J1605</f>
        <v>0.004397344004</v>
      </c>
      <c r="L1605" s="78">
        <v>400.0</v>
      </c>
      <c r="M1605" s="74">
        <v>69419.0</v>
      </c>
      <c r="N1605" s="79">
        <f t="shared" ref="N1605:N1607" si="514">L1605/M1605</f>
        <v>0.005762111238</v>
      </c>
      <c r="O1605" s="78">
        <v>420.0</v>
      </c>
      <c r="P1605" s="74">
        <v>73303.0</v>
      </c>
      <c r="Q1605" s="79">
        <f t="shared" ref="Q1605:Q1610" si="515">O1605/P1605</f>
        <v>0.005729642716</v>
      </c>
    </row>
    <row r="1606">
      <c r="A1606" s="71" t="s">
        <v>827</v>
      </c>
      <c r="B1606" s="72" t="s">
        <v>2283</v>
      </c>
      <c r="C1606" s="78">
        <v>6.0</v>
      </c>
      <c r="D1606" s="74">
        <v>23883.0</v>
      </c>
      <c r="E1606" s="79">
        <f t="shared" si="513"/>
        <v>0.0002512247205</v>
      </c>
      <c r="F1606" s="73"/>
      <c r="G1606" s="74">
        <v>22975.0</v>
      </c>
      <c r="H1606" s="75"/>
      <c r="I1606" s="73"/>
      <c r="J1606" s="74">
        <v>24627.0</v>
      </c>
      <c r="K1606" s="75"/>
      <c r="L1606" s="78">
        <v>34.0</v>
      </c>
      <c r="M1606" s="74">
        <v>26867.0</v>
      </c>
      <c r="N1606" s="79">
        <f t="shared" si="514"/>
        <v>0.001265492984</v>
      </c>
      <c r="O1606" s="78">
        <v>34.0</v>
      </c>
      <c r="P1606" s="74">
        <v>29785.0</v>
      </c>
      <c r="Q1606" s="79">
        <f t="shared" si="515"/>
        <v>0.001141514185</v>
      </c>
    </row>
    <row r="1607">
      <c r="A1607" s="71" t="s">
        <v>2284</v>
      </c>
      <c r="B1607" s="72" t="s">
        <v>2283</v>
      </c>
      <c r="C1607" s="73"/>
      <c r="D1607" s="74">
        <v>37139.0</v>
      </c>
      <c r="E1607" s="75"/>
      <c r="F1607" s="73"/>
      <c r="G1607" s="74">
        <v>59547.0</v>
      </c>
      <c r="H1607" s="75"/>
      <c r="I1607" s="73"/>
      <c r="J1607" s="74">
        <v>65545.0</v>
      </c>
      <c r="K1607" s="75"/>
      <c r="L1607" s="78">
        <v>220.0</v>
      </c>
      <c r="M1607" s="74">
        <v>68361.0</v>
      </c>
      <c r="N1607" s="79">
        <f t="shared" si="514"/>
        <v>0.003218209213</v>
      </c>
      <c r="O1607" s="78">
        <v>228.0</v>
      </c>
      <c r="P1607" s="74">
        <v>78674.0</v>
      </c>
      <c r="Q1607" s="79">
        <f t="shared" si="515"/>
        <v>0.002898034929</v>
      </c>
    </row>
    <row r="1608">
      <c r="A1608" s="71" t="s">
        <v>581</v>
      </c>
      <c r="B1608" s="72" t="s">
        <v>2283</v>
      </c>
      <c r="C1608" s="78">
        <v>29.0</v>
      </c>
      <c r="D1608" s="74">
        <v>28411.0</v>
      </c>
      <c r="E1608" s="79">
        <f t="shared" ref="E1608:E1610" si="516">C1608/D1608</f>
        <v>0.001020731407</v>
      </c>
      <c r="F1608" s="73"/>
      <c r="G1608" s="74">
        <v>47798.0</v>
      </c>
      <c r="H1608" s="75"/>
      <c r="I1608" s="78">
        <v>4.0</v>
      </c>
      <c r="J1608" s="74">
        <v>50430.0</v>
      </c>
      <c r="K1608" s="79">
        <f t="shared" ref="K1608:K1610" si="517">I1608/J1608</f>
        <v>0.00007931786635</v>
      </c>
      <c r="L1608" s="73"/>
      <c r="M1608" s="74">
        <v>44175.0</v>
      </c>
      <c r="N1608" s="75"/>
      <c r="O1608" s="78">
        <v>46.0</v>
      </c>
      <c r="P1608" s="74">
        <v>46166.0</v>
      </c>
      <c r="Q1608" s="79">
        <f t="shared" si="515"/>
        <v>0.0009964042802</v>
      </c>
    </row>
    <row r="1609">
      <c r="A1609" s="71" t="s">
        <v>2285</v>
      </c>
      <c r="B1609" s="72" t="s">
        <v>2283</v>
      </c>
      <c r="C1609" s="78">
        <v>14.0</v>
      </c>
      <c r="D1609" s="74">
        <v>25444.0</v>
      </c>
      <c r="E1609" s="79">
        <f t="shared" si="516"/>
        <v>0.0005502279516</v>
      </c>
      <c r="F1609" s="73"/>
      <c r="G1609" s="74">
        <v>31246.0</v>
      </c>
      <c r="H1609" s="75"/>
      <c r="I1609" s="78">
        <v>33.0</v>
      </c>
      <c r="J1609" s="74">
        <v>29527.0</v>
      </c>
      <c r="K1609" s="79">
        <f t="shared" si="517"/>
        <v>0.00111762116</v>
      </c>
      <c r="L1609" s="78">
        <v>27.0</v>
      </c>
      <c r="M1609" s="74">
        <v>28034.0</v>
      </c>
      <c r="N1609" s="79">
        <f t="shared" ref="N1609:N1610" si="518">L1609/M1609</f>
        <v>0.000963116216</v>
      </c>
      <c r="O1609" s="78">
        <v>15.0</v>
      </c>
      <c r="P1609" s="74">
        <v>28037.0</v>
      </c>
      <c r="Q1609" s="79">
        <f t="shared" si="515"/>
        <v>0.0005350073118</v>
      </c>
    </row>
    <row r="1610">
      <c r="A1610" s="71" t="s">
        <v>924</v>
      </c>
      <c r="B1610" s="72" t="s">
        <v>2283</v>
      </c>
      <c r="C1610" s="78">
        <v>82.0</v>
      </c>
      <c r="D1610" s="74">
        <v>49638.0</v>
      </c>
      <c r="E1610" s="79">
        <f t="shared" si="516"/>
        <v>0.001651960192</v>
      </c>
      <c r="F1610" s="78">
        <v>300.0</v>
      </c>
      <c r="G1610" s="74">
        <v>76856.0</v>
      </c>
      <c r="H1610" s="79">
        <f>F1610/G1610</f>
        <v>0.003903403768</v>
      </c>
      <c r="I1610" s="78">
        <v>460.0</v>
      </c>
      <c r="J1610" s="74">
        <v>93193.0</v>
      </c>
      <c r="K1610" s="79">
        <f t="shared" si="517"/>
        <v>0.004935993047</v>
      </c>
      <c r="L1610" s="78">
        <v>338.0</v>
      </c>
      <c r="M1610" s="74">
        <v>94719.0</v>
      </c>
      <c r="N1610" s="79">
        <f t="shared" si="518"/>
        <v>0.003568449836</v>
      </c>
      <c r="O1610" s="78">
        <v>315.0</v>
      </c>
      <c r="P1610" s="74">
        <v>95614.0</v>
      </c>
      <c r="Q1610" s="79">
        <f t="shared" si="515"/>
        <v>0.003294496622</v>
      </c>
    </row>
    <row r="1611">
      <c r="A1611" s="71" t="s">
        <v>1725</v>
      </c>
      <c r="B1611" s="72" t="s">
        <v>2283</v>
      </c>
      <c r="C1611" s="73"/>
      <c r="D1611" s="74">
        <v>32911.0</v>
      </c>
      <c r="E1611" s="75"/>
      <c r="F1611" s="73"/>
      <c r="G1611" s="74">
        <v>24832.0</v>
      </c>
      <c r="H1611" s="75"/>
      <c r="I1611" s="73"/>
      <c r="J1611" s="74">
        <v>22621.0</v>
      </c>
      <c r="K1611" s="75"/>
      <c r="L1611" s="73"/>
      <c r="M1611" s="74">
        <v>20148.0</v>
      </c>
      <c r="N1611" s="75"/>
      <c r="O1611" s="73"/>
      <c r="P1611" s="74">
        <v>21638.0</v>
      </c>
      <c r="Q1611" s="75"/>
    </row>
    <row r="1612">
      <c r="A1612" s="71" t="s">
        <v>1229</v>
      </c>
      <c r="B1612" s="72" t="s">
        <v>2283</v>
      </c>
      <c r="C1612" s="78">
        <v>110.0</v>
      </c>
      <c r="D1612" s="74">
        <v>42579.0</v>
      </c>
      <c r="E1612" s="79">
        <f>C1612/D1612</f>
        <v>0.002583433148</v>
      </c>
      <c r="F1612" s="78">
        <v>202.0</v>
      </c>
      <c r="G1612" s="74">
        <v>70271.0</v>
      </c>
      <c r="H1612" s="79">
        <f>F1612/G1612</f>
        <v>0.002874585533</v>
      </c>
      <c r="I1612" s="78">
        <v>485.0</v>
      </c>
      <c r="J1612" s="74">
        <v>87025.0</v>
      </c>
      <c r="K1612" s="79">
        <f>I1612/J1612</f>
        <v>0.005573111175</v>
      </c>
      <c r="L1612" s="78">
        <v>665.0</v>
      </c>
      <c r="M1612" s="74">
        <v>114084.0</v>
      </c>
      <c r="N1612" s="79">
        <f>L1612/M1612</f>
        <v>0.005829038253</v>
      </c>
      <c r="O1612" s="78">
        <v>720.0</v>
      </c>
      <c r="P1612" s="74">
        <v>120249.0</v>
      </c>
      <c r="Q1612" s="79">
        <f>O1612/P1612</f>
        <v>0.00598757578</v>
      </c>
    </row>
    <row r="1613">
      <c r="A1613" s="71" t="s">
        <v>814</v>
      </c>
      <c r="B1613" s="72" t="s">
        <v>2283</v>
      </c>
      <c r="C1613" s="73"/>
      <c r="D1613" s="74">
        <v>16416.0</v>
      </c>
      <c r="E1613" s="75"/>
      <c r="F1613" s="73"/>
      <c r="G1613" s="74">
        <v>15761.0</v>
      </c>
      <c r="H1613" s="75"/>
      <c r="I1613" s="73"/>
      <c r="J1613" s="74">
        <v>15942.0</v>
      </c>
      <c r="K1613" s="75"/>
      <c r="L1613" s="76" t="s">
        <v>1383</v>
      </c>
      <c r="M1613" s="74">
        <v>16057.0</v>
      </c>
      <c r="N1613" s="77" t="s">
        <v>1383</v>
      </c>
      <c r="O1613" s="73"/>
      <c r="P1613" s="74">
        <v>17449.0</v>
      </c>
      <c r="Q1613" s="75"/>
    </row>
    <row r="1614">
      <c r="A1614" s="71" t="s">
        <v>1727</v>
      </c>
      <c r="B1614" s="72" t="s">
        <v>2283</v>
      </c>
      <c r="C1614" s="73"/>
      <c r="D1614" s="74">
        <v>27817.0</v>
      </c>
      <c r="E1614" s="80"/>
      <c r="F1614" s="73"/>
      <c r="G1614" s="74">
        <v>26351.0</v>
      </c>
      <c r="H1614" s="75"/>
      <c r="I1614" s="73"/>
      <c r="J1614" s="74">
        <v>25071.0</v>
      </c>
      <c r="K1614" s="75"/>
      <c r="L1614" s="78">
        <v>15.0</v>
      </c>
      <c r="M1614" s="74">
        <v>24103.0</v>
      </c>
      <c r="N1614" s="79">
        <f t="shared" ref="N1614:N1615" si="519">L1614/M1614</f>
        <v>0.0006223291706</v>
      </c>
      <c r="O1614" s="78">
        <v>26.0</v>
      </c>
      <c r="P1614" s="74">
        <v>25258.0</v>
      </c>
      <c r="Q1614" s="79">
        <f t="shared" ref="Q1614:Q1615" si="520">O1614/P1614</f>
        <v>0.001029376831</v>
      </c>
    </row>
    <row r="1615">
      <c r="A1615" s="71" t="s">
        <v>1431</v>
      </c>
      <c r="B1615" s="72" t="s">
        <v>2283</v>
      </c>
      <c r="C1615" s="78">
        <v>148.0</v>
      </c>
      <c r="D1615" s="74">
        <v>41948.0</v>
      </c>
      <c r="E1615" s="79">
        <f>C1615/D1615</f>
        <v>0.003528177744</v>
      </c>
      <c r="F1615" s="78">
        <v>200.0</v>
      </c>
      <c r="G1615" s="74">
        <v>66435.0</v>
      </c>
      <c r="H1615" s="79">
        <f>F1615/G1615</f>
        <v>0.003010461353</v>
      </c>
      <c r="I1615" s="78">
        <v>400.0</v>
      </c>
      <c r="J1615" s="74">
        <v>80728.0</v>
      </c>
      <c r="K1615" s="79">
        <f>I1615/J1615</f>
        <v>0.004954910316</v>
      </c>
      <c r="L1615" s="78">
        <v>580.0</v>
      </c>
      <c r="M1615" s="74">
        <v>90936.0</v>
      </c>
      <c r="N1615" s="79">
        <f t="shared" si="519"/>
        <v>0.006378112079</v>
      </c>
      <c r="O1615" s="78">
        <v>475.0</v>
      </c>
      <c r="P1615" s="74">
        <v>95647.0</v>
      </c>
      <c r="Q1615" s="79">
        <f t="shared" si="520"/>
        <v>0.004966177716</v>
      </c>
    </row>
    <row r="1616">
      <c r="A1616" s="71" t="s">
        <v>862</v>
      </c>
      <c r="B1616" s="72" t="s">
        <v>2283</v>
      </c>
      <c r="C1616" s="73"/>
      <c r="D1616" s="74">
        <v>36713.0</v>
      </c>
      <c r="E1616" s="75"/>
      <c r="F1616" s="73"/>
      <c r="G1616" s="74">
        <v>29551.0</v>
      </c>
      <c r="H1616" s="75"/>
      <c r="I1616" s="73"/>
      <c r="J1616" s="74">
        <v>28291.0</v>
      </c>
      <c r="K1616" s="75"/>
      <c r="L1616" s="73"/>
      <c r="M1616" s="74">
        <v>29786.0</v>
      </c>
      <c r="N1616" s="75"/>
      <c r="O1616" s="76" t="s">
        <v>1383</v>
      </c>
      <c r="P1616" s="74">
        <v>34109.0</v>
      </c>
      <c r="Q1616" s="77" t="s">
        <v>1383</v>
      </c>
    </row>
    <row r="1617">
      <c r="A1617" s="71" t="s">
        <v>697</v>
      </c>
      <c r="B1617" s="72" t="s">
        <v>2283</v>
      </c>
      <c r="C1617" s="73"/>
      <c r="D1617" s="74">
        <v>24756.0</v>
      </c>
      <c r="E1617" s="75"/>
      <c r="F1617" s="73"/>
      <c r="G1617" s="74">
        <v>23680.0</v>
      </c>
      <c r="H1617" s="75"/>
      <c r="I1617" s="73"/>
      <c r="J1617" s="74">
        <v>23036.0</v>
      </c>
      <c r="K1617" s="75"/>
      <c r="L1617" s="78">
        <v>17.0</v>
      </c>
      <c r="M1617" s="74">
        <v>21547.0</v>
      </c>
      <c r="N1617" s="79">
        <f t="shared" ref="N1617:N1621" si="521">L1617/M1617</f>
        <v>0.0007889729429</v>
      </c>
      <c r="O1617" s="78">
        <v>37.0</v>
      </c>
      <c r="P1617" s="74">
        <v>22574.0</v>
      </c>
      <c r="Q1617" s="79">
        <f t="shared" ref="Q1617:Q1621" si="522">O1617/P1617</f>
        <v>0.001639053779</v>
      </c>
    </row>
    <row r="1618">
      <c r="A1618" s="71" t="s">
        <v>2286</v>
      </c>
      <c r="B1618" s="72" t="s">
        <v>2283</v>
      </c>
      <c r="C1618" s="73"/>
      <c r="D1618" s="74">
        <v>48602.0</v>
      </c>
      <c r="E1618" s="75"/>
      <c r="F1618" s="73"/>
      <c r="G1618" s="74">
        <v>76619.0</v>
      </c>
      <c r="H1618" s="75"/>
      <c r="I1618" s="78">
        <v>323.0</v>
      </c>
      <c r="J1618" s="74">
        <v>83131.0</v>
      </c>
      <c r="K1618" s="79">
        <f>I1618/J1618</f>
        <v>0.003885433833</v>
      </c>
      <c r="L1618" s="78">
        <v>569.0</v>
      </c>
      <c r="M1618" s="74">
        <v>86484.0</v>
      </c>
      <c r="N1618" s="79">
        <f t="shared" si="521"/>
        <v>0.006579251653</v>
      </c>
      <c r="O1618" s="78">
        <v>607.0</v>
      </c>
      <c r="P1618" s="74">
        <v>90121.0</v>
      </c>
      <c r="Q1618" s="79">
        <f t="shared" si="522"/>
        <v>0.006735389088</v>
      </c>
    </row>
    <row r="1619">
      <c r="A1619" s="71" t="s">
        <v>2287</v>
      </c>
      <c r="B1619" s="72" t="s">
        <v>2283</v>
      </c>
      <c r="C1619" s="73"/>
      <c r="D1619" s="74">
        <v>26642.0</v>
      </c>
      <c r="E1619" s="75"/>
      <c r="F1619" s="73"/>
      <c r="G1619" s="74">
        <v>30121.0</v>
      </c>
      <c r="H1619" s="75"/>
      <c r="I1619" s="73"/>
      <c r="J1619" s="74">
        <v>29595.0</v>
      </c>
      <c r="K1619" s="75"/>
      <c r="L1619" s="78">
        <v>45.0</v>
      </c>
      <c r="M1619" s="74">
        <v>28976.0</v>
      </c>
      <c r="N1619" s="79">
        <f t="shared" si="521"/>
        <v>0.001553009387</v>
      </c>
      <c r="O1619" s="78">
        <v>35.0</v>
      </c>
      <c r="P1619" s="74">
        <v>30594.0</v>
      </c>
      <c r="Q1619" s="79">
        <f t="shared" si="522"/>
        <v>0.001144015166</v>
      </c>
    </row>
    <row r="1620">
      <c r="A1620" s="71" t="s">
        <v>472</v>
      </c>
      <c r="B1620" s="72" t="s">
        <v>2283</v>
      </c>
      <c r="C1620" s="78">
        <v>37.0</v>
      </c>
      <c r="D1620" s="74">
        <v>30583.0</v>
      </c>
      <c r="E1620" s="79">
        <f t="shared" ref="E1620:E1629" si="523">C1620/D1620</f>
        <v>0.00120982245</v>
      </c>
      <c r="F1620" s="76" t="s">
        <v>1383</v>
      </c>
      <c r="G1620" s="74">
        <v>34036.0</v>
      </c>
      <c r="H1620" s="77" t="s">
        <v>1383</v>
      </c>
      <c r="I1620" s="78">
        <v>43.0</v>
      </c>
      <c r="J1620" s="74">
        <v>36054.0</v>
      </c>
      <c r="K1620" s="79">
        <f t="shared" ref="K1620:K1621" si="524">I1620/J1620</f>
        <v>0.001192655461</v>
      </c>
      <c r="L1620" s="78">
        <v>66.0</v>
      </c>
      <c r="M1620" s="74">
        <v>35345.0</v>
      </c>
      <c r="N1620" s="79">
        <f t="shared" si="521"/>
        <v>0.001867307964</v>
      </c>
      <c r="O1620" s="78">
        <v>115.0</v>
      </c>
      <c r="P1620" s="74">
        <v>35571.0</v>
      </c>
      <c r="Q1620" s="79">
        <f t="shared" si="522"/>
        <v>0.003232970678</v>
      </c>
    </row>
    <row r="1621">
      <c r="A1621" s="71" t="s">
        <v>2288</v>
      </c>
      <c r="B1621" s="72" t="s">
        <v>2283</v>
      </c>
      <c r="C1621" s="78">
        <v>3500.0</v>
      </c>
      <c r="D1621" s="74">
        <v>196943.0</v>
      </c>
      <c r="E1621" s="79">
        <f t="shared" si="523"/>
        <v>0.01777163951</v>
      </c>
      <c r="F1621" s="78">
        <v>40000.0</v>
      </c>
      <c r="G1621" s="74">
        <v>637425.0</v>
      </c>
      <c r="H1621" s="79">
        <f>F1621/G1621</f>
        <v>0.06275248068</v>
      </c>
      <c r="I1621" s="78">
        <v>100000.0</v>
      </c>
      <c r="J1621" s="74">
        <v>943495.0</v>
      </c>
      <c r="K1621" s="79">
        <f t="shared" si="524"/>
        <v>0.105988903</v>
      </c>
      <c r="L1621" s="78">
        <v>94716.0</v>
      </c>
      <c r="M1621" s="74">
        <v>1201455.0</v>
      </c>
      <c r="N1621" s="79">
        <f t="shared" si="521"/>
        <v>0.07883441327</v>
      </c>
      <c r="O1621" s="78">
        <v>102191.0</v>
      </c>
      <c r="P1621" s="74">
        <v>1217250.0</v>
      </c>
      <c r="Q1621" s="79">
        <f t="shared" si="522"/>
        <v>0.08395235161</v>
      </c>
    </row>
    <row r="1622">
      <c r="A1622" s="71" t="s">
        <v>2289</v>
      </c>
      <c r="B1622" s="72" t="s">
        <v>2283</v>
      </c>
      <c r="C1622" s="78">
        <v>50.0</v>
      </c>
      <c r="D1622" s="74">
        <v>40496.0</v>
      </c>
      <c r="E1622" s="79">
        <f t="shared" si="523"/>
        <v>0.001234689846</v>
      </c>
      <c r="F1622" s="73"/>
      <c r="G1622" s="74">
        <v>42933.0</v>
      </c>
      <c r="H1622" s="75"/>
      <c r="I1622" s="73"/>
      <c r="J1622" s="74">
        <v>42911.0</v>
      </c>
      <c r="K1622" s="75"/>
      <c r="L1622" s="76" t="s">
        <v>1383</v>
      </c>
      <c r="M1622" s="74">
        <v>38009.0</v>
      </c>
      <c r="N1622" s="77" t="s">
        <v>1383</v>
      </c>
      <c r="O1622" s="73"/>
      <c r="P1622" s="74">
        <v>38831.0</v>
      </c>
      <c r="Q1622" s="75"/>
    </row>
    <row r="1623">
      <c r="A1623" s="71" t="s">
        <v>2290</v>
      </c>
      <c r="B1623" s="72" t="s">
        <v>2283</v>
      </c>
      <c r="C1623" s="78">
        <v>26.0</v>
      </c>
      <c r="D1623" s="74">
        <v>22515.0</v>
      </c>
      <c r="E1623" s="79">
        <f t="shared" si="523"/>
        <v>0.001154785698</v>
      </c>
      <c r="F1623" s="73"/>
      <c r="G1623" s="74">
        <v>24498.0</v>
      </c>
      <c r="H1623" s="75"/>
      <c r="I1623" s="73"/>
      <c r="J1623" s="74">
        <v>24549.0</v>
      </c>
      <c r="K1623" s="75"/>
      <c r="L1623" s="73"/>
      <c r="M1623" s="74">
        <v>22714.0</v>
      </c>
      <c r="N1623" s="75"/>
      <c r="O1623" s="78">
        <v>16.0</v>
      </c>
      <c r="P1623" s="74">
        <v>24367.0</v>
      </c>
      <c r="Q1623" s="79">
        <f t="shared" ref="Q1623:Q1626" si="525">O1623/P1623</f>
        <v>0.0006566257644</v>
      </c>
    </row>
    <row r="1624">
      <c r="A1624" s="71" t="s">
        <v>640</v>
      </c>
      <c r="B1624" s="72" t="s">
        <v>2283</v>
      </c>
      <c r="C1624" s="78">
        <v>18.0</v>
      </c>
      <c r="D1624" s="74">
        <v>27381.0</v>
      </c>
      <c r="E1624" s="79">
        <f t="shared" si="523"/>
        <v>0.0006573901611</v>
      </c>
      <c r="F1624" s="73"/>
      <c r="G1624" s="74">
        <v>27182.0</v>
      </c>
      <c r="H1624" s="75"/>
      <c r="I1624" s="73"/>
      <c r="J1624" s="74">
        <v>26013.0</v>
      </c>
      <c r="K1624" s="75"/>
      <c r="L1624" s="78">
        <v>29.0</v>
      </c>
      <c r="M1624" s="74">
        <v>26016.0</v>
      </c>
      <c r="N1624" s="79">
        <f t="shared" ref="N1624:N1626" si="526">L1624/M1624</f>
        <v>0.001114698647</v>
      </c>
      <c r="O1624" s="78">
        <v>31.0</v>
      </c>
      <c r="P1624" s="74">
        <v>26780.0</v>
      </c>
      <c r="Q1624" s="79">
        <f t="shared" si="525"/>
        <v>0.001157580284</v>
      </c>
    </row>
    <row r="1625">
      <c r="A1625" s="71" t="s">
        <v>2270</v>
      </c>
      <c r="B1625" s="72" t="s">
        <v>2283</v>
      </c>
      <c r="C1625" s="78">
        <v>96.0</v>
      </c>
      <c r="D1625" s="74">
        <v>32640.0</v>
      </c>
      <c r="E1625" s="79">
        <f t="shared" si="523"/>
        <v>0.002941176471</v>
      </c>
      <c r="F1625" s="76" t="s">
        <v>1383</v>
      </c>
      <c r="G1625" s="74">
        <v>38327.0</v>
      </c>
      <c r="H1625" s="77" t="s">
        <v>1383</v>
      </c>
      <c r="I1625" s="78">
        <v>143.0</v>
      </c>
      <c r="J1625" s="74">
        <v>39789.0</v>
      </c>
      <c r="K1625" s="79">
        <f t="shared" ref="K1625:K1626" si="527">I1625/J1625</f>
        <v>0.003593958129</v>
      </c>
      <c r="L1625" s="78">
        <v>95.0</v>
      </c>
      <c r="M1625" s="74">
        <v>42133.0</v>
      </c>
      <c r="N1625" s="79">
        <f t="shared" si="526"/>
        <v>0.002254764674</v>
      </c>
      <c r="O1625" s="78">
        <v>98.0</v>
      </c>
      <c r="P1625" s="74">
        <v>43201.0</v>
      </c>
      <c r="Q1625" s="79">
        <f t="shared" si="525"/>
        <v>0.002268466008</v>
      </c>
    </row>
    <row r="1626">
      <c r="A1626" s="71" t="s">
        <v>542</v>
      </c>
      <c r="B1626" s="72" t="s">
        <v>2283</v>
      </c>
      <c r="C1626" s="78">
        <v>11.0</v>
      </c>
      <c r="D1626" s="74">
        <v>34284.0</v>
      </c>
      <c r="E1626" s="79">
        <f t="shared" si="523"/>
        <v>0.0003208493758</v>
      </c>
      <c r="F1626" s="73"/>
      <c r="G1626" s="74">
        <v>39201.0</v>
      </c>
      <c r="H1626" s="75"/>
      <c r="I1626" s="78">
        <v>107.0</v>
      </c>
      <c r="J1626" s="74">
        <v>40484.0</v>
      </c>
      <c r="K1626" s="79">
        <f t="shared" si="527"/>
        <v>0.002643019464</v>
      </c>
      <c r="L1626" s="78">
        <v>60.0</v>
      </c>
      <c r="M1626" s="74">
        <v>44010.0</v>
      </c>
      <c r="N1626" s="79">
        <f t="shared" si="526"/>
        <v>0.001363326517</v>
      </c>
      <c r="O1626" s="78">
        <v>35.0</v>
      </c>
      <c r="P1626" s="74">
        <v>48490.0</v>
      </c>
      <c r="Q1626" s="79">
        <f t="shared" si="525"/>
        <v>0.0007217983089</v>
      </c>
    </row>
    <row r="1627">
      <c r="A1627" s="71" t="s">
        <v>1143</v>
      </c>
      <c r="B1627" s="72" t="s">
        <v>2283</v>
      </c>
      <c r="C1627" s="78">
        <v>24.0</v>
      </c>
      <c r="D1627" s="74">
        <v>20364.0</v>
      </c>
      <c r="E1627" s="79">
        <f t="shared" si="523"/>
        <v>0.001178550383</v>
      </c>
      <c r="F1627" s="73"/>
      <c r="G1627" s="74">
        <v>21744.0</v>
      </c>
      <c r="H1627" s="75"/>
      <c r="I1627" s="73"/>
      <c r="J1627" s="74">
        <v>21518.0</v>
      </c>
      <c r="K1627" s="75"/>
      <c r="L1627" s="73"/>
      <c r="M1627" s="74">
        <v>20755.0</v>
      </c>
      <c r="N1627" s="75"/>
      <c r="O1627" s="76" t="s">
        <v>1383</v>
      </c>
      <c r="P1627" s="74">
        <v>21385.0</v>
      </c>
      <c r="Q1627" s="77" t="s">
        <v>1383</v>
      </c>
    </row>
    <row r="1628">
      <c r="A1628" s="71" t="s">
        <v>323</v>
      </c>
      <c r="B1628" s="72" t="s">
        <v>2283</v>
      </c>
      <c r="C1628" s="78">
        <v>420.0</v>
      </c>
      <c r="D1628" s="74">
        <v>86797.0</v>
      </c>
      <c r="E1628" s="79">
        <f t="shared" si="523"/>
        <v>0.00483887692</v>
      </c>
      <c r="F1628" s="78">
        <v>4000.0</v>
      </c>
      <c r="G1628" s="74">
        <v>221567.0</v>
      </c>
      <c r="H1628" s="79">
        <f>F1628/G1628</f>
        <v>0.01805322995</v>
      </c>
      <c r="I1628" s="78">
        <v>9000.0</v>
      </c>
      <c r="J1628" s="74">
        <v>283951.0</v>
      </c>
      <c r="K1628" s="79">
        <f>I1628/J1628</f>
        <v>0.03169560945</v>
      </c>
      <c r="L1628" s="78">
        <v>8686.0</v>
      </c>
      <c r="M1628" s="74">
        <v>361055.0</v>
      </c>
      <c r="N1628" s="79">
        <f>L1628/M1628</f>
        <v>0.02405727659</v>
      </c>
      <c r="O1628" s="78">
        <v>9436.0</v>
      </c>
      <c r="P1628" s="74">
        <v>388712.0</v>
      </c>
      <c r="Q1628" s="79">
        <f>O1628/P1628</f>
        <v>0.02427504168</v>
      </c>
    </row>
    <row r="1629">
      <c r="A1629" s="71" t="s">
        <v>1130</v>
      </c>
      <c r="B1629" s="72" t="s">
        <v>2283</v>
      </c>
      <c r="C1629" s="78">
        <v>13.0</v>
      </c>
      <c r="D1629" s="74">
        <v>21053.0</v>
      </c>
      <c r="E1629" s="79">
        <f t="shared" si="523"/>
        <v>0.0006174891939</v>
      </c>
      <c r="F1629" s="73"/>
      <c r="G1629" s="74">
        <v>23914.0</v>
      </c>
      <c r="H1629" s="75"/>
      <c r="I1629" s="73"/>
      <c r="J1629" s="74">
        <v>23445.0</v>
      </c>
      <c r="K1629" s="75"/>
      <c r="L1629" s="73"/>
      <c r="M1629" s="74">
        <v>23477.0</v>
      </c>
      <c r="N1629" s="75"/>
      <c r="O1629" s="73"/>
      <c r="P1629" s="74">
        <v>23626.0</v>
      </c>
      <c r="Q1629" s="75"/>
    </row>
    <row r="1630">
      <c r="A1630" s="71" t="s">
        <v>2291</v>
      </c>
      <c r="B1630" s="72" t="s">
        <v>2283</v>
      </c>
      <c r="C1630" s="73"/>
      <c r="D1630" s="74">
        <v>28124.0</v>
      </c>
      <c r="E1630" s="75"/>
      <c r="F1630" s="73"/>
      <c r="G1630" s="74">
        <v>25745.0</v>
      </c>
      <c r="H1630" s="75"/>
      <c r="I1630" s="73"/>
      <c r="J1630" s="74">
        <v>23311.0</v>
      </c>
      <c r="K1630" s="75"/>
      <c r="L1630" s="78">
        <v>13.0</v>
      </c>
      <c r="M1630" s="74">
        <v>23050.0</v>
      </c>
      <c r="N1630" s="79">
        <f>L1630/M1630</f>
        <v>0.0005639913232</v>
      </c>
      <c r="O1630" s="78">
        <v>14.0</v>
      </c>
      <c r="P1630" s="74">
        <v>24930.0</v>
      </c>
      <c r="Q1630" s="79">
        <f>O1630/P1630</f>
        <v>0.0005615724027</v>
      </c>
    </row>
    <row r="1631">
      <c r="A1631" s="71" t="s">
        <v>2292</v>
      </c>
      <c r="B1631" s="72" t="s">
        <v>2283</v>
      </c>
      <c r="C1631" s="73"/>
      <c r="D1631" s="74">
        <v>14251.0</v>
      </c>
      <c r="E1631" s="75"/>
      <c r="F1631" s="73"/>
      <c r="G1631" s="74">
        <v>14670.0</v>
      </c>
      <c r="H1631" s="75"/>
      <c r="I1631" s="73"/>
      <c r="J1631" s="74">
        <v>15036.0</v>
      </c>
      <c r="K1631" s="75"/>
      <c r="L1631" s="76" t="s">
        <v>1383</v>
      </c>
      <c r="M1631" s="74">
        <v>15414.0</v>
      </c>
      <c r="N1631" s="77" t="s">
        <v>1383</v>
      </c>
      <c r="O1631" s="73"/>
      <c r="P1631" s="74">
        <v>19430.0</v>
      </c>
      <c r="Q1631" s="75"/>
    </row>
    <row r="1632">
      <c r="A1632" s="71" t="s">
        <v>564</v>
      </c>
      <c r="B1632" s="72" t="s">
        <v>2283</v>
      </c>
      <c r="C1632" s="78">
        <v>23.0</v>
      </c>
      <c r="D1632" s="74">
        <v>31349.0</v>
      </c>
      <c r="E1632" s="79">
        <f t="shared" ref="E1632:E1634" si="528">C1632/D1632</f>
        <v>0.0007336757153</v>
      </c>
      <c r="F1632" s="73"/>
      <c r="G1632" s="74">
        <v>29733.0</v>
      </c>
      <c r="H1632" s="75"/>
      <c r="I1632" s="73"/>
      <c r="J1632" s="74">
        <v>31221.0</v>
      </c>
      <c r="K1632" s="75"/>
      <c r="L1632" s="78">
        <v>45.0</v>
      </c>
      <c r="M1632" s="74">
        <v>33259.0</v>
      </c>
      <c r="N1632" s="79">
        <f t="shared" ref="N1632:N1634" si="529">L1632/M1632</f>
        <v>0.001353017228</v>
      </c>
      <c r="O1632" s="78">
        <v>40.0</v>
      </c>
      <c r="P1632" s="74">
        <v>35863.0</v>
      </c>
      <c r="Q1632" s="79">
        <f t="shared" ref="Q1632:Q1636" si="530">O1632/P1632</f>
        <v>0.001115355659</v>
      </c>
    </row>
    <row r="1633">
      <c r="A1633" s="71" t="s">
        <v>2293</v>
      </c>
      <c r="B1633" s="72" t="s">
        <v>2283</v>
      </c>
      <c r="C1633" s="78">
        <v>8.0</v>
      </c>
      <c r="D1633" s="74">
        <v>27197.0</v>
      </c>
      <c r="E1633" s="79">
        <f t="shared" si="528"/>
        <v>0.0002941500901</v>
      </c>
      <c r="F1633" s="73"/>
      <c r="G1633" s="74">
        <v>42716.0</v>
      </c>
      <c r="H1633" s="75"/>
      <c r="I1633" s="78">
        <v>62.0</v>
      </c>
      <c r="J1633" s="74">
        <v>45352.0</v>
      </c>
      <c r="K1633" s="79">
        <f t="shared" ref="K1633:K1634" si="531">I1633/J1633</f>
        <v>0.001367084142</v>
      </c>
      <c r="L1633" s="78">
        <v>56.0</v>
      </c>
      <c r="M1633" s="74">
        <v>41486.0</v>
      </c>
      <c r="N1633" s="79">
        <f t="shared" si="529"/>
        <v>0.001349852962</v>
      </c>
      <c r="O1633" s="78">
        <v>55.0</v>
      </c>
      <c r="P1633" s="74">
        <v>38822.0</v>
      </c>
      <c r="Q1633" s="79">
        <f t="shared" si="530"/>
        <v>0.001416722477</v>
      </c>
    </row>
    <row r="1634">
      <c r="A1634" s="71" t="s">
        <v>674</v>
      </c>
      <c r="B1634" s="72" t="s">
        <v>2283</v>
      </c>
      <c r="C1634" s="78">
        <v>8000.0</v>
      </c>
      <c r="D1634" s="74">
        <v>313374.0</v>
      </c>
      <c r="E1634" s="79">
        <f t="shared" si="528"/>
        <v>0.02552860161</v>
      </c>
      <c r="F1634" s="78">
        <v>25000.0</v>
      </c>
      <c r="G1634" s="74">
        <v>460732.0</v>
      </c>
      <c r="H1634" s="79">
        <f>F1634/G1634</f>
        <v>0.05426147956</v>
      </c>
      <c r="I1634" s="78">
        <v>25028.0</v>
      </c>
      <c r="J1634" s="74">
        <v>493678.0</v>
      </c>
      <c r="K1634" s="79">
        <f t="shared" si="531"/>
        <v>0.05069701303</v>
      </c>
      <c r="L1634" s="78">
        <v>23527.0</v>
      </c>
      <c r="M1634" s="74">
        <v>589356.0</v>
      </c>
      <c r="N1634" s="79">
        <f t="shared" si="529"/>
        <v>0.03991984471</v>
      </c>
      <c r="O1634" s="78">
        <v>22052.0</v>
      </c>
      <c r="P1634" s="74">
        <v>621987.0</v>
      </c>
      <c r="Q1634" s="79">
        <f t="shared" si="530"/>
        <v>0.03545411721</v>
      </c>
    </row>
    <row r="1635">
      <c r="A1635" s="71" t="s">
        <v>654</v>
      </c>
      <c r="B1635" s="72" t="s">
        <v>2283</v>
      </c>
      <c r="C1635" s="73"/>
      <c r="D1635" s="74">
        <v>27784.0</v>
      </c>
      <c r="E1635" s="75"/>
      <c r="F1635" s="73"/>
      <c r="G1635" s="74">
        <v>37860.0</v>
      </c>
      <c r="H1635" s="75"/>
      <c r="I1635" s="73"/>
      <c r="J1635" s="74">
        <v>38394.0</v>
      </c>
      <c r="K1635" s="75"/>
      <c r="L1635" s="73"/>
      <c r="M1635" s="74">
        <v>40404.0</v>
      </c>
      <c r="N1635" s="75"/>
      <c r="O1635" s="78">
        <v>38.0</v>
      </c>
      <c r="P1635" s="74">
        <v>40793.0</v>
      </c>
      <c r="Q1635" s="79">
        <f t="shared" si="530"/>
        <v>0.0009315323707</v>
      </c>
    </row>
    <row r="1636">
      <c r="A1636" s="71" t="s">
        <v>1687</v>
      </c>
      <c r="B1636" s="72" t="s">
        <v>2283</v>
      </c>
      <c r="C1636" s="73"/>
      <c r="D1636" s="74">
        <v>27023.0</v>
      </c>
      <c r="E1636" s="75"/>
      <c r="F1636" s="73"/>
      <c r="G1636" s="74">
        <v>30407.0</v>
      </c>
      <c r="H1636" s="75"/>
      <c r="I1636" s="73"/>
      <c r="J1636" s="74">
        <v>29167.0</v>
      </c>
      <c r="K1636" s="75"/>
      <c r="L1636" s="78">
        <v>70.0</v>
      </c>
      <c r="M1636" s="74">
        <v>27635.0</v>
      </c>
      <c r="N1636" s="79">
        <f>L1636/M1636</f>
        <v>0.002533019721</v>
      </c>
      <c r="O1636" s="78">
        <v>65.0</v>
      </c>
      <c r="P1636" s="74">
        <v>27061.0</v>
      </c>
      <c r="Q1636" s="79">
        <f t="shared" si="530"/>
        <v>0.00240198071</v>
      </c>
    </row>
    <row r="1637">
      <c r="A1637" s="71" t="s">
        <v>298</v>
      </c>
      <c r="B1637" s="72" t="s">
        <v>2283</v>
      </c>
      <c r="C1637" s="73"/>
      <c r="D1637" s="74">
        <v>20456.0</v>
      </c>
      <c r="E1637" s="75"/>
      <c r="F1637" s="73"/>
      <c r="G1637" s="74">
        <v>19076.0</v>
      </c>
      <c r="H1637" s="75"/>
      <c r="I1637" s="73"/>
      <c r="J1637" s="74">
        <v>19625.0</v>
      </c>
      <c r="K1637" s="75"/>
      <c r="L1637" s="73"/>
      <c r="M1637" s="74">
        <v>18844.0</v>
      </c>
      <c r="N1637" s="75"/>
      <c r="O1637" s="73"/>
      <c r="P1637" s="74">
        <v>20313.0</v>
      </c>
      <c r="Q1637" s="75"/>
    </row>
    <row r="1638">
      <c r="A1638" s="71" t="s">
        <v>1633</v>
      </c>
      <c r="B1638" s="72" t="s">
        <v>2283</v>
      </c>
      <c r="C1638" s="73"/>
      <c r="D1638" s="74">
        <v>20585.0</v>
      </c>
      <c r="E1638" s="75"/>
      <c r="F1638" s="73"/>
      <c r="G1638" s="74">
        <v>25119.0</v>
      </c>
      <c r="H1638" s="75"/>
      <c r="I1638" s="73"/>
      <c r="J1638" s="74">
        <v>23362.0</v>
      </c>
      <c r="K1638" s="75"/>
      <c r="L1638" s="78">
        <v>12.0</v>
      </c>
      <c r="M1638" s="74">
        <v>22524.0</v>
      </c>
      <c r="N1638" s="79">
        <f>L1638/M1638</f>
        <v>0.0005327650506</v>
      </c>
      <c r="O1638" s="76" t="s">
        <v>1383</v>
      </c>
      <c r="P1638" s="74">
        <v>22756.0</v>
      </c>
      <c r="Q1638" s="77" t="s">
        <v>1383</v>
      </c>
    </row>
    <row r="1639">
      <c r="A1639" s="71" t="s">
        <v>1197</v>
      </c>
      <c r="B1639" s="72" t="s">
        <v>2283</v>
      </c>
      <c r="C1639" s="78">
        <v>14.0</v>
      </c>
      <c r="D1639" s="74">
        <v>30281.0</v>
      </c>
      <c r="E1639" s="79">
        <f t="shared" ref="E1639:E1640" si="532">C1639/D1639</f>
        <v>0.0004623361184</v>
      </c>
      <c r="F1639" s="73"/>
      <c r="G1639" s="74">
        <v>28711.0</v>
      </c>
      <c r="H1639" s="75"/>
      <c r="I1639" s="73"/>
      <c r="J1639" s="74">
        <v>27610.0</v>
      </c>
      <c r="K1639" s="75"/>
      <c r="L1639" s="76" t="s">
        <v>1383</v>
      </c>
      <c r="M1639" s="74">
        <v>25416.0</v>
      </c>
      <c r="N1639" s="77" t="s">
        <v>1383</v>
      </c>
      <c r="O1639" s="78">
        <v>15.0</v>
      </c>
      <c r="P1639" s="74">
        <v>27099.0</v>
      </c>
      <c r="Q1639" s="79">
        <f t="shared" ref="Q1639:Q1640" si="533">O1639/P1639</f>
        <v>0.0005535259604</v>
      </c>
    </row>
    <row r="1640">
      <c r="A1640" s="71" t="s">
        <v>2294</v>
      </c>
      <c r="B1640" s="72" t="s">
        <v>2283</v>
      </c>
      <c r="C1640" s="78">
        <v>1.0</v>
      </c>
      <c r="D1640" s="74">
        <v>21126.0</v>
      </c>
      <c r="E1640" s="79">
        <f t="shared" si="532"/>
        <v>0.00004733503739</v>
      </c>
      <c r="F1640" s="73"/>
      <c r="G1640" s="74">
        <v>23650.0</v>
      </c>
      <c r="H1640" s="75"/>
      <c r="I1640" s="78">
        <v>15.0</v>
      </c>
      <c r="J1640" s="74">
        <v>23291.0</v>
      </c>
      <c r="K1640" s="79">
        <f>I1640/J1640</f>
        <v>0.0006440255893</v>
      </c>
      <c r="L1640" s="78">
        <v>14.0</v>
      </c>
      <c r="M1640" s="74">
        <v>20407.0</v>
      </c>
      <c r="N1640" s="79">
        <f>L1640/M1640</f>
        <v>0.0006860391042</v>
      </c>
      <c r="O1640" s="78">
        <v>23.0</v>
      </c>
      <c r="P1640" s="74">
        <v>21504.0</v>
      </c>
      <c r="Q1640" s="79">
        <f t="shared" si="533"/>
        <v>0.001069568452</v>
      </c>
    </row>
    <row r="1641">
      <c r="A1641" s="71" t="s">
        <v>1583</v>
      </c>
      <c r="B1641" s="72" t="s">
        <v>2283</v>
      </c>
      <c r="C1641" s="73"/>
      <c r="D1641" s="74">
        <v>20776.0</v>
      </c>
      <c r="E1641" s="75"/>
      <c r="F1641" s="73"/>
      <c r="G1641" s="74">
        <v>17909.0</v>
      </c>
      <c r="H1641" s="75"/>
      <c r="I1641" s="73"/>
      <c r="J1641" s="74">
        <v>16965.0</v>
      </c>
      <c r="K1641" s="75"/>
      <c r="L1641" s="73"/>
      <c r="M1641" s="74">
        <v>16726.0</v>
      </c>
      <c r="N1641" s="75"/>
      <c r="O1641" s="73"/>
      <c r="P1641" s="74">
        <v>17876.0</v>
      </c>
      <c r="Q1641" s="75"/>
    </row>
    <row r="1642">
      <c r="A1642" s="71" t="s">
        <v>1231</v>
      </c>
      <c r="B1642" s="72" t="s">
        <v>2283</v>
      </c>
      <c r="C1642" s="78">
        <v>6.0</v>
      </c>
      <c r="D1642" s="74">
        <v>31609.0</v>
      </c>
      <c r="E1642" s="79">
        <f>C1642/D1642</f>
        <v>0.0001898193552</v>
      </c>
      <c r="F1642" s="73"/>
      <c r="G1642" s="74">
        <v>34206.0</v>
      </c>
      <c r="H1642" s="75"/>
      <c r="I1642" s="73"/>
      <c r="J1642" s="74">
        <v>32424.0</v>
      </c>
      <c r="K1642" s="75"/>
      <c r="L1642" s="78">
        <v>37.0</v>
      </c>
      <c r="M1642" s="74">
        <v>33700.0</v>
      </c>
      <c r="N1642" s="79">
        <f>L1642/M1642</f>
        <v>0.001097922849</v>
      </c>
      <c r="O1642" s="78">
        <v>30.0</v>
      </c>
      <c r="P1642" s="74">
        <v>34800.0</v>
      </c>
      <c r="Q1642" s="79">
        <f>O1642/P1642</f>
        <v>0.0008620689655</v>
      </c>
    </row>
    <row r="1643">
      <c r="A1643" s="71" t="s">
        <v>1227</v>
      </c>
      <c r="B1643" s="72" t="s">
        <v>2283</v>
      </c>
      <c r="C1643" s="73"/>
      <c r="D1643" s="74">
        <v>23686.0</v>
      </c>
      <c r="E1643" s="75"/>
      <c r="F1643" s="73"/>
      <c r="G1643" s="74">
        <v>30791.0</v>
      </c>
      <c r="H1643" s="75"/>
      <c r="I1643" s="73"/>
      <c r="J1643" s="74">
        <v>27342.0</v>
      </c>
      <c r="K1643" s="75"/>
      <c r="L1643" s="76" t="s">
        <v>1383</v>
      </c>
      <c r="M1643" s="74">
        <v>25040.0</v>
      </c>
      <c r="N1643" s="77" t="s">
        <v>1383</v>
      </c>
      <c r="O1643" s="76" t="s">
        <v>1383</v>
      </c>
      <c r="P1643" s="74">
        <v>27004.0</v>
      </c>
      <c r="Q1643" s="77" t="s">
        <v>1383</v>
      </c>
    </row>
    <row r="1644">
      <c r="A1644" s="71" t="s">
        <v>1132</v>
      </c>
      <c r="B1644" s="72" t="s">
        <v>2283</v>
      </c>
      <c r="C1644" s="78">
        <v>37.0</v>
      </c>
      <c r="D1644" s="74">
        <v>33018.0</v>
      </c>
      <c r="E1644" s="79">
        <f t="shared" ref="E1644:E1649" si="534">C1644/D1644</f>
        <v>0.001120600884</v>
      </c>
      <c r="F1644" s="78">
        <v>200.0</v>
      </c>
      <c r="G1644" s="74">
        <v>65423.0</v>
      </c>
      <c r="H1644" s="79">
        <f>F1644/G1644</f>
        <v>0.003057028874</v>
      </c>
      <c r="I1644" s="78">
        <v>411.0</v>
      </c>
      <c r="J1644" s="74">
        <v>77580.0</v>
      </c>
      <c r="K1644" s="79">
        <f>I1644/J1644</f>
        <v>0.005297757154</v>
      </c>
      <c r="L1644" s="78">
        <v>944.0</v>
      </c>
      <c r="M1644" s="74">
        <v>88307.0</v>
      </c>
      <c r="N1644" s="79">
        <f t="shared" ref="N1644:N1651" si="535">L1644/M1644</f>
        <v>0.01068997928</v>
      </c>
      <c r="O1644" s="78">
        <v>1016.0</v>
      </c>
      <c r="P1644" s="74">
        <v>98129.0</v>
      </c>
      <c r="Q1644" s="79">
        <f t="shared" ref="Q1644:Q1651" si="536">O1644/P1644</f>
        <v>0.01035371806</v>
      </c>
    </row>
    <row r="1645">
      <c r="A1645" s="71" t="s">
        <v>734</v>
      </c>
      <c r="B1645" s="72" t="s">
        <v>2283</v>
      </c>
      <c r="C1645" s="78">
        <v>23.0</v>
      </c>
      <c r="D1645" s="74">
        <v>27431.0</v>
      </c>
      <c r="E1645" s="79">
        <f t="shared" si="534"/>
        <v>0.0008384674274</v>
      </c>
      <c r="F1645" s="73"/>
      <c r="G1645" s="74">
        <v>30181.0</v>
      </c>
      <c r="H1645" s="75"/>
      <c r="I1645" s="73"/>
      <c r="J1645" s="74">
        <v>29580.0</v>
      </c>
      <c r="K1645" s="75"/>
      <c r="L1645" s="78">
        <v>44.0</v>
      </c>
      <c r="M1645" s="74">
        <v>29338.0</v>
      </c>
      <c r="N1645" s="79">
        <f t="shared" si="535"/>
        <v>0.001499761402</v>
      </c>
      <c r="O1645" s="78">
        <v>54.0</v>
      </c>
      <c r="P1645" s="74">
        <v>31024.0</v>
      </c>
      <c r="Q1645" s="79">
        <f t="shared" si="536"/>
        <v>0.001740587932</v>
      </c>
    </row>
    <row r="1646">
      <c r="A1646" s="71" t="s">
        <v>1483</v>
      </c>
      <c r="B1646" s="72" t="s">
        <v>2283</v>
      </c>
      <c r="C1646" s="78">
        <v>5.0</v>
      </c>
      <c r="D1646" s="74">
        <v>16326.0</v>
      </c>
      <c r="E1646" s="79">
        <f t="shared" si="534"/>
        <v>0.0003062599534</v>
      </c>
      <c r="F1646" s="73"/>
      <c r="G1646" s="74">
        <v>22927.0</v>
      </c>
      <c r="H1646" s="75"/>
      <c r="I1646" s="73"/>
      <c r="J1646" s="74">
        <v>28667.0</v>
      </c>
      <c r="K1646" s="75"/>
      <c r="L1646" s="78">
        <v>103.0</v>
      </c>
      <c r="M1646" s="74">
        <v>41674.0</v>
      </c>
      <c r="N1646" s="79">
        <f t="shared" si="535"/>
        <v>0.002471565005</v>
      </c>
      <c r="O1646" s="78">
        <v>99.0</v>
      </c>
      <c r="P1646" s="74">
        <v>50020.0</v>
      </c>
      <c r="Q1646" s="79">
        <f t="shared" si="536"/>
        <v>0.001979208317</v>
      </c>
    </row>
    <row r="1647">
      <c r="A1647" s="71" t="s">
        <v>606</v>
      </c>
      <c r="B1647" s="72" t="s">
        <v>2283</v>
      </c>
      <c r="C1647" s="78">
        <v>47.0</v>
      </c>
      <c r="D1647" s="74">
        <v>39068.0</v>
      </c>
      <c r="E1647" s="79">
        <f t="shared" si="534"/>
        <v>0.001203030613</v>
      </c>
      <c r="F1647" s="73"/>
      <c r="G1647" s="74">
        <v>39488.0</v>
      </c>
      <c r="H1647" s="75"/>
      <c r="I1647" s="78">
        <v>90.0</v>
      </c>
      <c r="J1647" s="74">
        <v>39540.0</v>
      </c>
      <c r="K1647" s="79">
        <f t="shared" ref="K1647:K1648" si="537">I1647/J1647</f>
        <v>0.002276176024</v>
      </c>
      <c r="L1647" s="78">
        <v>65.0</v>
      </c>
      <c r="M1647" s="74">
        <v>44541.0</v>
      </c>
      <c r="N1647" s="79">
        <f t="shared" si="535"/>
        <v>0.001459329606</v>
      </c>
      <c r="O1647" s="78">
        <v>55.0</v>
      </c>
      <c r="P1647" s="74">
        <v>46705.0</v>
      </c>
      <c r="Q1647" s="79">
        <f t="shared" si="536"/>
        <v>0.001177604111</v>
      </c>
    </row>
    <row r="1648">
      <c r="A1648" s="71" t="s">
        <v>2295</v>
      </c>
      <c r="B1648" s="72" t="s">
        <v>2283</v>
      </c>
      <c r="C1648" s="78">
        <v>17.0</v>
      </c>
      <c r="D1648" s="74">
        <v>40450.0</v>
      </c>
      <c r="E1648" s="79">
        <f t="shared" si="534"/>
        <v>0.0004202719407</v>
      </c>
      <c r="F1648" s="73"/>
      <c r="G1648" s="74">
        <v>55590.0</v>
      </c>
      <c r="H1648" s="75"/>
      <c r="I1648" s="78">
        <v>100.0</v>
      </c>
      <c r="J1648" s="74">
        <v>56426.0</v>
      </c>
      <c r="K1648" s="79">
        <f t="shared" si="537"/>
        <v>0.001772232659</v>
      </c>
      <c r="L1648" s="78">
        <v>87.0</v>
      </c>
      <c r="M1648" s="74">
        <v>59962.0</v>
      </c>
      <c r="N1648" s="79">
        <f t="shared" si="535"/>
        <v>0.001450918915</v>
      </c>
      <c r="O1648" s="78">
        <v>79.0</v>
      </c>
      <c r="P1648" s="74">
        <v>62279.0</v>
      </c>
      <c r="Q1648" s="79">
        <f t="shared" si="536"/>
        <v>0.001268485364</v>
      </c>
    </row>
    <row r="1649">
      <c r="A1649" s="71" t="s">
        <v>1743</v>
      </c>
      <c r="B1649" s="72" t="s">
        <v>2283</v>
      </c>
      <c r="C1649" s="78">
        <v>13.0</v>
      </c>
      <c r="D1649" s="74">
        <v>26267.0</v>
      </c>
      <c r="E1649" s="79">
        <f t="shared" si="534"/>
        <v>0.0004949175772</v>
      </c>
      <c r="F1649" s="73"/>
      <c r="G1649" s="74">
        <v>30084.0</v>
      </c>
      <c r="H1649" s="75"/>
      <c r="I1649" s="73"/>
      <c r="J1649" s="74">
        <v>30104.0</v>
      </c>
      <c r="K1649" s="75"/>
      <c r="L1649" s="78">
        <v>15.0</v>
      </c>
      <c r="M1649" s="74">
        <v>28981.0</v>
      </c>
      <c r="N1649" s="79">
        <f t="shared" si="535"/>
        <v>0.0005175804838</v>
      </c>
      <c r="O1649" s="78">
        <v>17.0</v>
      </c>
      <c r="P1649" s="74">
        <v>29624.0</v>
      </c>
      <c r="Q1649" s="79">
        <f t="shared" si="536"/>
        <v>0.0005738590332</v>
      </c>
    </row>
    <row r="1650">
      <c r="A1650" s="71" t="s">
        <v>2296</v>
      </c>
      <c r="B1650" s="72" t="s">
        <v>2283</v>
      </c>
      <c r="C1650" s="73"/>
      <c r="D1650" s="74">
        <v>35526.0</v>
      </c>
      <c r="E1650" s="75"/>
      <c r="F1650" s="78">
        <v>150.0</v>
      </c>
      <c r="G1650" s="74">
        <v>76037.0</v>
      </c>
      <c r="H1650" s="79">
        <f t="shared" ref="H1650:H1651" si="538">F1650/G1650</f>
        <v>0.001972723806</v>
      </c>
      <c r="I1650" s="78">
        <v>300.0</v>
      </c>
      <c r="J1650" s="74">
        <v>90612.0</v>
      </c>
      <c r="K1650" s="79">
        <f t="shared" ref="K1650:K1651" si="539">I1650/J1650</f>
        <v>0.003310819759</v>
      </c>
      <c r="L1650" s="78">
        <v>1285.0</v>
      </c>
      <c r="M1650" s="74">
        <v>109206.0</v>
      </c>
      <c r="N1650" s="79">
        <f t="shared" si="535"/>
        <v>0.01176675274</v>
      </c>
      <c r="O1650" s="78">
        <v>1410.0</v>
      </c>
      <c r="P1650" s="74">
        <v>112390.0</v>
      </c>
      <c r="Q1650" s="79">
        <f t="shared" si="536"/>
        <v>0.01254560014</v>
      </c>
    </row>
    <row r="1651">
      <c r="A1651" s="71" t="s">
        <v>1694</v>
      </c>
      <c r="B1651" s="72" t="s">
        <v>2283</v>
      </c>
      <c r="C1651" s="78">
        <v>350.0</v>
      </c>
      <c r="D1651" s="74">
        <v>67377.0</v>
      </c>
      <c r="E1651" s="79">
        <f t="shared" ref="E1651:E1653" si="540">C1651/D1651</f>
        <v>0.005194650994</v>
      </c>
      <c r="F1651" s="78">
        <v>3000.0</v>
      </c>
      <c r="G1651" s="74">
        <v>192728.0</v>
      </c>
      <c r="H1651" s="79">
        <f t="shared" si="538"/>
        <v>0.015565979</v>
      </c>
      <c r="I1651" s="78">
        <v>7500.0</v>
      </c>
      <c r="J1651" s="74">
        <v>275721.0</v>
      </c>
      <c r="K1651" s="79">
        <f t="shared" si="539"/>
        <v>0.02720141012</v>
      </c>
      <c r="L1651" s="78">
        <v>10000.0</v>
      </c>
      <c r="M1651" s="74">
        <v>347709.0</v>
      </c>
      <c r="N1651" s="79">
        <f t="shared" si="535"/>
        <v>0.02875968123</v>
      </c>
      <c r="O1651" s="78">
        <v>10500.0</v>
      </c>
      <c r="P1651" s="74">
        <v>344333.0</v>
      </c>
      <c r="Q1651" s="79">
        <f t="shared" si="536"/>
        <v>0.03049373717</v>
      </c>
    </row>
    <row r="1652">
      <c r="A1652" s="71" t="s">
        <v>708</v>
      </c>
      <c r="B1652" s="72" t="s">
        <v>2283</v>
      </c>
      <c r="C1652" s="78">
        <v>3.0</v>
      </c>
      <c r="D1652" s="74">
        <v>20129.0</v>
      </c>
      <c r="E1652" s="79">
        <f t="shared" si="540"/>
        <v>0.0001490387004</v>
      </c>
      <c r="F1652" s="73"/>
      <c r="G1652" s="74">
        <v>19902.0</v>
      </c>
      <c r="H1652" s="75"/>
      <c r="I1652" s="73"/>
      <c r="J1652" s="74">
        <v>19662.0</v>
      </c>
      <c r="K1652" s="75"/>
      <c r="L1652" s="76" t="s">
        <v>1383</v>
      </c>
      <c r="M1652" s="74">
        <v>20253.0</v>
      </c>
      <c r="N1652" s="77" t="s">
        <v>1383</v>
      </c>
      <c r="O1652" s="76" t="s">
        <v>1383</v>
      </c>
      <c r="P1652" s="74">
        <v>21811.0</v>
      </c>
      <c r="Q1652" s="77" t="s">
        <v>1383</v>
      </c>
    </row>
    <row r="1653">
      <c r="A1653" s="71" t="s">
        <v>2297</v>
      </c>
      <c r="B1653" s="72" t="s">
        <v>2283</v>
      </c>
      <c r="C1653" s="78">
        <v>140.0</v>
      </c>
      <c r="D1653" s="74">
        <v>42871.0</v>
      </c>
      <c r="E1653" s="79">
        <f t="shared" si="540"/>
        <v>0.003265610786</v>
      </c>
      <c r="F1653" s="78">
        <v>2000.0</v>
      </c>
      <c r="G1653" s="74">
        <v>116151.0</v>
      </c>
      <c r="H1653" s="79">
        <f t="shared" ref="H1653:H1654" si="541">F1653/G1653</f>
        <v>0.01721896497</v>
      </c>
      <c r="I1653" s="78">
        <v>5000.0</v>
      </c>
      <c r="J1653" s="74">
        <v>186310.0</v>
      </c>
      <c r="K1653" s="79">
        <f t="shared" ref="K1653:K1654" si="542">I1653/J1653</f>
        <v>0.02683699211</v>
      </c>
      <c r="L1653" s="78">
        <v>8087.0</v>
      </c>
      <c r="M1653" s="74">
        <v>236142.0</v>
      </c>
      <c r="N1653" s="79">
        <f t="shared" ref="N1653:N1655" si="543">L1653/M1653</f>
        <v>0.0342463433</v>
      </c>
      <c r="O1653" s="78">
        <v>8713.0</v>
      </c>
      <c r="P1653" s="74">
        <v>240251.0</v>
      </c>
      <c r="Q1653" s="79">
        <f t="shared" ref="Q1653:Q1655" si="544">O1653/P1653</f>
        <v>0.03626623823</v>
      </c>
    </row>
    <row r="1654">
      <c r="A1654" s="71" t="s">
        <v>1234</v>
      </c>
      <c r="B1654" s="72" t="s">
        <v>2283</v>
      </c>
      <c r="C1654" s="73"/>
      <c r="D1654" s="74">
        <v>20565.0</v>
      </c>
      <c r="E1654" s="75"/>
      <c r="F1654" s="78">
        <v>54.0</v>
      </c>
      <c r="G1654" s="74">
        <v>33971.0</v>
      </c>
      <c r="H1654" s="79">
        <f t="shared" si="541"/>
        <v>0.001589591122</v>
      </c>
      <c r="I1654" s="78">
        <v>100.0</v>
      </c>
      <c r="J1654" s="74">
        <v>42004.0</v>
      </c>
      <c r="K1654" s="79">
        <f t="shared" si="542"/>
        <v>0.002380725645</v>
      </c>
      <c r="L1654" s="78">
        <v>49.0</v>
      </c>
      <c r="M1654" s="74">
        <v>45420.0</v>
      </c>
      <c r="N1654" s="79">
        <f t="shared" si="543"/>
        <v>0.001078819903</v>
      </c>
      <c r="O1654" s="78">
        <v>85.0</v>
      </c>
      <c r="P1654" s="74">
        <v>44898.0</v>
      </c>
      <c r="Q1654" s="79">
        <f t="shared" si="544"/>
        <v>0.001893180097</v>
      </c>
    </row>
    <row r="1655">
      <c r="A1655" s="71" t="s">
        <v>2298</v>
      </c>
      <c r="B1655" s="72" t="s">
        <v>2283</v>
      </c>
      <c r="C1655" s="73"/>
      <c r="D1655" s="74">
        <v>21453.0</v>
      </c>
      <c r="E1655" s="75"/>
      <c r="F1655" s="73"/>
      <c r="G1655" s="74">
        <v>23598.0</v>
      </c>
      <c r="H1655" s="75"/>
      <c r="I1655" s="73"/>
      <c r="J1655" s="74">
        <v>26067.0</v>
      </c>
      <c r="K1655" s="75"/>
      <c r="L1655" s="78">
        <v>31.0</v>
      </c>
      <c r="M1655" s="74">
        <v>29677.0</v>
      </c>
      <c r="N1655" s="79">
        <f t="shared" si="543"/>
        <v>0.001044579978</v>
      </c>
      <c r="O1655" s="78">
        <v>39.0</v>
      </c>
      <c r="P1655" s="74">
        <v>33034.0</v>
      </c>
      <c r="Q1655" s="79">
        <f t="shared" si="544"/>
        <v>0.001180601804</v>
      </c>
    </row>
    <row r="1656">
      <c r="A1656" s="71" t="s">
        <v>2299</v>
      </c>
      <c r="B1656" s="72" t="s">
        <v>2283</v>
      </c>
      <c r="C1656" s="78">
        <v>9.0</v>
      </c>
      <c r="D1656" s="74">
        <v>32325.0</v>
      </c>
      <c r="E1656" s="79">
        <f>C1656/D1656</f>
        <v>0.0002784222738</v>
      </c>
      <c r="F1656" s="73"/>
      <c r="G1656" s="74">
        <v>25594.0</v>
      </c>
      <c r="H1656" s="75"/>
      <c r="I1656" s="73"/>
      <c r="J1656" s="74">
        <v>26189.0</v>
      </c>
      <c r="K1656" s="75"/>
      <c r="L1656" s="76" t="s">
        <v>1383</v>
      </c>
      <c r="M1656" s="74">
        <v>23961.0</v>
      </c>
      <c r="N1656" s="77" t="s">
        <v>1383</v>
      </c>
      <c r="O1656" s="76" t="s">
        <v>1383</v>
      </c>
      <c r="P1656" s="74">
        <v>24104.0</v>
      </c>
      <c r="Q1656" s="77" t="s">
        <v>1383</v>
      </c>
    </row>
    <row r="1657">
      <c r="A1657" s="71" t="s">
        <v>1750</v>
      </c>
      <c r="B1657" s="72" t="s">
        <v>2283</v>
      </c>
      <c r="C1657" s="73"/>
      <c r="D1657" s="74">
        <v>21808.0</v>
      </c>
      <c r="E1657" s="75"/>
      <c r="F1657" s="73"/>
      <c r="G1657" s="74">
        <v>27536.0</v>
      </c>
      <c r="H1657" s="75"/>
      <c r="I1657" s="73"/>
      <c r="J1657" s="74">
        <v>26872.0</v>
      </c>
      <c r="K1657" s="75"/>
      <c r="L1657" s="73"/>
      <c r="M1657" s="74">
        <v>25096.0</v>
      </c>
      <c r="N1657" s="75"/>
      <c r="O1657" s="78">
        <v>19.0</v>
      </c>
      <c r="P1657" s="74">
        <v>26256.0</v>
      </c>
      <c r="Q1657" s="79">
        <f t="shared" ref="Q1657:Q1658" si="545">O1657/P1657</f>
        <v>0.0007236441194</v>
      </c>
    </row>
    <row r="1658">
      <c r="A1658" s="71" t="s">
        <v>1783</v>
      </c>
      <c r="B1658" s="72" t="s">
        <v>2283</v>
      </c>
      <c r="C1658" s="78">
        <v>68.0</v>
      </c>
      <c r="D1658" s="74">
        <v>36158.0</v>
      </c>
      <c r="E1658" s="79">
        <f>C1658/D1658</f>
        <v>0.001880634991</v>
      </c>
      <c r="F1658" s="78">
        <v>60.0</v>
      </c>
      <c r="G1658" s="74">
        <v>45047.0</v>
      </c>
      <c r="H1658" s="79">
        <f>F1658/G1658</f>
        <v>0.001331942194</v>
      </c>
      <c r="I1658" s="78">
        <v>83.0</v>
      </c>
      <c r="J1658" s="74">
        <v>48428.0</v>
      </c>
      <c r="K1658" s="79">
        <f>I1658/J1658</f>
        <v>0.00171388453</v>
      </c>
      <c r="L1658" s="78">
        <v>126.0</v>
      </c>
      <c r="M1658" s="74">
        <v>51301.0</v>
      </c>
      <c r="N1658" s="79">
        <f>L1658/M1658</f>
        <v>0.002456092474</v>
      </c>
      <c r="O1658" s="78">
        <v>105.0</v>
      </c>
      <c r="P1658" s="74">
        <v>52632.0</v>
      </c>
      <c r="Q1658" s="79">
        <f t="shared" si="545"/>
        <v>0.00199498404</v>
      </c>
    </row>
    <row r="1659">
      <c r="A1659" s="71" t="s">
        <v>285</v>
      </c>
      <c r="B1659" s="72" t="s">
        <v>2283</v>
      </c>
      <c r="C1659" s="73"/>
      <c r="D1659" s="74">
        <v>26496.0</v>
      </c>
      <c r="E1659" s="75"/>
      <c r="F1659" s="73"/>
      <c r="G1659" s="74">
        <v>24244.0</v>
      </c>
      <c r="H1659" s="75"/>
      <c r="I1659" s="73"/>
      <c r="J1659" s="74">
        <v>20660.0</v>
      </c>
      <c r="K1659" s="75"/>
      <c r="L1659" s="73"/>
      <c r="M1659" s="74">
        <v>18426.0</v>
      </c>
      <c r="N1659" s="75"/>
      <c r="O1659" s="73"/>
      <c r="P1659" s="74">
        <v>18641.0</v>
      </c>
      <c r="Q1659" s="75"/>
    </row>
    <row r="1660">
      <c r="A1660" s="71" t="s">
        <v>277</v>
      </c>
      <c r="B1660" s="72" t="s">
        <v>2283</v>
      </c>
      <c r="C1660" s="78">
        <v>500.0</v>
      </c>
      <c r="D1660" s="74">
        <v>78550.0</v>
      </c>
      <c r="E1660" s="79">
        <f>C1660/D1660</f>
        <v>0.006365372374</v>
      </c>
      <c r="F1660" s="78">
        <v>2500.0</v>
      </c>
      <c r="G1660" s="74">
        <v>169590.0</v>
      </c>
      <c r="H1660" s="79">
        <f>F1660/G1660</f>
        <v>0.01474143523</v>
      </c>
      <c r="I1660" s="78">
        <v>4000.0</v>
      </c>
      <c r="J1660" s="74">
        <v>209532.0</v>
      </c>
      <c r="K1660" s="79">
        <f>I1660/J1660</f>
        <v>0.01909016284</v>
      </c>
      <c r="L1660" s="78">
        <v>4950.0</v>
      </c>
      <c r="M1660" s="74">
        <v>273481.0</v>
      </c>
      <c r="N1660" s="79">
        <f>L1660/M1660</f>
        <v>0.01809997769</v>
      </c>
      <c r="O1660" s="78">
        <v>5000.0</v>
      </c>
      <c r="P1660" s="74">
        <v>295480.0</v>
      </c>
      <c r="Q1660" s="79">
        <f>O1660/P1660</f>
        <v>0.01692161906</v>
      </c>
    </row>
    <row r="1661">
      <c r="A1661" s="71" t="s">
        <v>1414</v>
      </c>
      <c r="B1661" s="72" t="s">
        <v>2283</v>
      </c>
      <c r="C1661" s="73"/>
      <c r="D1661" s="74">
        <v>20074.0</v>
      </c>
      <c r="E1661" s="75"/>
      <c r="F1661" s="73"/>
      <c r="G1661" s="74">
        <v>16097.0</v>
      </c>
      <c r="H1661" s="75"/>
      <c r="I1661" s="73"/>
      <c r="J1661" s="74">
        <v>14555.0</v>
      </c>
      <c r="K1661" s="75"/>
      <c r="L1661" s="73"/>
      <c r="M1661" s="74">
        <v>13583.0</v>
      </c>
      <c r="N1661" s="75"/>
      <c r="O1661" s="73"/>
      <c r="P1661" s="74">
        <v>14227.0</v>
      </c>
      <c r="Q1661" s="75"/>
    </row>
    <row r="1662">
      <c r="A1662" s="71" t="s">
        <v>2300</v>
      </c>
      <c r="B1662" s="72" t="s">
        <v>2283</v>
      </c>
      <c r="C1662" s="78">
        <v>21.0</v>
      </c>
      <c r="D1662" s="74">
        <v>19072.0</v>
      </c>
      <c r="E1662" s="79">
        <f>C1662/D1662</f>
        <v>0.001101090604</v>
      </c>
      <c r="F1662" s="73"/>
      <c r="G1662" s="74">
        <v>16815.0</v>
      </c>
      <c r="H1662" s="75"/>
      <c r="I1662" s="73"/>
      <c r="J1662" s="74">
        <v>15570.0</v>
      </c>
      <c r="K1662" s="75"/>
      <c r="L1662" s="73"/>
      <c r="M1662" s="74">
        <v>14489.0</v>
      </c>
      <c r="N1662" s="75"/>
      <c r="O1662" s="73"/>
      <c r="P1662" s="74">
        <v>15646.0</v>
      </c>
      <c r="Q1662" s="75"/>
    </row>
    <row r="1663">
      <c r="A1663" s="71" t="s">
        <v>2301</v>
      </c>
      <c r="B1663" s="72" t="s">
        <v>2283</v>
      </c>
      <c r="C1663" s="73"/>
      <c r="D1663" s="74">
        <v>49774.0</v>
      </c>
      <c r="E1663" s="75"/>
      <c r="F1663" s="73"/>
      <c r="G1663" s="74">
        <v>57488.0</v>
      </c>
      <c r="H1663" s="75"/>
      <c r="I1663" s="78">
        <v>250.0</v>
      </c>
      <c r="J1663" s="74">
        <v>57980.0</v>
      </c>
      <c r="K1663" s="79">
        <f>I1663/J1663</f>
        <v>0.004311831666</v>
      </c>
      <c r="L1663" s="78">
        <v>260.0</v>
      </c>
      <c r="M1663" s="74">
        <v>67398.0</v>
      </c>
      <c r="N1663" s="79">
        <f>L1663/M1663</f>
        <v>0.003857681237</v>
      </c>
      <c r="O1663" s="73"/>
      <c r="P1663" s="74">
        <v>69795.0</v>
      </c>
      <c r="Q1663" s="75"/>
    </row>
    <row r="1664">
      <c r="A1664" s="71" t="s">
        <v>1784</v>
      </c>
      <c r="B1664" s="72" t="s">
        <v>2283</v>
      </c>
      <c r="C1664" s="73"/>
      <c r="D1664" s="74">
        <v>21138.0</v>
      </c>
      <c r="E1664" s="75"/>
      <c r="F1664" s="76" t="s">
        <v>1383</v>
      </c>
      <c r="G1664" s="74">
        <v>18601.0</v>
      </c>
      <c r="H1664" s="77" t="s">
        <v>1383</v>
      </c>
      <c r="I1664" s="73"/>
      <c r="J1664" s="74">
        <v>17849.0</v>
      </c>
      <c r="K1664" s="75"/>
      <c r="L1664" s="76" t="s">
        <v>1383</v>
      </c>
      <c r="M1664" s="74">
        <v>14961.0</v>
      </c>
      <c r="N1664" s="77" t="s">
        <v>1383</v>
      </c>
      <c r="O1664" s="76" t="s">
        <v>1383</v>
      </c>
      <c r="P1664" s="74">
        <v>14587.0</v>
      </c>
      <c r="Q1664" s="77" t="s">
        <v>1383</v>
      </c>
    </row>
    <row r="1665">
      <c r="A1665" s="71" t="s">
        <v>1829</v>
      </c>
      <c r="B1665" s="72" t="s">
        <v>2283</v>
      </c>
      <c r="C1665" s="78">
        <v>35.0</v>
      </c>
      <c r="D1665" s="74">
        <v>19762.0</v>
      </c>
      <c r="E1665" s="79">
        <f>C1665/D1665</f>
        <v>0.001771075802</v>
      </c>
      <c r="F1665" s="73"/>
      <c r="G1665" s="74">
        <v>22360.0</v>
      </c>
      <c r="H1665" s="75"/>
      <c r="I1665" s="73"/>
      <c r="J1665" s="74">
        <v>22193.0</v>
      </c>
      <c r="K1665" s="75"/>
      <c r="L1665" s="73"/>
      <c r="M1665" s="74">
        <v>24109.0</v>
      </c>
      <c r="N1665" s="75"/>
      <c r="O1665" s="78">
        <v>28.0</v>
      </c>
      <c r="P1665" s="74">
        <v>24360.0</v>
      </c>
      <c r="Q1665" s="79">
        <f>O1665/P1665</f>
        <v>0.001149425287</v>
      </c>
    </row>
    <row r="1666">
      <c r="A1666" s="71" t="s">
        <v>1645</v>
      </c>
      <c r="B1666" s="72" t="s">
        <v>2283</v>
      </c>
      <c r="C1666" s="73"/>
      <c r="D1666" s="74">
        <v>13485.0</v>
      </c>
      <c r="E1666" s="75"/>
      <c r="F1666" s="73"/>
      <c r="G1666" s="74">
        <v>22730.0</v>
      </c>
      <c r="H1666" s="75"/>
      <c r="I1666" s="73"/>
      <c r="J1666" s="74">
        <v>18736.0</v>
      </c>
      <c r="K1666" s="75"/>
      <c r="L1666" s="73"/>
      <c r="M1666" s="74">
        <v>15301.0</v>
      </c>
      <c r="N1666" s="75"/>
      <c r="O1666" s="73"/>
      <c r="P1666" s="74">
        <v>15527.0</v>
      </c>
      <c r="Q1666" s="75"/>
    </row>
    <row r="1667">
      <c r="A1667" s="71" t="s">
        <v>670</v>
      </c>
      <c r="B1667" s="72" t="s">
        <v>2283</v>
      </c>
      <c r="C1667" s="73"/>
      <c r="D1667" s="74">
        <v>28218.0</v>
      </c>
      <c r="E1667" s="75"/>
      <c r="F1667" s="73"/>
      <c r="G1667" s="74">
        <v>35396.0</v>
      </c>
      <c r="H1667" s="75"/>
      <c r="I1667" s="73"/>
      <c r="J1667" s="74">
        <v>36098.0</v>
      </c>
      <c r="K1667" s="75"/>
      <c r="L1667" s="76" t="s">
        <v>1383</v>
      </c>
      <c r="M1667" s="74">
        <v>31445.0</v>
      </c>
      <c r="N1667" s="77" t="s">
        <v>1383</v>
      </c>
      <c r="O1667" s="76" t="s">
        <v>1383</v>
      </c>
      <c r="P1667" s="74">
        <v>31087.0</v>
      </c>
      <c r="Q1667" s="77" t="s">
        <v>1383</v>
      </c>
    </row>
    <row r="1668">
      <c r="A1668" s="71" t="s">
        <v>2302</v>
      </c>
      <c r="B1668" s="72" t="s">
        <v>2283</v>
      </c>
      <c r="C1668" s="78">
        <v>35.0</v>
      </c>
      <c r="D1668" s="74">
        <v>27415.0</v>
      </c>
      <c r="E1668" s="79">
        <f>C1668/D1668</f>
        <v>0.001276673354</v>
      </c>
      <c r="F1668" s="73"/>
      <c r="G1668" s="74">
        <v>26158.0</v>
      </c>
      <c r="H1668" s="75"/>
      <c r="I1668" s="73"/>
      <c r="J1668" s="74">
        <v>25788.0</v>
      </c>
      <c r="K1668" s="75"/>
      <c r="L1668" s="78">
        <v>52.0</v>
      </c>
      <c r="M1668" s="74">
        <v>27238.0</v>
      </c>
      <c r="N1668" s="79">
        <f>L1668/M1668</f>
        <v>0.001909097584</v>
      </c>
      <c r="O1668" s="78">
        <v>45.0</v>
      </c>
      <c r="P1668" s="74">
        <v>27889.0</v>
      </c>
      <c r="Q1668" s="79">
        <f>O1668/P1668</f>
        <v>0.001613539388</v>
      </c>
    </row>
    <row r="1669">
      <c r="A1669" s="71" t="s">
        <v>1255</v>
      </c>
      <c r="B1669" s="72" t="s">
        <v>2283</v>
      </c>
      <c r="C1669" s="73"/>
      <c r="D1669" s="74">
        <v>17927.0</v>
      </c>
      <c r="E1669" s="75"/>
      <c r="F1669" s="73"/>
      <c r="G1669" s="74">
        <v>15723.0</v>
      </c>
      <c r="H1669" s="75"/>
      <c r="I1669" s="73"/>
      <c r="J1669" s="74">
        <v>14151.0</v>
      </c>
      <c r="K1669" s="75"/>
      <c r="L1669" s="73"/>
      <c r="M1669" s="74">
        <v>13876.0</v>
      </c>
      <c r="N1669" s="75"/>
      <c r="O1669" s="73"/>
      <c r="P1669" s="74">
        <v>16113.0</v>
      </c>
      <c r="Q1669" s="75"/>
    </row>
    <row r="1670">
      <c r="A1670" s="71" t="s">
        <v>995</v>
      </c>
      <c r="B1670" s="72" t="s">
        <v>2283</v>
      </c>
      <c r="C1670" s="73"/>
      <c r="D1670" s="74">
        <v>27500.0</v>
      </c>
      <c r="E1670" s="75"/>
      <c r="F1670" s="73"/>
      <c r="G1670" s="74">
        <v>30307.0</v>
      </c>
      <c r="H1670" s="75"/>
      <c r="I1670" s="73"/>
      <c r="J1670" s="74">
        <v>36269.0</v>
      </c>
      <c r="K1670" s="75"/>
      <c r="L1670" s="78">
        <v>21.0</v>
      </c>
      <c r="M1670" s="74">
        <v>42682.0</v>
      </c>
      <c r="N1670" s="79">
        <f>L1670/M1670</f>
        <v>0.0004920106837</v>
      </c>
      <c r="O1670" s="78">
        <v>96.0</v>
      </c>
      <c r="P1670" s="74">
        <v>46660.0</v>
      </c>
      <c r="Q1670" s="79">
        <f>O1670/P1670</f>
        <v>0.002057436777</v>
      </c>
    </row>
    <row r="1671">
      <c r="A1671" s="71" t="s">
        <v>878</v>
      </c>
      <c r="B1671" s="72" t="s">
        <v>2283</v>
      </c>
      <c r="C1671" s="73"/>
      <c r="D1671" s="74">
        <v>24533.0</v>
      </c>
      <c r="E1671" s="75"/>
      <c r="F1671" s="73"/>
      <c r="G1671" s="74">
        <v>23834.0</v>
      </c>
      <c r="H1671" s="75"/>
      <c r="I1671" s="73"/>
      <c r="J1671" s="74">
        <v>23238.0</v>
      </c>
      <c r="K1671" s="75"/>
      <c r="L1671" s="73"/>
      <c r="M1671" s="74">
        <v>22455.0</v>
      </c>
      <c r="N1671" s="75"/>
      <c r="O1671" s="76" t="s">
        <v>1383</v>
      </c>
      <c r="P1671" s="74">
        <v>23329.0</v>
      </c>
      <c r="Q1671" s="77" t="s">
        <v>1383</v>
      </c>
    </row>
    <row r="1672">
      <c r="A1672" s="71" t="s">
        <v>315</v>
      </c>
      <c r="B1672" s="72" t="s">
        <v>2283</v>
      </c>
      <c r="C1672" s="73"/>
      <c r="D1672" s="74">
        <v>23713.0</v>
      </c>
      <c r="E1672" s="75"/>
      <c r="F1672" s="73"/>
      <c r="G1672" s="74">
        <v>29972.0</v>
      </c>
      <c r="H1672" s="75"/>
      <c r="I1672" s="73"/>
      <c r="J1672" s="74">
        <v>27751.0</v>
      </c>
      <c r="K1672" s="75"/>
      <c r="L1672" s="73"/>
      <c r="M1672" s="74">
        <v>25074.0</v>
      </c>
      <c r="N1672" s="75"/>
      <c r="O1672" s="73"/>
      <c r="P1672" s="74">
        <v>25016.0</v>
      </c>
      <c r="Q1672" s="75"/>
    </row>
    <row r="1673">
      <c r="A1673" s="71" t="s">
        <v>460</v>
      </c>
      <c r="B1673" s="72" t="s">
        <v>2283</v>
      </c>
      <c r="C1673" s="78">
        <v>28.0</v>
      </c>
      <c r="D1673" s="74">
        <v>36306.0</v>
      </c>
      <c r="E1673" s="79">
        <f t="shared" ref="E1673:E1674" si="546">C1673/D1673</f>
        <v>0.0007712223875</v>
      </c>
      <c r="F1673" s="78">
        <v>50.0</v>
      </c>
      <c r="G1673" s="74">
        <v>47667.0</v>
      </c>
      <c r="H1673" s="79">
        <f t="shared" ref="H1673:H1676" si="547">F1673/G1673</f>
        <v>0.001048943714</v>
      </c>
      <c r="I1673" s="78">
        <v>50.0</v>
      </c>
      <c r="J1673" s="74">
        <v>55178.0</v>
      </c>
      <c r="K1673" s="79">
        <f t="shared" ref="K1673:K1676" si="548">I1673/J1673</f>
        <v>0.0009061582515</v>
      </c>
      <c r="L1673" s="78">
        <v>160.0</v>
      </c>
      <c r="M1673" s="74">
        <v>65902.0</v>
      </c>
      <c r="N1673" s="79">
        <f t="shared" ref="N1673:N1683" si="549">L1673/M1673</f>
        <v>0.00242784741</v>
      </c>
      <c r="O1673" s="78">
        <v>270.0</v>
      </c>
      <c r="P1673" s="74">
        <v>73853.0</v>
      </c>
      <c r="Q1673" s="79">
        <f t="shared" ref="Q1673:Q1684" si="550">O1673/P1673</f>
        <v>0.003655911067</v>
      </c>
    </row>
    <row r="1674">
      <c r="A1674" s="71" t="s">
        <v>2303</v>
      </c>
      <c r="B1674" s="72" t="s">
        <v>2283</v>
      </c>
      <c r="C1674" s="78">
        <v>62.0</v>
      </c>
      <c r="D1674" s="74">
        <v>40307.0</v>
      </c>
      <c r="E1674" s="79">
        <f t="shared" si="546"/>
        <v>0.001538194358</v>
      </c>
      <c r="F1674" s="78">
        <v>50.0</v>
      </c>
      <c r="G1674" s="74">
        <v>40069.0</v>
      </c>
      <c r="H1674" s="79">
        <f t="shared" si="547"/>
        <v>0.001247847463</v>
      </c>
      <c r="I1674" s="78">
        <v>51.0</v>
      </c>
      <c r="J1674" s="74">
        <v>41556.0</v>
      </c>
      <c r="K1674" s="79">
        <f t="shared" si="548"/>
        <v>0.001227259602</v>
      </c>
      <c r="L1674" s="78">
        <v>58.0</v>
      </c>
      <c r="M1674" s="74">
        <v>45181.0</v>
      </c>
      <c r="N1674" s="79">
        <f t="shared" si="549"/>
        <v>0.00128372546</v>
      </c>
      <c r="O1674" s="78">
        <v>80.0</v>
      </c>
      <c r="P1674" s="74">
        <v>52147.0</v>
      </c>
      <c r="Q1674" s="79">
        <f t="shared" si="550"/>
        <v>0.001534124686</v>
      </c>
    </row>
    <row r="1675">
      <c r="A1675" s="71" t="s">
        <v>2304</v>
      </c>
      <c r="B1675" s="72" t="s">
        <v>2283</v>
      </c>
      <c r="C1675" s="73"/>
      <c r="D1675" s="74">
        <v>32057.0</v>
      </c>
      <c r="E1675" s="75"/>
      <c r="F1675" s="78">
        <v>45.0</v>
      </c>
      <c r="G1675" s="74">
        <v>35171.0</v>
      </c>
      <c r="H1675" s="79">
        <f t="shared" si="547"/>
        <v>0.001279463194</v>
      </c>
      <c r="I1675" s="78">
        <v>55.0</v>
      </c>
      <c r="J1675" s="74">
        <v>37109.0</v>
      </c>
      <c r="K1675" s="79">
        <f t="shared" si="548"/>
        <v>0.00148212024</v>
      </c>
      <c r="L1675" s="78">
        <v>119.0</v>
      </c>
      <c r="M1675" s="74">
        <v>39731.0</v>
      </c>
      <c r="N1675" s="79">
        <f t="shared" si="549"/>
        <v>0.002995142332</v>
      </c>
      <c r="O1675" s="78">
        <v>99.0</v>
      </c>
      <c r="P1675" s="74">
        <v>41014.0</v>
      </c>
      <c r="Q1675" s="79">
        <f t="shared" si="550"/>
        <v>0.002413809919</v>
      </c>
    </row>
    <row r="1676">
      <c r="A1676" s="71" t="s">
        <v>2305</v>
      </c>
      <c r="B1676" s="72" t="s">
        <v>2283</v>
      </c>
      <c r="C1676" s="78">
        <v>84.0</v>
      </c>
      <c r="D1676" s="74">
        <v>33511.0</v>
      </c>
      <c r="E1676" s="79">
        <f t="shared" ref="E1676:E1680" si="551">C1676/D1676</f>
        <v>0.002506639611</v>
      </c>
      <c r="F1676" s="78">
        <v>114.0</v>
      </c>
      <c r="G1676" s="74">
        <v>48463.0</v>
      </c>
      <c r="H1676" s="79">
        <f t="shared" si="547"/>
        <v>0.00235231001</v>
      </c>
      <c r="I1676" s="78">
        <v>128.0</v>
      </c>
      <c r="J1676" s="74">
        <v>62850.0</v>
      </c>
      <c r="K1676" s="79">
        <f t="shared" si="548"/>
        <v>0.002036595068</v>
      </c>
      <c r="L1676" s="78">
        <v>200.0</v>
      </c>
      <c r="M1676" s="74">
        <v>81221.0</v>
      </c>
      <c r="N1676" s="79">
        <f t="shared" si="549"/>
        <v>0.002462417355</v>
      </c>
      <c r="O1676" s="78">
        <v>204.0</v>
      </c>
      <c r="P1676" s="74">
        <v>86565.0</v>
      </c>
      <c r="Q1676" s="79">
        <f t="shared" si="550"/>
        <v>0.002356610639</v>
      </c>
    </row>
    <row r="1677">
      <c r="A1677" s="71" t="s">
        <v>1061</v>
      </c>
      <c r="B1677" s="72" t="s">
        <v>2283</v>
      </c>
      <c r="C1677" s="78">
        <v>43.0</v>
      </c>
      <c r="D1677" s="74">
        <v>36947.0</v>
      </c>
      <c r="E1677" s="79">
        <f t="shared" si="551"/>
        <v>0.001163829269</v>
      </c>
      <c r="F1677" s="73"/>
      <c r="G1677" s="74">
        <v>42421.0</v>
      </c>
      <c r="H1677" s="75"/>
      <c r="I1677" s="73"/>
      <c r="J1677" s="74">
        <v>43176.0</v>
      </c>
      <c r="K1677" s="75"/>
      <c r="L1677" s="78">
        <v>41.0</v>
      </c>
      <c r="M1677" s="74">
        <v>47941.0</v>
      </c>
      <c r="N1677" s="79">
        <f t="shared" si="549"/>
        <v>0.000855217872</v>
      </c>
      <c r="O1677" s="78">
        <v>97.0</v>
      </c>
      <c r="P1677" s="74">
        <v>48499.0</v>
      </c>
      <c r="Q1677" s="79">
        <f t="shared" si="550"/>
        <v>0.002000041238</v>
      </c>
    </row>
    <row r="1678">
      <c r="A1678" s="71" t="s">
        <v>1073</v>
      </c>
      <c r="B1678" s="72" t="s">
        <v>2283</v>
      </c>
      <c r="C1678" s="78">
        <v>16.0</v>
      </c>
      <c r="D1678" s="74">
        <v>24137.0</v>
      </c>
      <c r="E1678" s="79">
        <f t="shared" si="551"/>
        <v>0.0006628827112</v>
      </c>
      <c r="F1678" s="73"/>
      <c r="G1678" s="74">
        <v>24633.0</v>
      </c>
      <c r="H1678" s="75"/>
      <c r="I1678" s="73"/>
      <c r="J1678" s="74">
        <v>25923.0</v>
      </c>
      <c r="K1678" s="75"/>
      <c r="L1678" s="78">
        <v>26.0</v>
      </c>
      <c r="M1678" s="74">
        <v>24924.0</v>
      </c>
      <c r="N1678" s="79">
        <f t="shared" si="549"/>
        <v>0.001043171241</v>
      </c>
      <c r="O1678" s="78">
        <v>34.0</v>
      </c>
      <c r="P1678" s="74">
        <v>26071.0</v>
      </c>
      <c r="Q1678" s="79">
        <f t="shared" si="550"/>
        <v>0.001304131027</v>
      </c>
    </row>
    <row r="1679">
      <c r="A1679" s="71" t="s">
        <v>954</v>
      </c>
      <c r="B1679" s="72" t="s">
        <v>2283</v>
      </c>
      <c r="C1679" s="78">
        <v>83.0</v>
      </c>
      <c r="D1679" s="74">
        <v>64031.0</v>
      </c>
      <c r="E1679" s="79">
        <f t="shared" si="551"/>
        <v>0.00129624713</v>
      </c>
      <c r="F1679" s="76" t="s">
        <v>1383</v>
      </c>
      <c r="G1679" s="74">
        <v>122987.0</v>
      </c>
      <c r="H1679" s="77" t="s">
        <v>1383</v>
      </c>
      <c r="I1679" s="78">
        <v>1100.0</v>
      </c>
      <c r="J1679" s="74">
        <v>177218.0</v>
      </c>
      <c r="K1679" s="79">
        <f t="shared" ref="K1679:K1680" si="552">I1679/J1679</f>
        <v>0.006207044431</v>
      </c>
      <c r="L1679" s="78">
        <v>3936.0</v>
      </c>
      <c r="M1679" s="74">
        <v>221784.0</v>
      </c>
      <c r="N1679" s="79">
        <f t="shared" si="549"/>
        <v>0.01774699708</v>
      </c>
      <c r="O1679" s="78">
        <v>4505.0</v>
      </c>
      <c r="P1679" s="74">
        <v>234887.0</v>
      </c>
      <c r="Q1679" s="79">
        <f t="shared" si="550"/>
        <v>0.01917943522</v>
      </c>
    </row>
    <row r="1680">
      <c r="A1680" s="71" t="s">
        <v>250</v>
      </c>
      <c r="B1680" s="72" t="s">
        <v>2283</v>
      </c>
      <c r="C1680" s="78">
        <v>165.0</v>
      </c>
      <c r="D1680" s="74">
        <v>43788.0</v>
      </c>
      <c r="E1680" s="79">
        <f t="shared" si="551"/>
        <v>0.003768155659</v>
      </c>
      <c r="F1680" s="78">
        <v>1500.0</v>
      </c>
      <c r="G1680" s="74">
        <v>108253.0</v>
      </c>
      <c r="H1680" s="79">
        <f>F1680/G1680</f>
        <v>0.01385642892</v>
      </c>
      <c r="I1680" s="78">
        <v>2000.0</v>
      </c>
      <c r="J1680" s="74">
        <v>286065.0</v>
      </c>
      <c r="K1680" s="79">
        <f t="shared" si="552"/>
        <v>0.006991418034</v>
      </c>
      <c r="L1680" s="78">
        <v>7740.0</v>
      </c>
      <c r="M1680" s="74">
        <v>344131.0</v>
      </c>
      <c r="N1680" s="79">
        <f t="shared" si="549"/>
        <v>0.02249143495</v>
      </c>
      <c r="O1680" s="78">
        <v>8690.0</v>
      </c>
      <c r="P1680" s="74">
        <v>339405.0</v>
      </c>
      <c r="Q1680" s="79">
        <f t="shared" si="550"/>
        <v>0.02560362988</v>
      </c>
    </row>
    <row r="1681">
      <c r="A1681" s="71" t="s">
        <v>680</v>
      </c>
      <c r="B1681" s="72" t="s">
        <v>2283</v>
      </c>
      <c r="C1681" s="73"/>
      <c r="D1681" s="74">
        <v>44880.0</v>
      </c>
      <c r="E1681" s="75"/>
      <c r="F1681" s="73"/>
      <c r="G1681" s="74">
        <v>52766.0</v>
      </c>
      <c r="H1681" s="75"/>
      <c r="I1681" s="73"/>
      <c r="J1681" s="74">
        <v>83920.0</v>
      </c>
      <c r="K1681" s="75"/>
      <c r="L1681" s="78">
        <v>838.0</v>
      </c>
      <c r="M1681" s="74">
        <v>123063.0</v>
      </c>
      <c r="N1681" s="79">
        <f t="shared" si="549"/>
        <v>0.006809520327</v>
      </c>
      <c r="O1681" s="78">
        <v>782.0</v>
      </c>
      <c r="P1681" s="74">
        <v>132315.0</v>
      </c>
      <c r="Q1681" s="79">
        <f t="shared" si="550"/>
        <v>0.005910138684</v>
      </c>
    </row>
    <row r="1682">
      <c r="A1682" s="71" t="s">
        <v>2306</v>
      </c>
      <c r="B1682" s="72" t="s">
        <v>2283</v>
      </c>
      <c r="C1682" s="78">
        <v>23.0</v>
      </c>
      <c r="D1682" s="74">
        <v>40198.0</v>
      </c>
      <c r="E1682" s="79">
        <f t="shared" ref="E1682:E1684" si="553">C1682/D1682</f>
        <v>0.0005721677695</v>
      </c>
      <c r="F1682" s="73"/>
      <c r="G1682" s="74">
        <v>57035.0</v>
      </c>
      <c r="H1682" s="75"/>
      <c r="I1682" s="73"/>
      <c r="J1682" s="74">
        <v>63578.0</v>
      </c>
      <c r="K1682" s="75"/>
      <c r="L1682" s="78">
        <v>32.0</v>
      </c>
      <c r="M1682" s="74">
        <v>68193.0</v>
      </c>
      <c r="N1682" s="79">
        <f t="shared" si="549"/>
        <v>0.0004692563753</v>
      </c>
      <c r="O1682" s="78">
        <v>16.0</v>
      </c>
      <c r="P1682" s="74">
        <v>68816.0</v>
      </c>
      <c r="Q1682" s="79">
        <f t="shared" si="550"/>
        <v>0.0002325040688</v>
      </c>
    </row>
    <row r="1683">
      <c r="A1683" s="71" t="s">
        <v>247</v>
      </c>
      <c r="B1683" s="72" t="s">
        <v>2283</v>
      </c>
      <c r="C1683" s="78">
        <v>5.0</v>
      </c>
      <c r="D1683" s="74">
        <v>22375.0</v>
      </c>
      <c r="E1683" s="79">
        <f t="shared" si="553"/>
        <v>0.0002234636872</v>
      </c>
      <c r="F1683" s="73"/>
      <c r="G1683" s="74">
        <v>21871.0</v>
      </c>
      <c r="H1683" s="75"/>
      <c r="I1683" s="73"/>
      <c r="J1683" s="74">
        <v>20918.0</v>
      </c>
      <c r="K1683" s="75"/>
      <c r="L1683" s="78">
        <v>16.0</v>
      </c>
      <c r="M1683" s="74">
        <v>19192.0</v>
      </c>
      <c r="N1683" s="79">
        <f t="shared" si="549"/>
        <v>0.0008336807003</v>
      </c>
      <c r="O1683" s="78">
        <v>16.0</v>
      </c>
      <c r="P1683" s="74">
        <v>20012.0</v>
      </c>
      <c r="Q1683" s="79">
        <f t="shared" si="550"/>
        <v>0.0007995202878</v>
      </c>
    </row>
    <row r="1684">
      <c r="A1684" s="71" t="s">
        <v>2307</v>
      </c>
      <c r="B1684" s="72" t="s">
        <v>2283</v>
      </c>
      <c r="C1684" s="78">
        <v>13.0</v>
      </c>
      <c r="D1684" s="74">
        <v>23028.0</v>
      </c>
      <c r="E1684" s="79">
        <f t="shared" si="553"/>
        <v>0.0005645301372</v>
      </c>
      <c r="F1684" s="73"/>
      <c r="G1684" s="74">
        <v>29119.0</v>
      </c>
      <c r="H1684" s="75"/>
      <c r="I1684" s="78">
        <v>17.0</v>
      </c>
      <c r="J1684" s="74">
        <v>28210.0</v>
      </c>
      <c r="K1684" s="79">
        <f>I1684/J1684</f>
        <v>0.0006026231833</v>
      </c>
      <c r="L1684" s="76" t="s">
        <v>1383</v>
      </c>
      <c r="M1684" s="74">
        <v>26273.0</v>
      </c>
      <c r="N1684" s="77" t="s">
        <v>1383</v>
      </c>
      <c r="O1684" s="78">
        <v>12.0</v>
      </c>
      <c r="P1684" s="74">
        <v>26759.0</v>
      </c>
      <c r="Q1684" s="79">
        <f t="shared" si="550"/>
        <v>0.0004484472514</v>
      </c>
    </row>
    <row r="1685">
      <c r="A1685" s="71" t="s">
        <v>2308</v>
      </c>
      <c r="B1685" s="72" t="s">
        <v>2283</v>
      </c>
      <c r="C1685" s="73"/>
      <c r="D1685" s="74">
        <v>17223.0</v>
      </c>
      <c r="E1685" s="75"/>
      <c r="F1685" s="73"/>
      <c r="G1685" s="74">
        <v>13096.0</v>
      </c>
      <c r="H1685" s="75"/>
      <c r="I1685" s="73"/>
      <c r="J1685" s="74">
        <v>12075.0</v>
      </c>
      <c r="K1685" s="75"/>
      <c r="L1685" s="73"/>
      <c r="M1685" s="74">
        <v>10287.0</v>
      </c>
      <c r="N1685" s="75"/>
      <c r="O1685" s="73"/>
      <c r="P1685" s="74">
        <v>11573.0</v>
      </c>
      <c r="Q1685" s="75"/>
    </row>
    <row r="1686">
      <c r="A1686" s="71" t="s">
        <v>342</v>
      </c>
      <c r="B1686" s="72" t="s">
        <v>2283</v>
      </c>
      <c r="C1686" s="78">
        <v>5.0</v>
      </c>
      <c r="D1686" s="74">
        <v>28392.0</v>
      </c>
      <c r="E1686" s="79">
        <f>C1686/D1686</f>
        <v>0.0001761059453</v>
      </c>
      <c r="F1686" s="73"/>
      <c r="G1686" s="74">
        <v>24497.0</v>
      </c>
      <c r="H1686" s="75"/>
      <c r="I1686" s="73"/>
      <c r="J1686" s="74">
        <v>25716.0</v>
      </c>
      <c r="K1686" s="75"/>
      <c r="L1686" s="78">
        <v>40.0</v>
      </c>
      <c r="M1686" s="74">
        <v>27348.0</v>
      </c>
      <c r="N1686" s="79">
        <f t="shared" ref="N1686:N1688" si="554">L1686/M1686</f>
        <v>0.001462629808</v>
      </c>
      <c r="O1686" s="78">
        <v>40.0</v>
      </c>
      <c r="P1686" s="74">
        <v>29894.0</v>
      </c>
      <c r="Q1686" s="79">
        <f t="shared" ref="Q1686:Q1688" si="555">O1686/P1686</f>
        <v>0.001338061149</v>
      </c>
    </row>
    <row r="1687">
      <c r="A1687" s="71" t="s">
        <v>631</v>
      </c>
      <c r="B1687" s="72" t="s">
        <v>2283</v>
      </c>
      <c r="C1687" s="73"/>
      <c r="D1687" s="74">
        <v>43244.0</v>
      </c>
      <c r="E1687" s="75"/>
      <c r="F1687" s="76" t="s">
        <v>1383</v>
      </c>
      <c r="G1687" s="74">
        <v>45422.0</v>
      </c>
      <c r="H1687" s="77" t="s">
        <v>1383</v>
      </c>
      <c r="I1687" s="78">
        <v>80.0</v>
      </c>
      <c r="J1687" s="74">
        <v>43049.0</v>
      </c>
      <c r="K1687" s="79">
        <f>I1687/J1687</f>
        <v>0.001858347465</v>
      </c>
      <c r="L1687" s="78">
        <v>100.0</v>
      </c>
      <c r="M1687" s="74">
        <v>42437.0</v>
      </c>
      <c r="N1687" s="79">
        <f t="shared" si="554"/>
        <v>0.002356434244</v>
      </c>
      <c r="O1687" s="78">
        <v>80.0</v>
      </c>
      <c r="P1687" s="74">
        <v>43537.0</v>
      </c>
      <c r="Q1687" s="79">
        <f t="shared" si="555"/>
        <v>0.001837517514</v>
      </c>
    </row>
    <row r="1688">
      <c r="A1688" s="71" t="s">
        <v>1190</v>
      </c>
      <c r="B1688" s="72" t="s">
        <v>2283</v>
      </c>
      <c r="C1688" s="73"/>
      <c r="D1688" s="74">
        <v>40076.0</v>
      </c>
      <c r="E1688" s="75"/>
      <c r="F1688" s="73"/>
      <c r="G1688" s="74">
        <v>38058.0</v>
      </c>
      <c r="H1688" s="75"/>
      <c r="I1688" s="73"/>
      <c r="J1688" s="74">
        <v>41346.0</v>
      </c>
      <c r="K1688" s="75"/>
      <c r="L1688" s="78">
        <v>112.0</v>
      </c>
      <c r="M1688" s="74">
        <v>47024.0</v>
      </c>
      <c r="N1688" s="79">
        <f t="shared" si="554"/>
        <v>0.002381762504</v>
      </c>
      <c r="O1688" s="78">
        <v>150.0</v>
      </c>
      <c r="P1688" s="74">
        <v>50520.0</v>
      </c>
      <c r="Q1688" s="79">
        <f t="shared" si="555"/>
        <v>0.00296912114</v>
      </c>
    </row>
    <row r="1689">
      <c r="A1689" s="71" t="s">
        <v>2309</v>
      </c>
      <c r="B1689" s="72" t="s">
        <v>2283</v>
      </c>
      <c r="C1689" s="73"/>
      <c r="D1689" s="74">
        <v>23821.0</v>
      </c>
      <c r="E1689" s="75"/>
      <c r="F1689" s="73"/>
      <c r="G1689" s="74">
        <v>25198.0</v>
      </c>
      <c r="H1689" s="75"/>
      <c r="I1689" s="73"/>
      <c r="J1689" s="74">
        <v>24627.0</v>
      </c>
      <c r="K1689" s="75"/>
      <c r="L1689" s="76" t="s">
        <v>1383</v>
      </c>
      <c r="M1689" s="74">
        <v>24316.0</v>
      </c>
      <c r="N1689" s="77" t="s">
        <v>1383</v>
      </c>
      <c r="O1689" s="73"/>
      <c r="P1689" s="74">
        <v>25510.0</v>
      </c>
      <c r="Q1689" s="75"/>
    </row>
    <row r="1690">
      <c r="A1690" s="71" t="s">
        <v>2310</v>
      </c>
      <c r="B1690" s="72" t="s">
        <v>2283</v>
      </c>
      <c r="C1690" s="73"/>
      <c r="D1690" s="74">
        <v>34022.0</v>
      </c>
      <c r="E1690" s="75"/>
      <c r="F1690" s="73"/>
      <c r="G1690" s="74">
        <v>46330.0</v>
      </c>
      <c r="H1690" s="75"/>
      <c r="I1690" s="73"/>
      <c r="J1690" s="74">
        <v>44892.0</v>
      </c>
      <c r="K1690" s="75"/>
      <c r="L1690" s="78">
        <v>35.0</v>
      </c>
      <c r="M1690" s="74">
        <v>50320.0</v>
      </c>
      <c r="N1690" s="79">
        <f t="shared" ref="N1690:N1693" si="556">L1690/M1690</f>
        <v>0.0006955484897</v>
      </c>
      <c r="O1690" s="78">
        <v>26.0</v>
      </c>
      <c r="P1690" s="74">
        <v>51796.0</v>
      </c>
      <c r="Q1690" s="79">
        <f>O1690/P1690</f>
        <v>0.000501969264</v>
      </c>
    </row>
    <row r="1691">
      <c r="A1691" s="71" t="s">
        <v>2311</v>
      </c>
      <c r="B1691" s="72" t="s">
        <v>2283</v>
      </c>
      <c r="C1691" s="78">
        <v>12.0</v>
      </c>
      <c r="D1691" s="74">
        <v>22395.0</v>
      </c>
      <c r="E1691" s="79">
        <f>C1691/D1691</f>
        <v>0.0005358338915</v>
      </c>
      <c r="F1691" s="73"/>
      <c r="G1691" s="74">
        <v>20760.0</v>
      </c>
      <c r="H1691" s="75"/>
      <c r="I1691" s="73"/>
      <c r="J1691" s="74">
        <v>19481.0</v>
      </c>
      <c r="K1691" s="75"/>
      <c r="L1691" s="78">
        <v>13.0</v>
      </c>
      <c r="M1691" s="74">
        <v>19036.0</v>
      </c>
      <c r="N1691" s="79">
        <f t="shared" si="556"/>
        <v>0.0006829165791</v>
      </c>
      <c r="O1691" s="76" t="s">
        <v>1383</v>
      </c>
      <c r="P1691" s="74">
        <v>19218.0</v>
      </c>
      <c r="Q1691" s="77" t="s">
        <v>1383</v>
      </c>
    </row>
    <row r="1692">
      <c r="A1692" s="71" t="s">
        <v>2312</v>
      </c>
      <c r="B1692" s="72" t="s">
        <v>2313</v>
      </c>
      <c r="C1692" s="73"/>
      <c r="D1692" s="94">
        <v>175358.0</v>
      </c>
      <c r="E1692" s="75"/>
      <c r="F1692" s="78">
        <v>375.0</v>
      </c>
      <c r="G1692" s="74">
        <v>881806.0</v>
      </c>
      <c r="H1692" s="79">
        <f>F1692/G1692</f>
        <v>0.0004252636067</v>
      </c>
      <c r="I1692" s="78">
        <v>2060.0</v>
      </c>
      <c r="J1692" s="74">
        <v>1218848.0</v>
      </c>
      <c r="K1692" s="79">
        <f>I1692/J1692</f>
        <v>0.001690120507</v>
      </c>
      <c r="L1692" s="78">
        <v>4530.0</v>
      </c>
      <c r="M1692" s="74">
        <v>1294120.0</v>
      </c>
      <c r="N1692" s="79">
        <f t="shared" si="556"/>
        <v>0.003500448181</v>
      </c>
      <c r="O1692" s="78">
        <v>5852.0</v>
      </c>
      <c r="P1692" s="74">
        <v>1323682.0</v>
      </c>
      <c r="Q1692" s="79">
        <f t="shared" ref="Q1692:Q1696" si="557">O1692/P1692</f>
        <v>0.004421001419</v>
      </c>
    </row>
    <row r="1693">
      <c r="A1693" s="71" t="s">
        <v>1827</v>
      </c>
      <c r="B1693" s="72" t="s">
        <v>2313</v>
      </c>
      <c r="C1693" s="73"/>
      <c r="D1693" s="94">
        <v>2000.0</v>
      </c>
      <c r="E1693" s="75"/>
      <c r="F1693" s="73"/>
      <c r="G1693" s="74">
        <v>20101.0</v>
      </c>
      <c r="H1693" s="75"/>
      <c r="I1693" s="73"/>
      <c r="J1693" s="74">
        <v>36536.0</v>
      </c>
      <c r="K1693" s="75"/>
      <c r="L1693" s="78">
        <v>27.0</v>
      </c>
      <c r="M1693" s="74">
        <v>47334.0</v>
      </c>
      <c r="N1693" s="79">
        <f t="shared" si="556"/>
        <v>0.0005704145012</v>
      </c>
      <c r="O1693" s="78">
        <v>16.0</v>
      </c>
      <c r="P1693" s="74">
        <v>41502.0</v>
      </c>
      <c r="Q1693" s="79">
        <f t="shared" si="557"/>
        <v>0.0003855235892</v>
      </c>
    </row>
    <row r="1694">
      <c r="A1694" s="71" t="s">
        <v>2314</v>
      </c>
      <c r="B1694" s="72" t="s">
        <v>2313</v>
      </c>
      <c r="C1694" s="73"/>
      <c r="D1694" s="94">
        <v>2739.0</v>
      </c>
      <c r="E1694" s="75"/>
      <c r="F1694" s="73"/>
      <c r="G1694" s="74">
        <v>19964.0</v>
      </c>
      <c r="H1694" s="75"/>
      <c r="I1694" s="73"/>
      <c r="J1694" s="74">
        <v>23808.0</v>
      </c>
      <c r="K1694" s="75"/>
      <c r="L1694" s="73"/>
      <c r="M1694" s="74">
        <v>79621.0</v>
      </c>
      <c r="N1694" s="75"/>
      <c r="O1694" s="78">
        <v>81.0</v>
      </c>
      <c r="P1694" s="74">
        <v>61201.0</v>
      </c>
      <c r="Q1694" s="79">
        <f t="shared" si="557"/>
        <v>0.001323507786</v>
      </c>
    </row>
    <row r="1695">
      <c r="A1695" s="71" t="s">
        <v>2315</v>
      </c>
      <c r="B1695" s="72" t="s">
        <v>2313</v>
      </c>
      <c r="C1695" s="73"/>
      <c r="D1695" s="94">
        <v>13177.0</v>
      </c>
      <c r="E1695" s="75"/>
      <c r="F1695" s="76" t="s">
        <v>1383</v>
      </c>
      <c r="G1695" s="74">
        <v>735284.0</v>
      </c>
      <c r="H1695" s="77" t="s">
        <v>1383</v>
      </c>
      <c r="I1695" s="78">
        <v>131.0</v>
      </c>
      <c r="J1695" s="74">
        <v>749091.0</v>
      </c>
      <c r="K1695" s="79">
        <f>I1695/J1695</f>
        <v>0.0001748786196</v>
      </c>
      <c r="L1695" s="78">
        <v>284.0</v>
      </c>
      <c r="M1695" s="74">
        <v>974965.0</v>
      </c>
      <c r="N1695" s="79">
        <f t="shared" ref="N1695:N1696" si="558">L1695/M1695</f>
        <v>0.0002912925079</v>
      </c>
      <c r="O1695" s="78">
        <v>352.0</v>
      </c>
      <c r="P1695" s="74">
        <v>910049.0</v>
      </c>
      <c r="Q1695" s="79">
        <f t="shared" si="557"/>
        <v>0.0003867923595</v>
      </c>
    </row>
    <row r="1696">
      <c r="A1696" s="71" t="s">
        <v>2316</v>
      </c>
      <c r="B1696" s="72" t="s">
        <v>2317</v>
      </c>
      <c r="C1696" s="78">
        <v>20.0</v>
      </c>
      <c r="D1696" s="74">
        <v>4616.0</v>
      </c>
      <c r="E1696" s="79">
        <f>C1696/D1696</f>
        <v>0.004332755633</v>
      </c>
      <c r="F1696" s="73"/>
      <c r="G1696" s="74">
        <v>26677.0</v>
      </c>
      <c r="H1696" s="75"/>
      <c r="I1696" s="73"/>
      <c r="J1696" s="74">
        <v>28836.0</v>
      </c>
      <c r="K1696" s="75"/>
      <c r="L1696" s="78">
        <v>35.0</v>
      </c>
      <c r="M1696" s="74">
        <v>28023.0</v>
      </c>
      <c r="N1696" s="79">
        <f t="shared" si="558"/>
        <v>0.001248974057</v>
      </c>
      <c r="O1696" s="78">
        <v>50.0</v>
      </c>
      <c r="P1696" s="74">
        <v>38064.0</v>
      </c>
      <c r="Q1696" s="79">
        <f t="shared" si="557"/>
        <v>0.001313577133</v>
      </c>
    </row>
    <row r="1697">
      <c r="A1697" s="71" t="s">
        <v>2318</v>
      </c>
      <c r="B1697" s="72" t="s">
        <v>2317</v>
      </c>
      <c r="C1697" s="73"/>
      <c r="D1697" s="74">
        <v>13004.0</v>
      </c>
      <c r="E1697" s="75"/>
      <c r="F1697" s="73"/>
      <c r="G1697" s="74">
        <v>29719.0</v>
      </c>
      <c r="H1697" s="75"/>
      <c r="I1697" s="73"/>
      <c r="J1697" s="74">
        <v>34009.0</v>
      </c>
      <c r="K1697" s="75"/>
      <c r="L1697" s="73"/>
      <c r="M1697" s="74">
        <v>43316.0</v>
      </c>
      <c r="N1697" s="75"/>
      <c r="O1697" s="73"/>
      <c r="P1697" s="74">
        <v>53167.0</v>
      </c>
      <c r="Q1697" s="75"/>
    </row>
    <row r="1698">
      <c r="A1698" s="71" t="s">
        <v>2319</v>
      </c>
      <c r="B1698" s="72" t="s">
        <v>2317</v>
      </c>
      <c r="C1698" s="78">
        <v>23.0</v>
      </c>
      <c r="D1698" s="74">
        <v>9260.0</v>
      </c>
      <c r="E1698" s="79">
        <f>C1698/D1698</f>
        <v>0.002483801296</v>
      </c>
      <c r="F1698" s="73"/>
      <c r="G1698" s="74">
        <v>29931.0</v>
      </c>
      <c r="H1698" s="75"/>
      <c r="I1698" s="73"/>
      <c r="J1698" s="74">
        <v>37698.0</v>
      </c>
      <c r="K1698" s="75"/>
      <c r="L1698" s="78">
        <v>12.0</v>
      </c>
      <c r="M1698" s="74">
        <v>46205.0</v>
      </c>
      <c r="N1698" s="79">
        <f t="shared" ref="N1698:N1699" si="559">L1698/M1698</f>
        <v>0.0002597121524</v>
      </c>
      <c r="O1698" s="78">
        <v>14.0</v>
      </c>
      <c r="P1698" s="74">
        <v>57130.0</v>
      </c>
      <c r="Q1698" s="79">
        <f t="shared" ref="Q1698:Q1699" si="560">O1698/P1698</f>
        <v>0.0002450551374</v>
      </c>
    </row>
    <row r="1699">
      <c r="A1699" s="71" t="s">
        <v>2320</v>
      </c>
      <c r="B1699" s="72" t="s">
        <v>2317</v>
      </c>
      <c r="C1699" s="73"/>
      <c r="D1699" s="74">
        <v>7222.0</v>
      </c>
      <c r="E1699" s="75"/>
      <c r="F1699" s="73"/>
      <c r="G1699" s="74">
        <v>16106.0</v>
      </c>
      <c r="H1699" s="75"/>
      <c r="I1699" s="73"/>
      <c r="J1699" s="74">
        <v>23030.0</v>
      </c>
      <c r="K1699" s="80"/>
      <c r="L1699" s="78">
        <v>51.0</v>
      </c>
      <c r="M1699" s="74">
        <v>21124.0</v>
      </c>
      <c r="N1699" s="79">
        <f t="shared" si="559"/>
        <v>0.002414315471</v>
      </c>
      <c r="O1699" s="78">
        <v>41.0</v>
      </c>
      <c r="P1699" s="74">
        <v>24697.0</v>
      </c>
      <c r="Q1699" s="79">
        <f t="shared" si="560"/>
        <v>0.001660120662</v>
      </c>
    </row>
    <row r="1700">
      <c r="A1700" s="71" t="s">
        <v>341</v>
      </c>
      <c r="B1700" s="72" t="s">
        <v>2317</v>
      </c>
      <c r="C1700" s="73"/>
      <c r="D1700" s="74">
        <v>2042.0</v>
      </c>
      <c r="E1700" s="75"/>
      <c r="F1700" s="73"/>
      <c r="G1700" s="74">
        <v>10580.0</v>
      </c>
      <c r="H1700" s="75"/>
      <c r="I1700" s="73"/>
      <c r="J1700" s="74">
        <v>13960.0</v>
      </c>
      <c r="K1700" s="75"/>
      <c r="L1700" s="73"/>
      <c r="M1700" s="74">
        <v>20047.0</v>
      </c>
      <c r="N1700" s="75"/>
      <c r="O1700" s="73"/>
      <c r="P1700" s="74">
        <v>20971.0</v>
      </c>
      <c r="Q1700" s="75"/>
    </row>
    <row r="1701">
      <c r="A1701" s="71" t="s">
        <v>2239</v>
      </c>
      <c r="B1701" s="72" t="s">
        <v>2317</v>
      </c>
      <c r="C1701" s="73"/>
      <c r="D1701" s="74">
        <v>4834.0</v>
      </c>
      <c r="E1701" s="75"/>
      <c r="F1701" s="73"/>
      <c r="G1701" s="74">
        <v>17959.0</v>
      </c>
      <c r="H1701" s="75"/>
      <c r="I1701" s="73"/>
      <c r="J1701" s="74">
        <v>22257.0</v>
      </c>
      <c r="K1701" s="75"/>
      <c r="L1701" s="78">
        <v>15.0</v>
      </c>
      <c r="M1701" s="74">
        <v>28373.0</v>
      </c>
      <c r="N1701" s="79">
        <f t="shared" ref="N1701:N1702" si="561">L1701/M1701</f>
        <v>0.0005286716244</v>
      </c>
      <c r="O1701" s="73"/>
      <c r="P1701" s="74">
        <v>32466.0</v>
      </c>
      <c r="Q1701" s="75"/>
    </row>
    <row r="1702">
      <c r="A1702" s="71" t="s">
        <v>2321</v>
      </c>
      <c r="B1702" s="72" t="s">
        <v>2317</v>
      </c>
      <c r="C1702" s="78">
        <v>26.0</v>
      </c>
      <c r="D1702" s="74">
        <v>34544.0</v>
      </c>
      <c r="E1702" s="79">
        <f>C1702/D1702</f>
        <v>0.00075266327</v>
      </c>
      <c r="F1702" s="73"/>
      <c r="G1702" s="74">
        <v>116193.0</v>
      </c>
      <c r="H1702" s="75"/>
      <c r="I1702" s="73"/>
      <c r="J1702" s="74">
        <v>131666.0</v>
      </c>
      <c r="K1702" s="75"/>
      <c r="L1702" s="78">
        <v>47.0</v>
      </c>
      <c r="M1702" s="74">
        <v>154950.0</v>
      </c>
      <c r="N1702" s="79">
        <f t="shared" si="561"/>
        <v>0.0003033236528</v>
      </c>
      <c r="O1702" s="78">
        <v>82.0</v>
      </c>
      <c r="P1702" s="74">
        <v>172927.0</v>
      </c>
      <c r="Q1702" s="79">
        <f>O1702/P1702</f>
        <v>0.0004741885304</v>
      </c>
    </row>
    <row r="1703">
      <c r="A1703" s="71" t="s">
        <v>2322</v>
      </c>
      <c r="B1703" s="72" t="s">
        <v>2317</v>
      </c>
      <c r="C1703" s="73"/>
      <c r="D1703" s="74">
        <v>1208.0</v>
      </c>
      <c r="E1703" s="75"/>
      <c r="F1703" s="73"/>
      <c r="G1703" s="74">
        <v>2044.0</v>
      </c>
      <c r="H1703" s="75"/>
      <c r="I1703" s="73"/>
      <c r="J1703" s="74">
        <v>3025.0</v>
      </c>
      <c r="K1703" s="75"/>
      <c r="L1703" s="73"/>
      <c r="M1703" s="74">
        <v>3257.0</v>
      </c>
      <c r="N1703" s="75"/>
      <c r="O1703" s="73"/>
      <c r="P1703" s="74">
        <v>4301.0</v>
      </c>
      <c r="Q1703" s="75"/>
    </row>
    <row r="1704">
      <c r="A1704" s="71" t="s">
        <v>1530</v>
      </c>
      <c r="B1704" s="72" t="s">
        <v>2317</v>
      </c>
      <c r="C1704" s="73"/>
      <c r="D1704" s="74">
        <v>9596.0</v>
      </c>
      <c r="E1704" s="75"/>
      <c r="F1704" s="73"/>
      <c r="G1704" s="74">
        <v>19674.0</v>
      </c>
      <c r="H1704" s="75"/>
      <c r="I1704" s="73"/>
      <c r="J1704" s="74">
        <v>21332.0</v>
      </c>
      <c r="K1704" s="75"/>
      <c r="L1704" s="78">
        <v>20.0</v>
      </c>
      <c r="M1704" s="74">
        <v>21965.0</v>
      </c>
      <c r="N1704" s="79">
        <f>L1704/M1704</f>
        <v>0.0009105394947</v>
      </c>
      <c r="O1704" s="78">
        <v>24.0</v>
      </c>
      <c r="P1704" s="74">
        <v>25728.0</v>
      </c>
      <c r="Q1704" s="79">
        <f t="shared" ref="Q1704:Q1705" si="562">O1704/P1704</f>
        <v>0.0009328358209</v>
      </c>
    </row>
    <row r="1705">
      <c r="A1705" s="71" t="s">
        <v>1227</v>
      </c>
      <c r="B1705" s="72" t="s">
        <v>2317</v>
      </c>
      <c r="C1705" s="73"/>
      <c r="D1705" s="74">
        <v>8154.0</v>
      </c>
      <c r="E1705" s="75"/>
      <c r="F1705" s="73"/>
      <c r="G1705" s="74">
        <v>25756.0</v>
      </c>
      <c r="H1705" s="75"/>
      <c r="I1705" s="73"/>
      <c r="J1705" s="74">
        <v>20405.0</v>
      </c>
      <c r="K1705" s="75"/>
      <c r="L1705" s="76" t="s">
        <v>1383</v>
      </c>
      <c r="M1705" s="74">
        <v>32918.0</v>
      </c>
      <c r="N1705" s="77" t="s">
        <v>1383</v>
      </c>
      <c r="O1705" s="78">
        <v>22.0</v>
      </c>
      <c r="P1705" s="74">
        <v>36213.0</v>
      </c>
      <c r="Q1705" s="79">
        <f t="shared" si="562"/>
        <v>0.0006075166377</v>
      </c>
    </row>
    <row r="1706">
      <c r="A1706" s="71" t="s">
        <v>2323</v>
      </c>
      <c r="B1706" s="72" t="s">
        <v>2317</v>
      </c>
      <c r="C1706" s="73"/>
      <c r="D1706" s="74">
        <v>2485.0</v>
      </c>
      <c r="E1706" s="80"/>
      <c r="F1706" s="73"/>
      <c r="G1706" s="74">
        <v>9567.0</v>
      </c>
      <c r="H1706" s="75"/>
      <c r="I1706" s="73"/>
      <c r="J1706" s="74">
        <v>7655.0</v>
      </c>
      <c r="K1706" s="75"/>
      <c r="L1706" s="73"/>
      <c r="M1706" s="74">
        <v>11498.0</v>
      </c>
      <c r="N1706" s="75"/>
      <c r="O1706" s="73"/>
      <c r="P1706" s="74">
        <v>16301.0</v>
      </c>
      <c r="Q1706" s="75"/>
    </row>
    <row r="1707">
      <c r="A1707" s="71" t="s">
        <v>2324</v>
      </c>
      <c r="B1707" s="72" t="s">
        <v>2317</v>
      </c>
      <c r="C1707" s="78">
        <v>62.0</v>
      </c>
      <c r="D1707" s="74">
        <v>9411.0</v>
      </c>
      <c r="E1707" s="79">
        <f t="shared" ref="E1707:E1710" si="563">C1707/D1707</f>
        <v>0.006588035278</v>
      </c>
      <c r="F1707" s="73"/>
      <c r="G1707" s="74">
        <v>33783.0</v>
      </c>
      <c r="H1707" s="75"/>
      <c r="I1707" s="73"/>
      <c r="J1707" s="74">
        <v>36166.0</v>
      </c>
      <c r="K1707" s="75"/>
      <c r="L1707" s="78">
        <v>61.0</v>
      </c>
      <c r="M1707" s="74">
        <v>54493.0</v>
      </c>
      <c r="N1707" s="79">
        <f t="shared" ref="N1707:N1708" si="564">L1707/M1707</f>
        <v>0.001119409832</v>
      </c>
      <c r="O1707" s="78">
        <v>77.0</v>
      </c>
      <c r="P1707" s="74">
        <v>69096.0</v>
      </c>
      <c r="Q1707" s="79">
        <f t="shared" ref="Q1707:Q1710" si="565">O1707/P1707</f>
        <v>0.001114391571</v>
      </c>
    </row>
    <row r="1708">
      <c r="A1708" s="71" t="s">
        <v>1692</v>
      </c>
      <c r="B1708" s="72" t="s">
        <v>2317</v>
      </c>
      <c r="C1708" s="78">
        <v>69.0</v>
      </c>
      <c r="D1708" s="74">
        <v>12676.0</v>
      </c>
      <c r="E1708" s="79">
        <f t="shared" si="563"/>
        <v>0.005443357526</v>
      </c>
      <c r="F1708" s="73"/>
      <c r="G1708" s="74">
        <v>22662.0</v>
      </c>
      <c r="H1708" s="75"/>
      <c r="I1708" s="73"/>
      <c r="J1708" s="74">
        <v>24550.0</v>
      </c>
      <c r="K1708" s="75"/>
      <c r="L1708" s="78">
        <v>24.0</v>
      </c>
      <c r="M1708" s="74">
        <v>24700.0</v>
      </c>
      <c r="N1708" s="79">
        <f t="shared" si="564"/>
        <v>0.000971659919</v>
      </c>
      <c r="O1708" s="78">
        <v>17.0</v>
      </c>
      <c r="P1708" s="74">
        <v>30485.0</v>
      </c>
      <c r="Q1708" s="79">
        <f t="shared" si="565"/>
        <v>0.0005576513039</v>
      </c>
    </row>
    <row r="1709">
      <c r="A1709" s="71" t="s">
        <v>1234</v>
      </c>
      <c r="B1709" s="72" t="s">
        <v>2317</v>
      </c>
      <c r="C1709" s="78">
        <v>35.0</v>
      </c>
      <c r="D1709" s="74">
        <v>14576.0</v>
      </c>
      <c r="E1709" s="79">
        <f t="shared" si="563"/>
        <v>0.002401207464</v>
      </c>
      <c r="F1709" s="73"/>
      <c r="G1709" s="74">
        <v>39780.0</v>
      </c>
      <c r="H1709" s="75"/>
      <c r="I1709" s="73"/>
      <c r="J1709" s="74">
        <v>47187.0</v>
      </c>
      <c r="K1709" s="75"/>
      <c r="L1709" s="73"/>
      <c r="M1709" s="74">
        <v>60541.0</v>
      </c>
      <c r="N1709" s="75"/>
      <c r="O1709" s="78">
        <v>85.0</v>
      </c>
      <c r="P1709" s="74">
        <v>75246.0</v>
      </c>
      <c r="Q1709" s="79">
        <f t="shared" si="565"/>
        <v>0.001129628153</v>
      </c>
    </row>
    <row r="1710">
      <c r="A1710" s="71" t="s">
        <v>2325</v>
      </c>
      <c r="B1710" s="72" t="s">
        <v>2317</v>
      </c>
      <c r="C1710" s="78">
        <v>625.0</v>
      </c>
      <c r="D1710" s="74">
        <v>25203.0</v>
      </c>
      <c r="E1710" s="79">
        <f t="shared" si="563"/>
        <v>0.02479863508</v>
      </c>
      <c r="F1710" s="78">
        <v>5000.0</v>
      </c>
      <c r="G1710" s="74">
        <v>226261.0</v>
      </c>
      <c r="H1710" s="79">
        <f>F1710/G1710</f>
        <v>0.02209837312</v>
      </c>
      <c r="I1710" s="78">
        <v>8000.0</v>
      </c>
      <c r="J1710" s="74">
        <v>275898.0</v>
      </c>
      <c r="K1710" s="79">
        <f>I1710/J1710</f>
        <v>0.02899622324</v>
      </c>
      <c r="L1710" s="78">
        <v>12000.0</v>
      </c>
      <c r="M1710" s="74">
        <v>338241.0</v>
      </c>
      <c r="N1710" s="79">
        <f>L1710/M1710</f>
        <v>0.03547766238</v>
      </c>
      <c r="O1710" s="78">
        <v>10700.0</v>
      </c>
      <c r="P1710" s="74">
        <v>355099.0</v>
      </c>
      <c r="Q1710" s="79">
        <f t="shared" si="565"/>
        <v>0.03013244194</v>
      </c>
    </row>
    <row r="1711">
      <c r="A1711" s="71" t="s">
        <v>2326</v>
      </c>
      <c r="B1711" s="72" t="s">
        <v>2317</v>
      </c>
      <c r="C1711" s="73"/>
      <c r="D1711" s="74">
        <v>970.0</v>
      </c>
      <c r="E1711" s="75"/>
      <c r="F1711" s="73"/>
      <c r="G1711" s="74">
        <v>6266.0</v>
      </c>
      <c r="H1711" s="75"/>
      <c r="I1711" s="73"/>
      <c r="J1711" s="74">
        <v>8810.0</v>
      </c>
      <c r="K1711" s="75"/>
      <c r="L1711" s="76" t="s">
        <v>1383</v>
      </c>
      <c r="M1711" s="74">
        <v>11824.0</v>
      </c>
      <c r="N1711" s="77" t="s">
        <v>1383</v>
      </c>
      <c r="O1711" s="73"/>
      <c r="P1711" s="74">
        <v>12263.0</v>
      </c>
      <c r="Q1711" s="75"/>
    </row>
    <row r="1712">
      <c r="A1712" s="71" t="s">
        <v>631</v>
      </c>
      <c r="B1712" s="72" t="s">
        <v>2317</v>
      </c>
      <c r="C1712" s="73"/>
      <c r="D1712" s="74">
        <v>7082.0</v>
      </c>
      <c r="E1712" s="75"/>
      <c r="F1712" s="73"/>
      <c r="G1712" s="74">
        <v>21522.0</v>
      </c>
      <c r="H1712" s="75"/>
      <c r="I1712" s="73"/>
      <c r="J1712" s="74">
        <v>26376.0</v>
      </c>
      <c r="K1712" s="75"/>
      <c r="L1712" s="76" t="s">
        <v>1383</v>
      </c>
      <c r="M1712" s="74">
        <v>30275.0</v>
      </c>
      <c r="N1712" s="77" t="s">
        <v>1383</v>
      </c>
      <c r="O1712" s="78">
        <v>14.0</v>
      </c>
      <c r="P1712" s="74">
        <v>39194.0</v>
      </c>
      <c r="Q1712" s="79">
        <f t="shared" ref="Q1712:Q1717" si="566">O1712/P1712</f>
        <v>0.0003571975302</v>
      </c>
    </row>
    <row r="1713">
      <c r="A1713" s="71" t="s">
        <v>2327</v>
      </c>
      <c r="B1713" s="72" t="s">
        <v>2317</v>
      </c>
      <c r="C1713" s="78">
        <v>8.0</v>
      </c>
      <c r="D1713" s="74">
        <v>7945.0</v>
      </c>
      <c r="E1713" s="79">
        <f>C1713/D1713</f>
        <v>0.001006922593</v>
      </c>
      <c r="F1713" s="73"/>
      <c r="G1713" s="74">
        <v>18285.0</v>
      </c>
      <c r="H1713" s="75"/>
      <c r="I1713" s="73"/>
      <c r="J1713" s="74">
        <v>20529.0</v>
      </c>
      <c r="K1713" s="75"/>
      <c r="L1713" s="78">
        <v>12.0</v>
      </c>
      <c r="M1713" s="74">
        <v>22036.0</v>
      </c>
      <c r="N1713" s="79">
        <f>L1713/M1713</f>
        <v>0.0005445634416</v>
      </c>
      <c r="O1713" s="78">
        <v>12.0</v>
      </c>
      <c r="P1713" s="74">
        <v>26336.0</v>
      </c>
      <c r="Q1713" s="79">
        <f t="shared" si="566"/>
        <v>0.0004556500608</v>
      </c>
    </row>
    <row r="1714">
      <c r="A1714" s="71" t="s">
        <v>528</v>
      </c>
      <c r="B1714" s="72" t="s">
        <v>31</v>
      </c>
      <c r="C1714" s="73"/>
      <c r="D1714" s="74">
        <v>32455.0</v>
      </c>
      <c r="E1714" s="75"/>
      <c r="F1714" s="73"/>
      <c r="G1714" s="74">
        <v>34319.0</v>
      </c>
      <c r="H1714" s="75"/>
      <c r="I1714" s="73"/>
      <c r="J1714" s="74">
        <v>34583.0</v>
      </c>
      <c r="K1714" s="75"/>
      <c r="L1714" s="73"/>
      <c r="M1714" s="74">
        <v>37128.0</v>
      </c>
      <c r="N1714" s="75"/>
      <c r="O1714" s="78">
        <v>19.0</v>
      </c>
      <c r="P1714" s="74">
        <v>39435.0</v>
      </c>
      <c r="Q1714" s="79">
        <f t="shared" si="566"/>
        <v>0.0004818055027</v>
      </c>
    </row>
    <row r="1715">
      <c r="A1715" s="71" t="s">
        <v>2328</v>
      </c>
      <c r="B1715" s="72" t="s">
        <v>31</v>
      </c>
      <c r="C1715" s="78">
        <v>2000.0</v>
      </c>
      <c r="D1715" s="74">
        <v>355869.0</v>
      </c>
      <c r="E1715" s="79">
        <f>C1715/D1715</f>
        <v>0.005620045579</v>
      </c>
      <c r="F1715" s="78">
        <v>26499.0</v>
      </c>
      <c r="G1715" s="74">
        <v>1018463.0</v>
      </c>
      <c r="H1715" s="79">
        <f>F1715/G1715</f>
        <v>0.02601861825</v>
      </c>
      <c r="I1715" s="78">
        <v>66771.0</v>
      </c>
      <c r="J1715" s="74">
        <v>1185808.0</v>
      </c>
      <c r="K1715" s="79">
        <f t="shared" ref="K1715:K1717" si="567">I1715/J1715</f>
        <v>0.05630844116</v>
      </c>
      <c r="L1715" s="78">
        <v>64566.0</v>
      </c>
      <c r="M1715" s="74">
        <v>1374410.0</v>
      </c>
      <c r="N1715" s="79">
        <f t="shared" ref="N1715:N1724" si="568">L1715/M1715</f>
        <v>0.04697724842</v>
      </c>
      <c r="O1715" s="78">
        <v>65497.0</v>
      </c>
      <c r="P1715" s="74">
        <v>1411539.0</v>
      </c>
      <c r="Q1715" s="79">
        <f t="shared" si="566"/>
        <v>0.04640112671</v>
      </c>
    </row>
    <row r="1716">
      <c r="A1716" s="71" t="s">
        <v>2329</v>
      </c>
      <c r="B1716" s="72" t="s">
        <v>31</v>
      </c>
      <c r="C1716" s="73"/>
      <c r="D1716" s="74">
        <v>47641.0</v>
      </c>
      <c r="E1716" s="75"/>
      <c r="F1716" s="76" t="s">
        <v>1383</v>
      </c>
      <c r="G1716" s="74">
        <v>67880.0</v>
      </c>
      <c r="H1716" s="77" t="s">
        <v>1383</v>
      </c>
      <c r="I1716" s="78">
        <v>1445.0</v>
      </c>
      <c r="J1716" s="74">
        <v>75568.0</v>
      </c>
      <c r="K1716" s="79">
        <f t="shared" si="567"/>
        <v>0.01912185052</v>
      </c>
      <c r="L1716" s="78">
        <v>131.0</v>
      </c>
      <c r="M1716" s="74">
        <v>79298.0</v>
      </c>
      <c r="N1716" s="79">
        <f t="shared" si="568"/>
        <v>0.001651996267</v>
      </c>
      <c r="O1716" s="78">
        <v>268.0</v>
      </c>
      <c r="P1716" s="74">
        <v>81087.0</v>
      </c>
      <c r="Q1716" s="79">
        <f t="shared" si="566"/>
        <v>0.003305092062</v>
      </c>
    </row>
    <row r="1717">
      <c r="A1717" s="71" t="s">
        <v>2330</v>
      </c>
      <c r="B1717" s="72" t="s">
        <v>31</v>
      </c>
      <c r="C1717" s="78">
        <f>63+21</f>
        <v>84</v>
      </c>
      <c r="D1717" s="74">
        <v>39605.0</v>
      </c>
      <c r="E1717" s="79">
        <f t="shared" ref="E1717:E1720" si="569">C1717/D1717</f>
        <v>0.002120944325</v>
      </c>
      <c r="F1717" s="76" t="s">
        <v>1383</v>
      </c>
      <c r="G1717" s="74">
        <v>78353.0</v>
      </c>
      <c r="H1717" s="77" t="s">
        <v>1383</v>
      </c>
      <c r="I1717" s="78">
        <v>530.0</v>
      </c>
      <c r="J1717" s="74">
        <v>111621.0</v>
      </c>
      <c r="K1717" s="79">
        <f t="shared" si="567"/>
        <v>0.004748210462</v>
      </c>
      <c r="L1717" s="78">
        <v>819.0</v>
      </c>
      <c r="M1717" s="74">
        <v>149062.0</v>
      </c>
      <c r="N1717" s="79">
        <f t="shared" si="568"/>
        <v>0.005494358052</v>
      </c>
      <c r="O1717" s="78">
        <v>1728.0</v>
      </c>
      <c r="P1717" s="74">
        <v>156754.0</v>
      </c>
      <c r="Q1717" s="79">
        <f t="shared" si="566"/>
        <v>0.01102364214</v>
      </c>
    </row>
    <row r="1718">
      <c r="A1718" s="71" t="s">
        <v>319</v>
      </c>
      <c r="B1718" s="72" t="s">
        <v>31</v>
      </c>
      <c r="C1718" s="78">
        <v>10.0</v>
      </c>
      <c r="D1718" s="74">
        <v>34929.0</v>
      </c>
      <c r="E1718" s="79">
        <f t="shared" si="569"/>
        <v>0.0002862950557</v>
      </c>
      <c r="F1718" s="73"/>
      <c r="G1718" s="74">
        <v>38879.0</v>
      </c>
      <c r="H1718" s="75"/>
      <c r="I1718" s="73"/>
      <c r="J1718" s="74">
        <v>38277.0</v>
      </c>
      <c r="K1718" s="80"/>
      <c r="L1718" s="78">
        <v>30.0</v>
      </c>
      <c r="M1718" s="74">
        <v>37309.0</v>
      </c>
      <c r="N1718" s="79">
        <f t="shared" si="568"/>
        <v>0.0008040955265</v>
      </c>
      <c r="O1718" s="76" t="s">
        <v>1383</v>
      </c>
      <c r="P1718" s="74">
        <v>40809.0</v>
      </c>
      <c r="Q1718" s="77" t="s">
        <v>1383</v>
      </c>
    </row>
    <row r="1719">
      <c r="A1719" s="71" t="s">
        <v>2331</v>
      </c>
      <c r="B1719" s="72" t="s">
        <v>31</v>
      </c>
      <c r="C1719" s="78">
        <v>195.0</v>
      </c>
      <c r="D1719" s="74">
        <v>122597.0</v>
      </c>
      <c r="E1719" s="79">
        <f t="shared" si="569"/>
        <v>0.001590577257</v>
      </c>
      <c r="F1719" s="76" t="s">
        <v>1383</v>
      </c>
      <c r="G1719" s="74">
        <v>183222.0</v>
      </c>
      <c r="H1719" s="77" t="s">
        <v>1383</v>
      </c>
      <c r="I1719" s="78">
        <v>1750.0</v>
      </c>
      <c r="J1719" s="74">
        <v>200854.0</v>
      </c>
      <c r="K1719" s="79">
        <f t="shared" ref="K1719:K1720" si="570">I1719/J1719</f>
        <v>0.00871279636</v>
      </c>
      <c r="L1719" s="78">
        <v>2515.0</v>
      </c>
      <c r="M1719" s="74">
        <v>231717.0</v>
      </c>
      <c r="N1719" s="79">
        <f t="shared" si="568"/>
        <v>0.01085375695</v>
      </c>
      <c r="O1719" s="78">
        <v>3000.0</v>
      </c>
      <c r="P1719" s="74">
        <v>241884.0</v>
      </c>
      <c r="Q1719" s="79">
        <f t="shared" ref="Q1719:Q1739" si="571">O1719/P1719</f>
        <v>0.01240263928</v>
      </c>
    </row>
    <row r="1720">
      <c r="A1720" s="71" t="s">
        <v>2332</v>
      </c>
      <c r="B1720" s="72" t="s">
        <v>31</v>
      </c>
      <c r="C1720" s="78">
        <v>87.0</v>
      </c>
      <c r="D1720" s="74">
        <v>52740.0</v>
      </c>
      <c r="E1720" s="79">
        <f t="shared" si="569"/>
        <v>0.00164960182</v>
      </c>
      <c r="F1720" s="78">
        <v>500.0</v>
      </c>
      <c r="G1720" s="74">
        <v>108858.0</v>
      </c>
      <c r="H1720" s="79">
        <f>F1720/G1720</f>
        <v>0.004593139687</v>
      </c>
      <c r="I1720" s="78">
        <v>1000.0</v>
      </c>
      <c r="J1720" s="74">
        <v>128334.0</v>
      </c>
      <c r="K1720" s="79">
        <f t="shared" si="570"/>
        <v>0.007792167313</v>
      </c>
      <c r="L1720" s="78">
        <v>1540.0</v>
      </c>
      <c r="M1720" s="74">
        <v>139840.0</v>
      </c>
      <c r="N1720" s="79">
        <f t="shared" si="568"/>
        <v>0.01101258581</v>
      </c>
      <c r="O1720" s="78">
        <v>1836.0</v>
      </c>
      <c r="P1720" s="74">
        <v>140358.0</v>
      </c>
      <c r="Q1720" s="79">
        <f t="shared" si="571"/>
        <v>0.01308083615</v>
      </c>
    </row>
    <row r="1721">
      <c r="A1721" s="71" t="s">
        <v>1168</v>
      </c>
      <c r="B1721" s="72" t="s">
        <v>31</v>
      </c>
      <c r="C1721" s="73"/>
      <c r="D1721" s="74">
        <v>58541.0</v>
      </c>
      <c r="E1721" s="75"/>
      <c r="F1721" s="76" t="s">
        <v>1383</v>
      </c>
      <c r="G1721" s="74">
        <v>54526.0</v>
      </c>
      <c r="H1721" s="77" t="s">
        <v>1383</v>
      </c>
      <c r="I1721" s="73"/>
      <c r="J1721" s="74">
        <v>53166.0</v>
      </c>
      <c r="K1721" s="75"/>
      <c r="L1721" s="78">
        <v>110.0</v>
      </c>
      <c r="M1721" s="74">
        <v>49039.0</v>
      </c>
      <c r="N1721" s="79">
        <f t="shared" si="568"/>
        <v>0.002243112625</v>
      </c>
      <c r="O1721" s="78">
        <v>99.0</v>
      </c>
      <c r="P1721" s="74">
        <v>50615.0</v>
      </c>
      <c r="Q1721" s="79">
        <f t="shared" si="571"/>
        <v>0.001955941914</v>
      </c>
    </row>
    <row r="1722">
      <c r="A1722" s="71" t="s">
        <v>2333</v>
      </c>
      <c r="B1722" s="72" t="s">
        <v>31</v>
      </c>
      <c r="C1722" s="73"/>
      <c r="D1722" s="74">
        <v>68656.0</v>
      </c>
      <c r="E1722" s="75"/>
      <c r="F1722" s="76" t="s">
        <v>1383</v>
      </c>
      <c r="G1722" s="74">
        <v>76530.0</v>
      </c>
      <c r="H1722" s="77" t="s">
        <v>1383</v>
      </c>
      <c r="I1722" s="73"/>
      <c r="J1722" s="74">
        <v>82476.0</v>
      </c>
      <c r="K1722" s="75"/>
      <c r="L1722" s="78">
        <v>324.0</v>
      </c>
      <c r="M1722" s="74">
        <v>96727.0</v>
      </c>
      <c r="N1722" s="79">
        <f t="shared" si="568"/>
        <v>0.003349633505</v>
      </c>
      <c r="O1722" s="78">
        <v>356.0</v>
      </c>
      <c r="P1722" s="74">
        <v>107715.0</v>
      </c>
      <c r="Q1722" s="79">
        <f t="shared" si="571"/>
        <v>0.003305017871</v>
      </c>
    </row>
    <row r="1723">
      <c r="A1723" s="71" t="s">
        <v>1229</v>
      </c>
      <c r="B1723" s="72" t="s">
        <v>31</v>
      </c>
      <c r="C1723" s="73"/>
      <c r="D1723" s="74">
        <v>52536.0</v>
      </c>
      <c r="E1723" s="75"/>
      <c r="F1723" s="78">
        <v>150.0</v>
      </c>
      <c r="G1723" s="74">
        <v>72689.0</v>
      </c>
      <c r="H1723" s="79">
        <f t="shared" ref="H1723:H1724" si="572">F1723/G1723</f>
        <v>0.002063585962</v>
      </c>
      <c r="I1723" s="78">
        <v>203.0</v>
      </c>
      <c r="J1723" s="74">
        <v>77270.0</v>
      </c>
      <c r="K1723" s="79">
        <f t="shared" ref="K1723:K1724" si="573">I1723/J1723</f>
        <v>0.002627151547</v>
      </c>
      <c r="L1723" s="78">
        <v>337.0</v>
      </c>
      <c r="M1723" s="74">
        <v>80480.0</v>
      </c>
      <c r="N1723" s="79">
        <f t="shared" si="568"/>
        <v>0.004187375746</v>
      </c>
      <c r="O1723" s="78">
        <v>337.0</v>
      </c>
      <c r="P1723" s="74">
        <v>87590.0</v>
      </c>
      <c r="Q1723" s="79">
        <f t="shared" si="571"/>
        <v>0.003847471173</v>
      </c>
    </row>
    <row r="1724">
      <c r="A1724" s="71" t="s">
        <v>1015</v>
      </c>
      <c r="B1724" s="72" t="s">
        <v>31</v>
      </c>
      <c r="C1724" s="78">
        <v>13.0</v>
      </c>
      <c r="D1724" s="74">
        <v>46811.0</v>
      </c>
      <c r="E1724" s="79">
        <f>C1724/D1724</f>
        <v>0.0002777125035</v>
      </c>
      <c r="F1724" s="78">
        <v>600.0</v>
      </c>
      <c r="G1724" s="74">
        <v>166131.0</v>
      </c>
      <c r="H1724" s="79">
        <f t="shared" si="572"/>
        <v>0.003611607707</v>
      </c>
      <c r="I1724" s="78">
        <v>400.0</v>
      </c>
      <c r="J1724" s="74">
        <v>197839.0</v>
      </c>
      <c r="K1724" s="79">
        <f t="shared" si="573"/>
        <v>0.002021846047</v>
      </c>
      <c r="L1724" s="78">
        <v>1281.0</v>
      </c>
      <c r="M1724" s="74">
        <v>203146.0</v>
      </c>
      <c r="N1724" s="79">
        <f t="shared" si="568"/>
        <v>0.006305809615</v>
      </c>
      <c r="O1724" s="78">
        <v>1503.0</v>
      </c>
      <c r="P1724" s="74">
        <v>213459.0</v>
      </c>
      <c r="Q1724" s="79">
        <f t="shared" si="571"/>
        <v>0.007041164814</v>
      </c>
    </row>
    <row r="1725">
      <c r="A1725" s="71" t="s">
        <v>1169</v>
      </c>
      <c r="B1725" s="72" t="s">
        <v>31</v>
      </c>
      <c r="C1725" s="73"/>
      <c r="D1725" s="74">
        <v>5159.0</v>
      </c>
      <c r="E1725" s="75"/>
      <c r="F1725" s="73"/>
      <c r="G1725" s="74">
        <v>7644.0</v>
      </c>
      <c r="H1725" s="75"/>
      <c r="I1725" s="73"/>
      <c r="J1725" s="74">
        <v>6297.0</v>
      </c>
      <c r="K1725" s="75"/>
      <c r="L1725" s="73"/>
      <c r="M1725" s="74">
        <v>5307.0</v>
      </c>
      <c r="N1725" s="75"/>
      <c r="O1725" s="78">
        <v>26.0</v>
      </c>
      <c r="P1725" s="74">
        <v>6852.0</v>
      </c>
      <c r="Q1725" s="79">
        <f t="shared" si="571"/>
        <v>0.003794512551</v>
      </c>
    </row>
    <row r="1726">
      <c r="A1726" s="71" t="s">
        <v>2334</v>
      </c>
      <c r="B1726" s="72" t="s">
        <v>31</v>
      </c>
      <c r="C1726" s="78">
        <v>21.0</v>
      </c>
      <c r="D1726" s="74">
        <v>31923.0</v>
      </c>
      <c r="E1726" s="79">
        <f t="shared" ref="E1726:E1735" si="574">C1726/D1726</f>
        <v>0.0006578329104</v>
      </c>
      <c r="F1726" s="73"/>
      <c r="G1726" s="74">
        <v>52845.0</v>
      </c>
      <c r="H1726" s="75"/>
      <c r="I1726" s="73"/>
      <c r="J1726" s="74">
        <v>62565.0</v>
      </c>
      <c r="K1726" s="75"/>
      <c r="L1726" s="78">
        <v>410.0</v>
      </c>
      <c r="M1726" s="74">
        <v>63380.0</v>
      </c>
      <c r="N1726" s="79">
        <f t="shared" ref="N1726:N1739" si="575">L1726/M1726</f>
        <v>0.00646891764</v>
      </c>
      <c r="O1726" s="78">
        <v>385.0</v>
      </c>
      <c r="P1726" s="74">
        <v>61735.0</v>
      </c>
      <c r="Q1726" s="79">
        <f t="shared" si="571"/>
        <v>0.006236332712</v>
      </c>
    </row>
    <row r="1727">
      <c r="A1727" s="71" t="s">
        <v>2335</v>
      </c>
      <c r="B1727" s="72" t="s">
        <v>31</v>
      </c>
      <c r="C1727" s="78">
        <v>83.0</v>
      </c>
      <c r="D1727" s="74">
        <v>37922.0</v>
      </c>
      <c r="E1727" s="79">
        <f t="shared" si="574"/>
        <v>0.002188703127</v>
      </c>
      <c r="F1727" s="73"/>
      <c r="G1727" s="74">
        <v>32424.0</v>
      </c>
      <c r="H1727" s="75"/>
      <c r="I1727" s="73"/>
      <c r="J1727" s="74">
        <v>44304.0</v>
      </c>
      <c r="K1727" s="75"/>
      <c r="L1727" s="78">
        <v>184.0</v>
      </c>
      <c r="M1727" s="74">
        <v>46294.0</v>
      </c>
      <c r="N1727" s="79">
        <f t="shared" si="575"/>
        <v>0.00397459714</v>
      </c>
      <c r="O1727" s="78">
        <f>121+135</f>
        <v>256</v>
      </c>
      <c r="P1727" s="74">
        <v>52608.0</v>
      </c>
      <c r="Q1727" s="79">
        <f t="shared" si="571"/>
        <v>0.004866180049</v>
      </c>
    </row>
    <row r="1728">
      <c r="A1728" s="71" t="s">
        <v>326</v>
      </c>
      <c r="B1728" s="72" t="s">
        <v>31</v>
      </c>
      <c r="C1728" s="78">
        <v>9.0</v>
      </c>
      <c r="D1728" s="74">
        <v>83481.0</v>
      </c>
      <c r="E1728" s="79">
        <f t="shared" si="574"/>
        <v>0.0001078089625</v>
      </c>
      <c r="F1728" s="76" t="s">
        <v>1383</v>
      </c>
      <c r="G1728" s="74">
        <v>109213.0</v>
      </c>
      <c r="H1728" s="77" t="s">
        <v>1383</v>
      </c>
      <c r="I1728" s="78">
        <v>520.0</v>
      </c>
      <c r="J1728" s="74">
        <v>115120.0</v>
      </c>
      <c r="K1728" s="79">
        <f>I1728/J1728</f>
        <v>0.004517025712</v>
      </c>
      <c r="L1728" s="78">
        <v>1172.0</v>
      </c>
      <c r="M1728" s="74">
        <v>126629.0</v>
      </c>
      <c r="N1728" s="79">
        <f t="shared" si="575"/>
        <v>0.009255383838</v>
      </c>
      <c r="O1728" s="78">
        <v>1275.0</v>
      </c>
      <c r="P1728" s="74">
        <v>135626.0</v>
      </c>
      <c r="Q1728" s="79">
        <f t="shared" si="571"/>
        <v>0.009400852344</v>
      </c>
    </row>
    <row r="1729">
      <c r="A1729" s="71" t="s">
        <v>2336</v>
      </c>
      <c r="B1729" s="72" t="s">
        <v>31</v>
      </c>
      <c r="C1729" s="78">
        <v>5.0</v>
      </c>
      <c r="D1729" s="74">
        <v>30328.0</v>
      </c>
      <c r="E1729" s="79">
        <f t="shared" si="574"/>
        <v>0.0001648641519</v>
      </c>
      <c r="F1729" s="73"/>
      <c r="G1729" s="74">
        <v>36638.0</v>
      </c>
      <c r="H1729" s="75"/>
      <c r="I1729" s="73"/>
      <c r="J1729" s="74">
        <v>36170.0</v>
      </c>
      <c r="K1729" s="75"/>
      <c r="L1729" s="78">
        <v>23.0</v>
      </c>
      <c r="M1729" s="74">
        <v>34531.0</v>
      </c>
      <c r="N1729" s="79">
        <f t="shared" si="575"/>
        <v>0.0006660681706</v>
      </c>
      <c r="O1729" s="78">
        <v>52.0</v>
      </c>
      <c r="P1729" s="74">
        <v>38410.0</v>
      </c>
      <c r="Q1729" s="79">
        <f t="shared" si="571"/>
        <v>0.001353814111</v>
      </c>
    </row>
    <row r="1730">
      <c r="A1730" s="71" t="s">
        <v>2337</v>
      </c>
      <c r="B1730" s="72" t="s">
        <v>31</v>
      </c>
      <c r="C1730" s="78">
        <v>15.0</v>
      </c>
      <c r="D1730" s="74">
        <v>43408.0</v>
      </c>
      <c r="E1730" s="79">
        <f t="shared" si="574"/>
        <v>0.0003455584224</v>
      </c>
      <c r="F1730" s="73"/>
      <c r="G1730" s="74">
        <v>93768.0</v>
      </c>
      <c r="H1730" s="75"/>
      <c r="I1730" s="78">
        <v>186.0</v>
      </c>
      <c r="J1730" s="74">
        <v>103236.0</v>
      </c>
      <c r="K1730" s="79">
        <f t="shared" ref="K1730:K1733" si="576">I1730/J1730</f>
        <v>0.001801697082</v>
      </c>
      <c r="L1730" s="78">
        <v>1065.0</v>
      </c>
      <c r="M1730" s="74">
        <v>86727.0</v>
      </c>
      <c r="N1730" s="79">
        <f t="shared" si="575"/>
        <v>0.01227991283</v>
      </c>
      <c r="O1730" s="78">
        <v>291.0</v>
      </c>
      <c r="P1730" s="74">
        <v>92094.0</v>
      </c>
      <c r="Q1730" s="79">
        <f t="shared" si="571"/>
        <v>0.003159814972</v>
      </c>
    </row>
    <row r="1731">
      <c r="A1731" s="71" t="s">
        <v>697</v>
      </c>
      <c r="B1731" s="72" t="s">
        <v>31</v>
      </c>
      <c r="C1731" s="78">
        <v>59.0</v>
      </c>
      <c r="D1731" s="74">
        <v>26278.0</v>
      </c>
      <c r="E1731" s="79">
        <f t="shared" si="574"/>
        <v>0.002245224142</v>
      </c>
      <c r="F1731" s="73"/>
      <c r="G1731" s="74">
        <v>31545.0</v>
      </c>
      <c r="H1731" s="75"/>
      <c r="I1731" s="78">
        <v>200.0</v>
      </c>
      <c r="J1731" s="74">
        <v>33555.0</v>
      </c>
      <c r="K1731" s="79">
        <f t="shared" si="576"/>
        <v>0.005960363582</v>
      </c>
      <c r="L1731" s="78">
        <v>138.0</v>
      </c>
      <c r="M1731" s="74">
        <v>32319.0</v>
      </c>
      <c r="N1731" s="79">
        <f t="shared" si="575"/>
        <v>0.004269934094</v>
      </c>
      <c r="O1731" s="78">
        <v>360.0</v>
      </c>
      <c r="P1731" s="74">
        <v>34557.0</v>
      </c>
      <c r="Q1731" s="79">
        <f t="shared" si="571"/>
        <v>0.01041757097</v>
      </c>
    </row>
    <row r="1732">
      <c r="A1732" s="71" t="s">
        <v>341</v>
      </c>
      <c r="B1732" s="72" t="s">
        <v>31</v>
      </c>
      <c r="C1732" s="78">
        <v>10.0</v>
      </c>
      <c r="D1732" s="74">
        <v>32409.0</v>
      </c>
      <c r="E1732" s="79">
        <f t="shared" si="574"/>
        <v>0.0003085562652</v>
      </c>
      <c r="F1732" s="76" t="s">
        <v>1383</v>
      </c>
      <c r="G1732" s="74">
        <v>48467.0</v>
      </c>
      <c r="H1732" s="77" t="s">
        <v>1383</v>
      </c>
      <c r="I1732" s="78">
        <v>157.0</v>
      </c>
      <c r="J1732" s="74">
        <v>48349.0</v>
      </c>
      <c r="K1732" s="79">
        <f t="shared" si="576"/>
        <v>0.003247223314</v>
      </c>
      <c r="L1732" s="78">
        <v>198.0</v>
      </c>
      <c r="M1732" s="74">
        <v>48803.0</v>
      </c>
      <c r="N1732" s="79">
        <f t="shared" si="575"/>
        <v>0.004057127636</v>
      </c>
      <c r="O1732" s="78">
        <v>174.0</v>
      </c>
      <c r="P1732" s="74">
        <v>51413.0</v>
      </c>
      <c r="Q1732" s="79">
        <f t="shared" si="571"/>
        <v>0.003384358042</v>
      </c>
    </row>
    <row r="1733">
      <c r="A1733" s="71" t="s">
        <v>472</v>
      </c>
      <c r="B1733" s="72" t="s">
        <v>31</v>
      </c>
      <c r="C1733" s="78">
        <v>620.0</v>
      </c>
      <c r="D1733" s="74">
        <v>67607.0</v>
      </c>
      <c r="E1733" s="79">
        <f t="shared" si="574"/>
        <v>0.00917064801</v>
      </c>
      <c r="F1733" s="78">
        <v>28.0</v>
      </c>
      <c r="G1733" s="74">
        <v>61565.0</v>
      </c>
      <c r="H1733" s="79">
        <f>F1733/G1733</f>
        <v>0.0004548038658</v>
      </c>
      <c r="I1733" s="78">
        <v>280.0</v>
      </c>
      <c r="J1733" s="74">
        <v>60667.0</v>
      </c>
      <c r="K1733" s="79">
        <f t="shared" si="576"/>
        <v>0.004615359256</v>
      </c>
      <c r="L1733" s="78">
        <v>480.0</v>
      </c>
      <c r="M1733" s="74">
        <v>62980.0</v>
      </c>
      <c r="N1733" s="79">
        <f t="shared" si="575"/>
        <v>0.007621467132</v>
      </c>
      <c r="O1733" s="78">
        <v>235.0</v>
      </c>
      <c r="P1733" s="74">
        <v>71644.0</v>
      </c>
      <c r="Q1733" s="79">
        <f t="shared" si="571"/>
        <v>0.003280107197</v>
      </c>
    </row>
    <row r="1734">
      <c r="A1734" s="71" t="s">
        <v>1330</v>
      </c>
      <c r="B1734" s="72" t="s">
        <v>31</v>
      </c>
      <c r="C1734" s="78">
        <v>34.0</v>
      </c>
      <c r="D1734" s="74">
        <v>45977.0</v>
      </c>
      <c r="E1734" s="79">
        <f t="shared" si="574"/>
        <v>0.0007395001849</v>
      </c>
      <c r="F1734" s="73"/>
      <c r="G1734" s="74">
        <v>54479.0</v>
      </c>
      <c r="H1734" s="75"/>
      <c r="I1734" s="73"/>
      <c r="J1734" s="74">
        <v>58578.0</v>
      </c>
      <c r="K1734" s="75"/>
      <c r="L1734" s="78">
        <v>94.0</v>
      </c>
      <c r="M1734" s="74">
        <v>68236.0</v>
      </c>
      <c r="N1734" s="79">
        <f t="shared" si="575"/>
        <v>0.001377571956</v>
      </c>
      <c r="O1734" s="78">
        <v>84.0</v>
      </c>
      <c r="P1734" s="74">
        <v>74806.0</v>
      </c>
      <c r="Q1734" s="79">
        <f t="shared" si="571"/>
        <v>0.00112290458</v>
      </c>
    </row>
    <row r="1735">
      <c r="A1735" s="71" t="s">
        <v>2338</v>
      </c>
      <c r="B1735" s="72" t="s">
        <v>31</v>
      </c>
      <c r="C1735" s="78">
        <v>100.0</v>
      </c>
      <c r="D1735" s="74">
        <v>76148.0</v>
      </c>
      <c r="E1735" s="79">
        <f t="shared" si="574"/>
        <v>0.001313232127</v>
      </c>
      <c r="F1735" s="78">
        <v>1325.0</v>
      </c>
      <c r="G1735" s="74">
        <v>136152.0</v>
      </c>
      <c r="H1735" s="79">
        <f t="shared" ref="H1735:H1736" si="577">F1735/G1735</f>
        <v>0.009731770374</v>
      </c>
      <c r="I1735" s="78">
        <v>4335.0</v>
      </c>
      <c r="J1735" s="74">
        <v>153116.0</v>
      </c>
      <c r="K1735" s="79">
        <f t="shared" ref="K1735:K1736" si="578">I1735/J1735</f>
        <v>0.02831186813</v>
      </c>
      <c r="L1735" s="78">
        <v>5300.0</v>
      </c>
      <c r="M1735" s="74">
        <v>165231.0</v>
      </c>
      <c r="N1735" s="79">
        <f t="shared" si="575"/>
        <v>0.03207630529</v>
      </c>
      <c r="O1735" s="78">
        <v>5050.0</v>
      </c>
      <c r="P1735" s="74">
        <v>177410.0</v>
      </c>
      <c r="Q1735" s="79">
        <f t="shared" si="571"/>
        <v>0.02846513725</v>
      </c>
    </row>
    <row r="1736">
      <c r="A1736" s="71" t="s">
        <v>640</v>
      </c>
      <c r="B1736" s="72" t="s">
        <v>31</v>
      </c>
      <c r="C1736" s="73"/>
      <c r="D1736" s="74">
        <v>56101.0</v>
      </c>
      <c r="E1736" s="75"/>
      <c r="F1736" s="78">
        <v>517.0</v>
      </c>
      <c r="G1736" s="74">
        <v>117906.0</v>
      </c>
      <c r="H1736" s="79">
        <f t="shared" si="577"/>
        <v>0.004384848947</v>
      </c>
      <c r="I1736" s="78">
        <v>1000.0</v>
      </c>
      <c r="J1736" s="74">
        <v>173084.0</v>
      </c>
      <c r="K1736" s="79">
        <f t="shared" si="578"/>
        <v>0.005777541541</v>
      </c>
      <c r="L1736" s="78">
        <v>2912.0</v>
      </c>
      <c r="M1736" s="74">
        <v>280231.0</v>
      </c>
      <c r="N1736" s="79">
        <f t="shared" si="575"/>
        <v>0.01039142707</v>
      </c>
      <c r="O1736" s="78">
        <v>4049.0</v>
      </c>
      <c r="P1736" s="74">
        <v>310756.0</v>
      </c>
      <c r="Q1736" s="79">
        <f t="shared" si="571"/>
        <v>0.01302951512</v>
      </c>
    </row>
    <row r="1737">
      <c r="A1737" s="71" t="s">
        <v>1280</v>
      </c>
      <c r="B1737" s="72" t="s">
        <v>31</v>
      </c>
      <c r="C1737" s="73"/>
      <c r="D1737" s="74">
        <v>12800.0</v>
      </c>
      <c r="E1737" s="75"/>
      <c r="F1737" s="73"/>
      <c r="G1737" s="74">
        <v>35871.0</v>
      </c>
      <c r="H1737" s="75"/>
      <c r="I1737" s="73"/>
      <c r="J1737" s="74">
        <v>34981.0</v>
      </c>
      <c r="K1737" s="75"/>
      <c r="L1737" s="78">
        <v>45.0</v>
      </c>
      <c r="M1737" s="74">
        <v>33431.0</v>
      </c>
      <c r="N1737" s="79">
        <f t="shared" si="575"/>
        <v>0.001346056056</v>
      </c>
      <c r="O1737" s="78">
        <v>44.0</v>
      </c>
      <c r="P1737" s="74">
        <v>34443.0</v>
      </c>
      <c r="Q1737" s="79">
        <f t="shared" si="571"/>
        <v>0.001277472926</v>
      </c>
    </row>
    <row r="1738">
      <c r="A1738" s="71" t="s">
        <v>2270</v>
      </c>
      <c r="B1738" s="72" t="s">
        <v>31</v>
      </c>
      <c r="C1738" s="78">
        <v>190.0</v>
      </c>
      <c r="D1738" s="74">
        <v>74688.0</v>
      </c>
      <c r="E1738" s="79">
        <f>C1738/D1738</f>
        <v>0.002543916024</v>
      </c>
      <c r="F1738" s="78">
        <v>650.0</v>
      </c>
      <c r="G1738" s="74">
        <v>115517.0</v>
      </c>
      <c r="H1738" s="79">
        <f t="shared" ref="H1738:H1739" si="579">F1738/G1738</f>
        <v>0.005626877429</v>
      </c>
      <c r="I1738" s="78">
        <v>1534.0</v>
      </c>
      <c r="J1738" s="74">
        <v>153536.0</v>
      </c>
      <c r="K1738" s="79">
        <f t="shared" ref="K1738:K1739" si="580">I1738/J1738</f>
        <v>0.009991142143</v>
      </c>
      <c r="L1738" s="78">
        <v>1687.0</v>
      </c>
      <c r="M1738" s="74">
        <v>175277.0</v>
      </c>
      <c r="N1738" s="79">
        <f t="shared" si="575"/>
        <v>0.009624765371</v>
      </c>
      <c r="O1738" s="78">
        <v>1961.0</v>
      </c>
      <c r="P1738" s="74">
        <v>180889.0</v>
      </c>
      <c r="Q1738" s="79">
        <f t="shared" si="571"/>
        <v>0.01084090243</v>
      </c>
    </row>
    <row r="1739">
      <c r="A1739" s="71" t="s">
        <v>1143</v>
      </c>
      <c r="B1739" s="72" t="s">
        <v>31</v>
      </c>
      <c r="C1739" s="73"/>
      <c r="D1739" s="74">
        <v>58842.0</v>
      </c>
      <c r="E1739" s="75"/>
      <c r="F1739" s="78">
        <v>300.0</v>
      </c>
      <c r="G1739" s="74">
        <v>167449.0</v>
      </c>
      <c r="H1739" s="79">
        <f t="shared" si="579"/>
        <v>0.001791590275</v>
      </c>
      <c r="I1739" s="78">
        <v>983.0</v>
      </c>
      <c r="J1739" s="74">
        <v>188104.0</v>
      </c>
      <c r="K1739" s="79">
        <f t="shared" si="580"/>
        <v>0.005225832518</v>
      </c>
      <c r="L1739" s="78">
        <v>2281.0</v>
      </c>
      <c r="M1739" s="74">
        <v>198542.0</v>
      </c>
      <c r="N1739" s="79">
        <f t="shared" si="575"/>
        <v>0.01148875301</v>
      </c>
      <c r="O1739" s="78">
        <v>2222.0</v>
      </c>
      <c r="P1739" s="74">
        <v>200999.0</v>
      </c>
      <c r="Q1739" s="79">
        <f t="shared" si="571"/>
        <v>0.01105478137</v>
      </c>
    </row>
    <row r="1740">
      <c r="A1740" s="71" t="s">
        <v>2339</v>
      </c>
      <c r="B1740" s="72" t="s">
        <v>31</v>
      </c>
      <c r="C1740" s="73"/>
      <c r="D1740" s="74">
        <v>4385.0</v>
      </c>
      <c r="E1740" s="75"/>
      <c r="F1740" s="73"/>
      <c r="G1740" s="74">
        <v>9435.0</v>
      </c>
      <c r="H1740" s="75"/>
      <c r="I1740" s="73"/>
      <c r="J1740" s="74">
        <v>7477.0</v>
      </c>
      <c r="K1740" s="75"/>
      <c r="L1740" s="73"/>
      <c r="M1740" s="74">
        <v>5180.0</v>
      </c>
      <c r="N1740" s="75"/>
      <c r="O1740" s="73"/>
      <c r="P1740" s="74">
        <v>5791.0</v>
      </c>
      <c r="Q1740" s="75"/>
    </row>
    <row r="1741">
      <c r="A1741" s="71" t="s">
        <v>323</v>
      </c>
      <c r="B1741" s="72" t="s">
        <v>31</v>
      </c>
      <c r="C1741" s="78">
        <v>19.0</v>
      </c>
      <c r="D1741" s="74">
        <v>49855.0</v>
      </c>
      <c r="E1741" s="79">
        <f>C1741/D1741</f>
        <v>0.0003811052051</v>
      </c>
      <c r="F1741" s="76" t="s">
        <v>1383</v>
      </c>
      <c r="G1741" s="74">
        <v>59775.0</v>
      </c>
      <c r="H1741" s="77" t="s">
        <v>1383</v>
      </c>
      <c r="I1741" s="78">
        <v>90.0</v>
      </c>
      <c r="J1741" s="74">
        <v>62275.0</v>
      </c>
      <c r="K1741" s="79">
        <f>I1741/J1741</f>
        <v>0.00144520273</v>
      </c>
      <c r="L1741" s="78">
        <v>147.0</v>
      </c>
      <c r="M1741" s="74">
        <v>65010.0</v>
      </c>
      <c r="N1741" s="79">
        <f>L1741/M1741</f>
        <v>0.002261190586</v>
      </c>
      <c r="O1741" s="78">
        <v>115.0</v>
      </c>
      <c r="P1741" s="74">
        <v>69378.0</v>
      </c>
      <c r="Q1741" s="79">
        <f>O1741/P1741</f>
        <v>0.001657585978</v>
      </c>
    </row>
    <row r="1742">
      <c r="A1742" s="71" t="s">
        <v>1130</v>
      </c>
      <c r="B1742" s="72" t="s">
        <v>31</v>
      </c>
      <c r="C1742" s="73"/>
      <c r="D1742" s="74">
        <v>10149.0</v>
      </c>
      <c r="E1742" s="75"/>
      <c r="F1742" s="73"/>
      <c r="G1742" s="74">
        <v>9703.0</v>
      </c>
      <c r="H1742" s="75"/>
      <c r="I1742" s="73"/>
      <c r="J1742" s="74">
        <v>9617.0</v>
      </c>
      <c r="K1742" s="75"/>
      <c r="L1742" s="73"/>
      <c r="M1742" s="74">
        <v>9231.0</v>
      </c>
      <c r="N1742" s="75"/>
      <c r="O1742" s="73"/>
      <c r="P1742" s="74">
        <v>10673.0</v>
      </c>
      <c r="Q1742" s="75"/>
    </row>
    <row r="1743">
      <c r="A1743" s="71" t="s">
        <v>564</v>
      </c>
      <c r="B1743" s="72" t="s">
        <v>31</v>
      </c>
      <c r="C1743" s="78">
        <v>3.0</v>
      </c>
      <c r="D1743" s="74">
        <v>28273.0</v>
      </c>
      <c r="E1743" s="79">
        <f>C1743/D1743</f>
        <v>0.0001061083012</v>
      </c>
      <c r="F1743" s="73"/>
      <c r="G1743" s="74">
        <v>28882.0</v>
      </c>
      <c r="H1743" s="75"/>
      <c r="I1743" s="73"/>
      <c r="J1743" s="74">
        <v>30804.0</v>
      </c>
      <c r="K1743" s="75"/>
      <c r="L1743" s="78">
        <v>38.0</v>
      </c>
      <c r="M1743" s="74">
        <v>41767.0</v>
      </c>
      <c r="N1743" s="79">
        <f t="shared" ref="N1743:N1746" si="581">L1743/M1743</f>
        <v>0.0009098091795</v>
      </c>
      <c r="O1743" s="78">
        <v>36.0</v>
      </c>
      <c r="P1743" s="74">
        <v>44671.0</v>
      </c>
      <c r="Q1743" s="79">
        <f t="shared" ref="Q1743:Q1746" si="582">O1743/P1743</f>
        <v>0.0008058919657</v>
      </c>
    </row>
    <row r="1744">
      <c r="A1744" s="71" t="s">
        <v>135</v>
      </c>
      <c r="B1744" s="72" t="s">
        <v>31</v>
      </c>
      <c r="C1744" s="73"/>
      <c r="D1744" s="74">
        <v>33954.0</v>
      </c>
      <c r="E1744" s="75"/>
      <c r="F1744" s="73"/>
      <c r="G1744" s="74">
        <v>38304.0</v>
      </c>
      <c r="H1744" s="75"/>
      <c r="I1744" s="73"/>
      <c r="J1744" s="74">
        <v>39848.0</v>
      </c>
      <c r="K1744" s="75"/>
      <c r="L1744" s="78">
        <v>44.0</v>
      </c>
      <c r="M1744" s="74">
        <v>39021.0</v>
      </c>
      <c r="N1744" s="79">
        <f t="shared" si="581"/>
        <v>0.00112759796</v>
      </c>
      <c r="O1744" s="78">
        <v>132.0</v>
      </c>
      <c r="P1744" s="74">
        <v>41836.0</v>
      </c>
      <c r="Q1744" s="79">
        <f t="shared" si="582"/>
        <v>0.003155177359</v>
      </c>
    </row>
    <row r="1745">
      <c r="A1745" s="71" t="s">
        <v>2340</v>
      </c>
      <c r="B1745" s="72" t="s">
        <v>31</v>
      </c>
      <c r="C1745" s="78">
        <v>3.0</v>
      </c>
      <c r="D1745" s="74">
        <v>40527.0</v>
      </c>
      <c r="E1745" s="79">
        <f>C1745/D1745</f>
        <v>0.00007402472426</v>
      </c>
      <c r="F1745" s="73"/>
      <c r="G1745" s="74">
        <v>66210.0</v>
      </c>
      <c r="H1745" s="75"/>
      <c r="I1745" s="73"/>
      <c r="J1745" s="74">
        <v>80910.0</v>
      </c>
      <c r="K1745" s="75"/>
      <c r="L1745" s="78">
        <v>149.0</v>
      </c>
      <c r="M1745" s="74">
        <v>75395.0</v>
      </c>
      <c r="N1745" s="79">
        <f t="shared" si="581"/>
        <v>0.001976258373</v>
      </c>
      <c r="O1745" s="78">
        <v>189.0</v>
      </c>
      <c r="P1745" s="74">
        <v>79854.0</v>
      </c>
      <c r="Q1745" s="79">
        <f t="shared" si="582"/>
        <v>0.002366819445</v>
      </c>
    </row>
    <row r="1746">
      <c r="A1746" s="71" t="s">
        <v>1132</v>
      </c>
      <c r="B1746" s="72" t="s">
        <v>31</v>
      </c>
      <c r="C1746" s="73"/>
      <c r="D1746" s="74">
        <v>27935.0</v>
      </c>
      <c r="E1746" s="75"/>
      <c r="F1746" s="78">
        <v>200.0</v>
      </c>
      <c r="G1746" s="74">
        <v>63090.0</v>
      </c>
      <c r="H1746" s="79">
        <f>F1746/G1746</f>
        <v>0.003170074497</v>
      </c>
      <c r="I1746" s="78">
        <v>275.0</v>
      </c>
      <c r="J1746" s="74">
        <v>62014.0</v>
      </c>
      <c r="K1746" s="79">
        <f>I1746/J1746</f>
        <v>0.004434482536</v>
      </c>
      <c r="L1746" s="78">
        <v>151.0</v>
      </c>
      <c r="M1746" s="74">
        <v>52114.0</v>
      </c>
      <c r="N1746" s="79">
        <f t="shared" si="581"/>
        <v>0.002897493956</v>
      </c>
      <c r="O1746" s="78">
        <v>130.0</v>
      </c>
      <c r="P1746" s="74">
        <v>54090.0</v>
      </c>
      <c r="Q1746" s="79">
        <f t="shared" si="582"/>
        <v>0.002403401738</v>
      </c>
    </row>
    <row r="1747">
      <c r="A1747" s="71" t="s">
        <v>2341</v>
      </c>
      <c r="B1747" s="72" t="s">
        <v>31</v>
      </c>
      <c r="C1747" s="73"/>
      <c r="D1747" s="74">
        <v>18227.0</v>
      </c>
      <c r="E1747" s="75"/>
      <c r="F1747" s="73"/>
      <c r="G1747" s="74">
        <v>15013.0</v>
      </c>
      <c r="H1747" s="75"/>
      <c r="I1747" s="73"/>
      <c r="J1747" s="74">
        <v>14464.0</v>
      </c>
      <c r="K1747" s="75"/>
      <c r="L1747" s="76" t="s">
        <v>1383</v>
      </c>
      <c r="M1747" s="74">
        <v>14325.0</v>
      </c>
      <c r="N1747" s="77" t="s">
        <v>1383</v>
      </c>
      <c r="O1747" s="73"/>
      <c r="P1747" s="74">
        <v>15373.0</v>
      </c>
      <c r="Q1747" s="75"/>
    </row>
    <row r="1748">
      <c r="A1748" s="71" t="s">
        <v>2342</v>
      </c>
      <c r="B1748" s="72" t="s">
        <v>31</v>
      </c>
      <c r="C1748" s="78">
        <v>271.0</v>
      </c>
      <c r="D1748" s="74">
        <v>89269.0</v>
      </c>
      <c r="E1748" s="79">
        <f t="shared" ref="E1748:E1754" si="583">C1748/D1748</f>
        <v>0.003035768296</v>
      </c>
      <c r="F1748" s="78">
        <v>6000.0</v>
      </c>
      <c r="G1748" s="74">
        <v>259570.0</v>
      </c>
      <c r="H1748" s="79">
        <f t="shared" ref="H1748:H1750" si="584">F1748/G1748</f>
        <v>0.02311515198</v>
      </c>
      <c r="I1748" s="78">
        <v>9326.0</v>
      </c>
      <c r="J1748" s="74">
        <v>286311.0</v>
      </c>
      <c r="K1748" s="79">
        <f t="shared" ref="K1748:K1756" si="585">I1748/J1748</f>
        <v>0.03257297135</v>
      </c>
      <c r="L1748" s="78">
        <v>10538.0</v>
      </c>
      <c r="M1748" s="74">
        <v>310397.0</v>
      </c>
      <c r="N1748" s="79">
        <f t="shared" ref="N1748:N1762" si="586">L1748/M1748</f>
        <v>0.03395007039</v>
      </c>
      <c r="O1748" s="78">
        <v>12262.0</v>
      </c>
      <c r="P1748" s="74">
        <v>301243.0</v>
      </c>
      <c r="Q1748" s="79">
        <f t="shared" ref="Q1748:Q1764" si="587">O1748/P1748</f>
        <v>0.04070468027</v>
      </c>
    </row>
    <row r="1749">
      <c r="A1749" s="71" t="s">
        <v>495</v>
      </c>
      <c r="B1749" s="72" t="s">
        <v>31</v>
      </c>
      <c r="C1749" s="78">
        <v>133.0</v>
      </c>
      <c r="D1749" s="74">
        <v>139447.0</v>
      </c>
      <c r="E1749" s="79">
        <f t="shared" si="583"/>
        <v>0.0009537673812</v>
      </c>
      <c r="F1749" s="78">
        <v>1000.0</v>
      </c>
      <c r="G1749" s="74">
        <v>167029.0</v>
      </c>
      <c r="H1749" s="79">
        <f t="shared" si="584"/>
        <v>0.005986984296</v>
      </c>
      <c r="I1749" s="78">
        <v>1400.0</v>
      </c>
      <c r="J1749" s="74">
        <v>173797.0</v>
      </c>
      <c r="K1749" s="79">
        <f t="shared" si="585"/>
        <v>0.008055374949</v>
      </c>
      <c r="L1749" s="78">
        <v>1560.0</v>
      </c>
      <c r="M1749" s="74">
        <v>196882.0</v>
      </c>
      <c r="N1749" s="79">
        <f t="shared" si="586"/>
        <v>0.007923527798</v>
      </c>
      <c r="O1749" s="78">
        <v>1779.0</v>
      </c>
      <c r="P1749" s="74">
        <v>212504.0</v>
      </c>
      <c r="Q1749" s="79">
        <f t="shared" si="587"/>
        <v>0.008371607123</v>
      </c>
    </row>
    <row r="1750">
      <c r="A1750" s="71" t="s">
        <v>606</v>
      </c>
      <c r="B1750" s="72" t="s">
        <v>31</v>
      </c>
      <c r="C1750" s="78">
        <v>50.0</v>
      </c>
      <c r="D1750" s="74">
        <v>33312.0</v>
      </c>
      <c r="E1750" s="79">
        <f t="shared" si="583"/>
        <v>0.001500960615</v>
      </c>
      <c r="F1750" s="78">
        <v>110.0</v>
      </c>
      <c r="G1750" s="74">
        <v>70032.0</v>
      </c>
      <c r="H1750" s="79">
        <f t="shared" si="584"/>
        <v>0.001570710532</v>
      </c>
      <c r="I1750" s="78">
        <v>610.0</v>
      </c>
      <c r="J1750" s="74">
        <v>85545.0</v>
      </c>
      <c r="K1750" s="79">
        <f t="shared" si="585"/>
        <v>0.007130749898</v>
      </c>
      <c r="L1750" s="78">
        <v>900.0</v>
      </c>
      <c r="M1750" s="74">
        <v>97258.0</v>
      </c>
      <c r="N1750" s="79">
        <f t="shared" si="586"/>
        <v>0.009253737482</v>
      </c>
      <c r="O1750" s="78">
        <f>120+850</f>
        <v>970</v>
      </c>
      <c r="P1750" s="74">
        <v>96877.0</v>
      </c>
      <c r="Q1750" s="79">
        <f t="shared" si="587"/>
        <v>0.01001269651</v>
      </c>
    </row>
    <row r="1751">
      <c r="A1751" s="71" t="s">
        <v>282</v>
      </c>
      <c r="B1751" s="72" t="s">
        <v>31</v>
      </c>
      <c r="C1751" s="78">
        <v>37.0</v>
      </c>
      <c r="D1751" s="74">
        <v>38476.0</v>
      </c>
      <c r="E1751" s="79">
        <f t="shared" si="583"/>
        <v>0.000961638424</v>
      </c>
      <c r="F1751" s="73"/>
      <c r="G1751" s="74">
        <v>59565.0</v>
      </c>
      <c r="H1751" s="75"/>
      <c r="I1751" s="78">
        <v>100.0</v>
      </c>
      <c r="J1751" s="74">
        <v>63152.0</v>
      </c>
      <c r="K1751" s="79">
        <f t="shared" si="585"/>
        <v>0.001583481125</v>
      </c>
      <c r="L1751" s="78">
        <v>135.0</v>
      </c>
      <c r="M1751" s="74">
        <v>67103.0</v>
      </c>
      <c r="N1751" s="79">
        <f t="shared" si="586"/>
        <v>0.002011832556</v>
      </c>
      <c r="O1751" s="78">
        <v>570.0</v>
      </c>
      <c r="P1751" s="74">
        <v>72641.0</v>
      </c>
      <c r="Q1751" s="79">
        <f t="shared" si="587"/>
        <v>0.007846808276</v>
      </c>
    </row>
    <row r="1752">
      <c r="A1752" s="71" t="s">
        <v>2343</v>
      </c>
      <c r="B1752" s="72" t="s">
        <v>31</v>
      </c>
      <c r="C1752" s="78">
        <v>94.0</v>
      </c>
      <c r="D1752" s="74">
        <v>65969.0</v>
      </c>
      <c r="E1752" s="79">
        <f t="shared" si="583"/>
        <v>0.001424911701</v>
      </c>
      <c r="F1752" s="78">
        <v>250.0</v>
      </c>
      <c r="G1752" s="74">
        <v>118832.0</v>
      </c>
      <c r="H1752" s="79">
        <f t="shared" ref="H1752:H1753" si="588">F1752/G1752</f>
        <v>0.002103810421</v>
      </c>
      <c r="I1752" s="78">
        <v>1380.0</v>
      </c>
      <c r="J1752" s="74">
        <v>148101.0</v>
      </c>
      <c r="K1752" s="79">
        <f t="shared" si="585"/>
        <v>0.009317965443</v>
      </c>
      <c r="L1752" s="78">
        <v>1999.0</v>
      </c>
      <c r="M1752" s="74">
        <v>172893.0</v>
      </c>
      <c r="N1752" s="79">
        <f t="shared" si="586"/>
        <v>0.0115620644</v>
      </c>
      <c r="O1752" s="78">
        <v>4183.0</v>
      </c>
      <c r="P1752" s="74">
        <v>177533.0</v>
      </c>
      <c r="Q1752" s="79">
        <f t="shared" si="587"/>
        <v>0.02356181668</v>
      </c>
    </row>
    <row r="1753">
      <c r="A1753" s="71" t="s">
        <v>2344</v>
      </c>
      <c r="B1753" s="72" t="s">
        <v>31</v>
      </c>
      <c r="C1753" s="78">
        <v>296.0</v>
      </c>
      <c r="D1753" s="74">
        <v>133035.0</v>
      </c>
      <c r="E1753" s="79">
        <f t="shared" si="583"/>
        <v>0.002224978389</v>
      </c>
      <c r="F1753" s="78">
        <v>2540.0</v>
      </c>
      <c r="G1753" s="74">
        <v>343186.0</v>
      </c>
      <c r="H1753" s="79">
        <f t="shared" si="588"/>
        <v>0.007401234316</v>
      </c>
      <c r="I1753" s="78">
        <v>4618.0</v>
      </c>
      <c r="J1753" s="74">
        <v>390991.0</v>
      </c>
      <c r="K1753" s="79">
        <f t="shared" si="585"/>
        <v>0.01181101355</v>
      </c>
      <c r="L1753" s="78">
        <v>8364.0</v>
      </c>
      <c r="M1753" s="74">
        <v>445109.0</v>
      </c>
      <c r="N1753" s="79">
        <f t="shared" si="586"/>
        <v>0.0187909029</v>
      </c>
      <c r="O1753" s="78">
        <v>10738.0</v>
      </c>
      <c r="P1753" s="74">
        <v>441518.0</v>
      </c>
      <c r="Q1753" s="79">
        <f t="shared" si="587"/>
        <v>0.02432063925</v>
      </c>
    </row>
    <row r="1754">
      <c r="A1754" s="71" t="s">
        <v>2345</v>
      </c>
      <c r="B1754" s="72" t="s">
        <v>31</v>
      </c>
      <c r="C1754" s="78">
        <v>158.0</v>
      </c>
      <c r="D1754" s="74">
        <v>57486.0</v>
      </c>
      <c r="E1754" s="79">
        <f t="shared" si="583"/>
        <v>0.002748495286</v>
      </c>
      <c r="F1754" s="76" t="s">
        <v>1383</v>
      </c>
      <c r="G1754" s="74">
        <v>80813.0</v>
      </c>
      <c r="H1754" s="77" t="s">
        <v>1383</v>
      </c>
      <c r="I1754" s="78">
        <v>350.0</v>
      </c>
      <c r="J1754" s="74">
        <v>83100.0</v>
      </c>
      <c r="K1754" s="79">
        <f t="shared" si="585"/>
        <v>0.00421179302</v>
      </c>
      <c r="L1754" s="78">
        <v>545.0</v>
      </c>
      <c r="M1754" s="74">
        <v>93421.0</v>
      </c>
      <c r="N1754" s="79">
        <f t="shared" si="586"/>
        <v>0.005833806104</v>
      </c>
      <c r="O1754" s="78">
        <v>856.0</v>
      </c>
      <c r="P1754" s="74">
        <v>93633.0</v>
      </c>
      <c r="Q1754" s="79">
        <f t="shared" si="587"/>
        <v>0.009142075977</v>
      </c>
    </row>
    <row r="1755">
      <c r="A1755" s="71" t="s">
        <v>2346</v>
      </c>
      <c r="B1755" s="72" t="s">
        <v>31</v>
      </c>
      <c r="C1755" s="73"/>
      <c r="D1755" s="74">
        <v>42565.0</v>
      </c>
      <c r="E1755" s="75"/>
      <c r="F1755" s="78">
        <v>400.0</v>
      </c>
      <c r="G1755" s="74">
        <v>47868.0</v>
      </c>
      <c r="H1755" s="79">
        <f t="shared" ref="H1755:H1756" si="589">F1755/G1755</f>
        <v>0.008356313195</v>
      </c>
      <c r="I1755" s="78">
        <v>560.0</v>
      </c>
      <c r="J1755" s="74">
        <v>48934.0</v>
      </c>
      <c r="K1755" s="79">
        <f t="shared" si="585"/>
        <v>0.01144398578</v>
      </c>
      <c r="L1755" s="78">
        <v>517.0</v>
      </c>
      <c r="M1755" s="74">
        <v>55167.0</v>
      </c>
      <c r="N1755" s="79">
        <f t="shared" si="586"/>
        <v>0.009371544583</v>
      </c>
      <c r="O1755" s="78">
        <v>300.0</v>
      </c>
      <c r="P1755" s="74">
        <v>56673.0</v>
      </c>
      <c r="Q1755" s="79">
        <f t="shared" si="587"/>
        <v>0.005293526018</v>
      </c>
    </row>
    <row r="1756">
      <c r="A1756" s="71" t="s">
        <v>1750</v>
      </c>
      <c r="B1756" s="72" t="s">
        <v>31</v>
      </c>
      <c r="C1756" s="78">
        <v>107.0</v>
      </c>
      <c r="D1756" s="74">
        <v>56161.0</v>
      </c>
      <c r="E1756" s="79">
        <f t="shared" ref="E1756:E1764" si="590">C1756/D1756</f>
        <v>0.00190523673</v>
      </c>
      <c r="F1756" s="78">
        <v>50.0</v>
      </c>
      <c r="G1756" s="74">
        <v>77699.0</v>
      </c>
      <c r="H1756" s="79">
        <f t="shared" si="589"/>
        <v>0.0006435089255</v>
      </c>
      <c r="I1756" s="78">
        <v>1050.0</v>
      </c>
      <c r="J1756" s="74">
        <v>93788.0</v>
      </c>
      <c r="K1756" s="79">
        <f t="shared" si="585"/>
        <v>0.01119546211</v>
      </c>
      <c r="L1756" s="78">
        <v>1746.0</v>
      </c>
      <c r="M1756" s="74">
        <v>99246.0</v>
      </c>
      <c r="N1756" s="79">
        <f t="shared" si="586"/>
        <v>0.01759264857</v>
      </c>
      <c r="O1756" s="78">
        <v>1345.0</v>
      </c>
      <c r="P1756" s="74">
        <v>101039.0</v>
      </c>
      <c r="Q1756" s="79">
        <f t="shared" si="587"/>
        <v>0.01331169153</v>
      </c>
    </row>
    <row r="1757">
      <c r="A1757" s="71" t="s">
        <v>2347</v>
      </c>
      <c r="B1757" s="72" t="s">
        <v>31</v>
      </c>
      <c r="C1757" s="78">
        <v>29.0</v>
      </c>
      <c r="D1757" s="74">
        <v>19577.0</v>
      </c>
      <c r="E1757" s="79">
        <f t="shared" si="590"/>
        <v>0.001481330132</v>
      </c>
      <c r="F1757" s="73"/>
      <c r="G1757" s="74">
        <v>27785.0</v>
      </c>
      <c r="H1757" s="75"/>
      <c r="I1757" s="73"/>
      <c r="J1757" s="74">
        <v>31439.0</v>
      </c>
      <c r="K1757" s="75"/>
      <c r="L1757" s="78">
        <v>150.0</v>
      </c>
      <c r="M1757" s="74">
        <v>40335.0</v>
      </c>
      <c r="N1757" s="79">
        <f t="shared" si="586"/>
        <v>0.003718854593</v>
      </c>
      <c r="O1757" s="78">
        <v>235.0</v>
      </c>
      <c r="P1757" s="74">
        <v>42993.0</v>
      </c>
      <c r="Q1757" s="79">
        <f t="shared" si="587"/>
        <v>0.005466006094</v>
      </c>
    </row>
    <row r="1758">
      <c r="A1758" s="71" t="s">
        <v>285</v>
      </c>
      <c r="B1758" s="72" t="s">
        <v>31</v>
      </c>
      <c r="C1758" s="78">
        <v>5.0</v>
      </c>
      <c r="D1758" s="74">
        <v>20175.0</v>
      </c>
      <c r="E1758" s="79">
        <f t="shared" si="590"/>
        <v>0.0002478314746</v>
      </c>
      <c r="F1758" s="76" t="s">
        <v>1383</v>
      </c>
      <c r="G1758" s="74">
        <v>22941.0</v>
      </c>
      <c r="H1758" s="77" t="s">
        <v>1383</v>
      </c>
      <c r="I1758" s="73"/>
      <c r="J1758" s="74">
        <v>24295.0</v>
      </c>
      <c r="K1758" s="75"/>
      <c r="L1758" s="78">
        <v>280.0</v>
      </c>
      <c r="M1758" s="74">
        <v>28286.0</v>
      </c>
      <c r="N1758" s="79">
        <f t="shared" si="586"/>
        <v>0.00989888991</v>
      </c>
      <c r="O1758" s="78">
        <v>355.0</v>
      </c>
      <c r="P1758" s="74">
        <v>29802.0</v>
      </c>
      <c r="Q1758" s="79">
        <f t="shared" si="587"/>
        <v>0.01191195222</v>
      </c>
    </row>
    <row r="1759">
      <c r="A1759" s="71" t="s">
        <v>277</v>
      </c>
      <c r="B1759" s="72" t="s">
        <v>31</v>
      </c>
      <c r="C1759" s="78">
        <v>26.0</v>
      </c>
      <c r="D1759" s="74">
        <v>96494.0</v>
      </c>
      <c r="E1759" s="79">
        <f t="shared" si="590"/>
        <v>0.000269446805</v>
      </c>
      <c r="F1759" s="76" t="s">
        <v>1383</v>
      </c>
      <c r="G1759" s="74">
        <v>169590.0</v>
      </c>
      <c r="H1759" s="77" t="s">
        <v>1383</v>
      </c>
      <c r="I1759" s="78">
        <v>611.0</v>
      </c>
      <c r="J1759" s="74">
        <v>199310.0</v>
      </c>
      <c r="K1759" s="79">
        <f t="shared" ref="K1759:K1762" si="591">I1759/J1759</f>
        <v>0.003065576238</v>
      </c>
      <c r="L1759" s="78">
        <v>1849.0</v>
      </c>
      <c r="M1759" s="74">
        <v>265804.0</v>
      </c>
      <c r="N1759" s="79">
        <f t="shared" si="586"/>
        <v>0.00695625348</v>
      </c>
      <c r="O1759" s="78">
        <v>2537.0</v>
      </c>
      <c r="P1759" s="74">
        <v>289247.0</v>
      </c>
      <c r="Q1759" s="79">
        <f t="shared" si="587"/>
        <v>0.008771050348</v>
      </c>
    </row>
    <row r="1760">
      <c r="A1760" s="71" t="s">
        <v>1140</v>
      </c>
      <c r="B1760" s="72" t="s">
        <v>31</v>
      </c>
      <c r="C1760" s="78">
        <v>132.0</v>
      </c>
      <c r="D1760" s="74">
        <v>15468.0</v>
      </c>
      <c r="E1760" s="79">
        <f t="shared" si="590"/>
        <v>0.008533747091</v>
      </c>
      <c r="F1760" s="78">
        <v>150.0</v>
      </c>
      <c r="G1760" s="74">
        <v>14868.0</v>
      </c>
      <c r="H1760" s="79">
        <f t="shared" ref="H1760:H1762" si="592">F1760/G1760</f>
        <v>0.01008878128</v>
      </c>
      <c r="I1760" s="78">
        <v>104.0</v>
      </c>
      <c r="J1760" s="74">
        <v>14080.0</v>
      </c>
      <c r="K1760" s="79">
        <f t="shared" si="591"/>
        <v>0.007386363636</v>
      </c>
      <c r="L1760" s="78">
        <v>140.0</v>
      </c>
      <c r="M1760" s="74">
        <v>14517.0</v>
      </c>
      <c r="N1760" s="79">
        <f t="shared" si="586"/>
        <v>0.009643865812</v>
      </c>
      <c r="O1760" s="78">
        <v>55.0</v>
      </c>
      <c r="P1760" s="74">
        <v>15466.0</v>
      </c>
      <c r="Q1760" s="79">
        <f t="shared" si="587"/>
        <v>0.003556187767</v>
      </c>
    </row>
    <row r="1761">
      <c r="A1761" s="71" t="s">
        <v>617</v>
      </c>
      <c r="B1761" s="72" t="s">
        <v>31</v>
      </c>
      <c r="C1761" s="78">
        <v>256.0</v>
      </c>
      <c r="D1761" s="74">
        <v>70312.0</v>
      </c>
      <c r="E1761" s="79">
        <f t="shared" si="590"/>
        <v>0.00364091478</v>
      </c>
      <c r="F1761" s="78">
        <v>200.0</v>
      </c>
      <c r="G1761" s="74">
        <v>127607.0</v>
      </c>
      <c r="H1761" s="79">
        <f t="shared" si="592"/>
        <v>0.001567312138</v>
      </c>
      <c r="I1761" s="78">
        <v>900.0</v>
      </c>
      <c r="J1761" s="74">
        <v>153506.0</v>
      </c>
      <c r="K1761" s="79">
        <f t="shared" si="591"/>
        <v>0.005862963011</v>
      </c>
      <c r="L1761" s="78">
        <v>3338.0</v>
      </c>
      <c r="M1761" s="74">
        <v>169304.0</v>
      </c>
      <c r="N1761" s="79">
        <f t="shared" si="586"/>
        <v>0.0197160138</v>
      </c>
      <c r="O1761" s="78">
        <v>2010.0</v>
      </c>
      <c r="P1761" s="74">
        <v>168959.0</v>
      </c>
      <c r="Q1761" s="79">
        <f t="shared" si="587"/>
        <v>0.01189637723</v>
      </c>
    </row>
    <row r="1762">
      <c r="A1762" s="71" t="s">
        <v>1119</v>
      </c>
      <c r="B1762" s="72" t="s">
        <v>31</v>
      </c>
      <c r="C1762" s="78">
        <v>83.0</v>
      </c>
      <c r="D1762" s="74">
        <v>53123.0</v>
      </c>
      <c r="E1762" s="79">
        <f t="shared" si="590"/>
        <v>0.001562411761</v>
      </c>
      <c r="F1762" s="78">
        <v>125.0</v>
      </c>
      <c r="G1762" s="74">
        <v>111420.0</v>
      </c>
      <c r="H1762" s="79">
        <f t="shared" si="592"/>
        <v>0.00112188117</v>
      </c>
      <c r="I1762" s="78">
        <v>1023.0</v>
      </c>
      <c r="J1762" s="74">
        <v>122079.0</v>
      </c>
      <c r="K1762" s="79">
        <f t="shared" si="591"/>
        <v>0.008379819625</v>
      </c>
      <c r="L1762" s="78">
        <v>1141.0</v>
      </c>
      <c r="M1762" s="74">
        <v>128504.0</v>
      </c>
      <c r="N1762" s="79">
        <f t="shared" si="586"/>
        <v>0.00887910104</v>
      </c>
      <c r="O1762" s="78">
        <v>768.0</v>
      </c>
      <c r="P1762" s="74">
        <v>126887.0</v>
      </c>
      <c r="Q1762" s="79">
        <f t="shared" si="587"/>
        <v>0.006052629505</v>
      </c>
    </row>
    <row r="1763">
      <c r="A1763" s="71" t="s">
        <v>670</v>
      </c>
      <c r="B1763" s="72" t="s">
        <v>31</v>
      </c>
      <c r="C1763" s="78">
        <v>62.0</v>
      </c>
      <c r="D1763" s="74">
        <v>27522.0</v>
      </c>
      <c r="E1763" s="79">
        <f t="shared" si="590"/>
        <v>0.00225274326</v>
      </c>
      <c r="F1763" s="73"/>
      <c r="G1763" s="74">
        <v>24136.0</v>
      </c>
      <c r="H1763" s="80"/>
      <c r="I1763" s="73"/>
      <c r="J1763" s="74">
        <v>22875.0</v>
      </c>
      <c r="K1763" s="75"/>
      <c r="L1763" s="76" t="s">
        <v>1383</v>
      </c>
      <c r="M1763" s="74">
        <v>21744.0</v>
      </c>
      <c r="N1763" s="77" t="s">
        <v>1383</v>
      </c>
      <c r="O1763" s="78">
        <v>13.0</v>
      </c>
      <c r="P1763" s="74">
        <v>23213.0</v>
      </c>
      <c r="Q1763" s="79">
        <f t="shared" si="587"/>
        <v>0.0005600310171</v>
      </c>
    </row>
    <row r="1764">
      <c r="A1764" s="71" t="s">
        <v>29</v>
      </c>
      <c r="B1764" s="72" t="s">
        <v>31</v>
      </c>
      <c r="C1764" s="78">
        <v>12000.0</v>
      </c>
      <c r="D1764" s="74">
        <v>847170.0</v>
      </c>
      <c r="E1764" s="79">
        <f t="shared" si="590"/>
        <v>0.01416480754</v>
      </c>
      <c r="F1764" s="78">
        <v>100000.0</v>
      </c>
      <c r="G1764" s="74">
        <v>1549008.0</v>
      </c>
      <c r="H1764" s="79">
        <f>F1764/G1764</f>
        <v>0.0645574458</v>
      </c>
      <c r="I1764" s="78">
        <v>200000.0</v>
      </c>
      <c r="J1764" s="74">
        <v>1823779.0</v>
      </c>
      <c r="K1764" s="79">
        <f>I1764/J1764</f>
        <v>0.1096624098</v>
      </c>
      <c r="L1764" s="78">
        <v>270000.0</v>
      </c>
      <c r="M1764" s="74">
        <v>1950961.0</v>
      </c>
      <c r="N1764" s="79">
        <f>L1764/M1764</f>
        <v>0.1383933354</v>
      </c>
      <c r="O1764" s="78">
        <v>293000.0</v>
      </c>
      <c r="P1764" s="74">
        <v>1931334.0</v>
      </c>
      <c r="Q1764" s="79">
        <f t="shared" si="587"/>
        <v>0.1517086118</v>
      </c>
    </row>
    <row r="1765">
      <c r="A1765" s="71" t="s">
        <v>1255</v>
      </c>
      <c r="B1765" s="72" t="s">
        <v>31</v>
      </c>
      <c r="C1765" s="73"/>
      <c r="D1765" s="74">
        <v>9663.0</v>
      </c>
      <c r="E1765" s="75"/>
      <c r="F1765" s="73"/>
      <c r="G1765" s="74">
        <v>8033.0</v>
      </c>
      <c r="H1765" s="75"/>
      <c r="I1765" s="73"/>
      <c r="J1765" s="74">
        <v>6818.0</v>
      </c>
      <c r="K1765" s="75"/>
      <c r="L1765" s="76" t="s">
        <v>1383</v>
      </c>
      <c r="M1765" s="74">
        <v>7483.0</v>
      </c>
      <c r="N1765" s="77" t="s">
        <v>1383</v>
      </c>
      <c r="O1765" s="76" t="s">
        <v>1383</v>
      </c>
      <c r="P1765" s="74">
        <v>7452.0</v>
      </c>
      <c r="Q1765" s="77" t="s">
        <v>1383</v>
      </c>
    </row>
    <row r="1766">
      <c r="A1766" s="71" t="s">
        <v>1262</v>
      </c>
      <c r="B1766" s="72" t="s">
        <v>31</v>
      </c>
      <c r="C1766" s="73"/>
      <c r="D1766" s="74">
        <v>13797.0</v>
      </c>
      <c r="E1766" s="75"/>
      <c r="F1766" s="73"/>
      <c r="G1766" s="74">
        <v>29729.0</v>
      </c>
      <c r="H1766" s="75"/>
      <c r="I1766" s="78">
        <v>8.0</v>
      </c>
      <c r="J1766" s="74">
        <v>21089.0</v>
      </c>
      <c r="K1766" s="79">
        <f t="shared" ref="K1766:K1767" si="593">I1766/J1766</f>
        <v>0.0003793446821</v>
      </c>
      <c r="L1766" s="76" t="s">
        <v>1383</v>
      </c>
      <c r="M1766" s="74">
        <v>17489.0</v>
      </c>
      <c r="N1766" s="77" t="s">
        <v>1383</v>
      </c>
      <c r="O1766" s="78">
        <v>16.0</v>
      </c>
      <c r="P1766" s="74">
        <v>18201.0</v>
      </c>
      <c r="Q1766" s="79">
        <f t="shared" ref="Q1766:Q1767" si="594">O1766/P1766</f>
        <v>0.0008790725784</v>
      </c>
    </row>
    <row r="1767">
      <c r="A1767" s="71" t="s">
        <v>2348</v>
      </c>
      <c r="B1767" s="72" t="s">
        <v>31</v>
      </c>
      <c r="C1767" s="78">
        <v>320.0</v>
      </c>
      <c r="D1767" s="74">
        <v>129974.0</v>
      </c>
      <c r="E1767" s="79">
        <f t="shared" ref="E1767:E1768" si="595">C1767/D1767</f>
        <v>0.002462030868</v>
      </c>
      <c r="F1767" s="78">
        <v>400.0</v>
      </c>
      <c r="G1767" s="74">
        <v>207894.0</v>
      </c>
      <c r="H1767" s="79">
        <f>F1767/G1767</f>
        <v>0.001924057452</v>
      </c>
      <c r="I1767" s="78">
        <v>1194.0</v>
      </c>
      <c r="J1767" s="74">
        <v>217754.0</v>
      </c>
      <c r="K1767" s="79">
        <f t="shared" si="593"/>
        <v>0.005483251743</v>
      </c>
      <c r="L1767" s="78">
        <v>2267.0</v>
      </c>
      <c r="M1767" s="74">
        <v>235505.0</v>
      </c>
      <c r="N1767" s="79">
        <f>L1767/M1767</f>
        <v>0.009626122588</v>
      </c>
      <c r="O1767" s="78">
        <v>2111.0</v>
      </c>
      <c r="P1767" s="74">
        <v>228331.0</v>
      </c>
      <c r="Q1767" s="79">
        <f t="shared" si="594"/>
        <v>0.009245349952</v>
      </c>
    </row>
    <row r="1768">
      <c r="A1768" s="71" t="s">
        <v>2349</v>
      </c>
      <c r="B1768" s="72" t="s">
        <v>31</v>
      </c>
      <c r="C1768" s="78">
        <v>7.0</v>
      </c>
      <c r="D1768" s="74">
        <v>17797.0</v>
      </c>
      <c r="E1768" s="79">
        <f t="shared" si="595"/>
        <v>0.0003933247176</v>
      </c>
      <c r="F1768" s="73"/>
      <c r="G1768" s="74">
        <v>16800.0</v>
      </c>
      <c r="H1768" s="75"/>
      <c r="I1768" s="73"/>
      <c r="J1768" s="74">
        <v>17129.0</v>
      </c>
      <c r="K1768" s="75"/>
      <c r="L1768" s="73"/>
      <c r="M1768" s="74">
        <v>18836.0</v>
      </c>
      <c r="N1768" s="75"/>
      <c r="O1768" s="76" t="s">
        <v>1383</v>
      </c>
      <c r="P1768" s="74">
        <v>20208.0</v>
      </c>
      <c r="Q1768" s="77" t="s">
        <v>1383</v>
      </c>
    </row>
    <row r="1769">
      <c r="A1769" s="71" t="s">
        <v>1019</v>
      </c>
      <c r="B1769" s="72" t="s">
        <v>31</v>
      </c>
      <c r="C1769" s="73"/>
      <c r="D1769" s="74">
        <v>33110.0</v>
      </c>
      <c r="E1769" s="75"/>
      <c r="F1769" s="73"/>
      <c r="G1769" s="74">
        <v>67717.0</v>
      </c>
      <c r="H1769" s="75"/>
      <c r="I1769" s="78">
        <v>95.0</v>
      </c>
      <c r="J1769" s="74">
        <v>82112.0</v>
      </c>
      <c r="K1769" s="79">
        <f>I1769/J1769</f>
        <v>0.001156956352</v>
      </c>
      <c r="L1769" s="78">
        <v>83.0</v>
      </c>
      <c r="M1769" s="74">
        <v>80764.0</v>
      </c>
      <c r="N1769" s="79">
        <f>L1769/M1769</f>
        <v>0.001027685602</v>
      </c>
      <c r="O1769" s="78">
        <v>82.0</v>
      </c>
      <c r="P1769" s="74">
        <v>84957.0</v>
      </c>
      <c r="Q1769" s="79">
        <f>O1769/P1769</f>
        <v>0.000965194157</v>
      </c>
    </row>
    <row r="1770">
      <c r="A1770" s="71" t="s">
        <v>589</v>
      </c>
      <c r="B1770" s="72" t="s">
        <v>31</v>
      </c>
      <c r="C1770" s="73"/>
      <c r="D1770" s="74">
        <v>8073.0</v>
      </c>
      <c r="E1770" s="75"/>
      <c r="F1770" s="73"/>
      <c r="G1770" s="74">
        <v>11293.0</v>
      </c>
      <c r="H1770" s="75"/>
      <c r="I1770" s="73"/>
      <c r="J1770" s="74">
        <v>9520.0</v>
      </c>
      <c r="K1770" s="75"/>
      <c r="L1770" s="73"/>
      <c r="M1770" s="74">
        <v>7499.0</v>
      </c>
      <c r="N1770" s="75"/>
      <c r="O1770" s="73"/>
      <c r="P1770" s="74">
        <v>7504.0</v>
      </c>
      <c r="Q1770" s="75"/>
    </row>
    <row r="1771">
      <c r="A1771" s="71" t="s">
        <v>2350</v>
      </c>
      <c r="B1771" s="72" t="s">
        <v>31</v>
      </c>
      <c r="C1771" s="78">
        <v>43.0</v>
      </c>
      <c r="D1771" s="74">
        <v>40354.0</v>
      </c>
      <c r="E1771" s="79">
        <f>C1771/D1771</f>
        <v>0.001065569708</v>
      </c>
      <c r="F1771" s="73"/>
      <c r="G1771" s="74">
        <v>37746.0</v>
      </c>
      <c r="H1771" s="75"/>
      <c r="I1771" s="73"/>
      <c r="J1771" s="74">
        <v>34763.0</v>
      </c>
      <c r="K1771" s="75"/>
      <c r="L1771" s="78">
        <v>75.0</v>
      </c>
      <c r="M1771" s="74">
        <v>33806.0</v>
      </c>
      <c r="N1771" s="79">
        <f t="shared" ref="N1771:N1794" si="596">L1771/M1771</f>
        <v>0.002218541087</v>
      </c>
      <c r="O1771" s="78">
        <v>47.0</v>
      </c>
      <c r="P1771" s="74">
        <v>33893.0</v>
      </c>
      <c r="Q1771" s="79">
        <f t="shared" ref="Q1771:Q1778" si="597">O1771/P1771</f>
        <v>0.001386717021</v>
      </c>
    </row>
    <row r="1772">
      <c r="A1772" s="71" t="s">
        <v>1206</v>
      </c>
      <c r="B1772" s="72" t="s">
        <v>31</v>
      </c>
      <c r="C1772" s="73"/>
      <c r="D1772" s="74">
        <v>45814.0</v>
      </c>
      <c r="E1772" s="75"/>
      <c r="F1772" s="73"/>
      <c r="G1772" s="74">
        <v>42829.0</v>
      </c>
      <c r="H1772" s="75"/>
      <c r="I1772" s="73"/>
      <c r="J1772" s="74">
        <v>37118.0</v>
      </c>
      <c r="K1772" s="75"/>
      <c r="L1772" s="78">
        <v>63.0</v>
      </c>
      <c r="M1772" s="74">
        <v>31871.0</v>
      </c>
      <c r="N1772" s="79">
        <f t="shared" si="596"/>
        <v>0.001976718647</v>
      </c>
      <c r="O1772" s="78">
        <v>54.0</v>
      </c>
      <c r="P1772" s="74">
        <v>35004.0</v>
      </c>
      <c r="Q1772" s="79">
        <f t="shared" si="597"/>
        <v>0.001542680836</v>
      </c>
    </row>
    <row r="1773">
      <c r="A1773" s="71" t="s">
        <v>247</v>
      </c>
      <c r="B1773" s="72" t="s">
        <v>31</v>
      </c>
      <c r="C1773" s="78">
        <v>14.0</v>
      </c>
      <c r="D1773" s="74">
        <v>16905.0</v>
      </c>
      <c r="E1773" s="79">
        <f t="shared" ref="E1773:E1775" si="598">C1773/D1773</f>
        <v>0.0008281573499</v>
      </c>
      <c r="F1773" s="73"/>
      <c r="G1773" s="74">
        <v>16249.0</v>
      </c>
      <c r="H1773" s="75"/>
      <c r="I1773" s="73"/>
      <c r="J1773" s="74">
        <v>15850.0</v>
      </c>
      <c r="K1773" s="75"/>
      <c r="L1773" s="78">
        <v>19.0</v>
      </c>
      <c r="M1773" s="74">
        <v>17468.0</v>
      </c>
      <c r="N1773" s="79">
        <f t="shared" si="596"/>
        <v>0.001087703229</v>
      </c>
      <c r="O1773" s="78">
        <v>17.0</v>
      </c>
      <c r="P1773" s="74">
        <v>20247.0</v>
      </c>
      <c r="Q1773" s="79">
        <f t="shared" si="597"/>
        <v>0.0008396305626</v>
      </c>
    </row>
    <row r="1774">
      <c r="A1774" s="71" t="s">
        <v>2351</v>
      </c>
      <c r="B1774" s="72" t="s">
        <v>31</v>
      </c>
      <c r="C1774" s="78">
        <v>189.0</v>
      </c>
      <c r="D1774" s="74">
        <v>43670.0</v>
      </c>
      <c r="E1774" s="79">
        <f t="shared" si="598"/>
        <v>0.0043279139</v>
      </c>
      <c r="F1774" s="78">
        <v>320.0</v>
      </c>
      <c r="G1774" s="74">
        <v>56359.0</v>
      </c>
      <c r="H1774" s="79">
        <f>F1774/G1774</f>
        <v>0.005677886407</v>
      </c>
      <c r="I1774" s="78">
        <v>380.0</v>
      </c>
      <c r="J1774" s="74">
        <v>59184.0</v>
      </c>
      <c r="K1774" s="79">
        <f t="shared" ref="K1774:K1776" si="599">I1774/J1774</f>
        <v>0.006420654231</v>
      </c>
      <c r="L1774" s="78">
        <v>534.0</v>
      </c>
      <c r="M1774" s="74">
        <v>63226.0</v>
      </c>
      <c r="N1774" s="79">
        <f t="shared" si="596"/>
        <v>0.008445892513</v>
      </c>
      <c r="O1774" s="78">
        <v>441.0</v>
      </c>
      <c r="P1774" s="74">
        <v>63958.0</v>
      </c>
      <c r="Q1774" s="79">
        <f t="shared" si="597"/>
        <v>0.006895149942</v>
      </c>
    </row>
    <row r="1775">
      <c r="A1775" s="71" t="s">
        <v>342</v>
      </c>
      <c r="B1775" s="72" t="s">
        <v>31</v>
      </c>
      <c r="C1775" s="78">
        <v>16.0</v>
      </c>
      <c r="D1775" s="74">
        <v>27981.0</v>
      </c>
      <c r="E1775" s="79">
        <f t="shared" si="598"/>
        <v>0.0005718165898</v>
      </c>
      <c r="F1775" s="73"/>
      <c r="G1775" s="74">
        <v>39573.0</v>
      </c>
      <c r="H1775" s="75"/>
      <c r="I1775" s="78">
        <v>102.0</v>
      </c>
      <c r="J1775" s="74">
        <v>40024.0</v>
      </c>
      <c r="K1775" s="79">
        <f t="shared" si="599"/>
        <v>0.002548470917</v>
      </c>
      <c r="L1775" s="78">
        <v>65.0</v>
      </c>
      <c r="M1775" s="74">
        <v>41453.0</v>
      </c>
      <c r="N1775" s="79">
        <f t="shared" si="596"/>
        <v>0.001568040914</v>
      </c>
      <c r="O1775" s="78">
        <v>88.0</v>
      </c>
      <c r="P1775" s="74">
        <v>42789.0</v>
      </c>
      <c r="Q1775" s="79">
        <f t="shared" si="597"/>
        <v>0.002056603333</v>
      </c>
    </row>
    <row r="1776">
      <c r="A1776" s="71" t="s">
        <v>631</v>
      </c>
      <c r="B1776" s="72" t="s">
        <v>31</v>
      </c>
      <c r="C1776" s="73"/>
      <c r="D1776" s="74">
        <v>55418.0</v>
      </c>
      <c r="E1776" s="75"/>
      <c r="F1776" s="78">
        <v>364.0</v>
      </c>
      <c r="G1776" s="74">
        <v>143680.0</v>
      </c>
      <c r="H1776" s="79">
        <f>F1776/G1776</f>
        <v>0.002533407572</v>
      </c>
      <c r="I1776" s="78">
        <v>592.0</v>
      </c>
      <c r="J1776" s="74">
        <v>188992.0</v>
      </c>
      <c r="K1776" s="79">
        <f t="shared" si="599"/>
        <v>0.003132407721</v>
      </c>
      <c r="L1776" s="78">
        <v>2305.0</v>
      </c>
      <c r="M1776" s="74">
        <v>204802.0</v>
      </c>
      <c r="N1776" s="79">
        <f t="shared" si="596"/>
        <v>0.0112547729</v>
      </c>
      <c r="O1776" s="78">
        <v>1691.0</v>
      </c>
      <c r="P1776" s="74">
        <v>210852.0</v>
      </c>
      <c r="Q1776" s="79">
        <f t="shared" si="597"/>
        <v>0.008019843302</v>
      </c>
    </row>
    <row r="1777">
      <c r="A1777" s="71" t="s">
        <v>1190</v>
      </c>
      <c r="B1777" s="72" t="s">
        <v>31</v>
      </c>
      <c r="C1777" s="78">
        <v>90.0</v>
      </c>
      <c r="D1777" s="74">
        <v>33513.0</v>
      </c>
      <c r="E1777" s="79">
        <f>C1777/D1777</f>
        <v>0.00268552502</v>
      </c>
      <c r="F1777" s="76" t="s">
        <v>1383</v>
      </c>
      <c r="G1777" s="74">
        <v>29236.0</v>
      </c>
      <c r="H1777" s="77" t="s">
        <v>1383</v>
      </c>
      <c r="I1777" s="73"/>
      <c r="J1777" s="74">
        <v>27435.0</v>
      </c>
      <c r="K1777" s="75"/>
      <c r="L1777" s="78">
        <v>134.0</v>
      </c>
      <c r="M1777" s="74">
        <v>28420.0</v>
      </c>
      <c r="N1777" s="79">
        <f t="shared" si="596"/>
        <v>0.004714989444</v>
      </c>
      <c r="O1777" s="78">
        <v>113.0</v>
      </c>
      <c r="P1777" s="74">
        <v>29934.0</v>
      </c>
      <c r="Q1777" s="79">
        <f t="shared" si="597"/>
        <v>0.003774971604</v>
      </c>
    </row>
    <row r="1778">
      <c r="A1778" s="71" t="s">
        <v>1043</v>
      </c>
      <c r="B1778" s="72" t="s">
        <v>31</v>
      </c>
      <c r="C1778" s="73"/>
      <c r="D1778" s="74">
        <v>78036.0</v>
      </c>
      <c r="E1778" s="75"/>
      <c r="F1778" s="78">
        <v>250.0</v>
      </c>
      <c r="G1778" s="74">
        <v>231304.0</v>
      </c>
      <c r="H1778" s="79">
        <f>F1778/G1778</f>
        <v>0.001080828693</v>
      </c>
      <c r="I1778" s="78">
        <v>394.0</v>
      </c>
      <c r="J1778" s="74">
        <v>273568.0</v>
      </c>
      <c r="K1778" s="79">
        <f>I1778/J1778</f>
        <v>0.001440226927</v>
      </c>
      <c r="L1778" s="78">
        <v>2009.0</v>
      </c>
      <c r="M1778" s="74">
        <v>294995.0</v>
      </c>
      <c r="N1778" s="79">
        <f t="shared" si="596"/>
        <v>0.00681028492</v>
      </c>
      <c r="O1778" s="78">
        <v>2397.0</v>
      </c>
      <c r="P1778" s="74">
        <v>303411.0</v>
      </c>
      <c r="Q1778" s="79">
        <f t="shared" si="597"/>
        <v>0.00790017501</v>
      </c>
    </row>
    <row r="1779">
      <c r="A1779" s="71" t="s">
        <v>2282</v>
      </c>
      <c r="B1779" s="72" t="s">
        <v>31</v>
      </c>
      <c r="C1779" s="73"/>
      <c r="D1779" s="74">
        <v>15598.0</v>
      </c>
      <c r="E1779" s="75"/>
      <c r="F1779" s="73"/>
      <c r="G1779" s="74">
        <v>15509.0</v>
      </c>
      <c r="H1779" s="75"/>
      <c r="I1779" s="73"/>
      <c r="J1779" s="74">
        <v>14101.0</v>
      </c>
      <c r="K1779" s="75"/>
      <c r="L1779" s="78">
        <v>12.0</v>
      </c>
      <c r="M1779" s="74">
        <v>15517.0</v>
      </c>
      <c r="N1779" s="79">
        <f t="shared" si="596"/>
        <v>0.0007733453632</v>
      </c>
      <c r="O1779" s="73"/>
      <c r="P1779" s="74">
        <v>16702.0</v>
      </c>
      <c r="Q1779" s="75"/>
    </row>
    <row r="1780">
      <c r="A1780" s="71" t="s">
        <v>998</v>
      </c>
      <c r="B1780" s="72" t="s">
        <v>31</v>
      </c>
      <c r="C1780" s="78">
        <v>101.0</v>
      </c>
      <c r="D1780" s="74">
        <v>87841.0</v>
      </c>
      <c r="E1780" s="79">
        <f>C1780/D1780</f>
        <v>0.001149804761</v>
      </c>
      <c r="F1780" s="78">
        <v>300.0</v>
      </c>
      <c r="G1780" s="74">
        <v>136405.0</v>
      </c>
      <c r="H1780" s="79">
        <f>F1780/G1780</f>
        <v>0.002199332869</v>
      </c>
      <c r="I1780" s="78">
        <v>700.0</v>
      </c>
      <c r="J1780" s="74">
        <v>144521.0</v>
      </c>
      <c r="K1780" s="79">
        <f t="shared" ref="K1780:K1785" si="600">I1780/J1780</f>
        <v>0.004843586745</v>
      </c>
      <c r="L1780" s="78">
        <v>819.0</v>
      </c>
      <c r="M1780" s="74">
        <v>167135.0</v>
      </c>
      <c r="N1780" s="79">
        <f t="shared" si="596"/>
        <v>0.004900230353</v>
      </c>
      <c r="O1780" s="78">
        <v>1006.0</v>
      </c>
      <c r="P1780" s="74">
        <v>178022.0</v>
      </c>
      <c r="Q1780" s="79">
        <f t="shared" ref="Q1780:Q1794" si="601">O1780/P1780</f>
        <v>0.005650986957</v>
      </c>
    </row>
    <row r="1781">
      <c r="A1781" s="82" t="s">
        <v>241</v>
      </c>
      <c r="B1781" s="83" t="s">
        <v>39</v>
      </c>
      <c r="C1781" s="73"/>
      <c r="D1781" s="81">
        <v>11394.0</v>
      </c>
      <c r="E1781" s="84"/>
      <c r="F1781" s="76" t="s">
        <v>1383</v>
      </c>
      <c r="G1781" s="81">
        <v>17602.0</v>
      </c>
      <c r="H1781" s="77" t="s">
        <v>1383</v>
      </c>
      <c r="I1781" s="76">
        <v>300.0</v>
      </c>
      <c r="J1781" s="81">
        <v>23113.0</v>
      </c>
      <c r="K1781" s="84">
        <f t="shared" si="600"/>
        <v>0.01297970839</v>
      </c>
      <c r="L1781" s="85">
        <v>200.0</v>
      </c>
      <c r="M1781" s="81">
        <v>25089.0</v>
      </c>
      <c r="N1781" s="84">
        <f t="shared" si="596"/>
        <v>0.007971621029</v>
      </c>
      <c r="O1781" s="76">
        <v>81.0</v>
      </c>
      <c r="P1781" s="81">
        <v>25548.0</v>
      </c>
      <c r="Q1781" s="84">
        <f t="shared" si="601"/>
        <v>0.003170502583</v>
      </c>
    </row>
    <row r="1782">
      <c r="A1782" s="82" t="s">
        <v>692</v>
      </c>
      <c r="B1782" s="83" t="s">
        <v>39</v>
      </c>
      <c r="C1782" s="73"/>
      <c r="D1782" s="81">
        <v>20588.0</v>
      </c>
      <c r="E1782" s="84"/>
      <c r="F1782" s="73"/>
      <c r="G1782" s="81">
        <v>36378.0</v>
      </c>
      <c r="H1782" s="86"/>
      <c r="I1782" s="76">
        <v>500.0</v>
      </c>
      <c r="J1782" s="81">
        <v>38269.0</v>
      </c>
      <c r="K1782" s="84">
        <f t="shared" si="600"/>
        <v>0.01306540542</v>
      </c>
      <c r="L1782" s="85">
        <v>170.0</v>
      </c>
      <c r="M1782" s="81">
        <v>51390.0</v>
      </c>
      <c r="N1782" s="84">
        <f t="shared" si="596"/>
        <v>0.003308036583</v>
      </c>
      <c r="O1782" s="76">
        <v>181.0</v>
      </c>
      <c r="P1782" s="81">
        <v>58311.0</v>
      </c>
      <c r="Q1782" s="84">
        <f t="shared" si="601"/>
        <v>0.003104045549</v>
      </c>
    </row>
    <row r="1783">
      <c r="A1783" s="82" t="s">
        <v>152</v>
      </c>
      <c r="B1783" s="83" t="s">
        <v>39</v>
      </c>
      <c r="C1783" s="76" t="s">
        <v>1383</v>
      </c>
      <c r="D1783" s="81">
        <v>24180.0</v>
      </c>
      <c r="E1783" s="77" t="s">
        <v>1383</v>
      </c>
      <c r="F1783" s="76">
        <v>125.0</v>
      </c>
      <c r="G1783" s="81">
        <v>39355.0</v>
      </c>
      <c r="H1783" s="84">
        <f t="shared" ref="H1783:H1784" si="602">F1783/G1783</f>
        <v>0.003176216491</v>
      </c>
      <c r="I1783" s="76">
        <v>500.0</v>
      </c>
      <c r="J1783" s="81">
        <v>42839.0</v>
      </c>
      <c r="K1783" s="84">
        <f t="shared" si="600"/>
        <v>0.01167160765</v>
      </c>
      <c r="L1783" s="85">
        <v>750.0</v>
      </c>
      <c r="M1783" s="81">
        <v>41668.0</v>
      </c>
      <c r="N1783" s="84">
        <f t="shared" si="596"/>
        <v>0.01799942402</v>
      </c>
      <c r="O1783" s="76">
        <v>964.0</v>
      </c>
      <c r="P1783" s="81">
        <v>46696.0</v>
      </c>
      <c r="Q1783" s="84">
        <f t="shared" si="601"/>
        <v>0.02064416652</v>
      </c>
    </row>
    <row r="1784">
      <c r="A1784" s="82" t="s">
        <v>296</v>
      </c>
      <c r="B1784" s="83" t="s">
        <v>39</v>
      </c>
      <c r="C1784" s="76">
        <v>375.0</v>
      </c>
      <c r="D1784" s="81">
        <v>197874.0</v>
      </c>
      <c r="E1784" s="84">
        <f t="shared" ref="E1784:E1786" si="603">C1784/D1784</f>
        <v>0.001895145396</v>
      </c>
      <c r="F1784" s="76">
        <v>10500.0</v>
      </c>
      <c r="G1784" s="81">
        <v>424353.0</v>
      </c>
      <c r="H1784" s="84">
        <f t="shared" si="602"/>
        <v>0.02474355077</v>
      </c>
      <c r="I1784" s="76">
        <v>17050.0</v>
      </c>
      <c r="J1784" s="81">
        <v>475190.0</v>
      </c>
      <c r="K1784" s="84">
        <f t="shared" si="600"/>
        <v>0.03588038469</v>
      </c>
      <c r="L1784" s="85">
        <v>23370.0</v>
      </c>
      <c r="M1784" s="81">
        <v>540016.0</v>
      </c>
      <c r="N1784" s="84">
        <f t="shared" si="596"/>
        <v>0.04327649551</v>
      </c>
      <c r="O1784" s="76">
        <v>26422.0</v>
      </c>
      <c r="P1784" s="81">
        <v>550298.0</v>
      </c>
      <c r="Q1784" s="84">
        <f t="shared" si="601"/>
        <v>0.04801398515</v>
      </c>
    </row>
    <row r="1785">
      <c r="A1785" s="82" t="s">
        <v>631</v>
      </c>
      <c r="B1785" s="83" t="s">
        <v>39</v>
      </c>
      <c r="C1785" s="76">
        <v>19.0</v>
      </c>
      <c r="D1785" s="81">
        <v>22495.0</v>
      </c>
      <c r="E1785" s="84">
        <f t="shared" si="603"/>
        <v>0.0008446321405</v>
      </c>
      <c r="F1785" s="76" t="s">
        <v>1383</v>
      </c>
      <c r="G1785" s="81">
        <v>24942.0</v>
      </c>
      <c r="H1785" s="77" t="s">
        <v>1383</v>
      </c>
      <c r="I1785" s="76">
        <v>212.0</v>
      </c>
      <c r="J1785" s="81">
        <v>24932.0</v>
      </c>
      <c r="K1785" s="84">
        <f t="shared" si="600"/>
        <v>0.00850312851</v>
      </c>
      <c r="L1785" s="85">
        <v>85.0</v>
      </c>
      <c r="M1785" s="81">
        <v>29334.0</v>
      </c>
      <c r="N1785" s="84">
        <f t="shared" si="596"/>
        <v>0.002897661417</v>
      </c>
      <c r="O1785" s="76">
        <v>161.0</v>
      </c>
      <c r="P1785" s="81">
        <v>32493.0</v>
      </c>
      <c r="Q1785" s="84">
        <f t="shared" si="601"/>
        <v>0.004954913366</v>
      </c>
    </row>
    <row r="1786">
      <c r="A1786" s="71" t="s">
        <v>2352</v>
      </c>
      <c r="B1786" s="72" t="s">
        <v>2353</v>
      </c>
      <c r="C1786" s="78">
        <v>13.0</v>
      </c>
      <c r="D1786" s="74">
        <v>86659.0</v>
      </c>
      <c r="E1786" s="79">
        <f t="shared" si="603"/>
        <v>0.0001500132704</v>
      </c>
      <c r="F1786" s="73"/>
      <c r="G1786" s="74">
        <v>118253.0</v>
      </c>
      <c r="H1786" s="75"/>
      <c r="I1786" s="73"/>
      <c r="J1786" s="74">
        <v>125390.0</v>
      </c>
      <c r="K1786" s="75"/>
      <c r="L1786" s="78">
        <v>64.0</v>
      </c>
      <c r="M1786" s="74">
        <v>108346.0</v>
      </c>
      <c r="N1786" s="79">
        <f t="shared" si="596"/>
        <v>0.0005907001643</v>
      </c>
      <c r="O1786" s="78">
        <v>44.0</v>
      </c>
      <c r="P1786" s="74">
        <v>108467.0</v>
      </c>
      <c r="Q1786" s="79">
        <f t="shared" si="601"/>
        <v>0.0004056533323</v>
      </c>
    </row>
    <row r="1787">
      <c r="A1787" s="71" t="s">
        <v>2354</v>
      </c>
      <c r="B1787" s="72" t="s">
        <v>2353</v>
      </c>
      <c r="C1787" s="73"/>
      <c r="D1787" s="74">
        <v>28112.0</v>
      </c>
      <c r="E1787" s="75"/>
      <c r="F1787" s="78">
        <v>10.0</v>
      </c>
      <c r="G1787" s="74">
        <v>41849.0</v>
      </c>
      <c r="H1787" s="79">
        <f>F1787/G1787</f>
        <v>0.0002389543358</v>
      </c>
      <c r="I1787" s="78">
        <v>76.0</v>
      </c>
      <c r="J1787" s="74">
        <v>45574.0</v>
      </c>
      <c r="K1787" s="79">
        <f t="shared" ref="K1787:K1788" si="604">I1787/J1787</f>
        <v>0.001667617501</v>
      </c>
      <c r="L1787" s="78">
        <v>75.0</v>
      </c>
      <c r="M1787" s="74">
        <v>47403.0</v>
      </c>
      <c r="N1787" s="79">
        <f t="shared" si="596"/>
        <v>0.001582178343</v>
      </c>
      <c r="O1787" s="78">
        <v>102.0</v>
      </c>
      <c r="P1787" s="74">
        <v>49916.0</v>
      </c>
      <c r="Q1787" s="79">
        <f t="shared" si="601"/>
        <v>0.002043432967</v>
      </c>
    </row>
    <row r="1788">
      <c r="A1788" s="71" t="s">
        <v>2355</v>
      </c>
      <c r="B1788" s="72" t="s">
        <v>2353</v>
      </c>
      <c r="C1788" s="78">
        <v>65.0</v>
      </c>
      <c r="D1788" s="74">
        <v>39857.0</v>
      </c>
      <c r="E1788" s="79">
        <f t="shared" ref="E1788:E1793" si="605">C1788/D1788</f>
        <v>0.001630830218</v>
      </c>
      <c r="F1788" s="73"/>
      <c r="G1788" s="74">
        <v>52753.0</v>
      </c>
      <c r="H1788" s="75"/>
      <c r="I1788" s="78">
        <f>17+39</f>
        <v>56</v>
      </c>
      <c r="J1788" s="74">
        <v>60141.0</v>
      </c>
      <c r="K1788" s="79">
        <f t="shared" si="604"/>
        <v>0.0009311451422</v>
      </c>
      <c r="L1788" s="78">
        <v>71.0</v>
      </c>
      <c r="M1788" s="74">
        <v>53925.0</v>
      </c>
      <c r="N1788" s="79">
        <f t="shared" si="596"/>
        <v>0.001316643486</v>
      </c>
      <c r="O1788" s="78">
        <v>110.0</v>
      </c>
      <c r="P1788" s="74">
        <v>51821.0</v>
      </c>
      <c r="Q1788" s="79">
        <f t="shared" si="601"/>
        <v>0.002122691573</v>
      </c>
    </row>
    <row r="1789">
      <c r="A1789" s="71" t="s">
        <v>1801</v>
      </c>
      <c r="B1789" s="72" t="s">
        <v>2353</v>
      </c>
      <c r="C1789" s="78">
        <v>17.0</v>
      </c>
      <c r="D1789" s="74">
        <v>33612.0</v>
      </c>
      <c r="E1789" s="79">
        <f t="shared" si="605"/>
        <v>0.0005057717482</v>
      </c>
      <c r="F1789" s="73"/>
      <c r="G1789" s="74">
        <v>69568.0</v>
      </c>
      <c r="H1789" s="75"/>
      <c r="I1789" s="73"/>
      <c r="J1789" s="74">
        <v>76349.0</v>
      </c>
      <c r="K1789" s="75"/>
      <c r="L1789" s="78">
        <v>66.0</v>
      </c>
      <c r="M1789" s="74">
        <v>80949.0</v>
      </c>
      <c r="N1789" s="79">
        <f t="shared" si="596"/>
        <v>0.0008153281696</v>
      </c>
      <c r="O1789" s="78">
        <v>72.0</v>
      </c>
      <c r="P1789" s="74">
        <v>88712.0</v>
      </c>
      <c r="Q1789" s="79">
        <f t="shared" si="601"/>
        <v>0.0008116151141</v>
      </c>
    </row>
    <row r="1790">
      <c r="A1790" s="71" t="s">
        <v>2356</v>
      </c>
      <c r="B1790" s="72" t="s">
        <v>2353</v>
      </c>
      <c r="C1790" s="78">
        <v>36.0</v>
      </c>
      <c r="D1790" s="74">
        <v>48917.0</v>
      </c>
      <c r="E1790" s="79">
        <f t="shared" si="605"/>
        <v>0.0007359404706</v>
      </c>
      <c r="F1790" s="78">
        <v>123.0</v>
      </c>
      <c r="G1790" s="74">
        <v>55481.0</v>
      </c>
      <c r="H1790" s="79">
        <f t="shared" ref="H1790:H1792" si="606">F1790/G1790</f>
        <v>0.002216975181</v>
      </c>
      <c r="I1790" s="78">
        <v>105.0</v>
      </c>
      <c r="J1790" s="74">
        <v>51687.0</v>
      </c>
      <c r="K1790" s="79">
        <f t="shared" ref="K1790:K1793" si="607">I1790/J1790</f>
        <v>0.002031458587</v>
      </c>
      <c r="L1790" s="78">
        <v>11.0</v>
      </c>
      <c r="M1790" s="74">
        <v>49046.0</v>
      </c>
      <c r="N1790" s="79">
        <f t="shared" si="596"/>
        <v>0.0002242792481</v>
      </c>
      <c r="O1790" s="78">
        <v>117.0</v>
      </c>
      <c r="P1790" s="74">
        <v>50513.0</v>
      </c>
      <c r="Q1790" s="79">
        <f t="shared" si="601"/>
        <v>0.002316235425</v>
      </c>
    </row>
    <row r="1791">
      <c r="A1791" s="71" t="s">
        <v>2357</v>
      </c>
      <c r="B1791" s="72" t="s">
        <v>2353</v>
      </c>
      <c r="C1791" s="78">
        <v>68.0</v>
      </c>
      <c r="D1791" s="74">
        <v>115029.0</v>
      </c>
      <c r="E1791" s="79">
        <f t="shared" si="605"/>
        <v>0.0005911552739</v>
      </c>
      <c r="F1791" s="78">
        <v>150.0</v>
      </c>
      <c r="G1791" s="74">
        <v>194216.0</v>
      </c>
      <c r="H1791" s="79">
        <f t="shared" si="606"/>
        <v>0.0007723359558</v>
      </c>
      <c r="I1791" s="78">
        <v>281.0</v>
      </c>
      <c r="J1791" s="74">
        <v>232641.0</v>
      </c>
      <c r="K1791" s="79">
        <f t="shared" si="607"/>
        <v>0.001207869636</v>
      </c>
      <c r="L1791" s="78">
        <v>800.0</v>
      </c>
      <c r="M1791" s="74">
        <v>239413.0</v>
      </c>
      <c r="N1791" s="79">
        <f t="shared" si="596"/>
        <v>0.0033415061</v>
      </c>
      <c r="O1791" s="78">
        <v>830.0</v>
      </c>
      <c r="P1791" s="74">
        <v>254350.0</v>
      </c>
      <c r="Q1791" s="79">
        <f t="shared" si="601"/>
        <v>0.003263219972</v>
      </c>
    </row>
    <row r="1792">
      <c r="A1792" s="71" t="s">
        <v>2358</v>
      </c>
      <c r="B1792" s="72" t="s">
        <v>2353</v>
      </c>
      <c r="C1792" s="78">
        <v>700.0</v>
      </c>
      <c r="D1792" s="74">
        <v>102800.0</v>
      </c>
      <c r="E1792" s="79">
        <f t="shared" si="605"/>
        <v>0.006809338521</v>
      </c>
      <c r="F1792" s="78">
        <v>1500.0</v>
      </c>
      <c r="G1792" s="74">
        <v>112081.0</v>
      </c>
      <c r="H1792" s="79">
        <f t="shared" si="606"/>
        <v>0.01338317824</v>
      </c>
      <c r="I1792" s="78">
        <v>1900.0</v>
      </c>
      <c r="J1792" s="74">
        <v>131008.0</v>
      </c>
      <c r="K1792" s="79">
        <f t="shared" si="607"/>
        <v>0.01450293112</v>
      </c>
      <c r="L1792" s="78">
        <v>2150.0</v>
      </c>
      <c r="M1792" s="74">
        <v>123286.0</v>
      </c>
      <c r="N1792" s="79">
        <f t="shared" si="596"/>
        <v>0.01743912529</v>
      </c>
      <c r="O1792" s="78">
        <v>2540.0</v>
      </c>
      <c r="P1792" s="74">
        <v>148233.0</v>
      </c>
      <c r="Q1792" s="79">
        <f t="shared" si="601"/>
        <v>0.01713518582</v>
      </c>
    </row>
    <row r="1793">
      <c r="A1793" s="71" t="s">
        <v>2359</v>
      </c>
      <c r="B1793" s="72" t="s">
        <v>2353</v>
      </c>
      <c r="C1793" s="78">
        <v>20.0</v>
      </c>
      <c r="D1793" s="74">
        <v>64489.0</v>
      </c>
      <c r="E1793" s="79">
        <f t="shared" si="605"/>
        <v>0.0003101304098</v>
      </c>
      <c r="F1793" s="73"/>
      <c r="G1793" s="74">
        <v>139555.0</v>
      </c>
      <c r="H1793" s="75"/>
      <c r="I1793" s="78">
        <v>160.0</v>
      </c>
      <c r="J1793" s="74">
        <v>152207.0</v>
      </c>
      <c r="K1793" s="79">
        <f t="shared" si="607"/>
        <v>0.001051200011</v>
      </c>
      <c r="L1793" s="78">
        <v>105.0</v>
      </c>
      <c r="M1793" s="74">
        <v>179444.0</v>
      </c>
      <c r="N1793" s="79">
        <f t="shared" si="596"/>
        <v>0.0005851407682</v>
      </c>
      <c r="O1793" s="78">
        <v>129.0</v>
      </c>
      <c r="P1793" s="74">
        <v>192383.0</v>
      </c>
      <c r="Q1793" s="79">
        <f t="shared" si="601"/>
        <v>0.0006705374175</v>
      </c>
    </row>
    <row r="1794">
      <c r="A1794" s="71" t="s">
        <v>326</v>
      </c>
      <c r="B1794" s="72" t="s">
        <v>2353</v>
      </c>
      <c r="C1794" s="73"/>
      <c r="D1794" s="74">
        <v>24153.0</v>
      </c>
      <c r="E1794" s="75"/>
      <c r="F1794" s="73"/>
      <c r="G1794" s="74">
        <v>29425.0</v>
      </c>
      <c r="H1794" s="75"/>
      <c r="I1794" s="73"/>
      <c r="J1794" s="74">
        <v>33389.0</v>
      </c>
      <c r="K1794" s="75"/>
      <c r="L1794" s="78">
        <v>23.0</v>
      </c>
      <c r="M1794" s="74">
        <v>31803.0</v>
      </c>
      <c r="N1794" s="79">
        <f t="shared" si="596"/>
        <v>0.0007232022136</v>
      </c>
      <c r="O1794" s="78">
        <v>17.0</v>
      </c>
      <c r="P1794" s="74">
        <v>32579.0</v>
      </c>
      <c r="Q1794" s="79">
        <f t="shared" si="601"/>
        <v>0.000521808527</v>
      </c>
    </row>
    <row r="1795">
      <c r="A1795" s="71" t="s">
        <v>573</v>
      </c>
      <c r="B1795" s="72" t="s">
        <v>2353</v>
      </c>
      <c r="C1795" s="73"/>
      <c r="D1795" s="74">
        <v>16345.0</v>
      </c>
      <c r="E1795" s="75"/>
      <c r="F1795" s="73"/>
      <c r="G1795" s="74">
        <v>26301.0</v>
      </c>
      <c r="H1795" s="75"/>
      <c r="I1795" s="73"/>
      <c r="J1795" s="74">
        <v>31969.0</v>
      </c>
      <c r="K1795" s="75"/>
      <c r="L1795" s="73"/>
      <c r="M1795" s="74">
        <v>34334.0</v>
      </c>
      <c r="N1795" s="75"/>
      <c r="O1795" s="73"/>
      <c r="P1795" s="74">
        <v>35963.0</v>
      </c>
      <c r="Q1795" s="75"/>
    </row>
    <row r="1796">
      <c r="A1796" s="71" t="s">
        <v>2360</v>
      </c>
      <c r="B1796" s="72" t="s">
        <v>2353</v>
      </c>
      <c r="C1796" s="78">
        <v>384.0</v>
      </c>
      <c r="D1796" s="74">
        <v>170467.0</v>
      </c>
      <c r="E1796" s="79">
        <f>C1796/D1796</f>
        <v>0.002252635407</v>
      </c>
      <c r="F1796" s="78">
        <v>213.0</v>
      </c>
      <c r="G1796" s="74">
        <v>275687.0</v>
      </c>
      <c r="H1796" s="79">
        <f>F1796/G1796</f>
        <v>0.000772615321</v>
      </c>
      <c r="I1796" s="78">
        <v>513.0</v>
      </c>
      <c r="J1796" s="74">
        <v>311213.0</v>
      </c>
      <c r="K1796" s="79">
        <f>I1796/J1796</f>
        <v>0.001648388724</v>
      </c>
      <c r="L1796" s="78">
        <v>559.0</v>
      </c>
      <c r="M1796" s="74">
        <v>322426.0</v>
      </c>
      <c r="N1796" s="79">
        <f t="shared" ref="N1796:N1797" si="608">L1796/M1796</f>
        <v>0.001733731151</v>
      </c>
      <c r="O1796" s="78">
        <v>741.0</v>
      </c>
      <c r="P1796" s="74">
        <v>358307.0</v>
      </c>
      <c r="Q1796" s="79">
        <f t="shared" ref="Q1796:Q1797" si="609">O1796/P1796</f>
        <v>0.002068058955</v>
      </c>
    </row>
    <row r="1797">
      <c r="A1797" s="71" t="s">
        <v>2361</v>
      </c>
      <c r="B1797" s="72" t="s">
        <v>2353</v>
      </c>
      <c r="C1797" s="73"/>
      <c r="D1797" s="74">
        <v>36386.0</v>
      </c>
      <c r="E1797" s="75"/>
      <c r="F1797" s="73"/>
      <c r="G1797" s="74">
        <v>53281.0</v>
      </c>
      <c r="H1797" s="75"/>
      <c r="I1797" s="73"/>
      <c r="J1797" s="74">
        <v>49356.0</v>
      </c>
      <c r="K1797" s="75"/>
      <c r="L1797" s="78">
        <v>81.0</v>
      </c>
      <c r="M1797" s="74">
        <v>44777.0</v>
      </c>
      <c r="N1797" s="79">
        <f t="shared" si="608"/>
        <v>0.001808964424</v>
      </c>
      <c r="O1797" s="78">
        <v>84.0</v>
      </c>
      <c r="P1797" s="74">
        <v>46196.0</v>
      </c>
      <c r="Q1797" s="79">
        <f t="shared" si="609"/>
        <v>0.00181833925</v>
      </c>
    </row>
    <row r="1798">
      <c r="A1798" s="71" t="s">
        <v>542</v>
      </c>
      <c r="B1798" s="72" t="s">
        <v>2353</v>
      </c>
      <c r="C1798" s="73"/>
      <c r="D1798" s="74">
        <v>27765.0</v>
      </c>
      <c r="E1798" s="75"/>
      <c r="F1798" s="73"/>
      <c r="G1798" s="74">
        <v>29442.0</v>
      </c>
      <c r="H1798" s="75"/>
      <c r="I1798" s="73"/>
      <c r="J1798" s="74">
        <v>27159.0</v>
      </c>
      <c r="K1798" s="75"/>
      <c r="L1798" s="73"/>
      <c r="M1798" s="74">
        <v>23287.0</v>
      </c>
      <c r="N1798" s="75"/>
      <c r="O1798" s="73"/>
      <c r="P1798" s="74">
        <v>24187.0</v>
      </c>
      <c r="Q1798" s="75"/>
    </row>
    <row r="1799">
      <c r="A1799" s="71" t="s">
        <v>1000</v>
      </c>
      <c r="B1799" s="72" t="s">
        <v>2353</v>
      </c>
      <c r="C1799" s="78">
        <v>54.0</v>
      </c>
      <c r="D1799" s="74">
        <v>19613.0</v>
      </c>
      <c r="E1799" s="79">
        <f t="shared" ref="E1799:E1800" si="610">C1799/D1799</f>
        <v>0.002753275888</v>
      </c>
      <c r="F1799" s="78">
        <v>65.0</v>
      </c>
      <c r="G1799" s="74">
        <v>22270.0</v>
      </c>
      <c r="H1799" s="79">
        <f>F1799/G1799</f>
        <v>0.002918724742</v>
      </c>
      <c r="I1799" s="78">
        <v>60.0</v>
      </c>
      <c r="J1799" s="74">
        <v>21716.0</v>
      </c>
      <c r="K1799" s="79">
        <f t="shared" ref="K1799:K1800" si="611">I1799/J1799</f>
        <v>0.002762939768</v>
      </c>
      <c r="L1799" s="78">
        <v>147.0</v>
      </c>
      <c r="M1799" s="74">
        <v>21738.0</v>
      </c>
      <c r="N1799" s="79">
        <f t="shared" ref="N1799:N1802" si="612">L1799/M1799</f>
        <v>0.006762351642</v>
      </c>
      <c r="O1799" s="78">
        <v>117.0</v>
      </c>
      <c r="P1799" s="74">
        <v>26352.0</v>
      </c>
      <c r="Q1799" s="79">
        <f t="shared" ref="Q1799:Q1803" si="613">O1799/P1799</f>
        <v>0.00443989071</v>
      </c>
    </row>
    <row r="1800">
      <c r="A1800" s="71" t="s">
        <v>943</v>
      </c>
      <c r="B1800" s="72" t="s">
        <v>2353</v>
      </c>
      <c r="C1800" s="78">
        <v>35.0</v>
      </c>
      <c r="D1800" s="74">
        <v>37496.0</v>
      </c>
      <c r="E1800" s="79">
        <f t="shared" si="610"/>
        <v>0.0009334328995</v>
      </c>
      <c r="F1800" s="73"/>
      <c r="G1800" s="74">
        <v>68377.0</v>
      </c>
      <c r="H1800" s="75"/>
      <c r="I1800" s="78">
        <v>17.0</v>
      </c>
      <c r="J1800" s="74">
        <v>88498.0</v>
      </c>
      <c r="K1800" s="79">
        <f t="shared" si="611"/>
        <v>0.0001920947366</v>
      </c>
      <c r="L1800" s="78">
        <v>195.0</v>
      </c>
      <c r="M1800" s="74">
        <v>117009.0</v>
      </c>
      <c r="N1800" s="79">
        <f t="shared" si="612"/>
        <v>0.001666538471</v>
      </c>
      <c r="O1800" s="78">
        <v>183.0</v>
      </c>
      <c r="P1800" s="74">
        <v>136580.0</v>
      </c>
      <c r="Q1800" s="79">
        <f t="shared" si="613"/>
        <v>0.001339874066</v>
      </c>
    </row>
    <row r="1801">
      <c r="A1801" s="71" t="s">
        <v>2362</v>
      </c>
      <c r="B1801" s="72" t="s">
        <v>2353</v>
      </c>
      <c r="C1801" s="73"/>
      <c r="D1801" s="74">
        <v>15574.0</v>
      </c>
      <c r="E1801" s="75"/>
      <c r="F1801" s="73"/>
      <c r="G1801" s="74">
        <v>26995.0</v>
      </c>
      <c r="H1801" s="75"/>
      <c r="I1801" s="73"/>
      <c r="J1801" s="74">
        <v>32077.0</v>
      </c>
      <c r="K1801" s="75"/>
      <c r="L1801" s="78">
        <v>13.0</v>
      </c>
      <c r="M1801" s="74">
        <v>39376.0</v>
      </c>
      <c r="N1801" s="79">
        <f t="shared" si="612"/>
        <v>0.0003301503454</v>
      </c>
      <c r="O1801" s="78">
        <v>28.0</v>
      </c>
      <c r="P1801" s="74">
        <v>51951.0</v>
      </c>
      <c r="Q1801" s="79">
        <f t="shared" si="613"/>
        <v>0.0005389694135</v>
      </c>
    </row>
    <row r="1802">
      <c r="A1802" s="71" t="s">
        <v>495</v>
      </c>
      <c r="B1802" s="72" t="s">
        <v>2353</v>
      </c>
      <c r="C1802" s="73"/>
      <c r="D1802" s="74">
        <v>16903.0</v>
      </c>
      <c r="E1802" s="75"/>
      <c r="F1802" s="73"/>
      <c r="G1802" s="74">
        <v>26650.0</v>
      </c>
      <c r="H1802" s="75"/>
      <c r="I1802" s="73"/>
      <c r="J1802" s="74">
        <v>28628.0</v>
      </c>
      <c r="K1802" s="75"/>
      <c r="L1802" s="78">
        <v>22.0</v>
      </c>
      <c r="M1802" s="74">
        <v>27980.0</v>
      </c>
      <c r="N1802" s="79">
        <f t="shared" si="612"/>
        <v>0.0007862759114</v>
      </c>
      <c r="O1802" s="78">
        <v>22.0</v>
      </c>
      <c r="P1802" s="74">
        <v>33542.0</v>
      </c>
      <c r="Q1802" s="79">
        <f t="shared" si="613"/>
        <v>0.0006558941029</v>
      </c>
    </row>
    <row r="1803">
      <c r="A1803" s="71" t="s">
        <v>1095</v>
      </c>
      <c r="B1803" s="72" t="s">
        <v>2353</v>
      </c>
      <c r="C1803" s="78">
        <v>15.0</v>
      </c>
      <c r="D1803" s="74">
        <v>29444.0</v>
      </c>
      <c r="E1803" s="79">
        <f t="shared" ref="E1803:E1804" si="614">C1803/D1803</f>
        <v>0.0005094416519</v>
      </c>
      <c r="F1803" s="73"/>
      <c r="G1803" s="74">
        <v>41550.0</v>
      </c>
      <c r="H1803" s="75"/>
      <c r="I1803" s="73"/>
      <c r="J1803" s="74">
        <v>42560.0</v>
      </c>
      <c r="K1803" s="75"/>
      <c r="L1803" s="73"/>
      <c r="M1803" s="74">
        <v>42094.0</v>
      </c>
      <c r="N1803" s="75"/>
      <c r="O1803" s="78">
        <v>26.0</v>
      </c>
      <c r="P1803" s="74">
        <v>44185.0</v>
      </c>
      <c r="Q1803" s="79">
        <f t="shared" si="613"/>
        <v>0.0005884349892</v>
      </c>
    </row>
    <row r="1804">
      <c r="A1804" s="71" t="s">
        <v>1316</v>
      </c>
      <c r="B1804" s="72" t="s">
        <v>2353</v>
      </c>
      <c r="C1804" s="78">
        <v>2.0</v>
      </c>
      <c r="D1804" s="74">
        <v>20598.0</v>
      </c>
      <c r="E1804" s="79">
        <f t="shared" si="614"/>
        <v>0.00009709680552</v>
      </c>
      <c r="F1804" s="73"/>
      <c r="G1804" s="74">
        <v>31189.0</v>
      </c>
      <c r="H1804" s="75"/>
      <c r="I1804" s="73"/>
      <c r="J1804" s="74">
        <v>33180.0</v>
      </c>
      <c r="K1804" s="75"/>
      <c r="L1804" s="76" t="s">
        <v>1383</v>
      </c>
      <c r="M1804" s="74">
        <v>31634.0</v>
      </c>
      <c r="N1804" s="77" t="s">
        <v>1383</v>
      </c>
      <c r="O1804" s="76" t="s">
        <v>1383</v>
      </c>
      <c r="P1804" s="74">
        <v>33281.0</v>
      </c>
      <c r="Q1804" s="77" t="s">
        <v>1383</v>
      </c>
    </row>
    <row r="1805">
      <c r="A1805" s="71" t="s">
        <v>1643</v>
      </c>
      <c r="B1805" s="72" t="s">
        <v>2353</v>
      </c>
      <c r="C1805" s="73"/>
      <c r="D1805" s="74">
        <v>16256.0</v>
      </c>
      <c r="E1805" s="75"/>
      <c r="F1805" s="73"/>
      <c r="G1805" s="74">
        <v>27337.0</v>
      </c>
      <c r="H1805" s="75"/>
      <c r="I1805" s="73"/>
      <c r="J1805" s="74">
        <v>30117.0</v>
      </c>
      <c r="K1805" s="75"/>
      <c r="L1805" s="76" t="s">
        <v>1383</v>
      </c>
      <c r="M1805" s="74">
        <v>33368.0</v>
      </c>
      <c r="N1805" s="77" t="s">
        <v>1383</v>
      </c>
      <c r="O1805" s="76" t="s">
        <v>1383</v>
      </c>
      <c r="P1805" s="74">
        <v>36512.0</v>
      </c>
      <c r="Q1805" s="77" t="s">
        <v>1383</v>
      </c>
    </row>
    <row r="1806">
      <c r="A1806" s="71" t="s">
        <v>1415</v>
      </c>
      <c r="B1806" s="72" t="s">
        <v>2353</v>
      </c>
      <c r="C1806" s="73"/>
      <c r="D1806" s="74">
        <v>14389.0</v>
      </c>
      <c r="E1806" s="75"/>
      <c r="F1806" s="73"/>
      <c r="G1806" s="74">
        <v>25422.0</v>
      </c>
      <c r="H1806" s="75"/>
      <c r="I1806" s="73"/>
      <c r="J1806" s="74">
        <v>28329.0</v>
      </c>
      <c r="K1806" s="75"/>
      <c r="L1806" s="76" t="s">
        <v>1383</v>
      </c>
      <c r="M1806" s="74">
        <v>33709.0</v>
      </c>
      <c r="N1806" s="77" t="s">
        <v>1383</v>
      </c>
      <c r="O1806" s="76" t="s">
        <v>1383</v>
      </c>
      <c r="P1806" s="74">
        <v>37111.0</v>
      </c>
      <c r="Q1806" s="77" t="s">
        <v>1383</v>
      </c>
    </row>
    <row r="1807">
      <c r="A1807" s="71" t="s">
        <v>998</v>
      </c>
      <c r="B1807" s="72" t="s">
        <v>2353</v>
      </c>
      <c r="C1807" s="78">
        <v>3.0</v>
      </c>
      <c r="D1807" s="74">
        <v>30713.0</v>
      </c>
      <c r="E1807" s="79">
        <f>C1807/D1807</f>
        <v>0.00009767850747</v>
      </c>
      <c r="F1807" s="73"/>
      <c r="G1807" s="74">
        <v>47718.0</v>
      </c>
      <c r="H1807" s="75"/>
      <c r="I1807" s="73"/>
      <c r="J1807" s="74">
        <v>50536.0</v>
      </c>
      <c r="K1807" s="75"/>
      <c r="L1807" s="78">
        <v>17.0</v>
      </c>
      <c r="M1807" s="74">
        <v>53418.0</v>
      </c>
      <c r="N1807" s="79">
        <f>L1807/M1807</f>
        <v>0.0003182447864</v>
      </c>
      <c r="O1807" s="78">
        <v>17.0</v>
      </c>
      <c r="P1807" s="74">
        <v>58663.0</v>
      </c>
      <c r="Q1807" s="79">
        <f>O1807/P1807</f>
        <v>0.0002897908392</v>
      </c>
    </row>
    <row r="1808">
      <c r="A1808" s="71" t="s">
        <v>1801</v>
      </c>
      <c r="B1808" s="72" t="s">
        <v>2363</v>
      </c>
      <c r="C1808" s="73"/>
      <c r="D1808" s="74">
        <v>10820.0</v>
      </c>
      <c r="E1808" s="75"/>
      <c r="F1808" s="73"/>
      <c r="G1808" s="74">
        <v>17717.0</v>
      </c>
      <c r="H1808" s="75"/>
      <c r="I1808" s="73"/>
      <c r="J1808" s="74">
        <v>18298.0</v>
      </c>
      <c r="K1808" s="75"/>
      <c r="L1808" s="73"/>
      <c r="M1808" s="74">
        <v>19722.0</v>
      </c>
      <c r="N1808" s="75"/>
      <c r="O1808" s="76" t="s">
        <v>1383</v>
      </c>
      <c r="P1808" s="74">
        <v>26504.0</v>
      </c>
      <c r="Q1808" s="77" t="s">
        <v>1383</v>
      </c>
    </row>
    <row r="1809">
      <c r="A1809" s="71" t="s">
        <v>319</v>
      </c>
      <c r="B1809" s="72" t="s">
        <v>2363</v>
      </c>
      <c r="C1809" s="78">
        <v>44.0</v>
      </c>
      <c r="D1809" s="74">
        <v>26025.0</v>
      </c>
      <c r="E1809" s="79">
        <f>C1809/D1809</f>
        <v>0.001690682037</v>
      </c>
      <c r="F1809" s="73"/>
      <c r="G1809" s="74">
        <v>22667.0</v>
      </c>
      <c r="H1809" s="75"/>
      <c r="I1809" s="73"/>
      <c r="J1809" s="74">
        <v>21737.0</v>
      </c>
      <c r="K1809" s="75"/>
      <c r="L1809" s="76" t="s">
        <v>1383</v>
      </c>
      <c r="M1809" s="74">
        <v>21077.0</v>
      </c>
      <c r="N1809" s="77" t="s">
        <v>1383</v>
      </c>
      <c r="O1809" s="78">
        <v>13.0</v>
      </c>
      <c r="P1809" s="74">
        <v>23151.0</v>
      </c>
      <c r="Q1809" s="79">
        <f>O1809/P1809</f>
        <v>0.0005615308194</v>
      </c>
    </row>
    <row r="1810">
      <c r="A1810" s="71" t="s">
        <v>1258</v>
      </c>
      <c r="B1810" s="72" t="s">
        <v>2363</v>
      </c>
      <c r="C1810" s="73"/>
      <c r="D1810" s="74">
        <v>9780.0</v>
      </c>
      <c r="E1810" s="75"/>
      <c r="F1810" s="73"/>
      <c r="G1810" s="74">
        <v>12452.0</v>
      </c>
      <c r="H1810" s="75"/>
      <c r="I1810" s="73"/>
      <c r="J1810" s="74">
        <v>12046.0</v>
      </c>
      <c r="K1810" s="80"/>
      <c r="L1810" s="73"/>
      <c r="M1810" s="74">
        <v>11237.0</v>
      </c>
      <c r="N1810" s="75"/>
      <c r="O1810" s="73"/>
      <c r="P1810" s="74">
        <v>11976.0</v>
      </c>
      <c r="Q1810" s="75"/>
    </row>
    <row r="1811">
      <c r="A1811" s="71" t="s">
        <v>2364</v>
      </c>
      <c r="B1811" s="72" t="s">
        <v>2363</v>
      </c>
      <c r="C1811" s="73"/>
      <c r="D1811" s="74">
        <v>5617.0</v>
      </c>
      <c r="E1811" s="75"/>
      <c r="F1811" s="73"/>
      <c r="G1811" s="74">
        <v>6329.0</v>
      </c>
      <c r="H1811" s="75"/>
      <c r="I1811" s="73"/>
      <c r="J1811" s="74">
        <v>7218.0</v>
      </c>
      <c r="K1811" s="75"/>
      <c r="L1811" s="73"/>
      <c r="M1811" s="74">
        <v>7128.0</v>
      </c>
      <c r="N1811" s="75"/>
      <c r="O1811" s="73"/>
      <c r="P1811" s="74">
        <v>8358.0</v>
      </c>
      <c r="Q1811" s="75"/>
    </row>
    <row r="1812">
      <c r="A1812" s="71" t="s">
        <v>1386</v>
      </c>
      <c r="B1812" s="72" t="s">
        <v>2363</v>
      </c>
      <c r="C1812" s="73"/>
      <c r="D1812" s="74">
        <v>15985.0</v>
      </c>
      <c r="E1812" s="75"/>
      <c r="F1812" s="73"/>
      <c r="G1812" s="74">
        <v>20809.0</v>
      </c>
      <c r="H1812" s="75"/>
      <c r="I1812" s="73"/>
      <c r="J1812" s="74">
        <v>28800.0</v>
      </c>
      <c r="K1812" s="75"/>
      <c r="L1812" s="73"/>
      <c r="M1812" s="74">
        <v>33989.0</v>
      </c>
      <c r="N1812" s="75"/>
      <c r="O1812" s="73"/>
      <c r="P1812" s="74">
        <v>41116.0</v>
      </c>
      <c r="Q1812" s="75"/>
    </row>
    <row r="1813">
      <c r="A1813" s="71" t="s">
        <v>1429</v>
      </c>
      <c r="B1813" s="72" t="s">
        <v>2363</v>
      </c>
      <c r="C1813" s="73"/>
      <c r="D1813" s="74">
        <v>12124.0</v>
      </c>
      <c r="E1813" s="75"/>
      <c r="F1813" s="73"/>
      <c r="G1813" s="74">
        <v>16336.0</v>
      </c>
      <c r="H1813" s="75"/>
      <c r="I1813" s="73"/>
      <c r="J1813" s="74">
        <v>18652.0</v>
      </c>
      <c r="K1813" s="75"/>
      <c r="L1813" s="76" t="s">
        <v>1383</v>
      </c>
      <c r="M1813" s="74">
        <v>22870.0</v>
      </c>
      <c r="N1813" s="77" t="s">
        <v>1383</v>
      </c>
      <c r="O1813" s="78">
        <v>13.0</v>
      </c>
      <c r="P1813" s="74">
        <v>28498.0</v>
      </c>
      <c r="Q1813" s="79">
        <f>O1813/P1813</f>
        <v>0.000456172363</v>
      </c>
    </row>
    <row r="1814">
      <c r="A1814" s="71" t="s">
        <v>1170</v>
      </c>
      <c r="B1814" s="72" t="s">
        <v>2363</v>
      </c>
      <c r="C1814" s="73"/>
      <c r="D1814" s="74">
        <v>10005.0</v>
      </c>
      <c r="E1814" s="75"/>
      <c r="F1814" s="73"/>
      <c r="G1814" s="74">
        <v>27387.0</v>
      </c>
      <c r="H1814" s="75"/>
      <c r="I1814" s="73"/>
      <c r="J1814" s="74">
        <v>28265.0</v>
      </c>
      <c r="K1814" s="75"/>
      <c r="L1814" s="73"/>
      <c r="M1814" s="74">
        <v>26827.0</v>
      </c>
      <c r="N1814" s="75"/>
      <c r="O1814" s="76" t="s">
        <v>1383</v>
      </c>
      <c r="P1814" s="74">
        <v>31131.0</v>
      </c>
      <c r="Q1814" s="77" t="s">
        <v>1383</v>
      </c>
    </row>
    <row r="1815">
      <c r="A1815" s="71" t="s">
        <v>2365</v>
      </c>
      <c r="B1815" s="72" t="s">
        <v>2363</v>
      </c>
      <c r="C1815" s="73"/>
      <c r="D1815" s="74">
        <v>11859.0</v>
      </c>
      <c r="E1815" s="75"/>
      <c r="F1815" s="73"/>
      <c r="G1815" s="74">
        <v>10825.0</v>
      </c>
      <c r="H1815" s="75"/>
      <c r="I1815" s="73"/>
      <c r="J1815" s="74">
        <v>10241.0</v>
      </c>
      <c r="K1815" s="75"/>
      <c r="L1815" s="73"/>
      <c r="M1815" s="74">
        <v>8935.0</v>
      </c>
      <c r="N1815" s="75"/>
      <c r="O1815" s="76" t="s">
        <v>1383</v>
      </c>
      <c r="P1815" s="74">
        <v>9880.0</v>
      </c>
      <c r="Q1815" s="77" t="s">
        <v>1383</v>
      </c>
    </row>
    <row r="1816">
      <c r="A1816" s="71" t="s">
        <v>814</v>
      </c>
      <c r="B1816" s="72" t="s">
        <v>2363</v>
      </c>
      <c r="C1816" s="78">
        <v>46.0</v>
      </c>
      <c r="D1816" s="74">
        <v>22103.0</v>
      </c>
      <c r="E1816" s="79">
        <f>C1816/D1816</f>
        <v>0.002081165453</v>
      </c>
      <c r="F1816" s="76" t="s">
        <v>1383</v>
      </c>
      <c r="G1816" s="74">
        <v>23971.0</v>
      </c>
      <c r="H1816" s="77" t="s">
        <v>1383</v>
      </c>
      <c r="I1816" s="78">
        <v>160.0</v>
      </c>
      <c r="J1816" s="74">
        <v>24361.0</v>
      </c>
      <c r="K1816" s="79">
        <f>I1816/J1816</f>
        <v>0.006567874882</v>
      </c>
      <c r="L1816" s="78">
        <v>188.0</v>
      </c>
      <c r="M1816" s="74">
        <v>26132.0</v>
      </c>
      <c r="N1816" s="79">
        <f>L1816/M1816</f>
        <v>0.007194244604</v>
      </c>
      <c r="O1816" s="78">
        <v>110.0</v>
      </c>
      <c r="P1816" s="74">
        <v>25978.0</v>
      </c>
      <c r="Q1816" s="79">
        <f>O1816/P1816</f>
        <v>0.004234352144</v>
      </c>
    </row>
    <row r="1817">
      <c r="A1817" s="71" t="s">
        <v>1859</v>
      </c>
      <c r="B1817" s="72" t="s">
        <v>2363</v>
      </c>
      <c r="C1817" s="73"/>
      <c r="D1817" s="74">
        <v>10019.0</v>
      </c>
      <c r="E1817" s="75"/>
      <c r="F1817" s="73"/>
      <c r="G1817" s="74">
        <v>19838.0</v>
      </c>
      <c r="H1817" s="75"/>
      <c r="I1817" s="73"/>
      <c r="J1817" s="74">
        <v>21488.0</v>
      </c>
      <c r="K1817" s="75"/>
      <c r="L1817" s="73"/>
      <c r="M1817" s="74">
        <v>29223.0</v>
      </c>
      <c r="N1817" s="75"/>
      <c r="O1817" s="73"/>
      <c r="P1817" s="74">
        <v>35127.0</v>
      </c>
      <c r="Q1817" s="75"/>
    </row>
    <row r="1818">
      <c r="A1818" s="71" t="s">
        <v>2366</v>
      </c>
      <c r="B1818" s="72" t="s">
        <v>2363</v>
      </c>
      <c r="C1818" s="73"/>
      <c r="D1818" s="74">
        <v>7956.0</v>
      </c>
      <c r="E1818" s="75"/>
      <c r="F1818" s="73"/>
      <c r="G1818" s="74">
        <v>10540.0</v>
      </c>
      <c r="H1818" s="75"/>
      <c r="I1818" s="73"/>
      <c r="J1818" s="74">
        <v>10039.0</v>
      </c>
      <c r="K1818" s="75"/>
      <c r="L1818" s="73"/>
      <c r="M1818" s="74">
        <v>9025.0</v>
      </c>
      <c r="N1818" s="75"/>
      <c r="O1818" s="73"/>
      <c r="P1818" s="74">
        <v>9928.0</v>
      </c>
      <c r="Q1818" s="75"/>
    </row>
    <row r="1819">
      <c r="A1819" s="71" t="s">
        <v>2367</v>
      </c>
      <c r="B1819" s="72" t="s">
        <v>2363</v>
      </c>
      <c r="C1819" s="73"/>
      <c r="D1819" s="74">
        <v>88496.0</v>
      </c>
      <c r="E1819" s="75"/>
      <c r="F1819" s="73"/>
      <c r="G1819" s="74">
        <v>104844.0</v>
      </c>
      <c r="H1819" s="75"/>
      <c r="I1819" s="73"/>
      <c r="J1819" s="74">
        <v>112557.0</v>
      </c>
      <c r="K1819" s="75"/>
      <c r="L1819" s="73"/>
      <c r="M1819" s="74">
        <v>121411.0</v>
      </c>
      <c r="N1819" s="75"/>
      <c r="O1819" s="73"/>
      <c r="P1819" s="74">
        <v>128473.0</v>
      </c>
      <c r="Q1819" s="75"/>
    </row>
    <row r="1820">
      <c r="A1820" s="71" t="s">
        <v>1906</v>
      </c>
      <c r="B1820" s="72" t="s">
        <v>2363</v>
      </c>
      <c r="C1820" s="73"/>
      <c r="D1820" s="74">
        <v>13373.0</v>
      </c>
      <c r="E1820" s="75"/>
      <c r="F1820" s="73"/>
      <c r="G1820" s="74">
        <v>23504.0</v>
      </c>
      <c r="H1820" s="75"/>
      <c r="I1820" s="73"/>
      <c r="J1820" s="74">
        <v>23286.0</v>
      </c>
      <c r="K1820" s="75"/>
      <c r="L1820" s="73"/>
      <c r="M1820" s="74">
        <v>24313.0</v>
      </c>
      <c r="N1820" s="75"/>
      <c r="O1820" s="73"/>
      <c r="P1820" s="74">
        <v>24657.0</v>
      </c>
      <c r="Q1820" s="75"/>
    </row>
    <row r="1821">
      <c r="A1821" s="71" t="s">
        <v>532</v>
      </c>
      <c r="B1821" s="72" t="s">
        <v>2363</v>
      </c>
      <c r="C1821" s="73"/>
      <c r="D1821" s="74">
        <v>6987.0</v>
      </c>
      <c r="E1821" s="75"/>
      <c r="F1821" s="73"/>
      <c r="G1821" s="74">
        <v>9009.0</v>
      </c>
      <c r="H1821" s="75"/>
      <c r="I1821" s="73"/>
      <c r="J1821" s="74">
        <v>9193.0</v>
      </c>
      <c r="K1821" s="75"/>
      <c r="L1821" s="73"/>
      <c r="M1821" s="74">
        <v>9577.0</v>
      </c>
      <c r="N1821" s="75"/>
      <c r="O1821" s="76" t="s">
        <v>1383</v>
      </c>
      <c r="P1821" s="74">
        <v>10904.0</v>
      </c>
      <c r="Q1821" s="77" t="s">
        <v>1383</v>
      </c>
    </row>
    <row r="1822">
      <c r="A1822" s="71" t="s">
        <v>2368</v>
      </c>
      <c r="B1822" s="72" t="s">
        <v>2363</v>
      </c>
      <c r="C1822" s="73"/>
      <c r="D1822" s="74">
        <v>14808.0</v>
      </c>
      <c r="E1822" s="75"/>
      <c r="F1822" s="73"/>
      <c r="G1822" s="74">
        <v>19399.0</v>
      </c>
      <c r="H1822" s="75"/>
      <c r="I1822" s="73"/>
      <c r="J1822" s="74">
        <v>20782.0</v>
      </c>
      <c r="K1822" s="75"/>
      <c r="L1822" s="73"/>
      <c r="M1822" s="74">
        <v>21775.0</v>
      </c>
      <c r="N1822" s="75"/>
      <c r="O1822" s="73"/>
      <c r="P1822" s="74">
        <v>24083.0</v>
      </c>
      <c r="Q1822" s="75"/>
    </row>
    <row r="1823">
      <c r="A1823" s="71" t="s">
        <v>1395</v>
      </c>
      <c r="B1823" s="72" t="s">
        <v>2363</v>
      </c>
      <c r="C1823" s="73"/>
      <c r="D1823" s="74">
        <v>12894.0</v>
      </c>
      <c r="E1823" s="75"/>
      <c r="F1823" s="73"/>
      <c r="G1823" s="74">
        <v>15625.0</v>
      </c>
      <c r="H1823" s="75"/>
      <c r="I1823" s="73"/>
      <c r="J1823" s="74">
        <v>17344.0</v>
      </c>
      <c r="K1823" s="75"/>
      <c r="L1823" s="73"/>
      <c r="M1823" s="74">
        <v>16801.0</v>
      </c>
      <c r="N1823" s="75"/>
      <c r="O1823" s="76" t="s">
        <v>1383</v>
      </c>
      <c r="P1823" s="74">
        <v>18959.0</v>
      </c>
      <c r="Q1823" s="77" t="s">
        <v>1383</v>
      </c>
    </row>
    <row r="1824">
      <c r="A1824" s="71" t="s">
        <v>2369</v>
      </c>
      <c r="B1824" s="72" t="s">
        <v>2363</v>
      </c>
      <c r="C1824" s="73"/>
      <c r="D1824" s="74">
        <v>14109.0</v>
      </c>
      <c r="E1824" s="75"/>
      <c r="F1824" s="73"/>
      <c r="G1824" s="74">
        <v>16076.0</v>
      </c>
      <c r="H1824" s="75"/>
      <c r="I1824" s="73"/>
      <c r="J1824" s="74">
        <v>17438.0</v>
      </c>
      <c r="K1824" s="75"/>
      <c r="L1824" s="76" t="s">
        <v>1383</v>
      </c>
      <c r="M1824" s="74">
        <v>17359.0</v>
      </c>
      <c r="N1824" s="77" t="s">
        <v>1383</v>
      </c>
      <c r="O1824" s="76" t="s">
        <v>1383</v>
      </c>
      <c r="P1824" s="74">
        <v>17330.0</v>
      </c>
      <c r="Q1824" s="77" t="s">
        <v>1383</v>
      </c>
    </row>
    <row r="1825">
      <c r="A1825" s="71" t="s">
        <v>1330</v>
      </c>
      <c r="B1825" s="72" t="s">
        <v>2363</v>
      </c>
      <c r="C1825" s="73"/>
      <c r="D1825" s="74">
        <v>4538.0</v>
      </c>
      <c r="E1825" s="75"/>
      <c r="F1825" s="73"/>
      <c r="G1825" s="74">
        <v>9327.0</v>
      </c>
      <c r="H1825" s="75"/>
      <c r="I1825" s="73"/>
      <c r="J1825" s="74">
        <v>10094.0</v>
      </c>
      <c r="K1825" s="75"/>
      <c r="L1825" s="73"/>
      <c r="M1825" s="74">
        <v>11440.0</v>
      </c>
      <c r="N1825" s="75"/>
      <c r="O1825" s="73"/>
      <c r="P1825" s="74">
        <v>15592.0</v>
      </c>
      <c r="Q1825" s="75"/>
    </row>
    <row r="1826">
      <c r="A1826" s="71" t="s">
        <v>2169</v>
      </c>
      <c r="B1826" s="72" t="s">
        <v>2363</v>
      </c>
      <c r="C1826" s="78">
        <v>1085.0</v>
      </c>
      <c r="D1826" s="74">
        <v>79026.0</v>
      </c>
      <c r="E1826" s="79">
        <f>C1826/D1826</f>
        <v>0.01372965859</v>
      </c>
      <c r="F1826" s="78">
        <v>4000.0</v>
      </c>
      <c r="G1826" s="74">
        <v>149478.0</v>
      </c>
      <c r="H1826" s="79">
        <f>F1826/G1826</f>
        <v>0.02675979074</v>
      </c>
      <c r="I1826" s="78">
        <v>3008.0</v>
      </c>
      <c r="J1826" s="74">
        <v>167815.0</v>
      </c>
      <c r="K1826" s="79">
        <f>I1826/J1826</f>
        <v>0.01792450019</v>
      </c>
      <c r="L1826" s="78">
        <v>4000.0</v>
      </c>
      <c r="M1826" s="74">
        <v>222854.0</v>
      </c>
      <c r="N1826" s="79">
        <f>L1826/M1826</f>
        <v>0.01794897108</v>
      </c>
      <c r="O1826" s="78">
        <v>4200.0</v>
      </c>
      <c r="P1826" s="74">
        <v>257592.0</v>
      </c>
      <c r="Q1826" s="79">
        <f>O1826/P1826</f>
        <v>0.01630485419</v>
      </c>
    </row>
    <row r="1827">
      <c r="A1827" s="71" t="s">
        <v>603</v>
      </c>
      <c r="B1827" s="72" t="s">
        <v>2363</v>
      </c>
      <c r="C1827" s="73"/>
      <c r="D1827" s="74">
        <v>14813.0</v>
      </c>
      <c r="E1827" s="75"/>
      <c r="F1827" s="73"/>
      <c r="G1827" s="74">
        <v>15434.0</v>
      </c>
      <c r="H1827" s="75"/>
      <c r="I1827" s="73"/>
      <c r="J1827" s="74">
        <v>15370.0</v>
      </c>
      <c r="K1827" s="75"/>
      <c r="L1827" s="73"/>
      <c r="M1827" s="74">
        <v>14213.0</v>
      </c>
      <c r="N1827" s="75"/>
      <c r="O1827" s="73"/>
      <c r="P1827" s="74">
        <v>14588.0</v>
      </c>
      <c r="Q1827" s="75"/>
    </row>
    <row r="1828">
      <c r="A1828" s="71" t="s">
        <v>1091</v>
      </c>
      <c r="B1828" s="72" t="s">
        <v>2363</v>
      </c>
      <c r="C1828" s="73"/>
      <c r="D1828" s="74">
        <v>8498.0</v>
      </c>
      <c r="E1828" s="75"/>
      <c r="F1828" s="73"/>
      <c r="G1828" s="74">
        <v>10093.0</v>
      </c>
      <c r="H1828" s="75"/>
      <c r="I1828" s="73"/>
      <c r="J1828" s="74">
        <v>10198.0</v>
      </c>
      <c r="K1828" s="75"/>
      <c r="L1828" s="73"/>
      <c r="M1828" s="74">
        <v>10106.0</v>
      </c>
      <c r="N1828" s="75"/>
      <c r="O1828" s="73"/>
      <c r="P1828" s="74">
        <v>10261.0</v>
      </c>
      <c r="Q1828" s="75"/>
    </row>
    <row r="1829">
      <c r="A1829" s="71" t="s">
        <v>2370</v>
      </c>
      <c r="B1829" s="72" t="s">
        <v>2363</v>
      </c>
      <c r="C1829" s="73"/>
      <c r="D1829" s="74">
        <v>12460.0</v>
      </c>
      <c r="E1829" s="75"/>
      <c r="F1829" s="73"/>
      <c r="G1829" s="74">
        <v>19955.0</v>
      </c>
      <c r="H1829" s="75"/>
      <c r="I1829" s="73"/>
      <c r="J1829" s="74">
        <v>19342.0</v>
      </c>
      <c r="K1829" s="75"/>
      <c r="L1829" s="73"/>
      <c r="M1829" s="74">
        <v>18491.0</v>
      </c>
      <c r="N1829" s="75"/>
      <c r="O1829" s="76" t="s">
        <v>1383</v>
      </c>
      <c r="P1829" s="74">
        <v>19718.0</v>
      </c>
      <c r="Q1829" s="77" t="s">
        <v>1383</v>
      </c>
    </row>
    <row r="1830">
      <c r="A1830" s="71" t="s">
        <v>2371</v>
      </c>
      <c r="B1830" s="72" t="s">
        <v>2363</v>
      </c>
      <c r="C1830" s="78">
        <v>16.0</v>
      </c>
      <c r="D1830" s="74">
        <v>15118.0</v>
      </c>
      <c r="E1830" s="79">
        <f>C1830/D1830</f>
        <v>0.00105834105</v>
      </c>
      <c r="F1830" s="73"/>
      <c r="G1830" s="74">
        <v>27721.0</v>
      </c>
      <c r="H1830" s="75"/>
      <c r="I1830" s="78">
        <v>46.0</v>
      </c>
      <c r="J1830" s="74">
        <v>29983.0</v>
      </c>
      <c r="K1830" s="79">
        <f>I1830/J1830</f>
        <v>0.001534202715</v>
      </c>
      <c r="L1830" s="78">
        <v>32.0</v>
      </c>
      <c r="M1830" s="74">
        <v>31405.0</v>
      </c>
      <c r="N1830" s="79">
        <f t="shared" ref="N1830:N1831" si="615">L1830/M1830</f>
        <v>0.001018946028</v>
      </c>
      <c r="O1830" s="78">
        <v>28.0</v>
      </c>
      <c r="P1830" s="74">
        <v>34920.0</v>
      </c>
      <c r="Q1830" s="79">
        <f t="shared" ref="Q1830:Q1831" si="616">O1830/P1830</f>
        <v>0.0008018327606</v>
      </c>
    </row>
    <row r="1831">
      <c r="A1831" s="71" t="s">
        <v>1143</v>
      </c>
      <c r="B1831" s="72" t="s">
        <v>2363</v>
      </c>
      <c r="C1831" s="73"/>
      <c r="D1831" s="74">
        <v>31871.0</v>
      </c>
      <c r="E1831" s="75"/>
      <c r="F1831" s="73"/>
      <c r="G1831" s="74">
        <v>30257.0</v>
      </c>
      <c r="H1831" s="75"/>
      <c r="I1831" s="73"/>
      <c r="J1831" s="74">
        <v>31499.0</v>
      </c>
      <c r="K1831" s="75"/>
      <c r="L1831" s="78">
        <v>17.0</v>
      </c>
      <c r="M1831" s="74">
        <v>28891.0</v>
      </c>
      <c r="N1831" s="79">
        <f t="shared" si="615"/>
        <v>0.0005884185386</v>
      </c>
      <c r="O1831" s="78">
        <v>14.0</v>
      </c>
      <c r="P1831" s="74">
        <v>30322.0</v>
      </c>
      <c r="Q1831" s="79">
        <f t="shared" si="616"/>
        <v>0.0004617109689</v>
      </c>
    </row>
    <row r="1832">
      <c r="A1832" s="71" t="s">
        <v>323</v>
      </c>
      <c r="B1832" s="72" t="s">
        <v>2363</v>
      </c>
      <c r="C1832" s="73"/>
      <c r="D1832" s="74">
        <v>17178.0</v>
      </c>
      <c r="E1832" s="75"/>
      <c r="F1832" s="73"/>
      <c r="G1832" s="74">
        <v>20491.0</v>
      </c>
      <c r="H1832" s="75"/>
      <c r="I1832" s="73"/>
      <c r="J1832" s="74">
        <v>20641.0</v>
      </c>
      <c r="K1832" s="75"/>
      <c r="L1832" s="76" t="s">
        <v>1383</v>
      </c>
      <c r="M1832" s="74">
        <v>21796.0</v>
      </c>
      <c r="N1832" s="77" t="s">
        <v>1383</v>
      </c>
      <c r="O1832" s="76" t="s">
        <v>1383</v>
      </c>
      <c r="P1832" s="74">
        <v>23892.0</v>
      </c>
      <c r="Q1832" s="77" t="s">
        <v>1383</v>
      </c>
    </row>
    <row r="1833">
      <c r="A1833" s="71" t="s">
        <v>1776</v>
      </c>
      <c r="B1833" s="72" t="s">
        <v>2363</v>
      </c>
      <c r="C1833" s="78">
        <v>21.0</v>
      </c>
      <c r="D1833" s="74">
        <v>32685.0</v>
      </c>
      <c r="E1833" s="79">
        <f>C1833/D1833</f>
        <v>0.0006424965581</v>
      </c>
      <c r="F1833" s="73"/>
      <c r="G1833" s="74">
        <v>41630.0</v>
      </c>
      <c r="H1833" s="75"/>
      <c r="I1833" s="73"/>
      <c r="J1833" s="74">
        <v>43388.0</v>
      </c>
      <c r="K1833" s="75"/>
      <c r="L1833" s="78">
        <v>43.0</v>
      </c>
      <c r="M1833" s="74">
        <v>46528.0</v>
      </c>
      <c r="N1833" s="79">
        <f t="shared" ref="N1833:N1834" si="617">L1833/M1833</f>
        <v>0.0009241746905</v>
      </c>
      <c r="O1833" s="78">
        <v>36.0</v>
      </c>
      <c r="P1833" s="74">
        <v>44835.0</v>
      </c>
      <c r="Q1833" s="79">
        <f t="shared" ref="Q1833:Q1834" si="618">O1833/P1833</f>
        <v>0.0008029441285</v>
      </c>
    </row>
    <row r="1834">
      <c r="A1834" s="71" t="s">
        <v>2372</v>
      </c>
      <c r="B1834" s="72" t="s">
        <v>2363</v>
      </c>
      <c r="C1834" s="73"/>
      <c r="D1834" s="74">
        <v>36014.0</v>
      </c>
      <c r="E1834" s="75"/>
      <c r="F1834" s="73"/>
      <c r="G1834" s="74">
        <v>32629.0</v>
      </c>
      <c r="H1834" s="75"/>
      <c r="I1834" s="73"/>
      <c r="J1834" s="74">
        <v>30948.0</v>
      </c>
      <c r="K1834" s="75"/>
      <c r="L1834" s="78">
        <v>33.0</v>
      </c>
      <c r="M1834" s="74">
        <v>28016.0</v>
      </c>
      <c r="N1834" s="79">
        <f t="shared" si="617"/>
        <v>0.001177898344</v>
      </c>
      <c r="O1834" s="78">
        <v>28.0</v>
      </c>
      <c r="P1834" s="74">
        <v>29240.0</v>
      </c>
      <c r="Q1834" s="79">
        <f t="shared" si="618"/>
        <v>0.0009575923393</v>
      </c>
    </row>
    <row r="1835">
      <c r="A1835" s="71" t="s">
        <v>2373</v>
      </c>
      <c r="B1835" s="72" t="s">
        <v>2363</v>
      </c>
      <c r="C1835" s="73"/>
      <c r="D1835" s="74">
        <v>12384.0</v>
      </c>
      <c r="E1835" s="75"/>
      <c r="F1835" s="73"/>
      <c r="G1835" s="74">
        <v>13888.0</v>
      </c>
      <c r="H1835" s="75"/>
      <c r="I1835" s="73"/>
      <c r="J1835" s="74">
        <v>13369.0</v>
      </c>
      <c r="K1835" s="75"/>
      <c r="L1835" s="73"/>
      <c r="M1835" s="74">
        <v>12737.0</v>
      </c>
      <c r="N1835" s="75"/>
      <c r="O1835" s="73"/>
      <c r="P1835" s="74">
        <v>14356.0</v>
      </c>
      <c r="Q1835" s="75"/>
    </row>
    <row r="1836">
      <c r="A1836" s="71" t="s">
        <v>564</v>
      </c>
      <c r="B1836" s="72" t="s">
        <v>2363</v>
      </c>
      <c r="C1836" s="73"/>
      <c r="D1836" s="74">
        <v>24005.0</v>
      </c>
      <c r="E1836" s="75"/>
      <c r="F1836" s="73"/>
      <c r="G1836" s="74">
        <v>31083.0</v>
      </c>
      <c r="H1836" s="75"/>
      <c r="I1836" s="73"/>
      <c r="J1836" s="74">
        <v>32824.0</v>
      </c>
      <c r="K1836" s="75"/>
      <c r="L1836" s="76" t="s">
        <v>1383</v>
      </c>
      <c r="M1836" s="74">
        <v>35119.0</v>
      </c>
      <c r="N1836" s="77" t="s">
        <v>1383</v>
      </c>
      <c r="O1836" s="73"/>
      <c r="P1836" s="74">
        <v>39405.0</v>
      </c>
      <c r="Q1836" s="75"/>
    </row>
    <row r="1837">
      <c r="A1837" s="71" t="s">
        <v>1685</v>
      </c>
      <c r="B1837" s="72" t="s">
        <v>2363</v>
      </c>
      <c r="C1837" s="73"/>
      <c r="D1837" s="74">
        <v>4592.0</v>
      </c>
      <c r="E1837" s="75"/>
      <c r="F1837" s="73"/>
      <c r="G1837" s="74">
        <v>8322.0</v>
      </c>
      <c r="H1837" s="75"/>
      <c r="I1837" s="73"/>
      <c r="J1837" s="74">
        <v>9753.0</v>
      </c>
      <c r="K1837" s="75"/>
      <c r="L1837" s="73"/>
      <c r="M1837" s="74">
        <v>9717.0</v>
      </c>
      <c r="N1837" s="75"/>
      <c r="O1837" s="73"/>
      <c r="P1837" s="74">
        <v>11552.0</v>
      </c>
      <c r="Q1837" s="75"/>
    </row>
    <row r="1838">
      <c r="A1838" s="71" t="s">
        <v>2374</v>
      </c>
      <c r="B1838" s="72" t="s">
        <v>2363</v>
      </c>
      <c r="C1838" s="73"/>
      <c r="D1838" s="74">
        <v>10187.0</v>
      </c>
      <c r="E1838" s="75"/>
      <c r="F1838" s="73"/>
      <c r="G1838" s="74">
        <v>13650.0</v>
      </c>
      <c r="H1838" s="75"/>
      <c r="I1838" s="73"/>
      <c r="J1838" s="74">
        <v>15056.0</v>
      </c>
      <c r="K1838" s="75"/>
      <c r="L1838" s="73"/>
      <c r="M1838" s="74">
        <v>16616.0</v>
      </c>
      <c r="N1838" s="75"/>
      <c r="O1838" s="78">
        <v>26.0</v>
      </c>
      <c r="P1838" s="74">
        <v>18611.0</v>
      </c>
      <c r="Q1838" s="79">
        <f t="shared" ref="Q1838:Q1839" si="619">O1838/P1838</f>
        <v>0.001397023266</v>
      </c>
    </row>
    <row r="1839">
      <c r="A1839" s="71" t="s">
        <v>674</v>
      </c>
      <c r="B1839" s="72" t="s">
        <v>2363</v>
      </c>
      <c r="C1839" s="78">
        <v>178.0</v>
      </c>
      <c r="D1839" s="74">
        <f>23642+5187</f>
        <v>28829</v>
      </c>
      <c r="E1839" s="79">
        <f>C1839/D1839</f>
        <v>0.00617433834</v>
      </c>
      <c r="F1839" s="78">
        <v>600.0</v>
      </c>
      <c r="G1839" s="74">
        <v>89267.0</v>
      </c>
      <c r="H1839" s="79">
        <f>F1839/G1839</f>
        <v>0.006721408807</v>
      </c>
      <c r="I1839" s="78">
        <v>1400.0</v>
      </c>
      <c r="J1839" s="74">
        <v>115954.0</v>
      </c>
      <c r="K1839" s="79">
        <f>I1839/J1839</f>
        <v>0.01207375338</v>
      </c>
      <c r="L1839" s="78">
        <v>3385.0</v>
      </c>
      <c r="M1839" s="74">
        <v>159497.0</v>
      </c>
      <c r="N1839" s="79">
        <f>L1839/M1839</f>
        <v>0.02122296971</v>
      </c>
      <c r="O1839" s="78">
        <v>3825.0</v>
      </c>
      <c r="P1839" s="74">
        <v>180478.0</v>
      </c>
      <c r="Q1839" s="79">
        <f t="shared" si="619"/>
        <v>0.0211937189</v>
      </c>
    </row>
    <row r="1840">
      <c r="A1840" s="71" t="s">
        <v>654</v>
      </c>
      <c r="B1840" s="72" t="s">
        <v>2363</v>
      </c>
      <c r="C1840" s="73"/>
      <c r="D1840" s="74">
        <v>9098.0</v>
      </c>
      <c r="E1840" s="75"/>
      <c r="F1840" s="73"/>
      <c r="G1840" s="74">
        <v>10778.0</v>
      </c>
      <c r="H1840" s="75"/>
      <c r="I1840" s="73"/>
      <c r="J1840" s="74">
        <v>10454.0</v>
      </c>
      <c r="K1840" s="75"/>
      <c r="L1840" s="73"/>
      <c r="M1840" s="74">
        <v>9673.0</v>
      </c>
      <c r="N1840" s="75"/>
      <c r="O1840" s="73"/>
      <c r="P1840" s="74">
        <v>11231.0</v>
      </c>
      <c r="Q1840" s="75"/>
    </row>
    <row r="1841">
      <c r="A1841" s="71" t="s">
        <v>1687</v>
      </c>
      <c r="B1841" s="72" t="s">
        <v>2363</v>
      </c>
      <c r="C1841" s="73"/>
      <c r="D1841" s="74">
        <v>14793.0</v>
      </c>
      <c r="E1841" s="75"/>
      <c r="F1841" s="73"/>
      <c r="G1841" s="74">
        <v>17521.0</v>
      </c>
      <c r="H1841" s="75"/>
      <c r="I1841" s="73"/>
      <c r="J1841" s="74">
        <v>17291.0</v>
      </c>
      <c r="K1841" s="75"/>
      <c r="L1841" s="73"/>
      <c r="M1841" s="74">
        <v>16213.0</v>
      </c>
      <c r="N1841" s="75"/>
      <c r="O1841" s="73"/>
      <c r="P1841" s="74">
        <v>17806.0</v>
      </c>
      <c r="Q1841" s="75"/>
    </row>
    <row r="1842">
      <c r="A1842" s="71" t="s">
        <v>2375</v>
      </c>
      <c r="B1842" s="72" t="s">
        <v>2363</v>
      </c>
      <c r="C1842" s="73"/>
      <c r="D1842" s="74">
        <v>20610.0</v>
      </c>
      <c r="E1842" s="75"/>
      <c r="F1842" s="73"/>
      <c r="G1842" s="74">
        <v>23587.0</v>
      </c>
      <c r="H1842" s="75"/>
      <c r="I1842" s="73"/>
      <c r="J1842" s="74">
        <v>22918.0</v>
      </c>
      <c r="K1842" s="75"/>
      <c r="L1842" s="73"/>
      <c r="M1842" s="74">
        <v>24117.0</v>
      </c>
      <c r="N1842" s="75"/>
      <c r="O1842" s="73"/>
      <c r="P1842" s="74">
        <v>28523.0</v>
      </c>
      <c r="Q1842" s="75"/>
    </row>
    <row r="1843">
      <c r="A1843" s="71" t="s">
        <v>2179</v>
      </c>
      <c r="B1843" s="72" t="s">
        <v>2363</v>
      </c>
      <c r="C1843" s="78">
        <v>94.0</v>
      </c>
      <c r="D1843" s="74">
        <v>26053.0</v>
      </c>
      <c r="E1843" s="79">
        <f>C1843/D1843</f>
        <v>0.003608029785</v>
      </c>
      <c r="F1843" s="78">
        <v>74.0</v>
      </c>
      <c r="G1843" s="74">
        <v>25910.0</v>
      </c>
      <c r="H1843" s="79">
        <f>F1843/G1843</f>
        <v>0.002856040139</v>
      </c>
      <c r="I1843" s="73"/>
      <c r="J1843" s="74">
        <v>25386.0</v>
      </c>
      <c r="K1843" s="75"/>
      <c r="L1843" s="78">
        <v>100.0</v>
      </c>
      <c r="M1843" s="74">
        <v>26063.0</v>
      </c>
      <c r="N1843" s="79">
        <f>L1843/M1843</f>
        <v>0.003836856847</v>
      </c>
      <c r="O1843" s="78">
        <v>60.0</v>
      </c>
      <c r="P1843" s="74">
        <v>27699.0</v>
      </c>
      <c r="Q1843" s="79">
        <f t="shared" ref="Q1843:Q1844" si="620">O1843/P1843</f>
        <v>0.002166143182</v>
      </c>
    </row>
    <row r="1844">
      <c r="A1844" s="71" t="s">
        <v>1633</v>
      </c>
      <c r="B1844" s="72" t="s">
        <v>2363</v>
      </c>
      <c r="C1844" s="73"/>
      <c r="D1844" s="74">
        <v>22142.0</v>
      </c>
      <c r="E1844" s="75"/>
      <c r="F1844" s="73"/>
      <c r="G1844" s="74">
        <v>25434.0</v>
      </c>
      <c r="H1844" s="75"/>
      <c r="I1844" s="73"/>
      <c r="J1844" s="74">
        <v>27151.0</v>
      </c>
      <c r="K1844" s="75"/>
      <c r="L1844" s="76" t="s">
        <v>1383</v>
      </c>
      <c r="M1844" s="74">
        <v>26432.0</v>
      </c>
      <c r="N1844" s="77" t="s">
        <v>1383</v>
      </c>
      <c r="O1844" s="78">
        <v>15.0</v>
      </c>
      <c r="P1844" s="74">
        <v>25877.0</v>
      </c>
      <c r="Q1844" s="79">
        <f t="shared" si="620"/>
        <v>0.0005796653399</v>
      </c>
    </row>
    <row r="1845">
      <c r="A1845" s="71" t="s">
        <v>1871</v>
      </c>
      <c r="B1845" s="72" t="s">
        <v>2363</v>
      </c>
      <c r="C1845" s="73"/>
      <c r="D1845" s="74">
        <v>12095.0</v>
      </c>
      <c r="E1845" s="75"/>
      <c r="F1845" s="73"/>
      <c r="G1845" s="74">
        <v>16527.0</v>
      </c>
      <c r="H1845" s="75"/>
      <c r="I1845" s="73"/>
      <c r="J1845" s="74">
        <v>16216.0</v>
      </c>
      <c r="K1845" s="75"/>
      <c r="L1845" s="73"/>
      <c r="M1845" s="74">
        <v>13613.0</v>
      </c>
      <c r="N1845" s="75"/>
      <c r="O1845" s="73"/>
      <c r="P1845" s="74">
        <v>14873.0</v>
      </c>
      <c r="Q1845" s="75"/>
    </row>
    <row r="1846">
      <c r="A1846" s="71" t="s">
        <v>2035</v>
      </c>
      <c r="B1846" s="72" t="s">
        <v>2363</v>
      </c>
      <c r="C1846" s="73"/>
      <c r="D1846" s="74">
        <v>4295.0</v>
      </c>
      <c r="E1846" s="75"/>
      <c r="F1846" s="73"/>
      <c r="G1846" s="74">
        <v>6224.0</v>
      </c>
      <c r="H1846" s="75"/>
      <c r="I1846" s="73"/>
      <c r="J1846" s="74">
        <v>6212.0</v>
      </c>
      <c r="K1846" s="75"/>
      <c r="L1846" s="73"/>
      <c r="M1846" s="74">
        <v>5555.0</v>
      </c>
      <c r="N1846" s="75"/>
      <c r="O1846" s="73"/>
      <c r="P1846" s="74">
        <v>6432.0</v>
      </c>
      <c r="Q1846" s="75"/>
    </row>
    <row r="1847">
      <c r="A1847" s="71" t="s">
        <v>2376</v>
      </c>
      <c r="B1847" s="72" t="s">
        <v>2363</v>
      </c>
      <c r="C1847" s="73"/>
      <c r="D1847" s="74">
        <v>11379.0</v>
      </c>
      <c r="E1847" s="75"/>
      <c r="F1847" s="73"/>
      <c r="G1847" s="74">
        <v>13908.0</v>
      </c>
      <c r="H1847" s="75"/>
      <c r="I1847" s="73"/>
      <c r="J1847" s="74">
        <v>13482.0</v>
      </c>
      <c r="K1847" s="75"/>
      <c r="L1847" s="73"/>
      <c r="M1847" s="74">
        <v>12039.0</v>
      </c>
      <c r="N1847" s="75"/>
      <c r="O1847" s="76" t="s">
        <v>1383</v>
      </c>
      <c r="P1847" s="74">
        <v>12421.0</v>
      </c>
      <c r="Q1847" s="77" t="s">
        <v>1383</v>
      </c>
    </row>
    <row r="1848">
      <c r="A1848" s="71" t="s">
        <v>1227</v>
      </c>
      <c r="B1848" s="72" t="s">
        <v>2363</v>
      </c>
      <c r="C1848" s="73"/>
      <c r="D1848" s="74">
        <v>12008.0</v>
      </c>
      <c r="E1848" s="75"/>
      <c r="F1848" s="73"/>
      <c r="G1848" s="74">
        <v>15036.0</v>
      </c>
      <c r="H1848" s="75"/>
      <c r="I1848" s="73"/>
      <c r="J1848" s="74">
        <v>14955.0</v>
      </c>
      <c r="K1848" s="75"/>
      <c r="L1848" s="73"/>
      <c r="M1848" s="74">
        <v>13589.0</v>
      </c>
      <c r="N1848" s="75"/>
      <c r="O1848" s="73"/>
      <c r="P1848" s="74">
        <v>15082.0</v>
      </c>
      <c r="Q1848" s="75"/>
    </row>
    <row r="1849">
      <c r="A1849" s="71" t="s">
        <v>1132</v>
      </c>
      <c r="B1849" s="72" t="s">
        <v>2363</v>
      </c>
      <c r="C1849" s="73"/>
      <c r="D1849" s="74">
        <v>15846.0</v>
      </c>
      <c r="E1849" s="75"/>
      <c r="F1849" s="73"/>
      <c r="G1849" s="74">
        <v>5210.0</v>
      </c>
      <c r="H1849" s="75"/>
      <c r="I1849" s="73"/>
      <c r="J1849" s="74">
        <v>17677.0</v>
      </c>
      <c r="K1849" s="75"/>
      <c r="L1849" s="73"/>
      <c r="M1849" s="74">
        <v>17914.0</v>
      </c>
      <c r="N1849" s="75"/>
      <c r="O1849" s="73"/>
      <c r="P1849" s="74">
        <v>18621.0</v>
      </c>
      <c r="Q1849" s="75"/>
    </row>
    <row r="1850">
      <c r="A1850" s="71" t="s">
        <v>1634</v>
      </c>
      <c r="B1850" s="72" t="s">
        <v>2363</v>
      </c>
      <c r="C1850" s="73"/>
      <c r="D1850" s="74">
        <v>7766.0</v>
      </c>
      <c r="E1850" s="75"/>
      <c r="F1850" s="73"/>
      <c r="G1850" s="74">
        <v>13191.0</v>
      </c>
      <c r="H1850" s="75"/>
      <c r="I1850" s="73"/>
      <c r="J1850" s="74">
        <v>12230.0</v>
      </c>
      <c r="K1850" s="75"/>
      <c r="L1850" s="73"/>
      <c r="M1850" s="74">
        <v>12209.0</v>
      </c>
      <c r="N1850" s="75"/>
      <c r="O1850" s="73"/>
      <c r="P1850" s="74">
        <v>12998.0</v>
      </c>
      <c r="Q1850" s="75"/>
    </row>
    <row r="1851">
      <c r="A1851" s="71" t="s">
        <v>734</v>
      </c>
      <c r="B1851" s="72" t="s">
        <v>2363</v>
      </c>
      <c r="C1851" s="78">
        <v>67.0</v>
      </c>
      <c r="D1851" s="74">
        <v>39124.0</v>
      </c>
      <c r="E1851" s="79">
        <f>C1851/D1851</f>
        <v>0.001712503834</v>
      </c>
      <c r="F1851" s="78">
        <v>600.0</v>
      </c>
      <c r="G1851" s="74">
        <v>94187.0</v>
      </c>
      <c r="H1851" s="79">
        <f>F1851/G1851</f>
        <v>0.006370305881</v>
      </c>
      <c r="I1851" s="78">
        <v>350.0</v>
      </c>
      <c r="J1851" s="74">
        <v>112926.0</v>
      </c>
      <c r="K1851" s="79">
        <f>I1851/J1851</f>
        <v>0.003099374812</v>
      </c>
      <c r="L1851" s="78">
        <v>1250.0</v>
      </c>
      <c r="M1851" s="74">
        <v>155902.0</v>
      </c>
      <c r="N1851" s="79">
        <f>L1851/M1851</f>
        <v>0.008017857372</v>
      </c>
      <c r="O1851" s="78">
        <v>1700.0</v>
      </c>
      <c r="P1851" s="74">
        <v>178468.0</v>
      </c>
      <c r="Q1851" s="79">
        <f>O1851/P1851</f>
        <v>0.00952551718</v>
      </c>
    </row>
    <row r="1852">
      <c r="A1852" s="71" t="s">
        <v>1483</v>
      </c>
      <c r="B1852" s="72" t="s">
        <v>2363</v>
      </c>
      <c r="C1852" s="73"/>
      <c r="D1852" s="74">
        <v>3968.0</v>
      </c>
      <c r="E1852" s="75"/>
      <c r="F1852" s="73"/>
      <c r="G1852" s="74">
        <v>8704.0</v>
      </c>
      <c r="H1852" s="75"/>
      <c r="I1852" s="73"/>
      <c r="J1852" s="74">
        <v>9075.0</v>
      </c>
      <c r="K1852" s="75"/>
      <c r="L1852" s="73"/>
      <c r="M1852" s="74">
        <v>10486.0</v>
      </c>
      <c r="N1852" s="75"/>
      <c r="O1852" s="73"/>
      <c r="P1852" s="74">
        <v>11235.0</v>
      </c>
      <c r="Q1852" s="75"/>
    </row>
    <row r="1853">
      <c r="A1853" s="71" t="s">
        <v>1408</v>
      </c>
      <c r="B1853" s="72" t="s">
        <v>2363</v>
      </c>
      <c r="C1853" s="78">
        <v>5.0</v>
      </c>
      <c r="D1853" s="74">
        <v>14918.0</v>
      </c>
      <c r="E1853" s="79">
        <f>C1853/D1853</f>
        <v>0.0003351655718</v>
      </c>
      <c r="F1853" s="73"/>
      <c r="G1853" s="74">
        <v>21105.0</v>
      </c>
      <c r="H1853" s="75"/>
      <c r="I1853" s="73"/>
      <c r="J1853" s="74">
        <v>21494.0</v>
      </c>
      <c r="K1853" s="75"/>
      <c r="L1853" s="78">
        <v>29.0</v>
      </c>
      <c r="M1853" s="74">
        <v>23406.0</v>
      </c>
      <c r="N1853" s="79">
        <f>L1853/M1853</f>
        <v>0.001238998547</v>
      </c>
      <c r="O1853" s="78">
        <v>19.0</v>
      </c>
      <c r="P1853" s="74">
        <v>24461.0</v>
      </c>
      <c r="Q1853" s="79">
        <f>O1853/P1853</f>
        <v>0.0007767466579</v>
      </c>
    </row>
    <row r="1854">
      <c r="A1854" s="71" t="s">
        <v>606</v>
      </c>
      <c r="B1854" s="72" t="s">
        <v>2363</v>
      </c>
      <c r="C1854" s="73"/>
      <c r="D1854" s="74">
        <v>10383.0</v>
      </c>
      <c r="E1854" s="75"/>
      <c r="F1854" s="73"/>
      <c r="G1854" s="74">
        <v>17569.0</v>
      </c>
      <c r="H1854" s="75"/>
      <c r="I1854" s="73"/>
      <c r="J1854" s="74">
        <v>23593.0</v>
      </c>
      <c r="K1854" s="75"/>
      <c r="L1854" s="73"/>
      <c r="M1854" s="74">
        <v>26776.0</v>
      </c>
      <c r="N1854" s="75"/>
      <c r="O1854" s="76" t="s">
        <v>1383</v>
      </c>
      <c r="P1854" s="74">
        <v>28726.0</v>
      </c>
      <c r="Q1854" s="77" t="s">
        <v>1383</v>
      </c>
    </row>
    <row r="1855">
      <c r="A1855" s="71" t="s">
        <v>916</v>
      </c>
      <c r="B1855" s="72" t="s">
        <v>2363</v>
      </c>
      <c r="C1855" s="73"/>
      <c r="D1855" s="74">
        <v>2181.0</v>
      </c>
      <c r="E1855" s="75"/>
      <c r="F1855" s="73"/>
      <c r="G1855" s="74">
        <v>6033.0</v>
      </c>
      <c r="H1855" s="75"/>
      <c r="I1855" s="73"/>
      <c r="J1855" s="74">
        <v>5707.0</v>
      </c>
      <c r="K1855" s="75"/>
      <c r="L1855" s="73"/>
      <c r="M1855" s="74">
        <v>5258.0</v>
      </c>
      <c r="N1855" s="75"/>
      <c r="O1855" s="73"/>
      <c r="P1855" s="74">
        <v>5849.0</v>
      </c>
      <c r="Q1855" s="75"/>
    </row>
    <row r="1856">
      <c r="A1856" s="71" t="s">
        <v>1563</v>
      </c>
      <c r="B1856" s="72" t="s">
        <v>2363</v>
      </c>
      <c r="C1856" s="73"/>
      <c r="D1856" s="74">
        <v>26960.0</v>
      </c>
      <c r="E1856" s="75"/>
      <c r="F1856" s="73"/>
      <c r="G1856" s="74">
        <v>25908.0</v>
      </c>
      <c r="H1856" s="80"/>
      <c r="I1856" s="73"/>
      <c r="J1856" s="74">
        <v>25786.0</v>
      </c>
      <c r="K1856" s="75"/>
      <c r="L1856" s="78">
        <v>19.0</v>
      </c>
      <c r="M1856" s="74">
        <v>25422.0</v>
      </c>
      <c r="N1856" s="79">
        <f>L1856/M1856</f>
        <v>0.0007473841555</v>
      </c>
      <c r="O1856" s="78">
        <v>13.0</v>
      </c>
      <c r="P1856" s="74">
        <v>27214.0</v>
      </c>
      <c r="Q1856" s="79">
        <f>O1856/P1856</f>
        <v>0.0004776953039</v>
      </c>
    </row>
    <row r="1857">
      <c r="A1857" s="71" t="s">
        <v>2377</v>
      </c>
      <c r="B1857" s="72" t="s">
        <v>2363</v>
      </c>
      <c r="C1857" s="73"/>
      <c r="D1857" s="74">
        <v>9148.0</v>
      </c>
      <c r="E1857" s="75"/>
      <c r="F1857" s="73"/>
      <c r="G1857" s="74">
        <v>13612.0</v>
      </c>
      <c r="H1857" s="75"/>
      <c r="I1857" s="73"/>
      <c r="J1857" s="74">
        <v>16275.0</v>
      </c>
      <c r="K1857" s="75"/>
      <c r="L1857" s="76" t="s">
        <v>1383</v>
      </c>
      <c r="M1857" s="74">
        <v>17805.0</v>
      </c>
      <c r="N1857" s="77" t="s">
        <v>1383</v>
      </c>
      <c r="O1857" s="76" t="s">
        <v>1383</v>
      </c>
      <c r="P1857" s="74">
        <v>19838.0</v>
      </c>
      <c r="Q1857" s="77" t="s">
        <v>1383</v>
      </c>
    </row>
    <row r="1858">
      <c r="A1858" s="71" t="s">
        <v>1411</v>
      </c>
      <c r="B1858" s="72" t="s">
        <v>2363</v>
      </c>
      <c r="C1858" s="73"/>
      <c r="D1858" s="74">
        <v>9321.0</v>
      </c>
      <c r="E1858" s="75"/>
      <c r="F1858" s="73"/>
      <c r="G1858" s="74">
        <v>14559.0</v>
      </c>
      <c r="H1858" s="75"/>
      <c r="I1858" s="73"/>
      <c r="J1858" s="74">
        <v>14922.0</v>
      </c>
      <c r="K1858" s="75"/>
      <c r="L1858" s="73"/>
      <c r="M1858" s="74">
        <v>13872.0</v>
      </c>
      <c r="N1858" s="75"/>
      <c r="O1858" s="73"/>
      <c r="P1858" s="74">
        <v>14904.0</v>
      </c>
      <c r="Q1858" s="75"/>
    </row>
    <row r="1859">
      <c r="A1859" s="71" t="s">
        <v>1234</v>
      </c>
      <c r="B1859" s="72" t="s">
        <v>2363</v>
      </c>
      <c r="C1859" s="73"/>
      <c r="D1859" s="74">
        <v>10910.0</v>
      </c>
      <c r="E1859" s="75"/>
      <c r="F1859" s="73"/>
      <c r="G1859" s="74">
        <v>18820.0</v>
      </c>
      <c r="H1859" s="75"/>
      <c r="I1859" s="73"/>
      <c r="J1859" s="74">
        <v>17402.0</v>
      </c>
      <c r="K1859" s="75"/>
      <c r="L1859" s="76" t="s">
        <v>1383</v>
      </c>
      <c r="M1859" s="74">
        <v>17549.0</v>
      </c>
      <c r="N1859" s="77" t="s">
        <v>1383</v>
      </c>
      <c r="O1859" s="73"/>
      <c r="P1859" s="74">
        <v>19140.0</v>
      </c>
      <c r="Q1859" s="75"/>
    </row>
    <row r="1860">
      <c r="A1860" s="71" t="s">
        <v>1033</v>
      </c>
      <c r="B1860" s="72" t="s">
        <v>2363</v>
      </c>
      <c r="C1860" s="73"/>
      <c r="D1860" s="74">
        <v>19259.0</v>
      </c>
      <c r="E1860" s="75"/>
      <c r="F1860" s="73"/>
      <c r="G1860" s="74">
        <v>16872.0</v>
      </c>
      <c r="H1860" s="75"/>
      <c r="I1860" s="73"/>
      <c r="J1860" s="74">
        <v>17375.0</v>
      </c>
      <c r="K1860" s="75"/>
      <c r="L1860" s="73"/>
      <c r="M1860" s="74">
        <v>15574.0</v>
      </c>
      <c r="N1860" s="75"/>
      <c r="O1860" s="76" t="s">
        <v>1383</v>
      </c>
      <c r="P1860" s="74">
        <v>16030.0</v>
      </c>
      <c r="Q1860" s="77" t="s">
        <v>1383</v>
      </c>
    </row>
    <row r="1861">
      <c r="A1861" s="71" t="s">
        <v>2378</v>
      </c>
      <c r="B1861" s="72" t="s">
        <v>2363</v>
      </c>
      <c r="C1861" s="78">
        <v>81.0</v>
      </c>
      <c r="D1861" s="74">
        <v>39904.0</v>
      </c>
      <c r="E1861" s="79">
        <f>C1861/D1861</f>
        <v>0.002029871692</v>
      </c>
      <c r="F1861" s="73"/>
      <c r="G1861" s="74">
        <v>40456.0</v>
      </c>
      <c r="H1861" s="75"/>
      <c r="I1861" s="78">
        <v>55.0</v>
      </c>
      <c r="J1861" s="74">
        <v>35403.0</v>
      </c>
      <c r="K1861" s="79">
        <f>I1861/J1861</f>
        <v>0.00155354066</v>
      </c>
      <c r="L1861" s="73"/>
      <c r="M1861" s="74">
        <v>34016.0</v>
      </c>
      <c r="N1861" s="75"/>
      <c r="O1861" s="78">
        <v>50.0</v>
      </c>
      <c r="P1861" s="74">
        <v>40357.0</v>
      </c>
      <c r="Q1861" s="79">
        <f t="shared" ref="Q1861:Q1862" si="621">O1861/P1861</f>
        <v>0.001238942439</v>
      </c>
    </row>
    <row r="1862">
      <c r="A1862" s="71" t="s">
        <v>2379</v>
      </c>
      <c r="B1862" s="72" t="s">
        <v>2363</v>
      </c>
      <c r="C1862" s="73"/>
      <c r="D1862" s="74">
        <v>15064.0</v>
      </c>
      <c r="E1862" s="75"/>
      <c r="F1862" s="73"/>
      <c r="G1862" s="74">
        <v>21046.0</v>
      </c>
      <c r="H1862" s="75"/>
      <c r="I1862" s="73"/>
      <c r="J1862" s="74">
        <v>25133.0</v>
      </c>
      <c r="K1862" s="75"/>
      <c r="L1862" s="73"/>
      <c r="M1862" s="74">
        <v>29019.0</v>
      </c>
      <c r="N1862" s="75"/>
      <c r="O1862" s="78">
        <v>11.0</v>
      </c>
      <c r="P1862" s="74">
        <v>30781.0</v>
      </c>
      <c r="Q1862" s="79">
        <f t="shared" si="621"/>
        <v>0.0003573633085</v>
      </c>
    </row>
    <row r="1863">
      <c r="A1863" s="71" t="s">
        <v>2299</v>
      </c>
      <c r="B1863" s="72" t="s">
        <v>2363</v>
      </c>
      <c r="C1863" s="73"/>
      <c r="D1863" s="74">
        <v>7117.0</v>
      </c>
      <c r="E1863" s="75"/>
      <c r="F1863" s="73"/>
      <c r="G1863" s="74">
        <v>6131.0</v>
      </c>
      <c r="H1863" s="75"/>
      <c r="I1863" s="73"/>
      <c r="J1863" s="74">
        <v>6077.0</v>
      </c>
      <c r="K1863" s="75"/>
      <c r="L1863" s="73"/>
      <c r="M1863" s="74">
        <v>6127.0</v>
      </c>
      <c r="N1863" s="75"/>
      <c r="O1863" s="73"/>
      <c r="P1863" s="74">
        <v>6393.0</v>
      </c>
      <c r="Q1863" s="75"/>
    </row>
    <row r="1864">
      <c r="A1864" s="71" t="s">
        <v>285</v>
      </c>
      <c r="B1864" s="72" t="s">
        <v>2363</v>
      </c>
      <c r="C1864" s="73"/>
      <c r="D1864" s="74">
        <v>14283.0</v>
      </c>
      <c r="E1864" s="75"/>
      <c r="F1864" s="73"/>
      <c r="G1864" s="74">
        <v>20716.0</v>
      </c>
      <c r="H1864" s="75"/>
      <c r="I1864" s="73"/>
      <c r="J1864" s="74">
        <v>22060.0</v>
      </c>
      <c r="K1864" s="75"/>
      <c r="L1864" s="73"/>
      <c r="M1864" s="74">
        <v>21377.0</v>
      </c>
      <c r="N1864" s="75"/>
      <c r="O1864" s="73"/>
      <c r="P1864" s="74">
        <v>24275.0</v>
      </c>
      <c r="Q1864" s="75"/>
    </row>
    <row r="1865">
      <c r="A1865" s="71" t="s">
        <v>277</v>
      </c>
      <c r="B1865" s="72" t="s">
        <v>2363</v>
      </c>
      <c r="C1865" s="73"/>
      <c r="D1865" s="74">
        <v>28481.0</v>
      </c>
      <c r="E1865" s="75"/>
      <c r="F1865" s="76" t="s">
        <v>1383</v>
      </c>
      <c r="G1865" s="74">
        <v>33672.0</v>
      </c>
      <c r="H1865" s="77" t="s">
        <v>1383</v>
      </c>
      <c r="I1865" s="78">
        <v>90.0</v>
      </c>
      <c r="J1865" s="74">
        <v>32265.0</v>
      </c>
      <c r="K1865" s="79">
        <f>I1865/J1865</f>
        <v>0.002789400279</v>
      </c>
      <c r="L1865" s="78">
        <v>62.0</v>
      </c>
      <c r="M1865" s="74">
        <v>30882.0</v>
      </c>
      <c r="N1865" s="79">
        <f>L1865/M1865</f>
        <v>0.002007641992</v>
      </c>
      <c r="O1865" s="78">
        <v>55.0</v>
      </c>
      <c r="P1865" s="74">
        <v>33346.0</v>
      </c>
      <c r="Q1865" s="79">
        <f>O1865/P1865</f>
        <v>0.001649373238</v>
      </c>
    </row>
    <row r="1866">
      <c r="A1866" s="71" t="s">
        <v>2380</v>
      </c>
      <c r="B1866" s="72" t="s">
        <v>2363</v>
      </c>
      <c r="C1866" s="73"/>
      <c r="D1866" s="74">
        <v>6233.0</v>
      </c>
      <c r="E1866" s="75"/>
      <c r="F1866" s="73"/>
      <c r="G1866" s="74">
        <v>4800.0</v>
      </c>
      <c r="H1866" s="75"/>
      <c r="I1866" s="73"/>
      <c r="J1866" s="74">
        <v>4491.0</v>
      </c>
      <c r="K1866" s="75"/>
      <c r="L1866" s="73"/>
      <c r="M1866" s="74">
        <v>4037.0</v>
      </c>
      <c r="N1866" s="75"/>
      <c r="O1866" s="73"/>
      <c r="P1866" s="74">
        <v>4093.0</v>
      </c>
      <c r="Q1866" s="75"/>
    </row>
    <row r="1867">
      <c r="A1867" s="71" t="s">
        <v>1414</v>
      </c>
      <c r="B1867" s="72" t="s">
        <v>2363</v>
      </c>
      <c r="C1867" s="73"/>
      <c r="D1867" s="74">
        <v>5156.0</v>
      </c>
      <c r="E1867" s="75"/>
      <c r="F1867" s="73"/>
      <c r="G1867" s="74">
        <v>11458.0</v>
      </c>
      <c r="H1867" s="75"/>
      <c r="I1867" s="73"/>
      <c r="J1867" s="74">
        <v>13285.0</v>
      </c>
      <c r="K1867" s="75"/>
      <c r="L1867" s="73"/>
      <c r="M1867" s="74">
        <v>13603.0</v>
      </c>
      <c r="N1867" s="75"/>
      <c r="O1867" s="73"/>
      <c r="P1867" s="74">
        <v>15242.0</v>
      </c>
      <c r="Q1867" s="75"/>
    </row>
    <row r="1868">
      <c r="A1868" s="71" t="s">
        <v>2381</v>
      </c>
      <c r="B1868" s="72" t="s">
        <v>2363</v>
      </c>
      <c r="C1868" s="73"/>
      <c r="D1868" s="74">
        <v>22912.0</v>
      </c>
      <c r="E1868" s="75"/>
      <c r="F1868" s="73"/>
      <c r="G1868" s="74">
        <v>29946.0</v>
      </c>
      <c r="H1868" s="75"/>
      <c r="I1868" s="73"/>
      <c r="J1868" s="74">
        <v>28393.0</v>
      </c>
      <c r="K1868" s="75"/>
      <c r="L1868" s="78">
        <v>42.0</v>
      </c>
      <c r="M1868" s="74">
        <v>29086.0</v>
      </c>
      <c r="N1868" s="79">
        <f>L1868/M1868</f>
        <v>0.001443993674</v>
      </c>
      <c r="O1868" s="78">
        <v>26.0</v>
      </c>
      <c r="P1868" s="74">
        <v>30978.0</v>
      </c>
      <c r="Q1868" s="79">
        <f>O1868/P1868</f>
        <v>0.0008393053134</v>
      </c>
    </row>
    <row r="1869">
      <c r="A1869" s="71" t="s">
        <v>670</v>
      </c>
      <c r="B1869" s="72" t="s">
        <v>2363</v>
      </c>
      <c r="C1869" s="73"/>
      <c r="D1869" s="74">
        <v>7174.0</v>
      </c>
      <c r="E1869" s="75"/>
      <c r="F1869" s="73"/>
      <c r="G1869" s="74">
        <v>8815.0</v>
      </c>
      <c r="H1869" s="75"/>
      <c r="I1869" s="73"/>
      <c r="J1869" s="74">
        <v>7765.0</v>
      </c>
      <c r="K1869" s="75"/>
      <c r="L1869" s="73"/>
      <c r="M1869" s="74">
        <v>7147.0</v>
      </c>
      <c r="N1869" s="75"/>
      <c r="O1869" s="73"/>
      <c r="P1869" s="74">
        <v>7535.0</v>
      </c>
      <c r="Q1869" s="75"/>
    </row>
    <row r="1870">
      <c r="A1870" s="71" t="s">
        <v>2382</v>
      </c>
      <c r="B1870" s="72" t="s">
        <v>2363</v>
      </c>
      <c r="C1870" s="73"/>
      <c r="D1870" s="74">
        <v>18094.0</v>
      </c>
      <c r="E1870" s="75"/>
      <c r="F1870" s="73"/>
      <c r="G1870" s="74">
        <v>28357.0</v>
      </c>
      <c r="H1870" s="75"/>
      <c r="I1870" s="73"/>
      <c r="J1870" s="74">
        <v>33257.0</v>
      </c>
      <c r="K1870" s="75"/>
      <c r="L1870" s="73"/>
      <c r="M1870" s="74">
        <v>34730.0</v>
      </c>
      <c r="N1870" s="75"/>
      <c r="O1870" s="73"/>
      <c r="P1870" s="74">
        <v>39358.0</v>
      </c>
      <c r="Q1870" s="75"/>
    </row>
    <row r="1871">
      <c r="A1871" s="71" t="s">
        <v>1455</v>
      </c>
      <c r="B1871" s="72" t="s">
        <v>2363</v>
      </c>
      <c r="C1871" s="73"/>
      <c r="D1871" s="74">
        <v>7269.0</v>
      </c>
      <c r="E1871" s="75"/>
      <c r="F1871" s="73"/>
      <c r="G1871" s="74">
        <v>14116.0</v>
      </c>
      <c r="H1871" s="75"/>
      <c r="I1871" s="73"/>
      <c r="J1871" s="74">
        <v>14243.0</v>
      </c>
      <c r="K1871" s="75"/>
      <c r="L1871" s="73"/>
      <c r="M1871" s="74">
        <v>15686.0</v>
      </c>
      <c r="N1871" s="75"/>
      <c r="O1871" s="73"/>
      <c r="P1871" s="74">
        <v>15473.0</v>
      </c>
      <c r="Q1871" s="75"/>
    </row>
    <row r="1872">
      <c r="A1872" s="71" t="s">
        <v>315</v>
      </c>
      <c r="B1872" s="72" t="s">
        <v>2363</v>
      </c>
      <c r="C1872" s="73"/>
      <c r="D1872" s="74">
        <v>11501.0</v>
      </c>
      <c r="E1872" s="75"/>
      <c r="F1872" s="73"/>
      <c r="G1872" s="74">
        <v>20023.0</v>
      </c>
      <c r="H1872" s="75"/>
      <c r="I1872" s="73"/>
      <c r="J1872" s="74">
        <v>22231.0</v>
      </c>
      <c r="K1872" s="75"/>
      <c r="L1872" s="76" t="s">
        <v>1383</v>
      </c>
      <c r="M1872" s="74">
        <v>23759.0</v>
      </c>
      <c r="N1872" s="77" t="s">
        <v>1383</v>
      </c>
      <c r="O1872" s="73"/>
      <c r="P1872" s="74">
        <v>26250.0</v>
      </c>
      <c r="Q1872" s="75"/>
    </row>
    <row r="1873" ht="15.0" customHeight="1">
      <c r="A1873" s="71" t="s">
        <v>2383</v>
      </c>
      <c r="B1873" s="72" t="s">
        <v>2363</v>
      </c>
      <c r="C1873" s="73"/>
      <c r="D1873" s="74">
        <v>7073.0</v>
      </c>
      <c r="E1873" s="75"/>
      <c r="F1873" s="73"/>
      <c r="G1873" s="74">
        <v>15410.0</v>
      </c>
      <c r="H1873" s="75"/>
      <c r="I1873" s="73"/>
      <c r="J1873" s="74">
        <v>13812.0</v>
      </c>
      <c r="K1873" s="75"/>
      <c r="L1873" s="76" t="s">
        <v>1383</v>
      </c>
      <c r="M1873" s="74">
        <v>13871.0</v>
      </c>
      <c r="N1873" s="77" t="s">
        <v>1383</v>
      </c>
      <c r="O1873" s="76" t="s">
        <v>1383</v>
      </c>
      <c r="P1873" s="74">
        <v>16353.0</v>
      </c>
      <c r="Q1873" s="77" t="s">
        <v>1383</v>
      </c>
    </row>
    <row r="1874" ht="15.0" customHeight="1">
      <c r="A1874" s="71" t="s">
        <v>2384</v>
      </c>
      <c r="B1874" s="72" t="s">
        <v>2363</v>
      </c>
      <c r="C1874" s="78">
        <v>2.0</v>
      </c>
      <c r="D1874" s="74">
        <v>15237.0</v>
      </c>
      <c r="E1874" s="79">
        <f>C1874/D1874</f>
        <v>0.0001312594343</v>
      </c>
      <c r="F1874" s="73"/>
      <c r="G1874" s="74">
        <v>22860.0</v>
      </c>
      <c r="H1874" s="75"/>
      <c r="I1874" s="73"/>
      <c r="J1874" s="74">
        <v>24624.0</v>
      </c>
      <c r="K1874" s="75"/>
      <c r="L1874" s="78">
        <v>17.0</v>
      </c>
      <c r="M1874" s="74">
        <v>24477.0</v>
      </c>
      <c r="N1874" s="79">
        <f t="shared" ref="N1874:N1876" si="622">L1874/M1874</f>
        <v>0.0006945295584</v>
      </c>
      <c r="O1874" s="78">
        <v>11.0</v>
      </c>
      <c r="P1874" s="74">
        <v>27795.0</v>
      </c>
      <c r="Q1874" s="79">
        <f t="shared" ref="Q1874:Q1876" si="623">O1874/P1874</f>
        <v>0.0003957546321</v>
      </c>
    </row>
    <row r="1875" ht="15.0" customHeight="1">
      <c r="A1875" s="71" t="s">
        <v>1890</v>
      </c>
      <c r="B1875" s="72" t="s">
        <v>2363</v>
      </c>
      <c r="C1875" s="73"/>
      <c r="D1875" s="74">
        <v>18861.0</v>
      </c>
      <c r="E1875" s="75"/>
      <c r="F1875" s="73"/>
      <c r="G1875" s="74">
        <v>25466.0</v>
      </c>
      <c r="H1875" s="75"/>
      <c r="I1875" s="73"/>
      <c r="J1875" s="74">
        <v>25621.0</v>
      </c>
      <c r="K1875" s="75"/>
      <c r="L1875" s="78">
        <v>18.0</v>
      </c>
      <c r="M1875" s="74">
        <v>28191.0</v>
      </c>
      <c r="N1875" s="79">
        <f t="shared" si="622"/>
        <v>0.0006385016495</v>
      </c>
      <c r="O1875" s="78">
        <v>19.0</v>
      </c>
      <c r="P1875" s="74">
        <v>29046.0</v>
      </c>
      <c r="Q1875" s="79">
        <f t="shared" si="623"/>
        <v>0.0006541348206</v>
      </c>
    </row>
    <row r="1876" ht="15.0" customHeight="1">
      <c r="A1876" s="71" t="s">
        <v>2197</v>
      </c>
      <c r="B1876" s="72" t="s">
        <v>2363</v>
      </c>
      <c r="C1876" s="73"/>
      <c r="D1876" s="74">
        <v>36741.0</v>
      </c>
      <c r="E1876" s="75"/>
      <c r="F1876" s="73"/>
      <c r="G1876" s="74">
        <v>33199.0</v>
      </c>
      <c r="H1876" s="75"/>
      <c r="I1876" s="73"/>
      <c r="J1876" s="74">
        <v>33059.0</v>
      </c>
      <c r="K1876" s="75"/>
      <c r="L1876" s="78">
        <v>53.0</v>
      </c>
      <c r="M1876" s="74">
        <v>32286.0</v>
      </c>
      <c r="N1876" s="79">
        <f t="shared" si="622"/>
        <v>0.001641578393</v>
      </c>
      <c r="O1876" s="78">
        <v>42.0</v>
      </c>
      <c r="P1876" s="74">
        <v>33604.0</v>
      </c>
      <c r="Q1876" s="79">
        <f t="shared" si="623"/>
        <v>0.001249851208</v>
      </c>
    </row>
    <row r="1877" ht="15.0" customHeight="1">
      <c r="A1877" s="71" t="s">
        <v>879</v>
      </c>
      <c r="B1877" s="72" t="s">
        <v>2363</v>
      </c>
      <c r="C1877" s="73"/>
      <c r="D1877" s="74">
        <v>6021.0</v>
      </c>
      <c r="E1877" s="75"/>
      <c r="F1877" s="73"/>
      <c r="G1877" s="74">
        <v>12947.0</v>
      </c>
      <c r="H1877" s="75"/>
      <c r="I1877" s="73"/>
      <c r="J1877" s="74">
        <v>13411.0</v>
      </c>
      <c r="K1877" s="75"/>
      <c r="L1877" s="73"/>
      <c r="M1877" s="74">
        <v>14080.0</v>
      </c>
      <c r="N1877" s="75"/>
      <c r="O1877" s="73"/>
      <c r="P1877" s="74">
        <v>15966.0</v>
      </c>
      <c r="Q1877" s="75"/>
    </row>
    <row r="1878" ht="15.0" customHeight="1">
      <c r="A1878" s="71" t="s">
        <v>2385</v>
      </c>
      <c r="B1878" s="72" t="s">
        <v>2363</v>
      </c>
      <c r="C1878" s="73"/>
      <c r="D1878" s="74">
        <v>2565.0</v>
      </c>
      <c r="E1878" s="75"/>
      <c r="F1878" s="73"/>
      <c r="G1878" s="74">
        <v>4202.0</v>
      </c>
      <c r="H1878" s="75"/>
      <c r="I1878" s="73"/>
      <c r="J1878" s="74">
        <v>3632.0</v>
      </c>
      <c r="K1878" s="75"/>
      <c r="L1878" s="73"/>
      <c r="M1878" s="74">
        <v>4047.0</v>
      </c>
      <c r="N1878" s="75"/>
      <c r="O1878" s="73"/>
      <c r="P1878" s="74">
        <v>5038.0</v>
      </c>
      <c r="Q1878" s="75"/>
    </row>
    <row r="1879" ht="15.0" customHeight="1">
      <c r="A1879" s="71" t="s">
        <v>1460</v>
      </c>
      <c r="B1879" s="72" t="s">
        <v>2363</v>
      </c>
      <c r="C1879" s="73"/>
      <c r="D1879" s="74">
        <v>15541.0</v>
      </c>
      <c r="E1879" s="75"/>
      <c r="F1879" s="73"/>
      <c r="G1879" s="74">
        <v>22296.0</v>
      </c>
      <c r="H1879" s="75"/>
      <c r="I1879" s="73"/>
      <c r="J1879" s="74">
        <v>22384.0</v>
      </c>
      <c r="K1879" s="75"/>
      <c r="L1879" s="73"/>
      <c r="M1879" s="74">
        <v>20480.0</v>
      </c>
      <c r="N1879" s="75"/>
      <c r="O1879" s="73"/>
      <c r="P1879" s="74">
        <v>23291.0</v>
      </c>
      <c r="Q1879" s="75"/>
    </row>
    <row r="1880" ht="15.0" customHeight="1">
      <c r="A1880" s="71" t="s">
        <v>1073</v>
      </c>
      <c r="B1880" s="72" t="s">
        <v>2363</v>
      </c>
      <c r="C1880" s="78">
        <v>2100.0</v>
      </c>
      <c r="D1880" s="74">
        <v>78430.0</v>
      </c>
      <c r="E1880" s="79">
        <f>C1880/D1880</f>
        <v>0.02677546857</v>
      </c>
      <c r="F1880" s="78">
        <v>4000.0</v>
      </c>
      <c r="G1880" s="74">
        <v>191439.0</v>
      </c>
      <c r="H1880" s="79">
        <f t="shared" ref="H1880:H1881" si="624">F1880/G1880</f>
        <v>0.02089438411</v>
      </c>
      <c r="I1880" s="78">
        <v>7040.0</v>
      </c>
      <c r="J1880" s="74">
        <v>223216.0</v>
      </c>
      <c r="K1880" s="79">
        <f t="shared" ref="K1880:K1881" si="625">I1880/J1880</f>
        <v>0.03153895778</v>
      </c>
      <c r="L1880" s="78">
        <v>10000.0</v>
      </c>
      <c r="M1880" s="74">
        <v>306482.0</v>
      </c>
      <c r="N1880" s="79">
        <f t="shared" ref="N1880:N1881" si="626">L1880/M1880</f>
        <v>0.03262834359</v>
      </c>
      <c r="O1880" s="78">
        <v>13350.0</v>
      </c>
      <c r="P1880" s="74">
        <v>358250.0</v>
      </c>
      <c r="Q1880" s="79">
        <f t="shared" ref="Q1880:Q1881" si="627">O1880/P1880</f>
        <v>0.03726448011</v>
      </c>
    </row>
    <row r="1881" ht="15.0" customHeight="1">
      <c r="A1881" s="71" t="s">
        <v>1842</v>
      </c>
      <c r="B1881" s="72" t="s">
        <v>2363</v>
      </c>
      <c r="C1881" s="73"/>
      <c r="D1881" s="74">
        <v>17799.0</v>
      </c>
      <c r="E1881" s="75"/>
      <c r="F1881" s="78">
        <v>110.0</v>
      </c>
      <c r="G1881" s="74">
        <v>18548.0</v>
      </c>
      <c r="H1881" s="79">
        <f t="shared" si="624"/>
        <v>0.005930558551</v>
      </c>
      <c r="I1881" s="78">
        <v>125.0</v>
      </c>
      <c r="J1881" s="74">
        <v>17134.0</v>
      </c>
      <c r="K1881" s="79">
        <f t="shared" si="625"/>
        <v>0.007295435975</v>
      </c>
      <c r="L1881" s="78">
        <v>108.0</v>
      </c>
      <c r="M1881" s="74">
        <v>15473.0</v>
      </c>
      <c r="N1881" s="79">
        <f t="shared" si="626"/>
        <v>0.006979900472</v>
      </c>
      <c r="O1881" s="78">
        <f>77+21</f>
        <v>98</v>
      </c>
      <c r="P1881" s="74">
        <v>16148.0</v>
      </c>
      <c r="Q1881" s="79">
        <f t="shared" si="627"/>
        <v>0.006068863017</v>
      </c>
    </row>
    <row r="1882" ht="15.0" customHeight="1">
      <c r="A1882" s="71" t="s">
        <v>1654</v>
      </c>
      <c r="B1882" s="72" t="s">
        <v>2363</v>
      </c>
      <c r="C1882" s="73"/>
      <c r="D1882" s="74">
        <v>12690.0</v>
      </c>
      <c r="E1882" s="75"/>
      <c r="F1882" s="73"/>
      <c r="G1882" s="74">
        <v>14860.0</v>
      </c>
      <c r="H1882" s="75"/>
      <c r="I1882" s="73"/>
      <c r="J1882" s="74">
        <v>14664.0</v>
      </c>
      <c r="K1882" s="75"/>
      <c r="L1882" s="73"/>
      <c r="M1882" s="74">
        <v>13278.0</v>
      </c>
      <c r="N1882" s="75"/>
      <c r="O1882" s="73"/>
      <c r="P1882" s="74">
        <v>13549.0</v>
      </c>
      <c r="Q1882" s="75"/>
    </row>
    <row r="1883" ht="15.0" customHeight="1">
      <c r="A1883" s="71" t="s">
        <v>589</v>
      </c>
      <c r="B1883" s="72" t="s">
        <v>2363</v>
      </c>
      <c r="C1883" s="73"/>
      <c r="D1883" s="74">
        <v>18321.0</v>
      </c>
      <c r="E1883" s="75"/>
      <c r="F1883" s="73"/>
      <c r="G1883" s="74">
        <v>28120.0</v>
      </c>
      <c r="H1883" s="75"/>
      <c r="I1883" s="73"/>
      <c r="J1883" s="74">
        <v>36259.0</v>
      </c>
      <c r="K1883" s="75"/>
      <c r="L1883" s="73"/>
      <c r="M1883" s="74">
        <v>51087.0</v>
      </c>
      <c r="N1883" s="75"/>
      <c r="O1883" s="73"/>
      <c r="P1883" s="74">
        <v>69085.0</v>
      </c>
      <c r="Q1883" s="75"/>
    </row>
    <row r="1884" ht="15.0" customHeight="1">
      <c r="A1884" s="71" t="s">
        <v>1843</v>
      </c>
      <c r="B1884" s="72" t="s">
        <v>2363</v>
      </c>
      <c r="C1884" s="78">
        <v>12.0</v>
      </c>
      <c r="D1884" s="74">
        <v>23625.0</v>
      </c>
      <c r="E1884" s="79">
        <f>C1884/D1884</f>
        <v>0.0005079365079</v>
      </c>
      <c r="F1884" s="73"/>
      <c r="G1884" s="74">
        <v>25621.0</v>
      </c>
      <c r="H1884" s="75"/>
      <c r="I1884" s="73"/>
      <c r="J1884" s="74">
        <v>27708.0</v>
      </c>
      <c r="K1884" s="75"/>
      <c r="L1884" s="73"/>
      <c r="M1884" s="74">
        <v>28622.0</v>
      </c>
      <c r="N1884" s="75"/>
      <c r="O1884" s="76" t="s">
        <v>1383</v>
      </c>
      <c r="P1884" s="74">
        <v>32719.0</v>
      </c>
      <c r="Q1884" s="77" t="s">
        <v>1383</v>
      </c>
    </row>
    <row r="1885" ht="15.0" customHeight="1">
      <c r="A1885" s="71" t="s">
        <v>1793</v>
      </c>
      <c r="B1885" s="72" t="s">
        <v>2363</v>
      </c>
      <c r="C1885" s="73"/>
      <c r="D1885" s="74">
        <v>21033.0</v>
      </c>
      <c r="E1885" s="75"/>
      <c r="F1885" s="73"/>
      <c r="G1885" s="74">
        <v>29459.0</v>
      </c>
      <c r="H1885" s="75"/>
      <c r="I1885" s="73"/>
      <c r="J1885" s="74">
        <v>30258.0</v>
      </c>
      <c r="K1885" s="75"/>
      <c r="L1885" s="73"/>
      <c r="M1885" s="74">
        <v>27498.0</v>
      </c>
      <c r="N1885" s="75"/>
      <c r="O1885" s="73"/>
      <c r="P1885" s="74">
        <v>28036.0</v>
      </c>
      <c r="Q1885" s="75"/>
    </row>
    <row r="1886" ht="15.0" customHeight="1">
      <c r="A1886" s="71" t="s">
        <v>2386</v>
      </c>
      <c r="B1886" s="72" t="s">
        <v>2363</v>
      </c>
      <c r="C1886" s="73"/>
      <c r="D1886" s="74">
        <v>6646.0</v>
      </c>
      <c r="E1886" s="75"/>
      <c r="F1886" s="73"/>
      <c r="G1886" s="74">
        <v>5874.0</v>
      </c>
      <c r="H1886" s="75"/>
      <c r="I1886" s="73"/>
      <c r="J1886" s="74">
        <v>5996.0</v>
      </c>
      <c r="K1886" s="75"/>
      <c r="L1886" s="73"/>
      <c r="M1886" s="74">
        <v>5629.0</v>
      </c>
      <c r="N1886" s="75"/>
      <c r="O1886" s="73"/>
      <c r="P1886" s="74">
        <v>6113.0</v>
      </c>
      <c r="Q1886" s="75"/>
    </row>
    <row r="1887" ht="15.0" customHeight="1">
      <c r="A1887" s="71" t="s">
        <v>2387</v>
      </c>
      <c r="B1887" s="72" t="s">
        <v>2363</v>
      </c>
      <c r="C1887" s="73"/>
      <c r="D1887" s="74">
        <v>3645.0</v>
      </c>
      <c r="E1887" s="75"/>
      <c r="F1887" s="73"/>
      <c r="G1887" s="74">
        <v>7201.0</v>
      </c>
      <c r="H1887" s="75"/>
      <c r="I1887" s="73"/>
      <c r="J1887" s="74">
        <v>10120.0</v>
      </c>
      <c r="K1887" s="75"/>
      <c r="L1887" s="73"/>
      <c r="M1887" s="74">
        <v>12678.0</v>
      </c>
      <c r="N1887" s="75"/>
      <c r="O1887" s="73"/>
      <c r="P1887" s="74">
        <v>14128.0</v>
      </c>
      <c r="Q1887" s="75"/>
    </row>
    <row r="1888" ht="15.0" customHeight="1">
      <c r="A1888" s="71" t="s">
        <v>247</v>
      </c>
      <c r="B1888" s="72" t="s">
        <v>2363</v>
      </c>
      <c r="C1888" s="73"/>
      <c r="D1888" s="74">
        <v>10260.0</v>
      </c>
      <c r="E1888" s="75"/>
      <c r="F1888" s="73"/>
      <c r="G1888" s="74">
        <v>11414.0</v>
      </c>
      <c r="H1888" s="75"/>
      <c r="I1888" s="73"/>
      <c r="J1888" s="74">
        <v>11615.0</v>
      </c>
      <c r="K1888" s="75"/>
      <c r="L1888" s="73"/>
      <c r="M1888" s="74">
        <v>11371.0</v>
      </c>
      <c r="N1888" s="75"/>
      <c r="O1888" s="73"/>
      <c r="P1888" s="74">
        <v>9030.0</v>
      </c>
      <c r="Q1888" s="75"/>
    </row>
    <row r="1889" ht="15.0" customHeight="1">
      <c r="A1889" s="71" t="s">
        <v>1053</v>
      </c>
      <c r="B1889" s="72" t="s">
        <v>2363</v>
      </c>
      <c r="C1889" s="73"/>
      <c r="D1889" s="74">
        <v>2933.0</v>
      </c>
      <c r="E1889" s="75"/>
      <c r="F1889" s="73"/>
      <c r="G1889" s="74">
        <v>2784.0</v>
      </c>
      <c r="H1889" s="75"/>
      <c r="I1889" s="73"/>
      <c r="J1889" s="74">
        <v>2624.0</v>
      </c>
      <c r="K1889" s="75"/>
      <c r="L1889" s="73"/>
      <c r="M1889" s="74">
        <v>3516.0</v>
      </c>
      <c r="N1889" s="75"/>
      <c r="O1889" s="73"/>
      <c r="P1889" s="74">
        <v>4090.0</v>
      </c>
      <c r="Q1889" s="75"/>
    </row>
    <row r="1890" ht="15.0" customHeight="1">
      <c r="A1890" s="71" t="s">
        <v>342</v>
      </c>
      <c r="B1890" s="72" t="s">
        <v>2363</v>
      </c>
      <c r="C1890" s="73"/>
      <c r="D1890" s="74">
        <v>14079.0</v>
      </c>
      <c r="E1890" s="75"/>
      <c r="F1890" s="73"/>
      <c r="G1890" s="74">
        <v>16534.0</v>
      </c>
      <c r="H1890" s="75"/>
      <c r="I1890" s="73"/>
      <c r="J1890" s="74">
        <v>17306.0</v>
      </c>
      <c r="K1890" s="75"/>
      <c r="L1890" s="73"/>
      <c r="M1890" s="74">
        <v>20209.0</v>
      </c>
      <c r="N1890" s="75"/>
      <c r="O1890" s="76" t="s">
        <v>1383</v>
      </c>
      <c r="P1890" s="74">
        <v>19764.0</v>
      </c>
      <c r="Q1890" s="77" t="s">
        <v>1383</v>
      </c>
    </row>
    <row r="1891" ht="15.0" customHeight="1">
      <c r="A1891" s="71" t="s">
        <v>631</v>
      </c>
      <c r="B1891" s="72" t="s">
        <v>2363</v>
      </c>
      <c r="C1891" s="73"/>
      <c r="D1891" s="74">
        <v>16181.0</v>
      </c>
      <c r="E1891" s="75"/>
      <c r="F1891" s="73"/>
      <c r="G1891" s="74">
        <v>28968.0</v>
      </c>
      <c r="H1891" s="75"/>
      <c r="I1891" s="78">
        <v>45.0</v>
      </c>
      <c r="J1891" s="74">
        <v>34052.0</v>
      </c>
      <c r="K1891" s="79">
        <f>I1891/J1891</f>
        <v>0.001321508281</v>
      </c>
      <c r="L1891" s="78">
        <v>60.0</v>
      </c>
      <c r="M1891" s="74">
        <v>45805.0</v>
      </c>
      <c r="N1891" s="79">
        <f>L1891/M1891</f>
        <v>0.001309900666</v>
      </c>
      <c r="O1891" s="78">
        <v>55.0</v>
      </c>
      <c r="P1891" s="74">
        <v>51631.0</v>
      </c>
      <c r="Q1891" s="79">
        <f>O1891/P1891</f>
        <v>0.001065251496</v>
      </c>
    </row>
    <row r="1892" ht="15.0" customHeight="1">
      <c r="A1892" s="71" t="s">
        <v>1190</v>
      </c>
      <c r="B1892" s="72" t="s">
        <v>2363</v>
      </c>
      <c r="C1892" s="73"/>
      <c r="D1892" s="74">
        <v>11301.0</v>
      </c>
      <c r="E1892" s="75"/>
      <c r="F1892" s="73"/>
      <c r="G1892" s="74">
        <v>12062.0</v>
      </c>
      <c r="H1892" s="75"/>
      <c r="I1892" s="73"/>
      <c r="J1892" s="74">
        <v>12877.0</v>
      </c>
      <c r="K1892" s="75"/>
      <c r="L1892" s="73"/>
      <c r="M1892" s="74">
        <v>12134.0</v>
      </c>
      <c r="N1892" s="75"/>
      <c r="O1892" s="73"/>
      <c r="P1892" s="74">
        <v>13638.0</v>
      </c>
      <c r="Q1892" s="75"/>
    </row>
    <row r="1893" ht="15.0" customHeight="1">
      <c r="A1893" s="71" t="s">
        <v>2388</v>
      </c>
      <c r="B1893" s="72" t="s">
        <v>2363</v>
      </c>
      <c r="C1893" s="73"/>
      <c r="D1893" s="74">
        <v>24538.0</v>
      </c>
      <c r="E1893" s="75"/>
      <c r="F1893" s="73"/>
      <c r="G1893" s="74">
        <v>31929.0</v>
      </c>
      <c r="H1893" s="75"/>
      <c r="I1893" s="73"/>
      <c r="J1893" s="74">
        <v>31053.0</v>
      </c>
      <c r="K1893" s="75"/>
      <c r="L1893" s="76" t="s">
        <v>1383</v>
      </c>
      <c r="M1893" s="74">
        <v>29262.0</v>
      </c>
      <c r="N1893" s="77" t="s">
        <v>1383</v>
      </c>
      <c r="O1893" s="76" t="s">
        <v>1383</v>
      </c>
      <c r="P1893" s="74">
        <v>29498.0</v>
      </c>
      <c r="Q1893" s="77" t="s">
        <v>1383</v>
      </c>
    </row>
    <row r="1894" ht="15.0" customHeight="1">
      <c r="A1894" s="71" t="s">
        <v>1665</v>
      </c>
      <c r="B1894" s="72" t="s">
        <v>2363</v>
      </c>
      <c r="C1894" s="73"/>
      <c r="D1894" s="74">
        <v>11176.0</v>
      </c>
      <c r="E1894" s="75"/>
      <c r="F1894" s="73"/>
      <c r="G1894" s="74">
        <v>15420.0</v>
      </c>
      <c r="H1894" s="75"/>
      <c r="I1894" s="73"/>
      <c r="J1894" s="74">
        <v>15701.0</v>
      </c>
      <c r="K1894" s="75"/>
      <c r="L1894" s="73"/>
      <c r="M1894" s="74">
        <v>15543.0</v>
      </c>
      <c r="N1894" s="75"/>
      <c r="O1894" s="76" t="s">
        <v>1383</v>
      </c>
      <c r="P1894" s="74">
        <v>15983.0</v>
      </c>
      <c r="Q1894" s="77" t="s">
        <v>1383</v>
      </c>
    </row>
    <row r="1895" ht="15.0" customHeight="1">
      <c r="A1895" s="71" t="s">
        <v>1240</v>
      </c>
      <c r="B1895" s="72" t="s">
        <v>2363</v>
      </c>
      <c r="C1895" s="73"/>
      <c r="D1895" s="74">
        <v>28313.0</v>
      </c>
      <c r="E1895" s="75"/>
      <c r="F1895" s="73"/>
      <c r="G1895" s="74">
        <v>24213.0</v>
      </c>
      <c r="H1895" s="75"/>
      <c r="I1895" s="73"/>
      <c r="J1895" s="74">
        <v>23409.0</v>
      </c>
      <c r="K1895" s="75"/>
      <c r="L1895" s="73"/>
      <c r="M1895" s="74">
        <v>22845.0</v>
      </c>
      <c r="N1895" s="75"/>
      <c r="O1895" s="76" t="s">
        <v>1383</v>
      </c>
      <c r="P1895" s="74">
        <v>25220.0</v>
      </c>
      <c r="Q1895" s="77" t="s">
        <v>1383</v>
      </c>
    </row>
    <row r="1896" ht="15.0" customHeight="1">
      <c r="A1896" s="71" t="s">
        <v>1020</v>
      </c>
      <c r="B1896" s="72" t="s">
        <v>2363</v>
      </c>
      <c r="C1896" s="73"/>
      <c r="D1896" s="74">
        <v>28747.0</v>
      </c>
      <c r="E1896" s="75"/>
      <c r="F1896" s="73"/>
      <c r="G1896" s="74">
        <v>25394.0</v>
      </c>
      <c r="H1896" s="75"/>
      <c r="I1896" s="73"/>
      <c r="J1896" s="74">
        <v>26241.0</v>
      </c>
      <c r="K1896" s="75"/>
      <c r="L1896" s="76" t="s">
        <v>1383</v>
      </c>
      <c r="M1896" s="74">
        <v>23929.0</v>
      </c>
      <c r="N1896" s="77" t="s">
        <v>1383</v>
      </c>
      <c r="O1896" s="76" t="s">
        <v>1383</v>
      </c>
      <c r="P1896" s="74">
        <v>25267.0</v>
      </c>
      <c r="Q1896" s="77" t="s">
        <v>1383</v>
      </c>
    </row>
    <row r="1897" ht="15.0" customHeight="1">
      <c r="A1897" s="71" t="s">
        <v>1801</v>
      </c>
      <c r="B1897" s="72" t="s">
        <v>2389</v>
      </c>
      <c r="C1897" s="78">
        <v>58.0</v>
      </c>
      <c r="D1897" s="74">
        <v>17395.0</v>
      </c>
      <c r="E1897" s="79">
        <f>C1897/D1897</f>
        <v>0.003334291463</v>
      </c>
      <c r="F1897" s="78">
        <v>97.0</v>
      </c>
      <c r="G1897" s="74">
        <v>29650.0</v>
      </c>
      <c r="H1897" s="79">
        <f>F1897/G1897</f>
        <v>0.003271500843</v>
      </c>
      <c r="I1897" s="78">
        <v>95.0</v>
      </c>
      <c r="J1897" s="74">
        <v>34318.0</v>
      </c>
      <c r="K1897" s="79">
        <f>I1897/J1897</f>
        <v>0.002768226587</v>
      </c>
      <c r="L1897" s="78">
        <v>120.0</v>
      </c>
      <c r="M1897" s="74">
        <v>34643.0</v>
      </c>
      <c r="N1897" s="79">
        <f>L1897/M1897</f>
        <v>0.003463903242</v>
      </c>
      <c r="O1897" s="78">
        <v>56.0</v>
      </c>
      <c r="P1897" s="74">
        <v>37092.0</v>
      </c>
      <c r="Q1897" s="79">
        <f>O1897/P1897</f>
        <v>0.001509759517</v>
      </c>
    </row>
    <row r="1898" ht="15.0" customHeight="1">
      <c r="A1898" s="71" t="s">
        <v>2390</v>
      </c>
      <c r="B1898" s="72" t="s">
        <v>2389</v>
      </c>
      <c r="C1898" s="73"/>
      <c r="D1898" s="74">
        <v>0.0</v>
      </c>
      <c r="E1898" s="75"/>
      <c r="F1898" s="73"/>
      <c r="G1898" s="74">
        <v>975.0</v>
      </c>
      <c r="H1898" s="75"/>
      <c r="I1898" s="73"/>
      <c r="J1898" s="74">
        <v>350.0</v>
      </c>
      <c r="K1898" s="75"/>
      <c r="L1898" s="73"/>
      <c r="M1898" s="74">
        <v>736.0</v>
      </c>
      <c r="N1898" s="75"/>
      <c r="O1898" s="73"/>
      <c r="P1898" s="74">
        <v>1277.0</v>
      </c>
      <c r="Q1898" s="75"/>
    </row>
    <row r="1899" ht="15.0" customHeight="1">
      <c r="A1899" s="71" t="s">
        <v>2391</v>
      </c>
      <c r="B1899" s="72" t="s">
        <v>2389</v>
      </c>
      <c r="C1899" s="73"/>
      <c r="D1899" s="74">
        <v>5239.0</v>
      </c>
      <c r="E1899" s="75"/>
      <c r="F1899" s="73"/>
      <c r="G1899" s="74">
        <v>17705.0</v>
      </c>
      <c r="H1899" s="75"/>
      <c r="I1899" s="73"/>
      <c r="J1899" s="74">
        <v>22287.0</v>
      </c>
      <c r="K1899" s="75"/>
      <c r="L1899" s="73"/>
      <c r="M1899" s="74">
        <v>27803.0</v>
      </c>
      <c r="N1899" s="75"/>
      <c r="O1899" s="78">
        <v>47.0</v>
      </c>
      <c r="P1899" s="74">
        <v>32201.0</v>
      </c>
      <c r="Q1899" s="79">
        <f>O1899/P1899</f>
        <v>0.001459582001</v>
      </c>
    </row>
    <row r="1900" ht="15.0" customHeight="1">
      <c r="A1900" s="71" t="s">
        <v>2392</v>
      </c>
      <c r="B1900" s="72" t="s">
        <v>2389</v>
      </c>
      <c r="C1900" s="73"/>
      <c r="D1900" s="74">
        <v>996.0</v>
      </c>
      <c r="E1900" s="75"/>
      <c r="F1900" s="73"/>
      <c r="G1900" s="74">
        <v>2106.0</v>
      </c>
      <c r="H1900" s="75"/>
      <c r="I1900" s="73"/>
      <c r="J1900" s="74">
        <v>2064.0</v>
      </c>
      <c r="K1900" s="75"/>
      <c r="L1900" s="73"/>
      <c r="M1900" s="74">
        <v>2219.0</v>
      </c>
      <c r="N1900" s="75"/>
      <c r="O1900" s="73"/>
      <c r="P1900" s="74">
        <v>3469.0</v>
      </c>
      <c r="Q1900" s="75"/>
    </row>
    <row r="1901" ht="15.0" customHeight="1">
      <c r="A1901" s="71" t="s">
        <v>2393</v>
      </c>
      <c r="B1901" s="72" t="s">
        <v>2389</v>
      </c>
      <c r="C1901" s="73"/>
      <c r="D1901" s="74">
        <v>596.0</v>
      </c>
      <c r="E1901" s="75"/>
      <c r="F1901" s="73"/>
      <c r="G1901" s="74">
        <v>6525.0</v>
      </c>
      <c r="H1901" s="75"/>
      <c r="I1901" s="73"/>
      <c r="J1901" s="74">
        <v>5254.0</v>
      </c>
      <c r="K1901" s="80"/>
      <c r="L1901" s="73"/>
      <c r="M1901" s="74">
        <v>9684.0</v>
      </c>
      <c r="N1901" s="75"/>
      <c r="O1901" s="73"/>
      <c r="P1901" s="74">
        <v>7599.0</v>
      </c>
      <c r="Q1901" s="75"/>
    </row>
    <row r="1902" ht="15.0" customHeight="1">
      <c r="A1902" s="71" t="s">
        <v>2329</v>
      </c>
      <c r="B1902" s="72" t="s">
        <v>2389</v>
      </c>
      <c r="C1902" s="73"/>
      <c r="D1902" s="74">
        <v>31.0</v>
      </c>
      <c r="E1902" s="75"/>
      <c r="F1902" s="73"/>
      <c r="G1902" s="74">
        <v>2682.0</v>
      </c>
      <c r="H1902" s="75"/>
      <c r="I1902" s="73"/>
      <c r="J1902" s="74">
        <v>2816.0</v>
      </c>
      <c r="K1902" s="75"/>
      <c r="L1902" s="73"/>
      <c r="M1902" s="74">
        <v>3329.0</v>
      </c>
      <c r="N1902" s="75"/>
      <c r="O1902" s="73"/>
      <c r="P1902" s="74">
        <v>2495.0</v>
      </c>
      <c r="Q1902" s="75"/>
    </row>
    <row r="1903" ht="15.0" customHeight="1">
      <c r="A1903" s="71" t="s">
        <v>2394</v>
      </c>
      <c r="B1903" s="72" t="s">
        <v>2389</v>
      </c>
      <c r="C1903" s="73"/>
      <c r="D1903" s="74">
        <v>4217.0</v>
      </c>
      <c r="E1903" s="75"/>
      <c r="F1903" s="73"/>
      <c r="G1903" s="74">
        <v>10004.0</v>
      </c>
      <c r="H1903" s="75"/>
      <c r="I1903" s="73"/>
      <c r="J1903" s="74">
        <v>12702.0</v>
      </c>
      <c r="K1903" s="75"/>
      <c r="L1903" s="76" t="s">
        <v>1383</v>
      </c>
      <c r="M1903" s="74">
        <v>15654.0</v>
      </c>
      <c r="N1903" s="77" t="s">
        <v>1383</v>
      </c>
      <c r="O1903" s="73"/>
      <c r="P1903" s="74">
        <v>19275.0</v>
      </c>
      <c r="Q1903" s="75"/>
    </row>
    <row r="1904" ht="15.0" customHeight="1">
      <c r="A1904" s="71" t="s">
        <v>2395</v>
      </c>
      <c r="B1904" s="72" t="s">
        <v>2389</v>
      </c>
      <c r="C1904" s="73"/>
      <c r="D1904" s="74">
        <v>14429.0</v>
      </c>
      <c r="E1904" s="75"/>
      <c r="F1904" s="73"/>
      <c r="G1904" s="74">
        <v>17699.0</v>
      </c>
      <c r="H1904" s="75"/>
      <c r="I1904" s="73"/>
      <c r="J1904" s="74">
        <v>18874.0</v>
      </c>
      <c r="K1904" s="75"/>
      <c r="L1904" s="73"/>
      <c r="M1904" s="74">
        <v>18860.0</v>
      </c>
      <c r="N1904" s="75"/>
      <c r="O1904" s="78">
        <v>11.0</v>
      </c>
      <c r="P1904" s="74">
        <v>17384.0</v>
      </c>
      <c r="Q1904" s="79">
        <f>O1904/P1904</f>
        <v>0.0006327657616</v>
      </c>
    </row>
    <row r="1905" ht="15.0" customHeight="1">
      <c r="A1905" s="71" t="s">
        <v>2396</v>
      </c>
      <c r="B1905" s="72" t="s">
        <v>2389</v>
      </c>
      <c r="C1905" s="73"/>
      <c r="D1905" s="74">
        <v>0.0</v>
      </c>
      <c r="E1905" s="75"/>
      <c r="F1905" s="73"/>
      <c r="G1905" s="74">
        <v>312.0</v>
      </c>
      <c r="H1905" s="75"/>
      <c r="I1905" s="73"/>
      <c r="J1905" s="74">
        <v>517.0</v>
      </c>
      <c r="K1905" s="75"/>
      <c r="L1905" s="73"/>
      <c r="M1905" s="74">
        <v>5186.0</v>
      </c>
      <c r="N1905" s="75"/>
      <c r="O1905" s="73"/>
      <c r="P1905" s="74">
        <v>6318.0</v>
      </c>
      <c r="Q1905" s="75"/>
    </row>
    <row r="1906" ht="15.0" customHeight="1">
      <c r="A1906" s="71" t="s">
        <v>2397</v>
      </c>
      <c r="B1906" s="72" t="s">
        <v>2389</v>
      </c>
      <c r="C1906" s="73"/>
      <c r="D1906" s="74">
        <v>4592.0</v>
      </c>
      <c r="E1906" s="75"/>
      <c r="F1906" s="73"/>
      <c r="G1906" s="74">
        <v>14194.0</v>
      </c>
      <c r="H1906" s="75"/>
      <c r="I1906" s="73"/>
      <c r="J1906" s="74">
        <v>13587.0</v>
      </c>
      <c r="K1906" s="75"/>
      <c r="L1906" s="78">
        <v>11.0</v>
      </c>
      <c r="M1906" s="74">
        <v>18896.0</v>
      </c>
      <c r="N1906" s="79">
        <f t="shared" ref="N1906:N1907" si="628">L1906/M1906</f>
        <v>0.0005821337849</v>
      </c>
      <c r="O1906" s="78">
        <v>11.0</v>
      </c>
      <c r="P1906" s="74">
        <v>21237.0</v>
      </c>
      <c r="Q1906" s="79">
        <f t="shared" ref="Q1906:Q1907" si="629">O1906/P1906</f>
        <v>0.0005179639309</v>
      </c>
    </row>
    <row r="1907" ht="15.0" customHeight="1">
      <c r="A1907" s="71" t="s">
        <v>2398</v>
      </c>
      <c r="B1907" s="72" t="s">
        <v>2389</v>
      </c>
      <c r="C1907" s="73"/>
      <c r="D1907" s="74">
        <v>17215.0</v>
      </c>
      <c r="E1907" s="80"/>
      <c r="F1907" s="73"/>
      <c r="G1907" s="74">
        <v>25344.0</v>
      </c>
      <c r="H1907" s="75"/>
      <c r="I1907" s="73"/>
      <c r="J1907" s="74">
        <v>26649.0</v>
      </c>
      <c r="K1907" s="75"/>
      <c r="L1907" s="78">
        <v>68.0</v>
      </c>
      <c r="M1907" s="74">
        <v>23888.0</v>
      </c>
      <c r="N1907" s="79">
        <f t="shared" si="628"/>
        <v>0.002846617549</v>
      </c>
      <c r="O1907" s="78">
        <v>54.0</v>
      </c>
      <c r="P1907" s="74">
        <v>21610.0</v>
      </c>
      <c r="Q1907" s="79">
        <f t="shared" si="629"/>
        <v>0.002498843128</v>
      </c>
    </row>
    <row r="1908" ht="15.0" customHeight="1">
      <c r="A1908" s="71" t="s">
        <v>2399</v>
      </c>
      <c r="B1908" s="72" t="s">
        <v>2389</v>
      </c>
      <c r="C1908" s="73"/>
      <c r="D1908" s="74">
        <v>715.0</v>
      </c>
      <c r="E1908" s="75"/>
      <c r="F1908" s="73"/>
      <c r="G1908" s="74">
        <v>8411.0</v>
      </c>
      <c r="H1908" s="75"/>
      <c r="I1908" s="73"/>
      <c r="J1908" s="74">
        <v>7027.0</v>
      </c>
      <c r="K1908" s="75"/>
      <c r="L1908" s="73"/>
      <c r="M1908" s="74">
        <v>7418.0</v>
      </c>
      <c r="N1908" s="75"/>
      <c r="O1908" s="73"/>
      <c r="P1908" s="74">
        <v>7755.0</v>
      </c>
      <c r="Q1908" s="75"/>
    </row>
    <row r="1909" ht="15.0" customHeight="1">
      <c r="A1909" s="71" t="s">
        <v>2400</v>
      </c>
      <c r="B1909" s="72" t="s">
        <v>2389</v>
      </c>
      <c r="C1909" s="73"/>
      <c r="D1909" s="74">
        <v>2298.0</v>
      </c>
      <c r="E1909" s="75"/>
      <c r="F1909" s="73"/>
      <c r="G1909" s="74">
        <v>12090.0</v>
      </c>
      <c r="H1909" s="75"/>
      <c r="I1909" s="73"/>
      <c r="J1909" s="74">
        <v>12137.0</v>
      </c>
      <c r="K1909" s="75"/>
      <c r="L1909" s="73"/>
      <c r="M1909" s="74">
        <v>15721.0</v>
      </c>
      <c r="N1909" s="75"/>
      <c r="O1909" s="78">
        <v>24.0</v>
      </c>
      <c r="P1909" s="74">
        <v>16481.0</v>
      </c>
      <c r="Q1909" s="79">
        <f t="shared" ref="Q1909:Q1911" si="630">O1909/P1909</f>
        <v>0.001456222317</v>
      </c>
    </row>
    <row r="1910" ht="15.0" customHeight="1">
      <c r="A1910" s="71" t="s">
        <v>1851</v>
      </c>
      <c r="B1910" s="72" t="s">
        <v>2389</v>
      </c>
      <c r="C1910" s="73"/>
      <c r="D1910" s="74">
        <v>20518.0</v>
      </c>
      <c r="E1910" s="75"/>
      <c r="F1910" s="73"/>
      <c r="G1910" s="74">
        <v>49186.0</v>
      </c>
      <c r="H1910" s="75"/>
      <c r="I1910" s="78">
        <v>55.0</v>
      </c>
      <c r="J1910" s="74">
        <v>46412.0</v>
      </c>
      <c r="K1910" s="79">
        <f t="shared" ref="K1910:K1911" si="631">I1910/J1910</f>
        <v>0.001185038352</v>
      </c>
      <c r="L1910" s="78">
        <v>30.0</v>
      </c>
      <c r="M1910" s="74">
        <v>50030.0</v>
      </c>
      <c r="N1910" s="79">
        <f t="shared" ref="N1910:N1911" si="632">L1910/M1910</f>
        <v>0.0005996402159</v>
      </c>
      <c r="O1910" s="78">
        <v>43.0</v>
      </c>
      <c r="P1910" s="74">
        <v>44863.0</v>
      </c>
      <c r="Q1910" s="79">
        <f t="shared" si="630"/>
        <v>0.0009584735751</v>
      </c>
    </row>
    <row r="1911" ht="15.0" customHeight="1">
      <c r="A1911" s="71" t="s">
        <v>2401</v>
      </c>
      <c r="B1911" s="72" t="s">
        <v>2389</v>
      </c>
      <c r="C1911" s="78">
        <v>302.0</v>
      </c>
      <c r="D1911" s="74">
        <v>30470.0</v>
      </c>
      <c r="E1911" s="79">
        <f>C1911/D1911</f>
        <v>0.009911388251</v>
      </c>
      <c r="F1911" s="78">
        <v>1800.0</v>
      </c>
      <c r="G1911" s="74">
        <v>119676.0</v>
      </c>
      <c r="H1911" s="79">
        <f>F1911/G1911</f>
        <v>0.01504060965</v>
      </c>
      <c r="I1911" s="78">
        <v>3000.0</v>
      </c>
      <c r="J1911" s="74">
        <v>202096.0</v>
      </c>
      <c r="K1911" s="79">
        <f t="shared" si="631"/>
        <v>0.01484443037</v>
      </c>
      <c r="L1911" s="78">
        <v>8000.0</v>
      </c>
      <c r="M1911" s="74">
        <v>292533.0</v>
      </c>
      <c r="N1911" s="79">
        <f t="shared" si="632"/>
        <v>0.02734734201</v>
      </c>
      <c r="O1911" s="78">
        <v>6900.0</v>
      </c>
      <c r="P1911" s="74">
        <v>338176.0</v>
      </c>
      <c r="Q1911" s="79">
        <f t="shared" si="630"/>
        <v>0.02040357684</v>
      </c>
    </row>
    <row r="1912" ht="15.0" customHeight="1">
      <c r="A1912" s="71" t="s">
        <v>2402</v>
      </c>
      <c r="B1912" s="72" t="s">
        <v>2389</v>
      </c>
      <c r="C1912" s="73"/>
      <c r="D1912" s="74">
        <v>3583.0</v>
      </c>
      <c r="E1912" s="75"/>
      <c r="F1912" s="73"/>
      <c r="G1912" s="74">
        <v>4311.0</v>
      </c>
      <c r="H1912" s="75"/>
      <c r="I1912" s="73"/>
      <c r="J1912" s="74">
        <v>4063.0</v>
      </c>
      <c r="K1912" s="75"/>
      <c r="L1912" s="73"/>
      <c r="M1912" s="74">
        <v>3842.0</v>
      </c>
      <c r="N1912" s="75"/>
      <c r="O1912" s="73"/>
      <c r="P1912" s="74">
        <v>4264.0</v>
      </c>
      <c r="Q1912" s="75"/>
    </row>
    <row r="1913" ht="15.0" customHeight="1">
      <c r="A1913" s="71" t="s">
        <v>2403</v>
      </c>
      <c r="B1913" s="72" t="s">
        <v>2389</v>
      </c>
      <c r="C1913" s="73"/>
      <c r="D1913" s="74">
        <v>35.0</v>
      </c>
      <c r="E1913" s="75"/>
      <c r="F1913" s="73"/>
      <c r="G1913" s="74">
        <v>1386.0</v>
      </c>
      <c r="H1913" s="75"/>
      <c r="I1913" s="73"/>
      <c r="J1913" s="74">
        <v>965.0</v>
      </c>
      <c r="K1913" s="75"/>
      <c r="L1913" s="73"/>
      <c r="M1913" s="74">
        <v>1505.0</v>
      </c>
      <c r="N1913" s="75"/>
      <c r="O1913" s="73"/>
      <c r="P1913" s="74">
        <v>1396.0</v>
      </c>
      <c r="Q1913" s="75"/>
    </row>
    <row r="1914" ht="15.0" customHeight="1">
      <c r="A1914" s="71" t="s">
        <v>2404</v>
      </c>
      <c r="B1914" s="72" t="s">
        <v>2389</v>
      </c>
      <c r="C1914" s="73"/>
      <c r="D1914" s="74">
        <v>11217.0</v>
      </c>
      <c r="E1914" s="75"/>
      <c r="F1914" s="73"/>
      <c r="G1914" s="74">
        <v>19013.0</v>
      </c>
      <c r="H1914" s="75"/>
      <c r="I1914" s="73"/>
      <c r="J1914" s="74">
        <v>18032.0</v>
      </c>
      <c r="K1914" s="75"/>
      <c r="L1914" s="73"/>
      <c r="M1914" s="74">
        <v>15750.0</v>
      </c>
      <c r="N1914" s="75"/>
      <c r="O1914" s="76" t="s">
        <v>1383</v>
      </c>
      <c r="P1914" s="74">
        <v>15761.0</v>
      </c>
      <c r="Q1914" s="77" t="s">
        <v>1383</v>
      </c>
    </row>
    <row r="1915" ht="15.0" customHeight="1">
      <c r="A1915" s="71" t="s">
        <v>2405</v>
      </c>
      <c r="B1915" s="72" t="s">
        <v>2389</v>
      </c>
      <c r="C1915" s="73"/>
      <c r="D1915" s="74">
        <v>10965.0</v>
      </c>
      <c r="E1915" s="75"/>
      <c r="F1915" s="78">
        <v>125.0</v>
      </c>
      <c r="G1915" s="74">
        <v>34827.0</v>
      </c>
      <c r="H1915" s="79">
        <f>F1915/G1915</f>
        <v>0.003589169323</v>
      </c>
      <c r="I1915" s="78">
        <v>150.0</v>
      </c>
      <c r="J1915" s="74">
        <v>39472.0</v>
      </c>
      <c r="K1915" s="79">
        <f>I1915/J1915</f>
        <v>0.00380016214</v>
      </c>
      <c r="L1915" s="78">
        <v>175.0</v>
      </c>
      <c r="M1915" s="74">
        <v>48563.0</v>
      </c>
      <c r="N1915" s="79">
        <f>L1915/M1915</f>
        <v>0.003603566501</v>
      </c>
      <c r="O1915" s="78">
        <v>35.0</v>
      </c>
      <c r="P1915" s="74">
        <v>50208.0</v>
      </c>
      <c r="Q1915" s="79">
        <f>O1915/P1915</f>
        <v>0.0006971000637</v>
      </c>
    </row>
    <row r="1916" ht="15.0" customHeight="1">
      <c r="A1916" s="71" t="s">
        <v>2406</v>
      </c>
      <c r="B1916" s="72" t="s">
        <v>2389</v>
      </c>
      <c r="C1916" s="73"/>
      <c r="D1916" s="74">
        <v>9774.0</v>
      </c>
      <c r="E1916" s="75"/>
      <c r="F1916" s="73"/>
      <c r="G1916" s="74">
        <v>13229.0</v>
      </c>
      <c r="H1916" s="75"/>
      <c r="I1916" s="73"/>
      <c r="J1916" s="74">
        <v>20614.0</v>
      </c>
      <c r="K1916" s="75"/>
      <c r="L1916" s="76" t="s">
        <v>1383</v>
      </c>
      <c r="M1916" s="74">
        <v>23054.0</v>
      </c>
      <c r="N1916" s="77" t="s">
        <v>1383</v>
      </c>
      <c r="O1916" s="76" t="s">
        <v>1383</v>
      </c>
      <c r="P1916" s="74">
        <v>27069.0</v>
      </c>
      <c r="Q1916" s="77" t="s">
        <v>1383</v>
      </c>
    </row>
    <row r="1917" ht="15.0" customHeight="1">
      <c r="A1917" s="71" t="s">
        <v>2407</v>
      </c>
      <c r="B1917" s="72" t="s">
        <v>2389</v>
      </c>
      <c r="C1917" s="73"/>
      <c r="D1917" s="74">
        <v>13576.0</v>
      </c>
      <c r="E1917" s="75"/>
      <c r="F1917" s="76" t="s">
        <v>1383</v>
      </c>
      <c r="G1917" s="74">
        <v>18919.0</v>
      </c>
      <c r="H1917" s="77" t="s">
        <v>1383</v>
      </c>
      <c r="I1917" s="78">
        <v>59.0</v>
      </c>
      <c r="J1917" s="74">
        <v>21975.0</v>
      </c>
      <c r="K1917" s="79">
        <f>I1917/J1917</f>
        <v>0.00268486917</v>
      </c>
      <c r="L1917" s="78">
        <v>60.0</v>
      </c>
      <c r="M1917" s="74">
        <v>21835.0</v>
      </c>
      <c r="N1917" s="79">
        <f>L1917/M1917</f>
        <v>0.002747881841</v>
      </c>
      <c r="O1917" s="78">
        <v>102.0</v>
      </c>
      <c r="P1917" s="74">
        <v>26977.0</v>
      </c>
      <c r="Q1917" s="79">
        <f>O1917/P1917</f>
        <v>0.003780998628</v>
      </c>
    </row>
    <row r="1918" ht="15.0" customHeight="1">
      <c r="A1918" s="71" t="s">
        <v>2408</v>
      </c>
      <c r="B1918" s="72" t="s">
        <v>2389</v>
      </c>
      <c r="C1918" s="73"/>
      <c r="D1918" s="74">
        <v>2873.0</v>
      </c>
      <c r="E1918" s="75"/>
      <c r="F1918" s="73"/>
      <c r="G1918" s="74">
        <v>12116.0</v>
      </c>
      <c r="H1918" s="75"/>
      <c r="I1918" s="73"/>
      <c r="J1918" s="74">
        <v>18469.0</v>
      </c>
      <c r="K1918" s="75"/>
      <c r="L1918" s="73"/>
      <c r="M1918" s="74">
        <v>18578.0</v>
      </c>
      <c r="N1918" s="75"/>
      <c r="O1918" s="73"/>
      <c r="P1918" s="74">
        <v>19778.0</v>
      </c>
      <c r="Q1918" s="75"/>
    </row>
    <row r="1919" ht="15.0" customHeight="1">
      <c r="A1919" s="71" t="s">
        <v>2409</v>
      </c>
      <c r="B1919" s="72" t="s">
        <v>2389</v>
      </c>
      <c r="C1919" s="73"/>
      <c r="D1919" s="74">
        <v>12.0</v>
      </c>
      <c r="E1919" s="75"/>
      <c r="F1919" s="73"/>
      <c r="G1919" s="74">
        <v>2162.0</v>
      </c>
      <c r="H1919" s="75"/>
      <c r="I1919" s="73"/>
      <c r="J1919" s="74">
        <v>2948.0</v>
      </c>
      <c r="K1919" s="75"/>
      <c r="L1919" s="73"/>
      <c r="M1919" s="74">
        <v>5590.0</v>
      </c>
      <c r="N1919" s="75"/>
      <c r="O1919" s="73"/>
      <c r="P1919" s="74">
        <v>4056.0</v>
      </c>
      <c r="Q1919" s="75"/>
    </row>
    <row r="1920" ht="15.0" customHeight="1">
      <c r="A1920" s="71" t="s">
        <v>2410</v>
      </c>
      <c r="B1920" s="72" t="s">
        <v>2389</v>
      </c>
      <c r="C1920" s="78">
        <v>33.0</v>
      </c>
      <c r="D1920" s="74">
        <v>36978.0</v>
      </c>
      <c r="E1920" s="79">
        <f>C1920/D1920</f>
        <v>0.0008924225215</v>
      </c>
      <c r="F1920" s="78">
        <v>37.0</v>
      </c>
      <c r="G1920" s="74">
        <v>66810.0</v>
      </c>
      <c r="H1920" s="79">
        <f>F1920/G1920</f>
        <v>0.00055380931</v>
      </c>
      <c r="I1920" s="78">
        <v>65.0</v>
      </c>
      <c r="J1920" s="74">
        <v>104548.0</v>
      </c>
      <c r="K1920" s="79">
        <f>I1920/J1920</f>
        <v>0.0006217239928</v>
      </c>
      <c r="L1920" s="78">
        <v>412.0</v>
      </c>
      <c r="M1920" s="74">
        <v>203031.0</v>
      </c>
      <c r="N1920" s="79">
        <f>L1920/M1920</f>
        <v>0.002029246765</v>
      </c>
      <c r="O1920" s="78">
        <v>518.0</v>
      </c>
      <c r="P1920" s="74">
        <v>252795.0</v>
      </c>
      <c r="Q1920" s="79">
        <f>O1920/P1920</f>
        <v>0.002049091161</v>
      </c>
    </row>
    <row r="1921" ht="15.0" customHeight="1">
      <c r="A1921" s="71" t="s">
        <v>2411</v>
      </c>
      <c r="B1921" s="72" t="s">
        <v>2389</v>
      </c>
      <c r="C1921" s="73"/>
      <c r="D1921" s="74">
        <v>9243.0</v>
      </c>
      <c r="E1921" s="75"/>
      <c r="F1921" s="73"/>
      <c r="G1921" s="74">
        <v>18697.0</v>
      </c>
      <c r="H1921" s="80"/>
      <c r="I1921" s="73"/>
      <c r="J1921" s="74">
        <v>16855.0</v>
      </c>
      <c r="K1921" s="75"/>
      <c r="L1921" s="73"/>
      <c r="M1921" s="74">
        <v>19848.0</v>
      </c>
      <c r="N1921" s="75"/>
      <c r="O1921" s="76" t="s">
        <v>1383</v>
      </c>
      <c r="P1921" s="74">
        <v>18334.0</v>
      </c>
      <c r="Q1921" s="77" t="s">
        <v>1383</v>
      </c>
    </row>
    <row r="1922" ht="15.0" customHeight="1">
      <c r="A1922" s="71" t="s">
        <v>2412</v>
      </c>
      <c r="B1922" s="72" t="s">
        <v>2389</v>
      </c>
      <c r="C1922" s="73"/>
      <c r="D1922" s="74">
        <v>6855.0</v>
      </c>
      <c r="E1922" s="75"/>
      <c r="F1922" s="73"/>
      <c r="G1922" s="74">
        <v>10755.0</v>
      </c>
      <c r="H1922" s="75"/>
      <c r="I1922" s="73"/>
      <c r="J1922" s="74">
        <v>9499.0</v>
      </c>
      <c r="K1922" s="75"/>
      <c r="L1922" s="73"/>
      <c r="M1922" s="74">
        <v>10355.0</v>
      </c>
      <c r="N1922" s="75"/>
      <c r="O1922" s="73"/>
      <c r="P1922" s="74">
        <v>10771.0</v>
      </c>
      <c r="Q1922" s="75"/>
    </row>
    <row r="1923" ht="15.0" customHeight="1">
      <c r="A1923" s="71" t="s">
        <v>2413</v>
      </c>
      <c r="B1923" s="72" t="s">
        <v>2389</v>
      </c>
      <c r="C1923" s="73"/>
      <c r="D1923" s="74">
        <v>16724.0</v>
      </c>
      <c r="E1923" s="75"/>
      <c r="F1923" s="73"/>
      <c r="G1923" s="74">
        <v>27587.0</v>
      </c>
      <c r="H1923" s="75"/>
      <c r="I1923" s="73"/>
      <c r="J1923" s="74">
        <v>30041.0</v>
      </c>
      <c r="K1923" s="75"/>
      <c r="L1923" s="73"/>
      <c r="M1923" s="74">
        <v>30030.0</v>
      </c>
      <c r="N1923" s="75"/>
      <c r="O1923" s="73"/>
      <c r="P1923" s="74">
        <v>33496.0</v>
      </c>
      <c r="Q1923" s="75"/>
    </row>
    <row r="1924" ht="15.0" customHeight="1">
      <c r="A1924" s="71" t="s">
        <v>1857</v>
      </c>
      <c r="B1924" s="72" t="s">
        <v>2389</v>
      </c>
      <c r="C1924" s="78">
        <f>44+12</f>
        <v>56</v>
      </c>
      <c r="D1924" s="74">
        <v>11757.0</v>
      </c>
      <c r="E1924" s="79">
        <f>C1924/D1924</f>
        <v>0.004763119843</v>
      </c>
      <c r="F1924" s="78">
        <v>63.0</v>
      </c>
      <c r="G1924" s="74">
        <v>24237.0</v>
      </c>
      <c r="H1924" s="79">
        <f>F1924/G1924</f>
        <v>0.0025993316</v>
      </c>
      <c r="I1924" s="73"/>
      <c r="J1924" s="74">
        <v>25160.0</v>
      </c>
      <c r="K1924" s="75"/>
      <c r="L1924" s="78">
        <v>110.0</v>
      </c>
      <c r="M1924" s="74">
        <v>31397.0</v>
      </c>
      <c r="N1924" s="79">
        <f>L1924/M1924</f>
        <v>0.003503519445</v>
      </c>
      <c r="O1924" s="78">
        <v>82.0</v>
      </c>
      <c r="P1924" s="74">
        <v>24893.0</v>
      </c>
      <c r="Q1924" s="79">
        <f>O1924/P1924</f>
        <v>0.003294098743</v>
      </c>
    </row>
    <row r="1925" ht="15.0" customHeight="1">
      <c r="A1925" s="71" t="s">
        <v>1388</v>
      </c>
      <c r="B1925" s="72" t="s">
        <v>2389</v>
      </c>
      <c r="C1925" s="73"/>
      <c r="D1925" s="74">
        <v>1739.0</v>
      </c>
      <c r="E1925" s="75"/>
      <c r="F1925" s="73"/>
      <c r="G1925" s="74">
        <v>3635.0</v>
      </c>
      <c r="H1925" s="75"/>
      <c r="I1925" s="73"/>
      <c r="J1925" s="74">
        <v>4700.0</v>
      </c>
      <c r="K1925" s="75"/>
      <c r="L1925" s="73"/>
      <c r="M1925" s="74">
        <v>5385.0</v>
      </c>
      <c r="N1925" s="75"/>
      <c r="O1925" s="73"/>
      <c r="P1925" s="74">
        <v>5911.0</v>
      </c>
      <c r="Q1925" s="75"/>
    </row>
    <row r="1926" ht="15.0" customHeight="1">
      <c r="A1926" s="71" t="s">
        <v>2414</v>
      </c>
      <c r="B1926" s="72" t="s">
        <v>2389</v>
      </c>
      <c r="C1926" s="73"/>
      <c r="D1926" s="74">
        <v>3453.0</v>
      </c>
      <c r="E1926" s="75"/>
      <c r="F1926" s="73"/>
      <c r="G1926" s="74">
        <v>12973.0</v>
      </c>
      <c r="H1926" s="75"/>
      <c r="I1926" s="73"/>
      <c r="J1926" s="74">
        <v>11844.0</v>
      </c>
      <c r="K1926" s="75"/>
      <c r="L1926" s="73"/>
      <c r="M1926" s="74">
        <v>12785.0</v>
      </c>
      <c r="N1926" s="75"/>
      <c r="O1926" s="73"/>
      <c r="P1926" s="74">
        <v>11568.0</v>
      </c>
      <c r="Q1926" s="75"/>
    </row>
    <row r="1927" ht="15.0" customHeight="1">
      <c r="A1927" s="71" t="s">
        <v>2415</v>
      </c>
      <c r="B1927" s="72" t="s">
        <v>2389</v>
      </c>
      <c r="C1927" s="73"/>
      <c r="D1927" s="74">
        <v>5931.0</v>
      </c>
      <c r="E1927" s="75"/>
      <c r="F1927" s="73"/>
      <c r="G1927" s="74">
        <v>9551.0</v>
      </c>
      <c r="H1927" s="75"/>
      <c r="I1927" s="73"/>
      <c r="J1927" s="74">
        <v>11013.0</v>
      </c>
      <c r="K1927" s="75"/>
      <c r="L1927" s="73"/>
      <c r="M1927" s="74">
        <v>10063.0</v>
      </c>
      <c r="N1927" s="75"/>
      <c r="O1927" s="76" t="s">
        <v>1383</v>
      </c>
      <c r="P1927" s="74">
        <v>10285.0</v>
      </c>
      <c r="Q1927" s="77" t="s">
        <v>1383</v>
      </c>
    </row>
    <row r="1928" ht="15.0" customHeight="1">
      <c r="A1928" s="71" t="s">
        <v>2416</v>
      </c>
      <c r="B1928" s="72" t="s">
        <v>2389</v>
      </c>
      <c r="C1928" s="73"/>
      <c r="D1928" s="74">
        <v>0.0</v>
      </c>
      <c r="E1928" s="75"/>
      <c r="F1928" s="73"/>
      <c r="G1928" s="74">
        <v>2127.0</v>
      </c>
      <c r="H1928" s="75"/>
      <c r="I1928" s="73"/>
      <c r="J1928" s="74">
        <v>3078.0</v>
      </c>
      <c r="K1928" s="75"/>
      <c r="L1928" s="73"/>
      <c r="M1928" s="74">
        <v>7745.0</v>
      </c>
      <c r="N1928" s="75"/>
      <c r="O1928" s="73"/>
      <c r="P1928" s="74">
        <v>6624.0</v>
      </c>
      <c r="Q1928" s="75"/>
    </row>
    <row r="1929" ht="15.0" customHeight="1">
      <c r="A1929" s="71" t="s">
        <v>2417</v>
      </c>
      <c r="B1929" s="72" t="s">
        <v>2389</v>
      </c>
      <c r="C1929" s="73"/>
      <c r="D1929" s="74">
        <v>0.0</v>
      </c>
      <c r="E1929" s="75"/>
      <c r="F1929" s="73"/>
      <c r="G1929" s="74">
        <v>1850.0</v>
      </c>
      <c r="H1929" s="75"/>
      <c r="I1929" s="73"/>
      <c r="J1929" s="74">
        <v>1948.0</v>
      </c>
      <c r="K1929" s="75"/>
      <c r="L1929" s="73"/>
      <c r="M1929" s="74">
        <v>4720.0</v>
      </c>
      <c r="N1929" s="75"/>
      <c r="O1929" s="73"/>
      <c r="P1929" s="74">
        <v>4631.0</v>
      </c>
      <c r="Q1929" s="75"/>
    </row>
    <row r="1930" ht="15.0" customHeight="1">
      <c r="A1930" s="71" t="s">
        <v>1389</v>
      </c>
      <c r="B1930" s="72" t="s">
        <v>2389</v>
      </c>
      <c r="C1930" s="73"/>
      <c r="D1930" s="74">
        <v>2187.0</v>
      </c>
      <c r="E1930" s="75"/>
      <c r="F1930" s="73"/>
      <c r="G1930" s="74">
        <v>4234.0</v>
      </c>
      <c r="H1930" s="75"/>
      <c r="I1930" s="73"/>
      <c r="J1930" s="74">
        <v>4162.0</v>
      </c>
      <c r="K1930" s="75"/>
      <c r="L1930" s="73"/>
      <c r="M1930" s="74">
        <v>5710.0</v>
      </c>
      <c r="N1930" s="75"/>
      <c r="O1930" s="73"/>
      <c r="P1930" s="74">
        <v>7511.0</v>
      </c>
      <c r="Q1930" s="75"/>
    </row>
    <row r="1931" ht="15.0" customHeight="1">
      <c r="A1931" s="71" t="s">
        <v>1390</v>
      </c>
      <c r="B1931" s="72" t="s">
        <v>2389</v>
      </c>
      <c r="C1931" s="73"/>
      <c r="D1931" s="74">
        <v>16723.0</v>
      </c>
      <c r="E1931" s="75"/>
      <c r="F1931" s="73"/>
      <c r="G1931" s="74">
        <v>29038.0</v>
      </c>
      <c r="H1931" s="75"/>
      <c r="I1931" s="73"/>
      <c r="J1931" s="74">
        <v>37633.0</v>
      </c>
      <c r="K1931" s="75"/>
      <c r="L1931" s="78">
        <v>14.0</v>
      </c>
      <c r="M1931" s="74">
        <v>43180.0</v>
      </c>
      <c r="N1931" s="79">
        <f>L1931/M1931</f>
        <v>0.0003242241779</v>
      </c>
      <c r="O1931" s="78">
        <v>17.0</v>
      </c>
      <c r="P1931" s="74">
        <v>43970.0</v>
      </c>
      <c r="Q1931" s="79">
        <f>O1931/P1931</f>
        <v>0.0003866272458</v>
      </c>
    </row>
    <row r="1932" ht="15.0" customHeight="1">
      <c r="A1932" s="71" t="s">
        <v>2418</v>
      </c>
      <c r="B1932" s="72" t="s">
        <v>2389</v>
      </c>
      <c r="C1932" s="73"/>
      <c r="D1932" s="74">
        <v>25.0</v>
      </c>
      <c r="E1932" s="75"/>
      <c r="F1932" s="73"/>
      <c r="G1932" s="74">
        <v>9538.0</v>
      </c>
      <c r="H1932" s="75"/>
      <c r="I1932" s="73"/>
      <c r="J1932" s="74">
        <v>10933.0</v>
      </c>
      <c r="K1932" s="75"/>
      <c r="L1932" s="73"/>
      <c r="M1932" s="74">
        <v>16044.0</v>
      </c>
      <c r="N1932" s="75"/>
      <c r="O1932" s="73"/>
      <c r="P1932" s="74">
        <v>12149.0</v>
      </c>
      <c r="Q1932" s="75"/>
    </row>
    <row r="1933" ht="15.0" customHeight="1">
      <c r="A1933" s="71" t="s">
        <v>532</v>
      </c>
      <c r="B1933" s="72" t="s">
        <v>2389</v>
      </c>
      <c r="C1933" s="73"/>
      <c r="D1933" s="74">
        <v>5045.0</v>
      </c>
      <c r="E1933" s="75"/>
      <c r="F1933" s="73"/>
      <c r="G1933" s="74">
        <v>17043.0</v>
      </c>
      <c r="H1933" s="75"/>
      <c r="I1933" s="73"/>
      <c r="J1933" s="74">
        <v>16864.0</v>
      </c>
      <c r="K1933" s="75"/>
      <c r="L1933" s="73"/>
      <c r="M1933" s="74">
        <v>14545.0</v>
      </c>
      <c r="N1933" s="75"/>
      <c r="O1933" s="73"/>
      <c r="P1933" s="74">
        <v>12524.0</v>
      </c>
      <c r="Q1933" s="75"/>
    </row>
    <row r="1934" ht="15.0" customHeight="1">
      <c r="A1934" s="71" t="s">
        <v>2419</v>
      </c>
      <c r="B1934" s="72" t="s">
        <v>2389</v>
      </c>
      <c r="C1934" s="73"/>
      <c r="D1934" s="74">
        <v>0.0</v>
      </c>
      <c r="E1934" s="75"/>
      <c r="F1934" s="73"/>
      <c r="G1934" s="74">
        <v>65.0</v>
      </c>
      <c r="H1934" s="75"/>
      <c r="I1934" s="73"/>
      <c r="J1934" s="74">
        <v>67.0</v>
      </c>
      <c r="K1934" s="75"/>
      <c r="L1934" s="73"/>
      <c r="M1934" s="74">
        <v>1963.0</v>
      </c>
      <c r="N1934" s="75"/>
      <c r="O1934" s="73"/>
      <c r="P1934" s="74">
        <v>3735.0</v>
      </c>
      <c r="Q1934" s="75"/>
    </row>
    <row r="1935" ht="15.0" customHeight="1">
      <c r="A1935" s="71" t="s">
        <v>2420</v>
      </c>
      <c r="B1935" s="72" t="s">
        <v>2389</v>
      </c>
      <c r="C1935" s="73"/>
      <c r="D1935" s="74">
        <v>3603.0</v>
      </c>
      <c r="E1935" s="75"/>
      <c r="F1935" s="73"/>
      <c r="G1935" s="74">
        <v>22618.0</v>
      </c>
      <c r="H1935" s="75"/>
      <c r="I1935" s="73"/>
      <c r="J1935" s="74">
        <v>18805.0</v>
      </c>
      <c r="K1935" s="75"/>
      <c r="L1935" s="73"/>
      <c r="M1935" s="74">
        <v>23669.0</v>
      </c>
      <c r="N1935" s="75"/>
      <c r="O1935" s="78">
        <v>14.0</v>
      </c>
      <c r="P1935" s="74">
        <v>20571.0</v>
      </c>
      <c r="Q1935" s="79">
        <f>O1935/P1935</f>
        <v>0.0006805697341</v>
      </c>
    </row>
    <row r="1936" ht="15.0" customHeight="1">
      <c r="A1936" s="71" t="s">
        <v>2421</v>
      </c>
      <c r="B1936" s="72" t="s">
        <v>2389</v>
      </c>
      <c r="C1936" s="78">
        <v>26.0</v>
      </c>
      <c r="D1936" s="74">
        <v>25983.0</v>
      </c>
      <c r="E1936" s="79">
        <f>C1936/D1936</f>
        <v>0.001000654274</v>
      </c>
      <c r="F1936" s="73"/>
      <c r="G1936" s="74">
        <v>49021.0</v>
      </c>
      <c r="H1936" s="75"/>
      <c r="I1936" s="73"/>
      <c r="J1936" s="74">
        <v>49609.0</v>
      </c>
      <c r="K1936" s="75"/>
      <c r="L1936" s="73"/>
      <c r="M1936" s="74">
        <v>46180.0</v>
      </c>
      <c r="N1936" s="75"/>
      <c r="O1936" s="73"/>
      <c r="P1936" s="74">
        <v>47190.0</v>
      </c>
      <c r="Q1936" s="75"/>
    </row>
    <row r="1937" ht="15.0" customHeight="1">
      <c r="A1937" s="71" t="s">
        <v>2422</v>
      </c>
      <c r="B1937" s="72" t="s">
        <v>2389</v>
      </c>
      <c r="C1937" s="73"/>
      <c r="D1937" s="74">
        <v>6.0</v>
      </c>
      <c r="E1937" s="75"/>
      <c r="F1937" s="73"/>
      <c r="G1937" s="74">
        <v>5224.0</v>
      </c>
      <c r="H1937" s="75"/>
      <c r="I1937" s="73"/>
      <c r="J1937" s="74">
        <v>9154.0</v>
      </c>
      <c r="K1937" s="75"/>
      <c r="L1937" s="78">
        <v>20.0</v>
      </c>
      <c r="M1937" s="74">
        <v>14461.0</v>
      </c>
      <c r="N1937" s="79">
        <f t="shared" ref="N1937:N1939" si="633">L1937/M1937</f>
        <v>0.001383030219</v>
      </c>
      <c r="O1937" s="73"/>
      <c r="P1937" s="74">
        <v>10331.0</v>
      </c>
      <c r="Q1937" s="75"/>
    </row>
    <row r="1938" ht="15.0" customHeight="1">
      <c r="A1938" s="71" t="s">
        <v>2423</v>
      </c>
      <c r="B1938" s="72" t="s">
        <v>2389</v>
      </c>
      <c r="C1938" s="73"/>
      <c r="D1938" s="74">
        <v>16673.0</v>
      </c>
      <c r="E1938" s="75"/>
      <c r="F1938" s="76" t="s">
        <v>1383</v>
      </c>
      <c r="G1938" s="74">
        <v>18897.0</v>
      </c>
      <c r="H1938" s="77" t="s">
        <v>1383</v>
      </c>
      <c r="I1938" s="78">
        <v>22.0</v>
      </c>
      <c r="J1938" s="74">
        <v>19013.0</v>
      </c>
      <c r="K1938" s="79">
        <f>I1938/J1938</f>
        <v>0.001157103035</v>
      </c>
      <c r="L1938" s="78">
        <v>29.0</v>
      </c>
      <c r="M1938" s="74">
        <v>19129.0</v>
      </c>
      <c r="N1938" s="79">
        <f t="shared" si="633"/>
        <v>0.001516022793</v>
      </c>
      <c r="O1938" s="78">
        <v>42.0</v>
      </c>
      <c r="P1938" s="74">
        <v>17812.0</v>
      </c>
      <c r="Q1938" s="79">
        <f t="shared" ref="Q1938:Q1939" si="634">O1938/P1938</f>
        <v>0.002357960925</v>
      </c>
    </row>
    <row r="1939" ht="15.0" customHeight="1">
      <c r="A1939" s="71" t="s">
        <v>2424</v>
      </c>
      <c r="B1939" s="72" t="s">
        <v>2389</v>
      </c>
      <c r="C1939" s="73"/>
      <c r="D1939" s="74">
        <v>5546.0</v>
      </c>
      <c r="E1939" s="75"/>
      <c r="F1939" s="73"/>
      <c r="G1939" s="74">
        <v>8434.0</v>
      </c>
      <c r="H1939" s="75"/>
      <c r="I1939" s="73"/>
      <c r="J1939" s="74">
        <v>8824.0</v>
      </c>
      <c r="K1939" s="75"/>
      <c r="L1939" s="78">
        <v>26.0</v>
      </c>
      <c r="M1939" s="74">
        <v>11984.0</v>
      </c>
      <c r="N1939" s="79">
        <f t="shared" si="633"/>
        <v>0.002169559413</v>
      </c>
      <c r="O1939" s="78">
        <f>29+13</f>
        <v>42</v>
      </c>
      <c r="P1939" s="74">
        <v>12321.0</v>
      </c>
      <c r="Q1939" s="79">
        <f t="shared" si="634"/>
        <v>0.00340881422</v>
      </c>
    </row>
    <row r="1940" ht="15.0" customHeight="1">
      <c r="A1940" s="71" t="s">
        <v>2425</v>
      </c>
      <c r="B1940" s="72" t="s">
        <v>2389</v>
      </c>
      <c r="C1940" s="73"/>
      <c r="D1940" s="74">
        <v>800.0</v>
      </c>
      <c r="E1940" s="80"/>
      <c r="F1940" s="73"/>
      <c r="G1940" s="74">
        <v>6654.0</v>
      </c>
      <c r="H1940" s="75"/>
      <c r="I1940" s="73"/>
      <c r="J1940" s="74">
        <v>5847.0</v>
      </c>
      <c r="K1940" s="75"/>
      <c r="L1940" s="73"/>
      <c r="M1940" s="74">
        <v>7645.0</v>
      </c>
      <c r="N1940" s="75"/>
      <c r="O1940" s="73"/>
      <c r="P1940" s="74">
        <v>6192.0</v>
      </c>
      <c r="Q1940" s="75"/>
    </row>
    <row r="1941" ht="15.0" customHeight="1">
      <c r="A1941" s="71" t="s">
        <v>2426</v>
      </c>
      <c r="B1941" s="72" t="s">
        <v>2389</v>
      </c>
      <c r="C1941" s="73"/>
      <c r="D1941" s="74">
        <v>20391.0</v>
      </c>
      <c r="E1941" s="75"/>
      <c r="F1941" s="78">
        <v>120.0</v>
      </c>
      <c r="G1941" s="74">
        <v>26603.0</v>
      </c>
      <c r="H1941" s="79">
        <f>F1941/G1941</f>
        <v>0.004510769462</v>
      </c>
      <c r="I1941" s="78">
        <v>40.0</v>
      </c>
      <c r="J1941" s="74">
        <v>25667.0</v>
      </c>
      <c r="K1941" s="79">
        <f>I1941/J1941</f>
        <v>0.001558421319</v>
      </c>
      <c r="L1941" s="78">
        <v>12.0</v>
      </c>
      <c r="M1941" s="74">
        <v>24136.0</v>
      </c>
      <c r="N1941" s="79">
        <f>L1941/M1941</f>
        <v>0.0004971826318</v>
      </c>
      <c r="O1941" s="78">
        <v>13.0</v>
      </c>
      <c r="P1941" s="74">
        <v>24909.0</v>
      </c>
      <c r="Q1941" s="79">
        <f>O1941/P1941</f>
        <v>0.000521899715</v>
      </c>
    </row>
    <row r="1942" ht="15.0" customHeight="1">
      <c r="A1942" s="71" t="s">
        <v>2427</v>
      </c>
      <c r="B1942" s="72" t="s">
        <v>2389</v>
      </c>
      <c r="C1942" s="73"/>
      <c r="D1942" s="74">
        <v>10924.0</v>
      </c>
      <c r="E1942" s="75"/>
      <c r="F1942" s="73"/>
      <c r="G1942" s="74">
        <v>21703.0</v>
      </c>
      <c r="H1942" s="75"/>
      <c r="I1942" s="73"/>
      <c r="J1942" s="74">
        <v>20601.0</v>
      </c>
      <c r="K1942" s="75"/>
      <c r="L1942" s="73"/>
      <c r="M1942" s="74">
        <v>19999.0</v>
      </c>
      <c r="N1942" s="75"/>
      <c r="O1942" s="73"/>
      <c r="P1942" s="74">
        <v>20226.0</v>
      </c>
      <c r="Q1942" s="75"/>
    </row>
    <row r="1943" ht="15.0" customHeight="1">
      <c r="A1943" s="71" t="s">
        <v>2428</v>
      </c>
      <c r="B1943" s="72" t="s">
        <v>2389</v>
      </c>
      <c r="C1943" s="73"/>
      <c r="D1943" s="74">
        <v>151.0</v>
      </c>
      <c r="E1943" s="75"/>
      <c r="F1943" s="73"/>
      <c r="G1943" s="74">
        <v>30960.0</v>
      </c>
      <c r="H1943" s="75"/>
      <c r="I1943" s="73"/>
      <c r="J1943" s="74">
        <v>33375.0</v>
      </c>
      <c r="K1943" s="75"/>
      <c r="L1943" s="73"/>
      <c r="M1943" s="74">
        <v>41610.0</v>
      </c>
      <c r="N1943" s="75"/>
      <c r="O1943" s="76" t="s">
        <v>1383</v>
      </c>
      <c r="P1943" s="74">
        <v>33479.0</v>
      </c>
      <c r="Q1943" s="77" t="s">
        <v>1383</v>
      </c>
    </row>
    <row r="1944" ht="15.0" customHeight="1">
      <c r="A1944" s="82" t="s">
        <v>2429</v>
      </c>
      <c r="B1944" s="72" t="s">
        <v>2389</v>
      </c>
      <c r="C1944" s="78">
        <v>2.0</v>
      </c>
      <c r="D1944" s="74">
        <v>6421.0</v>
      </c>
      <c r="E1944" s="79">
        <f>C1944/D1944</f>
        <v>0.0003114779629</v>
      </c>
      <c r="F1944" s="73"/>
      <c r="G1944" s="74">
        <v>24575.0</v>
      </c>
      <c r="H1944" s="75"/>
      <c r="I1944" s="73"/>
      <c r="J1944" s="74">
        <v>31310.0</v>
      </c>
      <c r="K1944" s="75"/>
      <c r="L1944" s="76" t="s">
        <v>1383</v>
      </c>
      <c r="M1944" s="74">
        <v>44346.0</v>
      </c>
      <c r="N1944" s="77" t="s">
        <v>1383</v>
      </c>
      <c r="O1944" s="78">
        <v>32.0</v>
      </c>
      <c r="P1944" s="74">
        <v>48998.0</v>
      </c>
      <c r="Q1944" s="79">
        <f>O1944/P1944</f>
        <v>0.0006530878811</v>
      </c>
    </row>
    <row r="1945" ht="15.0" customHeight="1">
      <c r="A1945" s="71" t="s">
        <v>2430</v>
      </c>
      <c r="B1945" s="72" t="s">
        <v>2389</v>
      </c>
      <c r="C1945" s="73"/>
      <c r="D1945" s="74">
        <v>82.0</v>
      </c>
      <c r="E1945" s="75"/>
      <c r="F1945" s="73"/>
      <c r="G1945" s="74">
        <v>1765.0</v>
      </c>
      <c r="H1945" s="75"/>
      <c r="I1945" s="73"/>
      <c r="J1945" s="74">
        <v>6084.0</v>
      </c>
      <c r="K1945" s="75"/>
      <c r="L1945" s="73"/>
      <c r="M1945" s="74">
        <v>11023.0</v>
      </c>
      <c r="N1945" s="75"/>
      <c r="O1945" s="73"/>
      <c r="P1945" s="74">
        <v>10046.0</v>
      </c>
      <c r="Q1945" s="75"/>
    </row>
    <row r="1946" ht="15.0" customHeight="1">
      <c r="A1946" s="71" t="s">
        <v>2431</v>
      </c>
      <c r="B1946" s="72" t="s">
        <v>2389</v>
      </c>
      <c r="C1946" s="73"/>
      <c r="D1946" s="74">
        <v>0.0</v>
      </c>
      <c r="E1946" s="75"/>
      <c r="F1946" s="73"/>
      <c r="G1946" s="74">
        <v>4001.0</v>
      </c>
      <c r="H1946" s="80"/>
      <c r="I1946" s="73"/>
      <c r="J1946" s="74">
        <v>4528.0</v>
      </c>
      <c r="K1946" s="75"/>
      <c r="L1946" s="73"/>
      <c r="M1946" s="74">
        <v>7830.0</v>
      </c>
      <c r="N1946" s="75"/>
      <c r="O1946" s="73"/>
      <c r="P1946" s="74">
        <v>6494.0</v>
      </c>
      <c r="Q1946" s="75"/>
    </row>
    <row r="1947" ht="15.0" customHeight="1">
      <c r="A1947" s="71" t="s">
        <v>1402</v>
      </c>
      <c r="B1947" s="72" t="s">
        <v>2389</v>
      </c>
      <c r="C1947" s="78">
        <v>260.0</v>
      </c>
      <c r="D1947" s="74">
        <v>33488.0</v>
      </c>
      <c r="E1947" s="79">
        <f>C1947/D1947</f>
        <v>0.007763975155</v>
      </c>
      <c r="F1947" s="78">
        <v>4000.0</v>
      </c>
      <c r="G1947" s="74">
        <v>135748.0</v>
      </c>
      <c r="H1947" s="79">
        <f>F1947/G1947</f>
        <v>0.02946636415</v>
      </c>
      <c r="I1947" s="78">
        <v>8000.0</v>
      </c>
      <c r="J1947" s="74">
        <v>210551.0</v>
      </c>
      <c r="K1947" s="79">
        <f>I1947/J1947</f>
        <v>0.03799554502</v>
      </c>
      <c r="L1947" s="78">
        <v>7511.0</v>
      </c>
      <c r="M1947" s="74">
        <v>325691.0</v>
      </c>
      <c r="N1947" s="79">
        <f>L1947/M1947</f>
        <v>0.02306173643</v>
      </c>
      <c r="O1947" s="78">
        <v>10550.0</v>
      </c>
      <c r="P1947" s="74">
        <v>398564.0</v>
      </c>
      <c r="Q1947" s="79">
        <f>O1947/P1947</f>
        <v>0.0264700274</v>
      </c>
    </row>
    <row r="1948" ht="15.0" customHeight="1">
      <c r="A1948" s="71" t="s">
        <v>1612</v>
      </c>
      <c r="B1948" s="72" t="s">
        <v>2389</v>
      </c>
      <c r="C1948" s="73"/>
      <c r="D1948" s="74">
        <v>24.0</v>
      </c>
      <c r="E1948" s="75"/>
      <c r="F1948" s="73"/>
      <c r="G1948" s="74">
        <v>2320.0</v>
      </c>
      <c r="H1948" s="75"/>
      <c r="I1948" s="73"/>
      <c r="J1948" s="74">
        <v>4309.0</v>
      </c>
      <c r="K1948" s="75"/>
      <c r="L1948" s="73"/>
      <c r="M1948" s="74">
        <v>13573.0</v>
      </c>
      <c r="N1948" s="75"/>
      <c r="O1948" s="73"/>
      <c r="P1948" s="74">
        <v>15367.0</v>
      </c>
      <c r="Q1948" s="75"/>
    </row>
    <row r="1949" ht="15.0" customHeight="1">
      <c r="A1949" s="71" t="s">
        <v>2432</v>
      </c>
      <c r="B1949" s="72" t="s">
        <v>2389</v>
      </c>
      <c r="C1949" s="78">
        <v>14.0</v>
      </c>
      <c r="D1949" s="74">
        <v>10082.0</v>
      </c>
      <c r="E1949" s="79">
        <f>C1949/D1949</f>
        <v>0.00138861337</v>
      </c>
      <c r="F1949" s="73"/>
      <c r="G1949" s="74">
        <v>23501.0</v>
      </c>
      <c r="H1949" s="75"/>
      <c r="I1949" s="73"/>
      <c r="J1949" s="74">
        <v>27971.0</v>
      </c>
      <c r="K1949" s="75"/>
      <c r="L1949" s="78">
        <v>16.0</v>
      </c>
      <c r="M1949" s="74">
        <v>27441.0</v>
      </c>
      <c r="N1949" s="79">
        <f>L1949/M1949</f>
        <v>0.0005830691301</v>
      </c>
      <c r="O1949" s="78">
        <v>16.0</v>
      </c>
      <c r="P1949" s="74">
        <v>24935.0</v>
      </c>
      <c r="Q1949" s="79">
        <f>O1949/P1949</f>
        <v>0.0006416683377</v>
      </c>
    </row>
    <row r="1950" ht="15.0" customHeight="1">
      <c r="A1950" s="71" t="s">
        <v>2433</v>
      </c>
      <c r="B1950" s="72" t="s">
        <v>2389</v>
      </c>
      <c r="C1950" s="73"/>
      <c r="D1950" s="74">
        <v>38.0</v>
      </c>
      <c r="E1950" s="75"/>
      <c r="F1950" s="73"/>
      <c r="G1950" s="74">
        <v>3942.0</v>
      </c>
      <c r="H1950" s="75"/>
      <c r="I1950" s="73"/>
      <c r="J1950" s="74">
        <v>3747.0</v>
      </c>
      <c r="K1950" s="75"/>
      <c r="L1950" s="73"/>
      <c r="M1950" s="74">
        <v>5979.0</v>
      </c>
      <c r="N1950" s="75"/>
      <c r="O1950" s="73"/>
      <c r="P1950" s="74">
        <v>6056.0</v>
      </c>
      <c r="Q1950" s="75"/>
    </row>
    <row r="1951" ht="15.0" customHeight="1">
      <c r="A1951" s="71" t="s">
        <v>1983</v>
      </c>
      <c r="B1951" s="72" t="s">
        <v>2389</v>
      </c>
      <c r="C1951" s="73"/>
      <c r="D1951" s="74">
        <v>5597.0</v>
      </c>
      <c r="E1951" s="75"/>
      <c r="F1951" s="73"/>
      <c r="G1951" s="74">
        <v>14566.0</v>
      </c>
      <c r="H1951" s="75"/>
      <c r="I1951" s="73"/>
      <c r="J1951" s="74">
        <v>15887.0</v>
      </c>
      <c r="K1951" s="75"/>
      <c r="L1951" s="76" t="s">
        <v>1383</v>
      </c>
      <c r="M1951" s="74">
        <v>13138.0</v>
      </c>
      <c r="N1951" s="77" t="s">
        <v>1383</v>
      </c>
      <c r="O1951" s="73"/>
      <c r="P1951" s="74">
        <v>12858.0</v>
      </c>
      <c r="Q1951" s="75"/>
    </row>
    <row r="1952" ht="15.0" customHeight="1">
      <c r="A1952" s="71" t="s">
        <v>2434</v>
      </c>
      <c r="B1952" s="72" t="s">
        <v>2389</v>
      </c>
      <c r="C1952" s="73"/>
      <c r="D1952" s="74">
        <v>18143.0</v>
      </c>
      <c r="E1952" s="75"/>
      <c r="F1952" s="73"/>
      <c r="G1952" s="74">
        <v>31258.0</v>
      </c>
      <c r="H1952" s="75"/>
      <c r="I1952" s="78">
        <v>17.0</v>
      </c>
      <c r="J1952" s="74">
        <v>35355.0</v>
      </c>
      <c r="K1952" s="79">
        <f>I1952/J1952</f>
        <v>0.0004808372225</v>
      </c>
      <c r="L1952" s="76" t="s">
        <v>1383</v>
      </c>
      <c r="M1952" s="74">
        <v>32822.0</v>
      </c>
      <c r="N1952" s="77" t="s">
        <v>1383</v>
      </c>
      <c r="O1952" s="78">
        <v>14.0</v>
      </c>
      <c r="P1952" s="74">
        <v>33658.0</v>
      </c>
      <c r="Q1952" s="79">
        <f>O1952/P1952</f>
        <v>0.0004159486601</v>
      </c>
    </row>
    <row r="1953" ht="15.0" customHeight="1">
      <c r="A1953" s="71" t="s">
        <v>2435</v>
      </c>
      <c r="B1953" s="72" t="s">
        <v>2389</v>
      </c>
      <c r="C1953" s="73"/>
      <c r="D1953" s="74">
        <v>28.0</v>
      </c>
      <c r="E1953" s="75"/>
      <c r="F1953" s="73"/>
      <c r="G1953" s="74">
        <v>3092.0</v>
      </c>
      <c r="H1953" s="75"/>
      <c r="I1953" s="73"/>
      <c r="J1953" s="74">
        <v>5876.0</v>
      </c>
      <c r="K1953" s="75"/>
      <c r="L1953" s="76" t="s">
        <v>1383</v>
      </c>
      <c r="M1953" s="74">
        <v>8601.0</v>
      </c>
      <c r="N1953" s="77" t="s">
        <v>1383</v>
      </c>
      <c r="O1953" s="73"/>
      <c r="P1953" s="74">
        <v>7847.0</v>
      </c>
      <c r="Q1953" s="75"/>
    </row>
    <row r="1954" ht="15.0" customHeight="1">
      <c r="A1954" s="71" t="s">
        <v>2436</v>
      </c>
      <c r="B1954" s="72" t="s">
        <v>2389</v>
      </c>
      <c r="C1954" s="73"/>
      <c r="D1954" s="74">
        <v>665.0</v>
      </c>
      <c r="E1954" s="75"/>
      <c r="F1954" s="73"/>
      <c r="G1954" s="74">
        <v>3460.0</v>
      </c>
      <c r="H1954" s="75"/>
      <c r="I1954" s="73"/>
      <c r="J1954" s="74">
        <v>5296.0</v>
      </c>
      <c r="K1954" s="75"/>
      <c r="L1954" s="76" t="s">
        <v>1383</v>
      </c>
      <c r="M1954" s="74">
        <v>8828.0</v>
      </c>
      <c r="N1954" s="77" t="s">
        <v>1383</v>
      </c>
      <c r="O1954" s="78">
        <v>12.0</v>
      </c>
      <c r="P1954" s="74">
        <v>8542.0</v>
      </c>
      <c r="Q1954" s="79">
        <f>O1954/P1954</f>
        <v>0.001404823226</v>
      </c>
    </row>
    <row r="1955" ht="15.0" customHeight="1">
      <c r="A1955" s="71" t="s">
        <v>2437</v>
      </c>
      <c r="B1955" s="72" t="s">
        <v>2389</v>
      </c>
      <c r="C1955" s="73"/>
      <c r="D1955" s="74">
        <v>160.0</v>
      </c>
      <c r="E1955" s="75"/>
      <c r="F1955" s="73"/>
      <c r="G1955" s="74">
        <v>5284.0</v>
      </c>
      <c r="H1955" s="75"/>
      <c r="I1955" s="73"/>
      <c r="J1955" s="74">
        <v>8035.0</v>
      </c>
      <c r="K1955" s="75"/>
      <c r="L1955" s="73"/>
      <c r="M1955" s="74">
        <v>10262.0</v>
      </c>
      <c r="N1955" s="75"/>
      <c r="O1955" s="73"/>
      <c r="P1955" s="74">
        <v>7487.0</v>
      </c>
      <c r="Q1955" s="75"/>
    </row>
    <row r="1956" ht="15.0" customHeight="1">
      <c r="A1956" s="71" t="s">
        <v>2438</v>
      </c>
      <c r="B1956" s="72" t="s">
        <v>2389</v>
      </c>
      <c r="C1956" s="73"/>
      <c r="D1956" s="74">
        <v>4855.0</v>
      </c>
      <c r="E1956" s="75"/>
      <c r="F1956" s="73"/>
      <c r="G1956" s="74">
        <v>23421.0</v>
      </c>
      <c r="H1956" s="75"/>
      <c r="I1956" s="73"/>
      <c r="J1956" s="74">
        <v>58505.0</v>
      </c>
      <c r="K1956" s="75"/>
      <c r="L1956" s="78">
        <v>21.0</v>
      </c>
      <c r="M1956" s="74">
        <v>34156.0</v>
      </c>
      <c r="N1956" s="79">
        <f t="shared" ref="N1956:N1960" si="635">L1956/M1956</f>
        <v>0.000614826092</v>
      </c>
      <c r="O1956" s="78">
        <v>42.0</v>
      </c>
      <c r="P1956" s="74">
        <v>30345.0</v>
      </c>
      <c r="Q1956" s="79">
        <f t="shared" ref="Q1956:Q1958" si="636">O1956/P1956</f>
        <v>0.001384083045</v>
      </c>
    </row>
    <row r="1957" ht="15.0" customHeight="1">
      <c r="A1957" s="71" t="s">
        <v>1810</v>
      </c>
      <c r="B1957" s="72" t="s">
        <v>2389</v>
      </c>
      <c r="C1957" s="73"/>
      <c r="D1957" s="74">
        <v>21294.0</v>
      </c>
      <c r="E1957" s="75"/>
      <c r="F1957" s="76" t="s">
        <v>1383</v>
      </c>
      <c r="G1957" s="74">
        <v>53629.0</v>
      </c>
      <c r="H1957" s="77" t="s">
        <v>1383</v>
      </c>
      <c r="I1957" s="78">
        <f>38+29</f>
        <v>67</v>
      </c>
      <c r="J1957" s="74">
        <v>55700.0</v>
      </c>
      <c r="K1957" s="79">
        <f t="shared" ref="K1957:K1958" si="637">I1957/J1957</f>
        <v>0.001202872531</v>
      </c>
      <c r="L1957" s="78">
        <v>40.0</v>
      </c>
      <c r="M1957" s="74">
        <v>53936.0</v>
      </c>
      <c r="N1957" s="79">
        <f t="shared" si="635"/>
        <v>0.0007416196974</v>
      </c>
      <c r="O1957" s="78">
        <v>100.0</v>
      </c>
      <c r="P1957" s="74">
        <v>47733.0</v>
      </c>
      <c r="Q1957" s="79">
        <f t="shared" si="636"/>
        <v>0.002094986697</v>
      </c>
    </row>
    <row r="1958" ht="15.0" customHeight="1">
      <c r="A1958" s="71" t="s">
        <v>2439</v>
      </c>
      <c r="B1958" s="72" t="s">
        <v>2389</v>
      </c>
      <c r="C1958" s="73"/>
      <c r="D1958" s="74">
        <v>3845.0</v>
      </c>
      <c r="E1958" s="75"/>
      <c r="F1958" s="78">
        <v>350.0</v>
      </c>
      <c r="G1958" s="74">
        <v>52599.0</v>
      </c>
      <c r="H1958" s="79">
        <f>F1958/G1958</f>
        <v>0.0066541189</v>
      </c>
      <c r="I1958" s="78">
        <v>1800.0</v>
      </c>
      <c r="J1958" s="74">
        <v>103751.0</v>
      </c>
      <c r="K1958" s="79">
        <f t="shared" si="637"/>
        <v>0.01734923037</v>
      </c>
      <c r="L1958" s="78">
        <v>2400.0</v>
      </c>
      <c r="M1958" s="74">
        <v>136553.0</v>
      </c>
      <c r="N1958" s="79">
        <f t="shared" si="635"/>
        <v>0.01757559336</v>
      </c>
      <c r="O1958" s="78">
        <v>2250.0</v>
      </c>
      <c r="P1958" s="74">
        <v>135869.0</v>
      </c>
      <c r="Q1958" s="79">
        <f t="shared" si="636"/>
        <v>0.01656006889</v>
      </c>
    </row>
    <row r="1959" ht="15.0" customHeight="1">
      <c r="A1959" s="71" t="s">
        <v>2440</v>
      </c>
      <c r="B1959" s="72" t="s">
        <v>2389</v>
      </c>
      <c r="C1959" s="73"/>
      <c r="D1959" s="74">
        <v>11796.0</v>
      </c>
      <c r="E1959" s="75"/>
      <c r="F1959" s="73"/>
      <c r="G1959" s="74">
        <v>32095.0</v>
      </c>
      <c r="H1959" s="75"/>
      <c r="I1959" s="73"/>
      <c r="J1959" s="74">
        <v>28385.0</v>
      </c>
      <c r="K1959" s="75"/>
      <c r="L1959" s="78">
        <v>12.0</v>
      </c>
      <c r="M1959" s="74">
        <v>20804.0</v>
      </c>
      <c r="N1959" s="79">
        <f t="shared" si="635"/>
        <v>0.0005768121515</v>
      </c>
      <c r="O1959" s="76" t="s">
        <v>1383</v>
      </c>
      <c r="P1959" s="74">
        <v>20760.0</v>
      </c>
      <c r="Q1959" s="77" t="s">
        <v>1383</v>
      </c>
    </row>
    <row r="1960" ht="15.0" customHeight="1">
      <c r="A1960" s="71" t="s">
        <v>397</v>
      </c>
      <c r="B1960" s="72" t="s">
        <v>2389</v>
      </c>
      <c r="C1960" s="73"/>
      <c r="D1960" s="74">
        <v>16240.0</v>
      </c>
      <c r="E1960" s="75"/>
      <c r="F1960" s="76" t="s">
        <v>1383</v>
      </c>
      <c r="G1960" s="74">
        <v>35649.0</v>
      </c>
      <c r="H1960" s="77" t="s">
        <v>1383</v>
      </c>
      <c r="I1960" s="73"/>
      <c r="J1960" s="74">
        <v>36217.0</v>
      </c>
      <c r="K1960" s="75"/>
      <c r="L1960" s="78">
        <v>24.0</v>
      </c>
      <c r="M1960" s="74">
        <v>38771.0</v>
      </c>
      <c r="N1960" s="79">
        <f t="shared" si="635"/>
        <v>0.0006190193701</v>
      </c>
      <c r="O1960" s="78">
        <v>27.0</v>
      </c>
      <c r="P1960" s="74">
        <v>35984.0</v>
      </c>
      <c r="Q1960" s="79">
        <f>O1960/P1960</f>
        <v>0.0007503334815</v>
      </c>
    </row>
    <row r="1961" ht="15.0" customHeight="1">
      <c r="A1961" s="71" t="s">
        <v>1619</v>
      </c>
      <c r="B1961" s="72" t="s">
        <v>2389</v>
      </c>
      <c r="C1961" s="73"/>
      <c r="D1961" s="74">
        <v>25501.0</v>
      </c>
      <c r="E1961" s="75"/>
      <c r="F1961" s="76" t="s">
        <v>1383</v>
      </c>
      <c r="G1961" s="74">
        <v>44801.0</v>
      </c>
      <c r="H1961" s="77" t="s">
        <v>1383</v>
      </c>
      <c r="I1961" s="73"/>
      <c r="J1961" s="74">
        <v>48186.0</v>
      </c>
      <c r="K1961" s="75"/>
      <c r="L1961" s="73"/>
      <c r="M1961" s="74">
        <v>41163.0</v>
      </c>
      <c r="N1961" s="75"/>
      <c r="O1961" s="73"/>
      <c r="P1961" s="74">
        <v>41064.0</v>
      </c>
      <c r="Q1961" s="75"/>
    </row>
    <row r="1962" ht="15.0" customHeight="1">
      <c r="A1962" s="71" t="s">
        <v>1143</v>
      </c>
      <c r="B1962" s="72" t="s">
        <v>2389</v>
      </c>
      <c r="C1962" s="78">
        <v>19.0</v>
      </c>
      <c r="D1962" s="74">
        <v>27996.0</v>
      </c>
      <c r="E1962" s="79">
        <f>C1962/D1962</f>
        <v>0.0006786683812</v>
      </c>
      <c r="F1962" s="73"/>
      <c r="G1962" s="74">
        <v>29796.0</v>
      </c>
      <c r="H1962" s="75"/>
      <c r="I1962" s="73"/>
      <c r="J1962" s="74">
        <v>29965.0</v>
      </c>
      <c r="K1962" s="75"/>
      <c r="L1962" s="78">
        <v>18.0</v>
      </c>
      <c r="M1962" s="74">
        <v>30708.0</v>
      </c>
      <c r="N1962" s="79">
        <f>L1962/M1962</f>
        <v>0.0005861664713</v>
      </c>
      <c r="O1962" s="78">
        <v>47.0</v>
      </c>
      <c r="P1962" s="74">
        <v>29246.0</v>
      </c>
      <c r="Q1962" s="79">
        <f>O1962/P1962</f>
        <v>0.001607057375</v>
      </c>
    </row>
    <row r="1963" ht="15.0" customHeight="1">
      <c r="A1963" s="71" t="s">
        <v>2441</v>
      </c>
      <c r="B1963" s="72" t="s">
        <v>2389</v>
      </c>
      <c r="C1963" s="73"/>
      <c r="D1963" s="74">
        <v>136.0</v>
      </c>
      <c r="E1963" s="75"/>
      <c r="F1963" s="73"/>
      <c r="G1963" s="74">
        <v>12596.0</v>
      </c>
      <c r="H1963" s="75"/>
      <c r="I1963" s="73"/>
      <c r="J1963" s="74">
        <v>11009.0</v>
      </c>
      <c r="K1963" s="75"/>
      <c r="L1963" s="73"/>
      <c r="M1963" s="74">
        <v>13563.0</v>
      </c>
      <c r="N1963" s="75"/>
      <c r="O1963" s="73"/>
      <c r="P1963" s="74">
        <v>12932.0</v>
      </c>
      <c r="Q1963" s="75"/>
    </row>
    <row r="1964" ht="15.0" customHeight="1">
      <c r="A1964" s="71" t="s">
        <v>1028</v>
      </c>
      <c r="B1964" s="72" t="s">
        <v>2389</v>
      </c>
      <c r="C1964" s="73"/>
      <c r="D1964" s="74">
        <v>3.0</v>
      </c>
      <c r="E1964" s="75"/>
      <c r="F1964" s="73"/>
      <c r="G1964" s="74">
        <v>4638.0</v>
      </c>
      <c r="H1964" s="75"/>
      <c r="I1964" s="73"/>
      <c r="J1964" s="74">
        <v>9758.0</v>
      </c>
      <c r="K1964" s="75"/>
      <c r="L1964" s="73"/>
      <c r="M1964" s="74">
        <v>12409.0</v>
      </c>
      <c r="N1964" s="75"/>
      <c r="O1964" s="73"/>
      <c r="P1964" s="74">
        <v>10659.0</v>
      </c>
      <c r="Q1964" s="75"/>
    </row>
    <row r="1965" ht="15.0" customHeight="1">
      <c r="A1965" s="71" t="s">
        <v>2442</v>
      </c>
      <c r="B1965" s="72" t="s">
        <v>2389</v>
      </c>
      <c r="C1965" s="73"/>
      <c r="D1965" s="74">
        <v>9380.0</v>
      </c>
      <c r="E1965" s="75"/>
      <c r="F1965" s="73"/>
      <c r="G1965" s="74">
        <v>18168.0</v>
      </c>
      <c r="H1965" s="75"/>
      <c r="I1965" s="73"/>
      <c r="J1965" s="74">
        <v>22931.0</v>
      </c>
      <c r="K1965" s="75"/>
      <c r="L1965" s="78">
        <v>52.0</v>
      </c>
      <c r="M1965" s="74">
        <v>29718.0</v>
      </c>
      <c r="N1965" s="79">
        <f>L1965/M1965</f>
        <v>0.001749781277</v>
      </c>
      <c r="O1965" s="78">
        <v>145.0</v>
      </c>
      <c r="P1965" s="74">
        <v>32963.0</v>
      </c>
      <c r="Q1965" s="79">
        <f>O1965/P1965</f>
        <v>0.004398871462</v>
      </c>
    </row>
    <row r="1966" ht="15.0" customHeight="1">
      <c r="A1966" s="71" t="s">
        <v>323</v>
      </c>
      <c r="B1966" s="72" t="s">
        <v>2389</v>
      </c>
      <c r="C1966" s="73"/>
      <c r="D1966" s="74">
        <v>5280.0</v>
      </c>
      <c r="E1966" s="75"/>
      <c r="F1966" s="73"/>
      <c r="G1966" s="74">
        <v>9331.0</v>
      </c>
      <c r="H1966" s="75"/>
      <c r="I1966" s="73"/>
      <c r="J1966" s="74">
        <v>9304.0</v>
      </c>
      <c r="K1966" s="75"/>
      <c r="L1966" s="73"/>
      <c r="M1966" s="74">
        <v>8494.0</v>
      </c>
      <c r="N1966" s="75"/>
      <c r="O1966" s="73"/>
      <c r="P1966" s="74">
        <v>8378.0</v>
      </c>
      <c r="Q1966" s="75"/>
    </row>
    <row r="1967" ht="15.0" customHeight="1">
      <c r="A1967" s="71" t="s">
        <v>2443</v>
      </c>
      <c r="B1967" s="72" t="s">
        <v>2389</v>
      </c>
      <c r="C1967" s="73"/>
      <c r="D1967" s="74">
        <v>14921.0</v>
      </c>
      <c r="E1967" s="75"/>
      <c r="F1967" s="73"/>
      <c r="G1967" s="74">
        <v>20557.0</v>
      </c>
      <c r="H1967" s="75"/>
      <c r="I1967" s="73"/>
      <c r="J1967" s="74">
        <v>23264.0</v>
      </c>
      <c r="K1967" s="75"/>
      <c r="L1967" s="73"/>
      <c r="M1967" s="74">
        <v>22589.0</v>
      </c>
      <c r="N1967" s="75"/>
      <c r="O1967" s="73"/>
      <c r="P1967" s="74">
        <v>21138.0</v>
      </c>
      <c r="Q1967" s="75"/>
    </row>
    <row r="1968" ht="15.0" customHeight="1">
      <c r="A1968" s="71" t="s">
        <v>2444</v>
      </c>
      <c r="B1968" s="72" t="s">
        <v>2389</v>
      </c>
      <c r="C1968" s="73"/>
      <c r="D1968" s="74">
        <v>2130.0</v>
      </c>
      <c r="E1968" s="75"/>
      <c r="F1968" s="73"/>
      <c r="G1968" s="74">
        <v>8895.0</v>
      </c>
      <c r="H1968" s="75"/>
      <c r="I1968" s="73"/>
      <c r="J1968" s="74">
        <v>9296.0</v>
      </c>
      <c r="K1968" s="75"/>
      <c r="L1968" s="73"/>
      <c r="M1968" s="74">
        <v>9411.0</v>
      </c>
      <c r="N1968" s="75"/>
      <c r="O1968" s="73"/>
      <c r="P1968" s="74">
        <v>9207.0</v>
      </c>
      <c r="Q1968" s="75"/>
    </row>
    <row r="1969" ht="15.0" customHeight="1">
      <c r="A1969" s="71" t="s">
        <v>1071</v>
      </c>
      <c r="B1969" s="72" t="s">
        <v>2389</v>
      </c>
      <c r="C1969" s="73"/>
      <c r="D1969" s="74">
        <v>8.0</v>
      </c>
      <c r="E1969" s="75"/>
      <c r="F1969" s="73"/>
      <c r="G1969" s="74">
        <v>1255.0</v>
      </c>
      <c r="H1969" s="75"/>
      <c r="I1969" s="73"/>
      <c r="J1969" s="74">
        <v>1018.0</v>
      </c>
      <c r="K1969" s="75"/>
      <c r="L1969" s="73"/>
      <c r="M1969" s="74">
        <v>2800.0</v>
      </c>
      <c r="N1969" s="75"/>
      <c r="O1969" s="73"/>
      <c r="P1969" s="74">
        <v>8136.0</v>
      </c>
      <c r="Q1969" s="75"/>
    </row>
    <row r="1970" ht="15.0" customHeight="1">
      <c r="A1970" s="71" t="s">
        <v>2445</v>
      </c>
      <c r="B1970" s="72" t="s">
        <v>2389</v>
      </c>
      <c r="C1970" s="78">
        <v>1000.0</v>
      </c>
      <c r="D1970" s="74">
        <v>24121.0</v>
      </c>
      <c r="E1970" s="79">
        <f>C1970/D1970</f>
        <v>0.04145765101</v>
      </c>
      <c r="F1970" s="78">
        <v>1000.0</v>
      </c>
      <c r="G1970" s="74">
        <v>44479.0</v>
      </c>
      <c r="H1970" s="79">
        <f>F1970/G1970</f>
        <v>0.02248251984</v>
      </c>
      <c r="I1970" s="78">
        <v>1100.0</v>
      </c>
      <c r="J1970" s="74">
        <v>53150.0</v>
      </c>
      <c r="K1970" s="79">
        <f>I1970/J1970</f>
        <v>0.02069614299</v>
      </c>
      <c r="L1970" s="78">
        <v>1959.0</v>
      </c>
      <c r="M1970" s="74">
        <v>64401.0</v>
      </c>
      <c r="N1970" s="79">
        <f>L1970/M1970</f>
        <v>0.03041878232</v>
      </c>
      <c r="O1970" s="78">
        <v>1235.0</v>
      </c>
      <c r="P1970" s="74">
        <v>81173.0</v>
      </c>
      <c r="Q1970" s="79">
        <f>O1970/P1970</f>
        <v>0.01521441859</v>
      </c>
    </row>
    <row r="1971" ht="15.0" customHeight="1">
      <c r="A1971" s="71" t="s">
        <v>2446</v>
      </c>
      <c r="B1971" s="72" t="s">
        <v>2389</v>
      </c>
      <c r="C1971" s="73"/>
      <c r="D1971" s="74">
        <v>36.0</v>
      </c>
      <c r="E1971" s="75"/>
      <c r="F1971" s="73"/>
      <c r="G1971" s="74">
        <v>1995.0</v>
      </c>
      <c r="H1971" s="75"/>
      <c r="I1971" s="73"/>
      <c r="J1971" s="74">
        <v>4253.0</v>
      </c>
      <c r="K1971" s="75"/>
      <c r="L1971" s="73"/>
      <c r="M1971" s="74">
        <v>5586.0</v>
      </c>
      <c r="N1971" s="75"/>
      <c r="O1971" s="73"/>
      <c r="P1971" s="74">
        <v>5678.0</v>
      </c>
      <c r="Q1971" s="75"/>
    </row>
    <row r="1972" ht="15.0" customHeight="1">
      <c r="A1972" s="71" t="s">
        <v>2447</v>
      </c>
      <c r="B1972" s="72" t="s">
        <v>2389</v>
      </c>
      <c r="C1972" s="73"/>
      <c r="D1972" s="74">
        <v>5228.0</v>
      </c>
      <c r="E1972" s="75"/>
      <c r="F1972" s="73"/>
      <c r="G1972" s="74">
        <v>9447.0</v>
      </c>
      <c r="H1972" s="75"/>
      <c r="I1972" s="73"/>
      <c r="J1972" s="74">
        <v>10015.0</v>
      </c>
      <c r="K1972" s="75"/>
      <c r="L1972" s="73"/>
      <c r="M1972" s="74">
        <v>11020.0</v>
      </c>
      <c r="N1972" s="75"/>
      <c r="O1972" s="76" t="s">
        <v>1383</v>
      </c>
      <c r="P1972" s="74">
        <v>10670.0</v>
      </c>
      <c r="Q1972" s="77" t="s">
        <v>1383</v>
      </c>
    </row>
    <row r="1973" ht="15.0" customHeight="1">
      <c r="A1973" s="71" t="s">
        <v>2448</v>
      </c>
      <c r="B1973" s="72" t="s">
        <v>2389</v>
      </c>
      <c r="C1973" s="78">
        <v>8.0</v>
      </c>
      <c r="D1973" s="74">
        <v>5832.0</v>
      </c>
      <c r="E1973" s="79">
        <f>C1973/D1973</f>
        <v>0.001371742112</v>
      </c>
      <c r="F1973" s="73"/>
      <c r="G1973" s="74">
        <v>9909.0</v>
      </c>
      <c r="H1973" s="75"/>
      <c r="I1973" s="73"/>
      <c r="J1973" s="74">
        <v>9348.0</v>
      </c>
      <c r="K1973" s="75"/>
      <c r="L1973" s="73"/>
      <c r="M1973" s="74">
        <v>10093.0</v>
      </c>
      <c r="N1973" s="75"/>
      <c r="O1973" s="73"/>
      <c r="P1973" s="74">
        <v>8798.0</v>
      </c>
      <c r="Q1973" s="75"/>
    </row>
    <row r="1974" ht="15.0" customHeight="1">
      <c r="A1974" s="71" t="s">
        <v>2449</v>
      </c>
      <c r="B1974" s="72" t="s">
        <v>2389</v>
      </c>
      <c r="C1974" s="73"/>
      <c r="D1974" s="74">
        <v>14840.0</v>
      </c>
      <c r="E1974" s="75"/>
      <c r="F1974" s="73"/>
      <c r="G1974" s="74">
        <v>28055.0</v>
      </c>
      <c r="H1974" s="75"/>
      <c r="I1974" s="73"/>
      <c r="J1974" s="74">
        <v>28438.0</v>
      </c>
      <c r="K1974" s="75"/>
      <c r="L1974" s="73"/>
      <c r="M1974" s="74">
        <v>28337.0</v>
      </c>
      <c r="N1974" s="75"/>
      <c r="O1974" s="78">
        <v>60.0</v>
      </c>
      <c r="P1974" s="74">
        <v>26075.0</v>
      </c>
      <c r="Q1974" s="79">
        <f>O1974/P1974</f>
        <v>0.00230105465</v>
      </c>
    </row>
    <row r="1975" ht="15.0" customHeight="1">
      <c r="A1975" s="71" t="s">
        <v>2450</v>
      </c>
      <c r="B1975" s="72" t="s">
        <v>2389</v>
      </c>
      <c r="C1975" s="73"/>
      <c r="D1975" s="74">
        <v>56.0</v>
      </c>
      <c r="E1975" s="75"/>
      <c r="F1975" s="73"/>
      <c r="G1975" s="74">
        <v>3405.0</v>
      </c>
      <c r="H1975" s="75"/>
      <c r="I1975" s="73"/>
      <c r="J1975" s="74">
        <v>4663.0</v>
      </c>
      <c r="K1975" s="75"/>
      <c r="L1975" s="73"/>
      <c r="M1975" s="74">
        <v>22090.0</v>
      </c>
      <c r="N1975" s="75"/>
      <c r="O1975" s="73"/>
      <c r="P1975" s="74">
        <v>23911.0</v>
      </c>
      <c r="Q1975" s="75"/>
    </row>
    <row r="1976" ht="15.0" customHeight="1">
      <c r="A1976" s="71" t="s">
        <v>1867</v>
      </c>
      <c r="B1976" s="72" t="s">
        <v>2389</v>
      </c>
      <c r="C1976" s="78">
        <v>83.0</v>
      </c>
      <c r="D1976" s="74">
        <v>38108.0</v>
      </c>
      <c r="E1976" s="79">
        <f>C1976/D1976</f>
        <v>0.002178020363</v>
      </c>
      <c r="F1976" s="76" t="s">
        <v>1383</v>
      </c>
      <c r="G1976" s="74">
        <v>65996.0</v>
      </c>
      <c r="H1976" s="77" t="s">
        <v>1383</v>
      </c>
      <c r="I1976" s="78">
        <f>41+36</f>
        <v>77</v>
      </c>
      <c r="J1976" s="74">
        <v>74165.0</v>
      </c>
      <c r="K1976" s="79">
        <f>I1976/J1976</f>
        <v>0.001038225578</v>
      </c>
      <c r="L1976" s="78">
        <v>92.0</v>
      </c>
      <c r="M1976" s="74">
        <v>65843.0</v>
      </c>
      <c r="N1976" s="79">
        <f>L1976/M1976</f>
        <v>0.001397263187</v>
      </c>
      <c r="O1976" s="78">
        <v>79.0</v>
      </c>
      <c r="P1976" s="74">
        <v>69499.0</v>
      </c>
      <c r="Q1976" s="79">
        <f t="shared" ref="Q1976:Q1979" si="638">O1976/P1976</f>
        <v>0.001136707003</v>
      </c>
    </row>
    <row r="1977" ht="15.0" customHeight="1">
      <c r="A1977" s="71" t="s">
        <v>2451</v>
      </c>
      <c r="B1977" s="72" t="s">
        <v>2389</v>
      </c>
      <c r="C1977" s="73"/>
      <c r="D1977" s="74">
        <v>8530.0</v>
      </c>
      <c r="E1977" s="75"/>
      <c r="F1977" s="73"/>
      <c r="G1977" s="74">
        <v>14140.0</v>
      </c>
      <c r="H1977" s="75"/>
      <c r="I1977" s="73"/>
      <c r="J1977" s="74">
        <v>16767.0</v>
      </c>
      <c r="K1977" s="75"/>
      <c r="L1977" s="73"/>
      <c r="M1977" s="74">
        <v>15778.0</v>
      </c>
      <c r="N1977" s="75"/>
      <c r="O1977" s="78">
        <v>170.0</v>
      </c>
      <c r="P1977" s="74">
        <v>58027.0</v>
      </c>
      <c r="Q1977" s="79">
        <f t="shared" si="638"/>
        <v>0.002929670671</v>
      </c>
    </row>
    <row r="1978" ht="15.0" customHeight="1">
      <c r="A1978" s="71" t="s">
        <v>2452</v>
      </c>
      <c r="B1978" s="72" t="s">
        <v>2389</v>
      </c>
      <c r="C1978" s="73"/>
      <c r="D1978" s="74">
        <v>18603.0</v>
      </c>
      <c r="E1978" s="75"/>
      <c r="F1978" s="76" t="s">
        <v>1383</v>
      </c>
      <c r="G1978" s="74">
        <v>21205.0</v>
      </c>
      <c r="H1978" s="77" t="s">
        <v>1383</v>
      </c>
      <c r="I1978" s="73"/>
      <c r="J1978" s="74">
        <v>23101.0</v>
      </c>
      <c r="K1978" s="75"/>
      <c r="L1978" s="78">
        <v>30.0</v>
      </c>
      <c r="M1978" s="74">
        <v>22642.0</v>
      </c>
      <c r="N1978" s="79">
        <f t="shared" ref="N1978:N1979" si="639">L1978/M1978</f>
        <v>0.001324971292</v>
      </c>
      <c r="O1978" s="78">
        <v>33.0</v>
      </c>
      <c r="P1978" s="74">
        <v>21960.0</v>
      </c>
      <c r="Q1978" s="79">
        <f t="shared" si="638"/>
        <v>0.00150273224</v>
      </c>
    </row>
    <row r="1979" ht="15.0" customHeight="1">
      <c r="A1979" s="71" t="s">
        <v>2453</v>
      </c>
      <c r="B1979" s="72" t="s">
        <v>2389</v>
      </c>
      <c r="C1979" s="73"/>
      <c r="D1979" s="74">
        <v>12202.0</v>
      </c>
      <c r="E1979" s="75"/>
      <c r="F1979" s="73"/>
      <c r="G1979" s="74">
        <v>24913.0</v>
      </c>
      <c r="H1979" s="75"/>
      <c r="I1979" s="73"/>
      <c r="J1979" s="74">
        <v>27719.0</v>
      </c>
      <c r="K1979" s="75"/>
      <c r="L1979" s="78">
        <v>30.0</v>
      </c>
      <c r="M1979" s="74">
        <v>28925.0</v>
      </c>
      <c r="N1979" s="79">
        <f t="shared" si="639"/>
        <v>0.001037165082</v>
      </c>
      <c r="O1979" s="78">
        <v>40.0</v>
      </c>
      <c r="P1979" s="74">
        <v>25596.0</v>
      </c>
      <c r="Q1979" s="79">
        <f t="shared" si="638"/>
        <v>0.001562744179</v>
      </c>
    </row>
    <row r="1980" ht="15.0" customHeight="1">
      <c r="A1980" s="71" t="s">
        <v>1406</v>
      </c>
      <c r="B1980" s="72" t="s">
        <v>2389</v>
      </c>
      <c r="C1980" s="73"/>
      <c r="D1980" s="74">
        <v>0.0</v>
      </c>
      <c r="E1980" s="75"/>
      <c r="F1980" s="73"/>
      <c r="G1980" s="74">
        <v>7566.0</v>
      </c>
      <c r="H1980" s="75"/>
      <c r="I1980" s="73"/>
      <c r="J1980" s="74">
        <v>10104.0</v>
      </c>
      <c r="K1980" s="75"/>
      <c r="L1980" s="76" t="s">
        <v>1383</v>
      </c>
      <c r="M1980" s="74">
        <v>20189.0</v>
      </c>
      <c r="N1980" s="77" t="s">
        <v>1383</v>
      </c>
      <c r="O1980" s="76" t="s">
        <v>1383</v>
      </c>
      <c r="P1980" s="74">
        <v>18813.0</v>
      </c>
      <c r="Q1980" s="77" t="s">
        <v>1383</v>
      </c>
    </row>
    <row r="1981" ht="15.0" customHeight="1">
      <c r="A1981" s="71" t="s">
        <v>1628</v>
      </c>
      <c r="B1981" s="72" t="s">
        <v>2389</v>
      </c>
      <c r="C1981" s="73"/>
      <c r="D1981" s="74">
        <v>36.0</v>
      </c>
      <c r="E1981" s="75"/>
      <c r="F1981" s="73"/>
      <c r="G1981" s="74">
        <v>8279.0</v>
      </c>
      <c r="H1981" s="75"/>
      <c r="I1981" s="73"/>
      <c r="J1981" s="74">
        <v>11137.0</v>
      </c>
      <c r="K1981" s="75"/>
      <c r="L1981" s="76" t="s">
        <v>1383</v>
      </c>
      <c r="M1981" s="74">
        <v>16966.0</v>
      </c>
      <c r="N1981" s="77" t="s">
        <v>1383</v>
      </c>
      <c r="O1981" s="73"/>
      <c r="P1981" s="74">
        <v>12117.0</v>
      </c>
      <c r="Q1981" s="75"/>
    </row>
    <row r="1982" ht="15.0" customHeight="1">
      <c r="A1982" s="71" t="s">
        <v>2454</v>
      </c>
      <c r="B1982" s="72" t="s">
        <v>2389</v>
      </c>
      <c r="C1982" s="73"/>
      <c r="D1982" s="74">
        <v>28808.0</v>
      </c>
      <c r="E1982" s="75"/>
      <c r="F1982" s="73"/>
      <c r="G1982" s="74">
        <v>84642.0</v>
      </c>
      <c r="H1982" s="75"/>
      <c r="I1982" s="78">
        <v>9.0</v>
      </c>
      <c r="J1982" s="74">
        <v>79925.0</v>
      </c>
      <c r="K1982" s="79">
        <f>I1982/J1982</f>
        <v>0.0001126055677</v>
      </c>
      <c r="L1982" s="76" t="s">
        <v>1383</v>
      </c>
      <c r="M1982" s="74">
        <v>75305.0</v>
      </c>
      <c r="N1982" s="77" t="s">
        <v>1383</v>
      </c>
      <c r="O1982" s="78">
        <v>18.0</v>
      </c>
      <c r="P1982" s="74">
        <v>75590.0</v>
      </c>
      <c r="Q1982" s="79">
        <f>O1982/P1982</f>
        <v>0.0002381267363</v>
      </c>
    </row>
    <row r="1983" ht="15.0" customHeight="1">
      <c r="A1983" s="71" t="s">
        <v>2455</v>
      </c>
      <c r="B1983" s="72" t="s">
        <v>2389</v>
      </c>
      <c r="C1983" s="73"/>
      <c r="D1983" s="74">
        <v>18.0</v>
      </c>
      <c r="E1983" s="75"/>
      <c r="F1983" s="73"/>
      <c r="G1983" s="74">
        <v>935.0</v>
      </c>
      <c r="H1983" s="75"/>
      <c r="I1983" s="73"/>
      <c r="J1983" s="74">
        <v>1354.0</v>
      </c>
      <c r="K1983" s="75"/>
      <c r="L1983" s="73"/>
      <c r="M1983" s="74">
        <v>3548.0</v>
      </c>
      <c r="N1983" s="75"/>
      <c r="O1983" s="73"/>
      <c r="P1983" s="74">
        <v>2783.0</v>
      </c>
      <c r="Q1983" s="75"/>
    </row>
    <row r="1984" ht="15.0" customHeight="1">
      <c r="A1984" s="71" t="s">
        <v>1687</v>
      </c>
      <c r="B1984" s="72" t="s">
        <v>2389</v>
      </c>
      <c r="C1984" s="73"/>
      <c r="D1984" s="74">
        <v>1870.0</v>
      </c>
      <c r="E1984" s="75"/>
      <c r="F1984" s="73"/>
      <c r="G1984" s="74">
        <v>12947.0</v>
      </c>
      <c r="H1984" s="75"/>
      <c r="I1984" s="73"/>
      <c r="J1984" s="74">
        <v>15983.0</v>
      </c>
      <c r="K1984" s="75"/>
      <c r="L1984" s="78">
        <v>14.0</v>
      </c>
      <c r="M1984" s="74">
        <v>13936.0</v>
      </c>
      <c r="N1984" s="79">
        <f t="shared" ref="N1984:N1986" si="640">L1984/M1984</f>
        <v>0.001004592423</v>
      </c>
      <c r="O1984" s="78">
        <v>14.0</v>
      </c>
      <c r="P1984" s="74">
        <v>15875.0</v>
      </c>
      <c r="Q1984" s="79">
        <f t="shared" ref="Q1984:Q1986" si="641">O1984/P1984</f>
        <v>0.0008818897638</v>
      </c>
    </row>
    <row r="1985" ht="15.0" customHeight="1">
      <c r="A1985" s="71" t="s">
        <v>1630</v>
      </c>
      <c r="B1985" s="72" t="s">
        <v>2389</v>
      </c>
      <c r="C1985" s="78">
        <v>461.0</v>
      </c>
      <c r="D1985" s="74">
        <v>27985.0</v>
      </c>
      <c r="E1985" s="79">
        <f t="shared" ref="E1985:E1986" si="642">C1985/D1985</f>
        <v>0.01647311059</v>
      </c>
      <c r="F1985" s="78">
        <v>2500.0</v>
      </c>
      <c r="G1985" s="74">
        <v>115693.0</v>
      </c>
      <c r="H1985" s="79">
        <f t="shared" ref="H1985:H1986" si="643">F1985/G1985</f>
        <v>0.02160891324</v>
      </c>
      <c r="I1985" s="78">
        <v>5000.0</v>
      </c>
      <c r="J1985" s="74">
        <v>186667.0</v>
      </c>
      <c r="K1985" s="79">
        <f t="shared" ref="K1985:K1986" si="644">I1985/J1985</f>
        <v>0.02678566645</v>
      </c>
      <c r="L1985" s="78">
        <v>11000.0</v>
      </c>
      <c r="M1985" s="74">
        <v>359328.0</v>
      </c>
      <c r="N1985" s="79">
        <f t="shared" si="640"/>
        <v>0.03061269926</v>
      </c>
      <c r="O1985" s="78">
        <v>13625.0</v>
      </c>
      <c r="P1985" s="74">
        <v>528961.0</v>
      </c>
      <c r="Q1985" s="79">
        <f t="shared" si="641"/>
        <v>0.02575804265</v>
      </c>
    </row>
    <row r="1986" ht="15.0" customHeight="1">
      <c r="A1986" s="71" t="s">
        <v>298</v>
      </c>
      <c r="B1986" s="72" t="s">
        <v>2389</v>
      </c>
      <c r="C1986" s="78">
        <v>113.0</v>
      </c>
      <c r="D1986" s="74">
        <v>25177.0</v>
      </c>
      <c r="E1986" s="79">
        <f t="shared" si="642"/>
        <v>0.004488223378</v>
      </c>
      <c r="F1986" s="78">
        <v>200.0</v>
      </c>
      <c r="G1986" s="74">
        <v>37243.0</v>
      </c>
      <c r="H1986" s="79">
        <f t="shared" si="643"/>
        <v>0.00537013667</v>
      </c>
      <c r="I1986" s="78">
        <v>135.0</v>
      </c>
      <c r="J1986" s="74">
        <v>43565.0</v>
      </c>
      <c r="K1986" s="79">
        <f t="shared" si="644"/>
        <v>0.003098817858</v>
      </c>
      <c r="L1986" s="78">
        <v>170.0</v>
      </c>
      <c r="M1986" s="74">
        <v>48937.0</v>
      </c>
      <c r="N1986" s="79">
        <f t="shared" si="640"/>
        <v>0.003473854139</v>
      </c>
      <c r="O1986" s="78">
        <v>130.0</v>
      </c>
      <c r="P1986" s="74">
        <v>50900.0</v>
      </c>
      <c r="Q1986" s="79">
        <f t="shared" si="641"/>
        <v>0.002554027505</v>
      </c>
    </row>
    <row r="1987" ht="15.0" customHeight="1">
      <c r="A1987" s="71" t="s">
        <v>2456</v>
      </c>
      <c r="B1987" s="72" t="s">
        <v>2389</v>
      </c>
      <c r="C1987" s="73"/>
      <c r="D1987" s="74">
        <v>100.0</v>
      </c>
      <c r="E1987" s="75"/>
      <c r="F1987" s="73"/>
      <c r="G1987" s="74">
        <v>1298.0</v>
      </c>
      <c r="H1987" s="75"/>
      <c r="I1987" s="73"/>
      <c r="J1987" s="74">
        <v>1109.0</v>
      </c>
      <c r="K1987" s="75"/>
      <c r="L1987" s="73"/>
      <c r="M1987" s="74">
        <v>2185.0</v>
      </c>
      <c r="N1987" s="75"/>
      <c r="O1987" s="73"/>
      <c r="P1987" s="74">
        <v>1873.0</v>
      </c>
      <c r="Q1987" s="75"/>
    </row>
    <row r="1988" ht="15.0" customHeight="1">
      <c r="A1988" s="71" t="s">
        <v>2457</v>
      </c>
      <c r="B1988" s="72" t="s">
        <v>2389</v>
      </c>
      <c r="C1988" s="73"/>
      <c r="D1988" s="74">
        <v>48.0</v>
      </c>
      <c r="E1988" s="75"/>
      <c r="F1988" s="73"/>
      <c r="G1988" s="74">
        <v>16249.0</v>
      </c>
      <c r="H1988" s="75"/>
      <c r="I1988" s="73"/>
      <c r="J1988" s="74">
        <v>14193.0</v>
      </c>
      <c r="K1988" s="75"/>
      <c r="L1988" s="76" t="s">
        <v>1383</v>
      </c>
      <c r="M1988" s="74">
        <v>16669.0</v>
      </c>
      <c r="N1988" s="77" t="s">
        <v>1383</v>
      </c>
      <c r="O1988" s="73"/>
      <c r="P1988" s="74">
        <v>14905.0</v>
      </c>
      <c r="Q1988" s="75"/>
    </row>
    <row r="1989" ht="15.0" customHeight="1">
      <c r="A1989" s="71" t="s">
        <v>2458</v>
      </c>
      <c r="B1989" s="72" t="s">
        <v>2389</v>
      </c>
      <c r="C1989" s="73"/>
      <c r="D1989" s="74">
        <v>7555.0</v>
      </c>
      <c r="E1989" s="75"/>
      <c r="F1989" s="73"/>
      <c r="G1989" s="74">
        <v>15518.0</v>
      </c>
      <c r="H1989" s="75"/>
      <c r="I1989" s="73"/>
      <c r="J1989" s="74">
        <v>15920.0</v>
      </c>
      <c r="K1989" s="75"/>
      <c r="L1989" s="78">
        <v>12.0</v>
      </c>
      <c r="M1989" s="74">
        <v>14915.0</v>
      </c>
      <c r="N1989" s="79">
        <f>L1989/M1989</f>
        <v>0.0008045591686</v>
      </c>
      <c r="O1989" s="76" t="s">
        <v>1383</v>
      </c>
      <c r="P1989" s="74">
        <v>15349.0</v>
      </c>
      <c r="Q1989" s="77" t="s">
        <v>1383</v>
      </c>
    </row>
    <row r="1990" ht="15.0" customHeight="1">
      <c r="A1990" s="71" t="s">
        <v>2459</v>
      </c>
      <c r="B1990" s="72" t="s">
        <v>2389</v>
      </c>
      <c r="C1990" s="73"/>
      <c r="D1990" s="74">
        <v>149.0</v>
      </c>
      <c r="E1990" s="75"/>
      <c r="F1990" s="73"/>
      <c r="G1990" s="74">
        <v>3170.0</v>
      </c>
      <c r="H1990" s="75"/>
      <c r="I1990" s="73"/>
      <c r="J1990" s="74">
        <v>4280.0</v>
      </c>
      <c r="K1990" s="75"/>
      <c r="L1990" s="73"/>
      <c r="M1990" s="74">
        <v>4637.0</v>
      </c>
      <c r="N1990" s="75"/>
      <c r="O1990" s="73"/>
      <c r="P1990" s="74">
        <v>4170.0</v>
      </c>
      <c r="Q1990" s="75"/>
    </row>
    <row r="1991" ht="15.0" customHeight="1">
      <c r="A1991" s="71" t="s">
        <v>960</v>
      </c>
      <c r="B1991" s="72" t="s">
        <v>2389</v>
      </c>
      <c r="C1991" s="73"/>
      <c r="D1991" s="74">
        <v>9735.0</v>
      </c>
      <c r="E1991" s="75"/>
      <c r="F1991" s="73"/>
      <c r="G1991" s="74">
        <v>20131.0</v>
      </c>
      <c r="H1991" s="75"/>
      <c r="I1991" s="73"/>
      <c r="J1991" s="74">
        <v>28327.0</v>
      </c>
      <c r="K1991" s="75"/>
      <c r="L1991" s="76" t="s">
        <v>1383</v>
      </c>
      <c r="M1991" s="74">
        <v>30583.0</v>
      </c>
      <c r="N1991" s="77" t="s">
        <v>1383</v>
      </c>
      <c r="O1991" s="76" t="s">
        <v>1383</v>
      </c>
      <c r="P1991" s="74">
        <v>31822.0</v>
      </c>
      <c r="Q1991" s="77" t="s">
        <v>1383</v>
      </c>
    </row>
    <row r="1992" ht="15.0" customHeight="1">
      <c r="A1992" s="71" t="s">
        <v>2460</v>
      </c>
      <c r="B1992" s="72" t="s">
        <v>2389</v>
      </c>
      <c r="C1992" s="73"/>
      <c r="D1992" s="74">
        <v>16554.0</v>
      </c>
      <c r="E1992" s="75"/>
      <c r="F1992" s="73"/>
      <c r="G1992" s="74">
        <v>46760.0</v>
      </c>
      <c r="H1992" s="75"/>
      <c r="I1992" s="78">
        <v>34.0</v>
      </c>
      <c r="J1992" s="74">
        <v>43332.0</v>
      </c>
      <c r="K1992" s="79">
        <f>I1992/J1992</f>
        <v>0.0007846395274</v>
      </c>
      <c r="L1992" s="78">
        <v>18.0</v>
      </c>
      <c r="M1992" s="74">
        <v>43036.0</v>
      </c>
      <c r="N1992" s="79">
        <f>L1992/M1992</f>
        <v>0.0004182544846</v>
      </c>
      <c r="O1992" s="78">
        <v>27.0</v>
      </c>
      <c r="P1992" s="74">
        <v>38355.0</v>
      </c>
      <c r="Q1992" s="79">
        <f>O1992/P1992</f>
        <v>0.0007039499413</v>
      </c>
    </row>
    <row r="1993" ht="15.0" customHeight="1">
      <c r="A1993" s="71" t="s">
        <v>2461</v>
      </c>
      <c r="B1993" s="72" t="s">
        <v>2389</v>
      </c>
      <c r="C1993" s="73"/>
      <c r="D1993" s="74">
        <v>0.0</v>
      </c>
      <c r="E1993" s="75"/>
      <c r="F1993" s="73"/>
      <c r="G1993" s="74">
        <v>137.0</v>
      </c>
      <c r="H1993" s="75"/>
      <c r="I1993" s="73"/>
      <c r="J1993" s="74">
        <v>137.0</v>
      </c>
      <c r="K1993" s="75"/>
      <c r="L1993" s="73"/>
      <c r="M1993" s="74">
        <v>9298.0</v>
      </c>
      <c r="N1993" s="75"/>
      <c r="O1993" s="73"/>
      <c r="P1993" s="74">
        <v>12693.0</v>
      </c>
      <c r="Q1993" s="75"/>
    </row>
    <row r="1994" ht="15.0" customHeight="1">
      <c r="A1994" s="71" t="s">
        <v>2462</v>
      </c>
      <c r="B1994" s="72" t="s">
        <v>2389</v>
      </c>
      <c r="C1994" s="78">
        <v>4.0</v>
      </c>
      <c r="D1994" s="74">
        <v>6125.0</v>
      </c>
      <c r="E1994" s="79">
        <f>C1994/D1994</f>
        <v>0.0006530612245</v>
      </c>
      <c r="F1994" s="73"/>
      <c r="G1994" s="74">
        <v>10008.0</v>
      </c>
      <c r="H1994" s="75"/>
      <c r="I1994" s="73"/>
      <c r="J1994" s="74">
        <v>8759.0</v>
      </c>
      <c r="K1994" s="75"/>
      <c r="L1994" s="73"/>
      <c r="M1994" s="74">
        <v>6779.0</v>
      </c>
      <c r="N1994" s="75"/>
      <c r="O1994" s="73"/>
      <c r="P1994" s="74">
        <v>6674.0</v>
      </c>
      <c r="Q1994" s="75"/>
    </row>
    <row r="1995" ht="15.0" customHeight="1">
      <c r="A1995" s="71" t="s">
        <v>1872</v>
      </c>
      <c r="B1995" s="72" t="s">
        <v>2389</v>
      </c>
      <c r="C1995" s="73"/>
      <c r="D1995" s="74">
        <v>15461.0</v>
      </c>
      <c r="E1995" s="75"/>
      <c r="F1995" s="73"/>
      <c r="G1995" s="74">
        <v>31038.0</v>
      </c>
      <c r="H1995" s="75"/>
      <c r="I1995" s="73"/>
      <c r="J1995" s="74">
        <v>34791.0</v>
      </c>
      <c r="K1995" s="75"/>
      <c r="L1995" s="73"/>
      <c r="M1995" s="74">
        <v>29410.0</v>
      </c>
      <c r="N1995" s="75"/>
      <c r="O1995" s="73"/>
      <c r="P1995" s="74">
        <v>30274.0</v>
      </c>
      <c r="Q1995" s="75"/>
    </row>
    <row r="1996" ht="15.0" customHeight="1">
      <c r="A1996" s="71" t="s">
        <v>2035</v>
      </c>
      <c r="B1996" s="72" t="s">
        <v>2389</v>
      </c>
      <c r="C1996" s="73"/>
      <c r="D1996" s="74">
        <v>16702.0</v>
      </c>
      <c r="E1996" s="75"/>
      <c r="F1996" s="73"/>
      <c r="G1996" s="74">
        <v>29564.0</v>
      </c>
      <c r="H1996" s="75"/>
      <c r="I1996" s="73"/>
      <c r="J1996" s="74">
        <v>28601.0</v>
      </c>
      <c r="K1996" s="75"/>
      <c r="L1996" s="76" t="s">
        <v>1383</v>
      </c>
      <c r="M1996" s="74">
        <v>30017.0</v>
      </c>
      <c r="N1996" s="77" t="s">
        <v>1383</v>
      </c>
      <c r="O1996" s="73"/>
      <c r="P1996" s="74">
        <v>31137.0</v>
      </c>
      <c r="Q1996" s="75"/>
    </row>
    <row r="1997" ht="15.0" customHeight="1">
      <c r="A1997" s="71" t="s">
        <v>1179</v>
      </c>
      <c r="B1997" s="72" t="s">
        <v>2389</v>
      </c>
      <c r="C1997" s="73"/>
      <c r="D1997" s="74">
        <v>50.0</v>
      </c>
      <c r="E1997" s="75"/>
      <c r="F1997" s="73"/>
      <c r="G1997" s="74">
        <v>8881.0</v>
      </c>
      <c r="H1997" s="75"/>
      <c r="I1997" s="73"/>
      <c r="J1997" s="74">
        <v>6962.0</v>
      </c>
      <c r="K1997" s="75"/>
      <c r="L1997" s="78">
        <v>56.0</v>
      </c>
      <c r="M1997" s="74">
        <v>22888.0</v>
      </c>
      <c r="N1997" s="79">
        <f t="shared" ref="N1997:N1998" si="645">L1997/M1997</f>
        <v>0.002446696959</v>
      </c>
      <c r="O1997" s="78">
        <v>64.0</v>
      </c>
      <c r="P1997" s="74">
        <v>20990.0</v>
      </c>
      <c r="Q1997" s="79">
        <f t="shared" ref="Q1997:Q1999" si="646">O1997/P1997</f>
        <v>0.003049070986</v>
      </c>
    </row>
    <row r="1998" ht="15.0" customHeight="1">
      <c r="A1998" s="71" t="s">
        <v>2463</v>
      </c>
      <c r="B1998" s="72" t="s">
        <v>2389</v>
      </c>
      <c r="C1998" s="73"/>
      <c r="D1998" s="74">
        <v>17230.0</v>
      </c>
      <c r="E1998" s="75"/>
      <c r="F1998" s="78">
        <v>52.0</v>
      </c>
      <c r="G1998" s="74">
        <v>48116.0</v>
      </c>
      <c r="H1998" s="79">
        <f>F1998/G1998</f>
        <v>0.001080721589</v>
      </c>
      <c r="I1998" s="78">
        <v>32.0</v>
      </c>
      <c r="J1998" s="74">
        <v>50350.0</v>
      </c>
      <c r="K1998" s="79">
        <f>I1998/J1998</f>
        <v>0.000635551142</v>
      </c>
      <c r="L1998" s="78">
        <v>41.0</v>
      </c>
      <c r="M1998" s="74">
        <v>49016.0</v>
      </c>
      <c r="N1998" s="79">
        <f t="shared" si="645"/>
        <v>0.0008364615636</v>
      </c>
      <c r="O1998" s="78">
        <v>49.0</v>
      </c>
      <c r="P1998" s="74">
        <v>48793.0</v>
      </c>
      <c r="Q1998" s="79">
        <f t="shared" si="646"/>
        <v>0.001004242412</v>
      </c>
    </row>
    <row r="1999" ht="15.0" customHeight="1">
      <c r="A1999" s="71" t="s">
        <v>1561</v>
      </c>
      <c r="B1999" s="72" t="s">
        <v>2389</v>
      </c>
      <c r="C1999" s="73"/>
      <c r="D1999" s="74">
        <v>50.0</v>
      </c>
      <c r="E1999" s="75"/>
      <c r="F1999" s="73"/>
      <c r="G1999" s="74">
        <v>892.0</v>
      </c>
      <c r="H1999" s="75"/>
      <c r="I1999" s="73"/>
      <c r="J1999" s="74">
        <v>721.0</v>
      </c>
      <c r="K1999" s="75"/>
      <c r="L1999" s="73"/>
      <c r="M1999" s="74">
        <v>14848.0</v>
      </c>
      <c r="N1999" s="75"/>
      <c r="O1999" s="78">
        <v>75.0</v>
      </c>
      <c r="P1999" s="74">
        <v>19069.0</v>
      </c>
      <c r="Q1999" s="79">
        <f t="shared" si="646"/>
        <v>0.003933085112</v>
      </c>
    </row>
    <row r="2000" ht="15.0" customHeight="1">
      <c r="A2000" s="71" t="s">
        <v>2464</v>
      </c>
      <c r="B2000" s="72" t="s">
        <v>2389</v>
      </c>
      <c r="C2000" s="73"/>
      <c r="D2000" s="74">
        <v>6626.0</v>
      </c>
      <c r="E2000" s="75"/>
      <c r="F2000" s="73"/>
      <c r="G2000" s="74">
        <v>11817.0</v>
      </c>
      <c r="H2000" s="75"/>
      <c r="I2000" s="73"/>
      <c r="J2000" s="74">
        <v>9863.0</v>
      </c>
      <c r="K2000" s="75"/>
      <c r="L2000" s="73"/>
      <c r="M2000" s="74">
        <v>9046.0</v>
      </c>
      <c r="N2000" s="75"/>
      <c r="O2000" s="73"/>
      <c r="P2000" s="74">
        <v>10206.0</v>
      </c>
      <c r="Q2000" s="75"/>
    </row>
    <row r="2001" ht="15.0" customHeight="1">
      <c r="A2001" s="71" t="s">
        <v>1227</v>
      </c>
      <c r="B2001" s="72" t="s">
        <v>2389</v>
      </c>
      <c r="C2001" s="73"/>
      <c r="D2001" s="74">
        <v>2723.0</v>
      </c>
      <c r="E2001" s="75"/>
      <c r="F2001" s="73"/>
      <c r="G2001" s="74">
        <v>6471.0</v>
      </c>
      <c r="H2001" s="75"/>
      <c r="I2001" s="73"/>
      <c r="J2001" s="74">
        <v>11244.0</v>
      </c>
      <c r="K2001" s="75"/>
      <c r="L2001" s="76" t="s">
        <v>1383</v>
      </c>
      <c r="M2001" s="74">
        <v>10980.0</v>
      </c>
      <c r="N2001" s="77" t="s">
        <v>1383</v>
      </c>
      <c r="O2001" s="78">
        <f>19+12</f>
        <v>31</v>
      </c>
      <c r="P2001" s="74">
        <v>11720.0</v>
      </c>
      <c r="Q2001" s="79">
        <f>O2001/P2001</f>
        <v>0.002645051195</v>
      </c>
    </row>
    <row r="2002" ht="15.0" customHeight="1">
      <c r="A2002" s="71" t="s">
        <v>1180</v>
      </c>
      <c r="B2002" s="72" t="s">
        <v>2389</v>
      </c>
      <c r="C2002" s="73"/>
      <c r="D2002" s="74">
        <v>5779.0</v>
      </c>
      <c r="E2002" s="75"/>
      <c r="F2002" s="73"/>
      <c r="G2002" s="74">
        <v>14000.0</v>
      </c>
      <c r="H2002" s="75"/>
      <c r="I2002" s="73"/>
      <c r="J2002" s="74">
        <v>15569.0</v>
      </c>
      <c r="K2002" s="75"/>
      <c r="L2002" s="73"/>
      <c r="M2002" s="74">
        <v>17064.0</v>
      </c>
      <c r="N2002" s="75"/>
      <c r="O2002" s="73"/>
      <c r="P2002" s="74">
        <v>17491.0</v>
      </c>
      <c r="Q2002" s="75"/>
    </row>
    <row r="2003" ht="15.0" customHeight="1">
      <c r="A2003" s="71" t="s">
        <v>1132</v>
      </c>
      <c r="B2003" s="72" t="s">
        <v>2389</v>
      </c>
      <c r="C2003" s="78">
        <v>50.0</v>
      </c>
      <c r="D2003" s="74">
        <v>3480.0</v>
      </c>
      <c r="E2003" s="79">
        <f>C2003/D2003</f>
        <v>0.01436781609</v>
      </c>
      <c r="F2003" s="78">
        <v>350.0</v>
      </c>
      <c r="G2003" s="74">
        <v>38182.0</v>
      </c>
      <c r="H2003" s="79">
        <f>F2003/G2003</f>
        <v>0.009166623016</v>
      </c>
      <c r="I2003" s="78">
        <v>510.0</v>
      </c>
      <c r="J2003" s="74">
        <v>73120.0</v>
      </c>
      <c r="K2003" s="79">
        <f>I2003/J2003</f>
        <v>0.006974835886</v>
      </c>
      <c r="L2003" s="78">
        <v>1323.0</v>
      </c>
      <c r="M2003" s="74">
        <v>133391.0</v>
      </c>
      <c r="N2003" s="79">
        <f>L2003/M2003</f>
        <v>0.009918210374</v>
      </c>
      <c r="O2003" s="78">
        <v>1530.0</v>
      </c>
      <c r="P2003" s="74">
        <v>145329.0</v>
      </c>
      <c r="Q2003" s="79">
        <f t="shared" ref="Q2003:Q2005" si="647">O2003/P2003</f>
        <v>0.01052783684</v>
      </c>
    </row>
    <row r="2004" ht="15.0" customHeight="1">
      <c r="A2004" s="71" t="s">
        <v>1634</v>
      </c>
      <c r="B2004" s="72" t="s">
        <v>2389</v>
      </c>
      <c r="C2004" s="73"/>
      <c r="D2004" s="74">
        <v>17911.0</v>
      </c>
      <c r="E2004" s="75"/>
      <c r="F2004" s="73"/>
      <c r="G2004" s="74">
        <v>34460.0</v>
      </c>
      <c r="H2004" s="75"/>
      <c r="I2004" s="73"/>
      <c r="J2004" s="74">
        <v>37286.0</v>
      </c>
      <c r="K2004" s="75"/>
      <c r="L2004" s="73"/>
      <c r="M2004" s="74">
        <v>33317.0</v>
      </c>
      <c r="N2004" s="75"/>
      <c r="O2004" s="78">
        <v>41.0</v>
      </c>
      <c r="P2004" s="74">
        <v>30384.0</v>
      </c>
      <c r="Q2004" s="79">
        <f t="shared" si="647"/>
        <v>0.001349394418</v>
      </c>
    </row>
    <row r="2005" ht="15.0" customHeight="1">
      <c r="A2005" s="71" t="s">
        <v>1635</v>
      </c>
      <c r="B2005" s="72" t="s">
        <v>2389</v>
      </c>
      <c r="C2005" s="73"/>
      <c r="D2005" s="74">
        <v>546.0</v>
      </c>
      <c r="E2005" s="75"/>
      <c r="F2005" s="73"/>
      <c r="G2005" s="74">
        <v>24299.0</v>
      </c>
      <c r="H2005" s="75"/>
      <c r="I2005" s="73"/>
      <c r="J2005" s="74">
        <v>22323.0</v>
      </c>
      <c r="K2005" s="75"/>
      <c r="L2005" s="73"/>
      <c r="M2005" s="74">
        <v>24233.0</v>
      </c>
      <c r="N2005" s="75"/>
      <c r="O2005" s="78">
        <f>16+16</f>
        <v>32</v>
      </c>
      <c r="P2005" s="74">
        <v>23378.0</v>
      </c>
      <c r="Q2005" s="79">
        <f t="shared" si="647"/>
        <v>0.001368808281</v>
      </c>
    </row>
    <row r="2006" ht="15.0" customHeight="1">
      <c r="A2006" s="71" t="s">
        <v>2465</v>
      </c>
      <c r="B2006" s="72" t="s">
        <v>2389</v>
      </c>
      <c r="C2006" s="73"/>
      <c r="D2006" s="74">
        <v>3270.0</v>
      </c>
      <c r="E2006" s="75"/>
      <c r="F2006" s="73"/>
      <c r="G2006" s="74">
        <v>14942.0</v>
      </c>
      <c r="H2006" s="75"/>
      <c r="I2006" s="73"/>
      <c r="J2006" s="74">
        <v>19049.0</v>
      </c>
      <c r="K2006" s="75"/>
      <c r="L2006" s="78">
        <v>15.0</v>
      </c>
      <c r="M2006" s="74">
        <v>23316.0</v>
      </c>
      <c r="N2006" s="79">
        <f t="shared" ref="N2006:N2007" si="648">L2006/M2006</f>
        <v>0.0006433350489</v>
      </c>
      <c r="O2006" s="76" t="s">
        <v>1383</v>
      </c>
      <c r="P2006" s="74">
        <v>19248.0</v>
      </c>
      <c r="Q2006" s="77" t="s">
        <v>1383</v>
      </c>
    </row>
    <row r="2007" ht="15.0" customHeight="1">
      <c r="A2007" s="71" t="s">
        <v>2466</v>
      </c>
      <c r="B2007" s="72" t="s">
        <v>2389</v>
      </c>
      <c r="C2007" s="73"/>
      <c r="D2007" s="74">
        <v>15448.0</v>
      </c>
      <c r="E2007" s="75"/>
      <c r="F2007" s="76" t="s">
        <v>1383</v>
      </c>
      <c r="G2007" s="74">
        <v>35323.0</v>
      </c>
      <c r="H2007" s="77" t="s">
        <v>1383</v>
      </c>
      <c r="I2007" s="73"/>
      <c r="J2007" s="74">
        <v>41276.0</v>
      </c>
      <c r="K2007" s="75"/>
      <c r="L2007" s="78">
        <v>73.0</v>
      </c>
      <c r="M2007" s="74">
        <v>40905.0</v>
      </c>
      <c r="N2007" s="79">
        <f t="shared" si="648"/>
        <v>0.001784622907</v>
      </c>
      <c r="O2007" s="78">
        <f>73+11</f>
        <v>84</v>
      </c>
      <c r="P2007" s="74">
        <v>38308.0</v>
      </c>
      <c r="Q2007" s="79">
        <f>O2007/P2007</f>
        <v>0.002192753472</v>
      </c>
    </row>
    <row r="2008" ht="15.0" customHeight="1">
      <c r="A2008" s="71" t="s">
        <v>1072</v>
      </c>
      <c r="B2008" s="72" t="s">
        <v>2389</v>
      </c>
      <c r="C2008" s="73"/>
      <c r="D2008" s="74">
        <v>2763.0</v>
      </c>
      <c r="E2008" s="75"/>
      <c r="F2008" s="73"/>
      <c r="G2008" s="74">
        <v>4517.0</v>
      </c>
      <c r="H2008" s="75"/>
      <c r="I2008" s="73"/>
      <c r="J2008" s="74">
        <v>4779.0</v>
      </c>
      <c r="K2008" s="75"/>
      <c r="L2008" s="76" t="s">
        <v>1383</v>
      </c>
      <c r="M2008" s="74">
        <v>4970.0</v>
      </c>
      <c r="N2008" s="77" t="s">
        <v>1383</v>
      </c>
      <c r="O2008" s="73"/>
      <c r="P2008" s="74">
        <v>5080.0</v>
      </c>
      <c r="Q2008" s="75"/>
    </row>
    <row r="2009" ht="15.0" customHeight="1">
      <c r="A2009" s="71" t="s">
        <v>692</v>
      </c>
      <c r="B2009" s="72" t="s">
        <v>2389</v>
      </c>
      <c r="C2009" s="73"/>
      <c r="D2009" s="74">
        <v>92.0</v>
      </c>
      <c r="E2009" s="75"/>
      <c r="F2009" s="73"/>
      <c r="G2009" s="74">
        <v>2655.0</v>
      </c>
      <c r="H2009" s="75"/>
      <c r="I2009" s="73"/>
      <c r="J2009" s="74">
        <v>3335.0</v>
      </c>
      <c r="K2009" s="75"/>
      <c r="L2009" s="73"/>
      <c r="M2009" s="74">
        <v>3851.0</v>
      </c>
      <c r="N2009" s="75"/>
      <c r="O2009" s="73"/>
      <c r="P2009" s="74">
        <v>3413.0</v>
      </c>
      <c r="Q2009" s="75"/>
    </row>
    <row r="2010" ht="15.0" customHeight="1">
      <c r="A2010" s="71" t="s">
        <v>2467</v>
      </c>
      <c r="B2010" s="72" t="s">
        <v>2389</v>
      </c>
      <c r="C2010" s="73"/>
      <c r="D2010" s="74">
        <v>1343.0</v>
      </c>
      <c r="E2010" s="75"/>
      <c r="F2010" s="73"/>
      <c r="G2010" s="74">
        <v>3261.0</v>
      </c>
      <c r="H2010" s="75"/>
      <c r="I2010" s="73"/>
      <c r="J2010" s="74">
        <v>3581.0</v>
      </c>
      <c r="K2010" s="75"/>
      <c r="L2010" s="73"/>
      <c r="M2010" s="74">
        <v>4119.0</v>
      </c>
      <c r="N2010" s="75"/>
      <c r="O2010" s="73"/>
      <c r="P2010" s="74">
        <v>5064.0</v>
      </c>
      <c r="Q2010" s="75"/>
    </row>
    <row r="2011" ht="15.0" customHeight="1">
      <c r="A2011" s="71" t="s">
        <v>2468</v>
      </c>
      <c r="B2011" s="72" t="s">
        <v>2389</v>
      </c>
      <c r="C2011" s="73"/>
      <c r="D2011" s="74">
        <v>40.0</v>
      </c>
      <c r="E2011" s="75"/>
      <c r="F2011" s="73"/>
      <c r="G2011" s="74">
        <v>810.0</v>
      </c>
      <c r="H2011" s="75"/>
      <c r="I2011" s="73"/>
      <c r="J2011" s="74">
        <v>655.0</v>
      </c>
      <c r="K2011" s="75"/>
      <c r="L2011" s="73"/>
      <c r="M2011" s="74">
        <v>1193.0</v>
      </c>
      <c r="N2011" s="75"/>
      <c r="O2011" s="73"/>
      <c r="P2011" s="74">
        <v>1066.0</v>
      </c>
      <c r="Q2011" s="75"/>
    </row>
    <row r="2012" ht="15.0" customHeight="1">
      <c r="A2012" s="71" t="s">
        <v>1742</v>
      </c>
      <c r="B2012" s="72" t="s">
        <v>2389</v>
      </c>
      <c r="C2012" s="73"/>
      <c r="D2012" s="74">
        <v>789.0</v>
      </c>
      <c r="E2012" s="75"/>
      <c r="F2012" s="73"/>
      <c r="G2012" s="74">
        <v>4747.0</v>
      </c>
      <c r="H2012" s="75"/>
      <c r="I2012" s="73"/>
      <c r="J2012" s="74">
        <v>4821.0</v>
      </c>
      <c r="K2012" s="75"/>
      <c r="L2012" s="73"/>
      <c r="M2012" s="74">
        <v>8228.0</v>
      </c>
      <c r="N2012" s="75"/>
      <c r="O2012" s="78">
        <v>14.0</v>
      </c>
      <c r="P2012" s="74">
        <v>8003.0</v>
      </c>
      <c r="Q2012" s="79">
        <f t="shared" ref="Q2012:Q2013" si="649">O2012/P2012</f>
        <v>0.001749343996</v>
      </c>
    </row>
    <row r="2013" ht="15.0" customHeight="1">
      <c r="A2013" s="71" t="s">
        <v>1407</v>
      </c>
      <c r="B2013" s="72" t="s">
        <v>2389</v>
      </c>
      <c r="C2013" s="78">
        <v>61.0</v>
      </c>
      <c r="D2013" s="74">
        <v>27193.0</v>
      </c>
      <c r="E2013" s="79">
        <f>C2013/D2013</f>
        <v>0.002243224359</v>
      </c>
      <c r="F2013" s="73"/>
      <c r="G2013" s="74">
        <v>46544.0</v>
      </c>
      <c r="H2013" s="75"/>
      <c r="I2013" s="78">
        <v>110.0</v>
      </c>
      <c r="J2013" s="74">
        <v>55742.0</v>
      </c>
      <c r="K2013" s="79">
        <f>I2013/J2013</f>
        <v>0.001973377346</v>
      </c>
      <c r="L2013" s="76" t="s">
        <v>1383</v>
      </c>
      <c r="M2013" s="74">
        <v>48529.0</v>
      </c>
      <c r="N2013" s="77" t="s">
        <v>1383</v>
      </c>
      <c r="O2013" s="78">
        <v>24.0</v>
      </c>
      <c r="P2013" s="74">
        <v>50425.0</v>
      </c>
      <c r="Q2013" s="79">
        <f t="shared" si="649"/>
        <v>0.0004759543877</v>
      </c>
    </row>
    <row r="2014" ht="15.0" customHeight="1">
      <c r="A2014" s="71" t="s">
        <v>2469</v>
      </c>
      <c r="B2014" s="72" t="s">
        <v>2389</v>
      </c>
      <c r="C2014" s="73"/>
      <c r="D2014" s="74">
        <v>0.0</v>
      </c>
      <c r="E2014" s="75"/>
      <c r="F2014" s="73"/>
      <c r="G2014" s="74">
        <v>540.0</v>
      </c>
      <c r="H2014" s="75"/>
      <c r="I2014" s="73"/>
      <c r="J2014" s="74">
        <v>1175.0</v>
      </c>
      <c r="K2014" s="75"/>
      <c r="L2014" s="73"/>
      <c r="M2014" s="74">
        <v>17452.0</v>
      </c>
      <c r="N2014" s="75"/>
      <c r="O2014" s="73"/>
      <c r="P2014" s="74">
        <v>17606.0</v>
      </c>
      <c r="Q2014" s="75"/>
    </row>
    <row r="2015" ht="15.0" customHeight="1">
      <c r="A2015" s="71" t="s">
        <v>2470</v>
      </c>
      <c r="B2015" s="72" t="s">
        <v>2389</v>
      </c>
      <c r="C2015" s="73"/>
      <c r="D2015" s="74">
        <v>13641.0</v>
      </c>
      <c r="E2015" s="75"/>
      <c r="F2015" s="78">
        <v>81.0</v>
      </c>
      <c r="G2015" s="74">
        <v>26418.0</v>
      </c>
      <c r="H2015" s="79">
        <f>F2015/G2015</f>
        <v>0.003066091301</v>
      </c>
      <c r="I2015" s="78">
        <v>27.0</v>
      </c>
      <c r="J2015" s="74">
        <v>28964.0</v>
      </c>
      <c r="K2015" s="79">
        <f>I2015/J2015</f>
        <v>0.0009321916862</v>
      </c>
      <c r="L2015" s="78">
        <v>27.0</v>
      </c>
      <c r="M2015" s="74">
        <v>27550.0</v>
      </c>
      <c r="N2015" s="79">
        <f>L2015/M2015</f>
        <v>0.0009800362976</v>
      </c>
      <c r="O2015" s="78">
        <v>30.0</v>
      </c>
      <c r="P2015" s="74">
        <v>25485.0</v>
      </c>
      <c r="Q2015" s="79">
        <f>O2015/P2015</f>
        <v>0.001177163037</v>
      </c>
    </row>
    <row r="2016" ht="15.0" customHeight="1">
      <c r="A2016" s="71" t="s">
        <v>1031</v>
      </c>
      <c r="B2016" s="72" t="s">
        <v>2389</v>
      </c>
      <c r="C2016" s="78">
        <v>51.0</v>
      </c>
      <c r="D2016" s="74">
        <v>8937.0</v>
      </c>
      <c r="E2016" s="79">
        <f>C2016/D2016</f>
        <v>0.005706612957</v>
      </c>
      <c r="F2016" s="73"/>
      <c r="G2016" s="74">
        <v>13182.0</v>
      </c>
      <c r="H2016" s="75"/>
      <c r="I2016" s="73"/>
      <c r="J2016" s="74">
        <v>14014.0</v>
      </c>
      <c r="K2016" s="75"/>
      <c r="L2016" s="73"/>
      <c r="M2016" s="74">
        <v>13390.0</v>
      </c>
      <c r="N2016" s="75"/>
      <c r="O2016" s="73"/>
      <c r="P2016" s="74">
        <v>12751.0</v>
      </c>
      <c r="Q2016" s="75"/>
    </row>
    <row r="2017" ht="15.0" customHeight="1">
      <c r="A2017" s="71" t="s">
        <v>782</v>
      </c>
      <c r="B2017" s="72" t="s">
        <v>2389</v>
      </c>
      <c r="C2017" s="73"/>
      <c r="D2017" s="74">
        <v>12817.0</v>
      </c>
      <c r="E2017" s="75"/>
      <c r="F2017" s="73"/>
      <c r="G2017" s="74">
        <v>16583.0</v>
      </c>
      <c r="H2017" s="75"/>
      <c r="I2017" s="73"/>
      <c r="J2017" s="74">
        <v>18286.0</v>
      </c>
      <c r="K2017" s="75"/>
      <c r="L2017" s="73"/>
      <c r="M2017" s="74">
        <v>19898.0</v>
      </c>
      <c r="N2017" s="75"/>
      <c r="O2017" s="73"/>
      <c r="P2017" s="74">
        <v>17733.0</v>
      </c>
      <c r="Q2017" s="75"/>
    </row>
    <row r="2018" ht="15.0" customHeight="1">
      <c r="A2018" s="71" t="s">
        <v>131</v>
      </c>
      <c r="B2018" s="72" t="s">
        <v>2389</v>
      </c>
      <c r="C2018" s="73"/>
      <c r="D2018" s="74">
        <v>4999.0</v>
      </c>
      <c r="E2018" s="75"/>
      <c r="F2018" s="73"/>
      <c r="G2018" s="74">
        <v>10686.0</v>
      </c>
      <c r="H2018" s="75"/>
      <c r="I2018" s="73"/>
      <c r="J2018" s="74">
        <v>14637.0</v>
      </c>
      <c r="K2018" s="75"/>
      <c r="L2018" s="78">
        <v>21.0</v>
      </c>
      <c r="M2018" s="74">
        <v>39497.0</v>
      </c>
      <c r="N2018" s="79">
        <f t="shared" ref="N2018:N2019" si="650">L2018/M2018</f>
        <v>0.0005316859508</v>
      </c>
      <c r="O2018" s="76" t="s">
        <v>1383</v>
      </c>
      <c r="P2018" s="74">
        <v>24541.0</v>
      </c>
      <c r="Q2018" s="77" t="s">
        <v>1383</v>
      </c>
    </row>
    <row r="2019" ht="15.0" customHeight="1">
      <c r="A2019" s="71" t="s">
        <v>1409</v>
      </c>
      <c r="B2019" s="72" t="s">
        <v>2389</v>
      </c>
      <c r="C2019" s="73"/>
      <c r="D2019" s="74">
        <v>16246.0</v>
      </c>
      <c r="E2019" s="75"/>
      <c r="F2019" s="78">
        <v>45.0</v>
      </c>
      <c r="G2019" s="74">
        <v>34621.0</v>
      </c>
      <c r="H2019" s="79">
        <f>F2019/G2019</f>
        <v>0.001299789145</v>
      </c>
      <c r="I2019" s="73"/>
      <c r="J2019" s="74">
        <v>33283.0</v>
      </c>
      <c r="K2019" s="75"/>
      <c r="L2019" s="78">
        <v>110.0</v>
      </c>
      <c r="M2019" s="74">
        <v>39467.0</v>
      </c>
      <c r="N2019" s="79">
        <f t="shared" si="650"/>
        <v>0.002787138622</v>
      </c>
      <c r="O2019" s="78">
        <v>40.0</v>
      </c>
      <c r="P2019" s="74">
        <v>33781.0</v>
      </c>
      <c r="Q2019" s="79">
        <f>O2019/P2019</f>
        <v>0.00118409757</v>
      </c>
    </row>
    <row r="2020" ht="15.0" customHeight="1">
      <c r="A2020" s="71" t="s">
        <v>2471</v>
      </c>
      <c r="B2020" s="72" t="s">
        <v>2389</v>
      </c>
      <c r="C2020" s="73"/>
      <c r="D2020" s="74">
        <v>69.0</v>
      </c>
      <c r="E2020" s="75"/>
      <c r="F2020" s="73"/>
      <c r="G2020" s="74">
        <v>2634.0</v>
      </c>
      <c r="H2020" s="75"/>
      <c r="I2020" s="73"/>
      <c r="J2020" s="74">
        <v>3684.0</v>
      </c>
      <c r="K2020" s="75"/>
      <c r="L2020" s="73"/>
      <c r="M2020" s="74">
        <v>4512.0</v>
      </c>
      <c r="N2020" s="75"/>
      <c r="O2020" s="73"/>
      <c r="P2020" s="74">
        <v>3764.0</v>
      </c>
      <c r="Q2020" s="75"/>
    </row>
    <row r="2021" ht="15.0" customHeight="1">
      <c r="A2021" s="71" t="s">
        <v>2472</v>
      </c>
      <c r="B2021" s="72" t="s">
        <v>2389</v>
      </c>
      <c r="C2021" s="73"/>
      <c r="D2021" s="74">
        <v>1994.0</v>
      </c>
      <c r="E2021" s="75"/>
      <c r="F2021" s="73"/>
      <c r="G2021" s="74">
        <v>3442.0</v>
      </c>
      <c r="H2021" s="75"/>
      <c r="I2021" s="73"/>
      <c r="J2021" s="74">
        <v>4171.0</v>
      </c>
      <c r="K2021" s="75"/>
      <c r="L2021" s="73"/>
      <c r="M2021" s="74">
        <v>8956.0</v>
      </c>
      <c r="N2021" s="75"/>
      <c r="O2021" s="73"/>
      <c r="P2021" s="74">
        <v>9799.0</v>
      </c>
      <c r="Q2021" s="75"/>
    </row>
    <row r="2022" ht="15.0" customHeight="1">
      <c r="A2022" s="71" t="s">
        <v>2473</v>
      </c>
      <c r="B2022" s="72" t="s">
        <v>2389</v>
      </c>
      <c r="C2022" s="73"/>
      <c r="D2022" s="74">
        <v>4962.0</v>
      </c>
      <c r="E2022" s="75"/>
      <c r="F2022" s="73"/>
      <c r="G2022" s="74">
        <v>6520.0</v>
      </c>
      <c r="H2022" s="75"/>
      <c r="I2022" s="73"/>
      <c r="J2022" s="74">
        <v>5360.0</v>
      </c>
      <c r="K2022" s="75"/>
      <c r="L2022" s="73"/>
      <c r="M2022" s="74">
        <v>5538.0</v>
      </c>
      <c r="N2022" s="75"/>
      <c r="O2022" s="73"/>
      <c r="P2022" s="74">
        <v>5996.0</v>
      </c>
      <c r="Q2022" s="75"/>
    </row>
    <row r="2023" ht="15.0" customHeight="1">
      <c r="A2023" s="71" t="s">
        <v>2474</v>
      </c>
      <c r="B2023" s="72" t="s">
        <v>2389</v>
      </c>
      <c r="C2023" s="73"/>
      <c r="D2023" s="74">
        <v>25.0</v>
      </c>
      <c r="E2023" s="75"/>
      <c r="F2023" s="73"/>
      <c r="G2023" s="74">
        <v>3624.0</v>
      </c>
      <c r="H2023" s="75"/>
      <c r="I2023" s="73"/>
      <c r="J2023" s="74">
        <v>11096.0</v>
      </c>
      <c r="K2023" s="75"/>
      <c r="L2023" s="76" t="s">
        <v>1383</v>
      </c>
      <c r="M2023" s="74">
        <v>39104.0</v>
      </c>
      <c r="N2023" s="77" t="s">
        <v>1383</v>
      </c>
      <c r="O2023" s="78">
        <v>60.0</v>
      </c>
      <c r="P2023" s="74">
        <v>51782.0</v>
      </c>
      <c r="Q2023" s="79">
        <f>O2023/P2023</f>
        <v>0.001158703797</v>
      </c>
    </row>
    <row r="2024" ht="15.0" customHeight="1">
      <c r="A2024" s="71" t="s">
        <v>2475</v>
      </c>
      <c r="B2024" s="72" t="s">
        <v>2389</v>
      </c>
      <c r="C2024" s="73"/>
      <c r="D2024" s="74">
        <v>9.0</v>
      </c>
      <c r="E2024" s="75"/>
      <c r="F2024" s="73"/>
      <c r="G2024" s="74">
        <v>1713.0</v>
      </c>
      <c r="H2024" s="75"/>
      <c r="I2024" s="73"/>
      <c r="J2024" s="74">
        <v>4751.0</v>
      </c>
      <c r="K2024" s="75"/>
      <c r="L2024" s="73"/>
      <c r="M2024" s="74">
        <v>12372.0</v>
      </c>
      <c r="N2024" s="75"/>
      <c r="O2024" s="73"/>
      <c r="P2024" s="74">
        <v>11931.0</v>
      </c>
      <c r="Q2024" s="75"/>
    </row>
    <row r="2025" ht="15.0" customHeight="1">
      <c r="A2025" s="71" t="s">
        <v>708</v>
      </c>
      <c r="B2025" s="72" t="s">
        <v>2389</v>
      </c>
      <c r="C2025" s="73"/>
      <c r="D2025" s="74">
        <v>5395.0</v>
      </c>
      <c r="E2025" s="75"/>
      <c r="F2025" s="73"/>
      <c r="G2025" s="74">
        <v>10318.0</v>
      </c>
      <c r="H2025" s="75"/>
      <c r="I2025" s="73"/>
      <c r="J2025" s="74">
        <v>11956.0</v>
      </c>
      <c r="K2025" s="75"/>
      <c r="L2025" s="73"/>
      <c r="M2025" s="74">
        <v>12227.0</v>
      </c>
      <c r="N2025" s="75"/>
      <c r="O2025" s="73"/>
      <c r="P2025" s="74">
        <v>12029.0</v>
      </c>
      <c r="Q2025" s="75"/>
    </row>
    <row r="2026" ht="15.0" customHeight="1">
      <c r="A2026" s="71" t="s">
        <v>1234</v>
      </c>
      <c r="B2026" s="72" t="s">
        <v>2389</v>
      </c>
      <c r="C2026" s="73"/>
      <c r="D2026" s="74">
        <v>10983.0</v>
      </c>
      <c r="E2026" s="75"/>
      <c r="F2026" s="76" t="s">
        <v>1383</v>
      </c>
      <c r="G2026" s="74">
        <v>10472.0</v>
      </c>
      <c r="H2026" s="77" t="s">
        <v>1383</v>
      </c>
      <c r="I2026" s="78">
        <v>44.0</v>
      </c>
      <c r="J2026" s="74">
        <v>10886.0</v>
      </c>
      <c r="K2026" s="79">
        <f>I2026/J2026</f>
        <v>0.004041888664</v>
      </c>
      <c r="L2026" s="78">
        <v>40.0</v>
      </c>
      <c r="M2026" s="74">
        <v>10371.0</v>
      </c>
      <c r="N2026" s="79">
        <f>L2026/M2026</f>
        <v>0.003856908688</v>
      </c>
      <c r="O2026" s="78">
        <v>16.0</v>
      </c>
      <c r="P2026" s="74">
        <v>11457.0</v>
      </c>
      <c r="Q2026" s="79">
        <f>O2026/P2026</f>
        <v>0.001396526141</v>
      </c>
    </row>
    <row r="2027" ht="15.0" customHeight="1">
      <c r="A2027" s="71" t="s">
        <v>1782</v>
      </c>
      <c r="B2027" s="72" t="s">
        <v>2389</v>
      </c>
      <c r="C2027" s="73"/>
      <c r="D2027" s="74">
        <v>12.0</v>
      </c>
      <c r="E2027" s="75"/>
      <c r="F2027" s="73"/>
      <c r="G2027" s="74">
        <v>1549.0</v>
      </c>
      <c r="H2027" s="75"/>
      <c r="I2027" s="73"/>
      <c r="J2027" s="74">
        <v>1146.0</v>
      </c>
      <c r="K2027" s="75"/>
      <c r="L2027" s="73"/>
      <c r="M2027" s="74">
        <v>5785.0</v>
      </c>
      <c r="N2027" s="75"/>
      <c r="O2027" s="73"/>
      <c r="P2027" s="74">
        <v>5556.0</v>
      </c>
      <c r="Q2027" s="75"/>
    </row>
    <row r="2028" ht="15.0" customHeight="1">
      <c r="A2028" s="71" t="s">
        <v>1745</v>
      </c>
      <c r="B2028" s="72" t="s">
        <v>2389</v>
      </c>
      <c r="C2028" s="73"/>
      <c r="D2028" s="74">
        <v>2655.0</v>
      </c>
      <c r="E2028" s="75"/>
      <c r="F2028" s="73"/>
      <c r="G2028" s="74">
        <v>5683.0</v>
      </c>
      <c r="H2028" s="75"/>
      <c r="I2028" s="73"/>
      <c r="J2028" s="74">
        <v>4824.0</v>
      </c>
      <c r="K2028" s="75"/>
      <c r="L2028" s="73"/>
      <c r="M2028" s="74">
        <v>5511.0</v>
      </c>
      <c r="N2028" s="75"/>
      <c r="O2028" s="73"/>
      <c r="P2028" s="74">
        <v>5378.0</v>
      </c>
      <c r="Q2028" s="75"/>
    </row>
    <row r="2029" ht="15.0" customHeight="1">
      <c r="A2029" s="71" t="s">
        <v>2476</v>
      </c>
      <c r="B2029" s="72" t="s">
        <v>2389</v>
      </c>
      <c r="C2029" s="73"/>
      <c r="D2029" s="74">
        <v>3940.0</v>
      </c>
      <c r="E2029" s="75"/>
      <c r="F2029" s="73"/>
      <c r="G2029" s="74">
        <v>13594.0</v>
      </c>
      <c r="H2029" s="75"/>
      <c r="I2029" s="73"/>
      <c r="J2029" s="74">
        <v>16589.0</v>
      </c>
      <c r="K2029" s="75"/>
      <c r="L2029" s="78">
        <v>42.0</v>
      </c>
      <c r="M2029" s="74">
        <v>17678.0</v>
      </c>
      <c r="N2029" s="79">
        <f t="shared" ref="N2029:N2032" si="651">L2029/M2029</f>
        <v>0.00237583437</v>
      </c>
      <c r="O2029" s="78">
        <v>80.0</v>
      </c>
      <c r="P2029" s="74">
        <v>20066.0</v>
      </c>
      <c r="Q2029" s="79">
        <f t="shared" ref="Q2029:Q2032" si="652">O2029/P2029</f>
        <v>0.003986843417</v>
      </c>
    </row>
    <row r="2030" ht="15.0" customHeight="1">
      <c r="A2030" s="71" t="s">
        <v>2477</v>
      </c>
      <c r="B2030" s="72" t="s">
        <v>2389</v>
      </c>
      <c r="C2030" s="73"/>
      <c r="D2030" s="74">
        <v>2967.0</v>
      </c>
      <c r="E2030" s="75"/>
      <c r="F2030" s="73"/>
      <c r="G2030" s="74">
        <v>5151.0</v>
      </c>
      <c r="H2030" s="75"/>
      <c r="I2030" s="73"/>
      <c r="J2030" s="74">
        <v>7418.0</v>
      </c>
      <c r="K2030" s="75"/>
      <c r="L2030" s="78">
        <v>29.0</v>
      </c>
      <c r="M2030" s="74">
        <v>6120.0</v>
      </c>
      <c r="N2030" s="79">
        <f t="shared" si="651"/>
        <v>0.004738562092</v>
      </c>
      <c r="O2030" s="78">
        <v>28.0</v>
      </c>
      <c r="P2030" s="74">
        <v>10071.0</v>
      </c>
      <c r="Q2030" s="79">
        <f t="shared" si="652"/>
        <v>0.002780260153</v>
      </c>
    </row>
    <row r="2031" ht="15.0" customHeight="1">
      <c r="A2031" s="71" t="s">
        <v>2478</v>
      </c>
      <c r="B2031" s="72" t="s">
        <v>2389</v>
      </c>
      <c r="C2031" s="73"/>
      <c r="D2031" s="74">
        <v>1533.0</v>
      </c>
      <c r="E2031" s="75"/>
      <c r="F2031" s="73"/>
      <c r="G2031" s="74">
        <v>13405.0</v>
      </c>
      <c r="H2031" s="75"/>
      <c r="I2031" s="73"/>
      <c r="J2031" s="74">
        <v>11020.0</v>
      </c>
      <c r="K2031" s="75"/>
      <c r="L2031" s="78">
        <v>22.0</v>
      </c>
      <c r="M2031" s="74">
        <v>13883.0</v>
      </c>
      <c r="N2031" s="79">
        <f t="shared" si="651"/>
        <v>0.001584671901</v>
      </c>
      <c r="O2031" s="78">
        <v>15.0</v>
      </c>
      <c r="P2031" s="74">
        <v>13208.0</v>
      </c>
      <c r="Q2031" s="79">
        <f t="shared" si="652"/>
        <v>0.001135675348</v>
      </c>
    </row>
    <row r="2032" ht="15.0" customHeight="1">
      <c r="A2032" s="71" t="s">
        <v>2479</v>
      </c>
      <c r="B2032" s="72" t="s">
        <v>2389</v>
      </c>
      <c r="C2032" s="78">
        <v>158.0</v>
      </c>
      <c r="D2032" s="74">
        <v>26934.0</v>
      </c>
      <c r="E2032" s="79">
        <f>C2032/D2032</f>
        <v>0.005866191431</v>
      </c>
      <c r="F2032" s="78">
        <v>600.0</v>
      </c>
      <c r="G2032" s="74">
        <v>73205.0</v>
      </c>
      <c r="H2032" s="79">
        <f>F2032/G2032</f>
        <v>0.008196161464</v>
      </c>
      <c r="I2032" s="78">
        <v>1500.0</v>
      </c>
      <c r="J2032" s="74">
        <v>82921.0</v>
      </c>
      <c r="K2032" s="79">
        <f>I2032/J2032</f>
        <v>0.01808950688</v>
      </c>
      <c r="L2032" s="78">
        <v>1500.0</v>
      </c>
      <c r="M2032" s="74">
        <v>98682.0</v>
      </c>
      <c r="N2032" s="79">
        <f t="shared" si="651"/>
        <v>0.01520034049</v>
      </c>
      <c r="O2032" s="78">
        <v>1150.0</v>
      </c>
      <c r="P2032" s="74">
        <v>101898.0</v>
      </c>
      <c r="Q2032" s="79">
        <f t="shared" si="652"/>
        <v>0.0112857956</v>
      </c>
    </row>
    <row r="2033" ht="15.0" customHeight="1">
      <c r="A2033" s="71" t="s">
        <v>2480</v>
      </c>
      <c r="B2033" s="72" t="s">
        <v>2389</v>
      </c>
      <c r="C2033" s="73"/>
      <c r="D2033" s="74">
        <v>701.0</v>
      </c>
      <c r="E2033" s="75"/>
      <c r="F2033" s="73"/>
      <c r="G2033" s="74">
        <v>1091.0</v>
      </c>
      <c r="H2033" s="75"/>
      <c r="I2033" s="73"/>
      <c r="J2033" s="74">
        <v>952.0</v>
      </c>
      <c r="K2033" s="75"/>
      <c r="L2033" s="73"/>
      <c r="M2033" s="74">
        <v>1351.0</v>
      </c>
      <c r="N2033" s="75"/>
      <c r="O2033" s="73"/>
      <c r="P2033" s="74">
        <v>1374.0</v>
      </c>
      <c r="Q2033" s="75"/>
    </row>
    <row r="2034" ht="15.0" customHeight="1">
      <c r="A2034" s="71" t="s">
        <v>2298</v>
      </c>
      <c r="B2034" s="72" t="s">
        <v>2389</v>
      </c>
      <c r="C2034" s="73"/>
      <c r="D2034" s="74">
        <v>4492.0</v>
      </c>
      <c r="E2034" s="75"/>
      <c r="F2034" s="73"/>
      <c r="G2034" s="74">
        <v>13415.0</v>
      </c>
      <c r="H2034" s="75"/>
      <c r="I2034" s="73"/>
      <c r="J2034" s="74">
        <v>11679.0</v>
      </c>
      <c r="K2034" s="75"/>
      <c r="L2034" s="73"/>
      <c r="M2034" s="74">
        <v>13989.0</v>
      </c>
      <c r="N2034" s="75"/>
      <c r="O2034" s="73"/>
      <c r="P2034" s="74">
        <v>16106.0</v>
      </c>
      <c r="Q2034" s="75"/>
    </row>
    <row r="2035" ht="15.0" customHeight="1">
      <c r="A2035" s="71" t="s">
        <v>1749</v>
      </c>
      <c r="B2035" s="72" t="s">
        <v>2389</v>
      </c>
      <c r="C2035" s="73"/>
      <c r="D2035" s="74">
        <v>1239.0</v>
      </c>
      <c r="E2035" s="75"/>
      <c r="F2035" s="73"/>
      <c r="G2035" s="74">
        <v>2707.0</v>
      </c>
      <c r="H2035" s="75"/>
      <c r="I2035" s="73"/>
      <c r="J2035" s="74">
        <v>3162.0</v>
      </c>
      <c r="K2035" s="75"/>
      <c r="L2035" s="73"/>
      <c r="M2035" s="74">
        <v>4447.0</v>
      </c>
      <c r="N2035" s="75"/>
      <c r="O2035" s="76" t="s">
        <v>1383</v>
      </c>
      <c r="P2035" s="74">
        <v>4521.0</v>
      </c>
      <c r="Q2035" s="77" t="s">
        <v>1383</v>
      </c>
    </row>
    <row r="2036" ht="15.0" customHeight="1">
      <c r="A2036" s="71" t="s">
        <v>2481</v>
      </c>
      <c r="B2036" s="72" t="s">
        <v>2389</v>
      </c>
      <c r="C2036" s="78">
        <v>44.0</v>
      </c>
      <c r="D2036" s="74">
        <v>18659.0</v>
      </c>
      <c r="E2036" s="79">
        <f>C2036/D2036</f>
        <v>0.002358111367</v>
      </c>
      <c r="F2036" s="73"/>
      <c r="G2036" s="74">
        <v>36780.0</v>
      </c>
      <c r="H2036" s="75"/>
      <c r="I2036" s="73"/>
      <c r="J2036" s="74">
        <v>38104.0</v>
      </c>
      <c r="K2036" s="75"/>
      <c r="L2036" s="78">
        <v>18.0</v>
      </c>
      <c r="M2036" s="74">
        <v>37915.0</v>
      </c>
      <c r="N2036" s="79">
        <f>L2036/M2036</f>
        <v>0.0004747461427</v>
      </c>
      <c r="O2036" s="78">
        <v>16.0</v>
      </c>
      <c r="P2036" s="74">
        <v>33120.0</v>
      </c>
      <c r="Q2036" s="79">
        <f>O2036/P2036</f>
        <v>0.0004830917874</v>
      </c>
    </row>
    <row r="2037" ht="15.0" customHeight="1">
      <c r="A2037" s="71" t="s">
        <v>1641</v>
      </c>
      <c r="B2037" s="72" t="s">
        <v>2389</v>
      </c>
      <c r="C2037" s="73"/>
      <c r="D2037" s="74">
        <v>117.0</v>
      </c>
      <c r="E2037" s="75"/>
      <c r="F2037" s="73"/>
      <c r="G2037" s="74">
        <v>8956.0</v>
      </c>
      <c r="H2037" s="75"/>
      <c r="I2037" s="73"/>
      <c r="J2037" s="74">
        <v>7527.0</v>
      </c>
      <c r="K2037" s="75"/>
      <c r="L2037" s="73"/>
      <c r="M2037" s="74">
        <v>14183.0</v>
      </c>
      <c r="N2037" s="75"/>
      <c r="O2037" s="76" t="s">
        <v>1383</v>
      </c>
      <c r="P2037" s="74">
        <v>12477.0</v>
      </c>
      <c r="Q2037" s="77" t="s">
        <v>1383</v>
      </c>
    </row>
    <row r="2038" ht="15.0" customHeight="1">
      <c r="A2038" s="71" t="s">
        <v>978</v>
      </c>
      <c r="B2038" s="72" t="s">
        <v>2389</v>
      </c>
      <c r="C2038" s="73"/>
      <c r="D2038" s="74">
        <v>11257.0</v>
      </c>
      <c r="E2038" s="75"/>
      <c r="F2038" s="73"/>
      <c r="G2038" s="74">
        <v>25123.0</v>
      </c>
      <c r="H2038" s="75"/>
      <c r="I2038" s="73"/>
      <c r="J2038" s="74">
        <v>22200.0</v>
      </c>
      <c r="K2038" s="75"/>
      <c r="L2038" s="76" t="s">
        <v>1383</v>
      </c>
      <c r="M2038" s="74">
        <v>19159.0</v>
      </c>
      <c r="N2038" s="77" t="s">
        <v>1383</v>
      </c>
      <c r="O2038" s="76" t="s">
        <v>1383</v>
      </c>
      <c r="P2038" s="74">
        <v>20442.0</v>
      </c>
      <c r="Q2038" s="77" t="s">
        <v>1383</v>
      </c>
    </row>
    <row r="2039" ht="15.0" customHeight="1">
      <c r="A2039" s="71" t="s">
        <v>277</v>
      </c>
      <c r="B2039" s="72" t="s">
        <v>2389</v>
      </c>
      <c r="C2039" s="73"/>
      <c r="D2039" s="74">
        <v>10154.0</v>
      </c>
      <c r="E2039" s="75"/>
      <c r="F2039" s="73"/>
      <c r="G2039" s="74">
        <v>15679.0</v>
      </c>
      <c r="H2039" s="75"/>
      <c r="I2039" s="73"/>
      <c r="J2039" s="74">
        <v>17334.0</v>
      </c>
      <c r="K2039" s="75"/>
      <c r="L2039" s="73"/>
      <c r="M2039" s="74">
        <v>14588.0</v>
      </c>
      <c r="N2039" s="75"/>
      <c r="O2039" s="73"/>
      <c r="P2039" s="74">
        <v>23055.0</v>
      </c>
      <c r="Q2039" s="75"/>
    </row>
    <row r="2040" ht="15.0" customHeight="1">
      <c r="A2040" s="71" t="s">
        <v>2380</v>
      </c>
      <c r="B2040" s="72" t="s">
        <v>2389</v>
      </c>
      <c r="C2040" s="73"/>
      <c r="D2040" s="74">
        <v>0.0</v>
      </c>
      <c r="E2040" s="75"/>
      <c r="F2040" s="73"/>
      <c r="G2040" s="74">
        <v>561.0</v>
      </c>
      <c r="H2040" s="75"/>
      <c r="I2040" s="73"/>
      <c r="J2040" s="74">
        <v>571.0</v>
      </c>
      <c r="K2040" s="75"/>
      <c r="L2040" s="73"/>
      <c r="M2040" s="74">
        <v>1555.0</v>
      </c>
      <c r="N2040" s="75"/>
      <c r="O2040" s="73"/>
      <c r="P2040" s="74">
        <v>4461.0</v>
      </c>
      <c r="Q2040" s="75"/>
    </row>
    <row r="2041" ht="15.0" customHeight="1">
      <c r="A2041" s="71" t="s">
        <v>154</v>
      </c>
      <c r="B2041" s="72" t="s">
        <v>2389</v>
      </c>
      <c r="C2041" s="73"/>
      <c r="D2041" s="74">
        <v>5032.0</v>
      </c>
      <c r="E2041" s="75"/>
      <c r="F2041" s="73"/>
      <c r="G2041" s="74">
        <v>10439.0</v>
      </c>
      <c r="H2041" s="75"/>
      <c r="I2041" s="73"/>
      <c r="J2041" s="74">
        <v>10289.0</v>
      </c>
      <c r="K2041" s="75"/>
      <c r="L2041" s="73"/>
      <c r="M2041" s="74">
        <v>10028.0</v>
      </c>
      <c r="N2041" s="75"/>
      <c r="O2041" s="73"/>
      <c r="P2041" s="74">
        <v>9810.0</v>
      </c>
      <c r="Q2041" s="75"/>
    </row>
    <row r="2042" ht="15.0" customHeight="1">
      <c r="A2042" s="71" t="s">
        <v>2482</v>
      </c>
      <c r="B2042" s="72" t="s">
        <v>2389</v>
      </c>
      <c r="C2042" s="73"/>
      <c r="D2042" s="74">
        <v>24.0</v>
      </c>
      <c r="E2042" s="75"/>
      <c r="F2042" s="73"/>
      <c r="G2042" s="74">
        <v>2396.0</v>
      </c>
      <c r="H2042" s="75"/>
      <c r="I2042" s="73"/>
      <c r="J2042" s="74">
        <v>4107.0</v>
      </c>
      <c r="K2042" s="75"/>
      <c r="L2042" s="73"/>
      <c r="M2042" s="74">
        <v>6812.0</v>
      </c>
      <c r="N2042" s="75"/>
      <c r="O2042" s="73"/>
      <c r="P2042" s="74">
        <v>4994.0</v>
      </c>
      <c r="Q2042" s="75"/>
    </row>
    <row r="2043" ht="15.0" customHeight="1">
      <c r="A2043" s="71" t="s">
        <v>2483</v>
      </c>
      <c r="B2043" s="72" t="s">
        <v>2389</v>
      </c>
      <c r="C2043" s="73"/>
      <c r="D2043" s="74">
        <v>11590.0</v>
      </c>
      <c r="E2043" s="75"/>
      <c r="F2043" s="73"/>
      <c r="G2043" s="74">
        <v>27406.0</v>
      </c>
      <c r="H2043" s="75"/>
      <c r="I2043" s="73"/>
      <c r="J2043" s="74">
        <v>28457.0</v>
      </c>
      <c r="K2043" s="75"/>
      <c r="L2043" s="78">
        <v>19.0</v>
      </c>
      <c r="M2043" s="74">
        <v>30290.0</v>
      </c>
      <c r="N2043" s="79">
        <f t="shared" ref="N2043:N2044" si="653">L2043/M2043</f>
        <v>0.000627269726</v>
      </c>
      <c r="O2043" s="78">
        <v>12.0</v>
      </c>
      <c r="P2043" s="74">
        <v>35392.0</v>
      </c>
      <c r="Q2043" s="79">
        <f t="shared" ref="Q2043:Q2044" si="654">O2043/P2043</f>
        <v>0.0003390596745</v>
      </c>
    </row>
    <row r="2044" ht="15.0" customHeight="1">
      <c r="A2044" s="71" t="s">
        <v>2484</v>
      </c>
      <c r="B2044" s="72" t="s">
        <v>2389</v>
      </c>
      <c r="C2044" s="78">
        <v>90.0</v>
      </c>
      <c r="D2044" s="74">
        <v>21702.0</v>
      </c>
      <c r="E2044" s="79">
        <f>C2044/D2044</f>
        <v>0.004147083218</v>
      </c>
      <c r="F2044" s="76" t="s">
        <v>1383</v>
      </c>
      <c r="G2044" s="74">
        <v>47070.0</v>
      </c>
      <c r="H2044" s="77" t="s">
        <v>1383</v>
      </c>
      <c r="I2044" s="78">
        <v>220.0</v>
      </c>
      <c r="J2044" s="74">
        <v>50624.0</v>
      </c>
      <c r="K2044" s="79">
        <f>I2044/J2044</f>
        <v>0.004345764855</v>
      </c>
      <c r="L2044" s="78">
        <v>348.0</v>
      </c>
      <c r="M2044" s="74">
        <v>60507.0</v>
      </c>
      <c r="N2044" s="79">
        <f t="shared" si="653"/>
        <v>0.005751400664</v>
      </c>
      <c r="O2044" s="78">
        <v>360.0</v>
      </c>
      <c r="P2044" s="74">
        <v>51308.0</v>
      </c>
      <c r="Q2044" s="79">
        <f t="shared" si="654"/>
        <v>0.007016449676</v>
      </c>
    </row>
    <row r="2045" ht="15.0" customHeight="1">
      <c r="A2045" s="71" t="s">
        <v>1452</v>
      </c>
      <c r="B2045" s="72" t="s">
        <v>2389</v>
      </c>
      <c r="C2045" s="73"/>
      <c r="D2045" s="74">
        <v>4359.0</v>
      </c>
      <c r="E2045" s="75"/>
      <c r="F2045" s="73"/>
      <c r="G2045" s="74">
        <v>10850.0</v>
      </c>
      <c r="H2045" s="75"/>
      <c r="I2045" s="73"/>
      <c r="J2045" s="74">
        <v>12196.0</v>
      </c>
      <c r="K2045" s="75"/>
      <c r="L2045" s="73"/>
      <c r="M2045" s="74">
        <v>12524.0</v>
      </c>
      <c r="N2045" s="75"/>
      <c r="O2045" s="73"/>
      <c r="P2045" s="74">
        <v>13700.0</v>
      </c>
      <c r="Q2045" s="75"/>
    </row>
    <row r="2046" ht="15.0" customHeight="1">
      <c r="A2046" s="71" t="s">
        <v>2485</v>
      </c>
      <c r="B2046" s="72" t="s">
        <v>2389</v>
      </c>
      <c r="C2046" s="73"/>
      <c r="D2046" s="74">
        <v>640.0</v>
      </c>
      <c r="E2046" s="75"/>
      <c r="F2046" s="73"/>
      <c r="G2046" s="74">
        <v>11999.0</v>
      </c>
      <c r="H2046" s="75"/>
      <c r="I2046" s="73"/>
      <c r="J2046" s="74">
        <v>10868.0</v>
      </c>
      <c r="K2046" s="75"/>
      <c r="L2046" s="78">
        <v>32.0</v>
      </c>
      <c r="M2046" s="74">
        <v>19323.0</v>
      </c>
      <c r="N2046" s="79">
        <f t="shared" ref="N2046:N2047" si="655">L2046/M2046</f>
        <v>0.001656057548</v>
      </c>
      <c r="O2046" s="78">
        <v>30.0</v>
      </c>
      <c r="P2046" s="74">
        <v>17309.0</v>
      </c>
      <c r="Q2046" s="79">
        <f t="shared" ref="Q2046:Q2047" si="656">O2046/P2046</f>
        <v>0.00173320238</v>
      </c>
    </row>
    <row r="2047" ht="15.0" customHeight="1">
      <c r="A2047" s="71" t="s">
        <v>2486</v>
      </c>
      <c r="B2047" s="72" t="s">
        <v>2389</v>
      </c>
      <c r="C2047" s="73"/>
      <c r="D2047" s="74">
        <v>7673.0</v>
      </c>
      <c r="E2047" s="75"/>
      <c r="F2047" s="78">
        <v>60.0</v>
      </c>
      <c r="G2047" s="74">
        <v>21955.0</v>
      </c>
      <c r="H2047" s="79">
        <f>F2047/G2047</f>
        <v>0.002732862674</v>
      </c>
      <c r="I2047" s="78">
        <v>110.0</v>
      </c>
      <c r="J2047" s="74">
        <v>37231.0</v>
      </c>
      <c r="K2047" s="79">
        <f>I2047/J2047</f>
        <v>0.002954527141</v>
      </c>
      <c r="L2047" s="78">
        <v>254.0</v>
      </c>
      <c r="M2047" s="74">
        <v>77686.0</v>
      </c>
      <c r="N2047" s="79">
        <f t="shared" si="655"/>
        <v>0.003269572381</v>
      </c>
      <c r="O2047" s="78">
        <v>704.0</v>
      </c>
      <c r="P2047" s="74">
        <v>126244.0</v>
      </c>
      <c r="Q2047" s="79">
        <f t="shared" si="656"/>
        <v>0.005576502646</v>
      </c>
    </row>
    <row r="2048" ht="15.0" customHeight="1">
      <c r="A2048" s="71" t="s">
        <v>2487</v>
      </c>
      <c r="B2048" s="72" t="s">
        <v>2389</v>
      </c>
      <c r="C2048" s="73"/>
      <c r="D2048" s="74">
        <v>0.0</v>
      </c>
      <c r="E2048" s="75"/>
      <c r="F2048" s="73"/>
      <c r="G2048" s="74">
        <v>1602.0</v>
      </c>
      <c r="H2048" s="75"/>
      <c r="I2048" s="73"/>
      <c r="J2048" s="74">
        <v>2331.0</v>
      </c>
      <c r="K2048" s="75"/>
      <c r="L2048" s="73"/>
      <c r="M2048" s="74">
        <v>5224.0</v>
      </c>
      <c r="N2048" s="75"/>
      <c r="O2048" s="73"/>
      <c r="P2048" s="74">
        <v>4213.0</v>
      </c>
      <c r="Q2048" s="75"/>
    </row>
    <row r="2049" ht="15.0" customHeight="1">
      <c r="A2049" s="71" t="s">
        <v>1887</v>
      </c>
      <c r="B2049" s="72" t="s">
        <v>2389</v>
      </c>
      <c r="C2049" s="73"/>
      <c r="D2049" s="74">
        <v>287.0</v>
      </c>
      <c r="E2049" s="75"/>
      <c r="F2049" s="73"/>
      <c r="G2049" s="74">
        <v>312.0</v>
      </c>
      <c r="H2049" s="75"/>
      <c r="I2049" s="73"/>
      <c r="J2049" s="74">
        <v>709.0</v>
      </c>
      <c r="K2049" s="75"/>
      <c r="L2049" s="73"/>
      <c r="M2049" s="74">
        <v>1404.0</v>
      </c>
      <c r="N2049" s="75"/>
      <c r="O2049" s="73"/>
      <c r="P2049" s="74">
        <v>1385.0</v>
      </c>
      <c r="Q2049" s="75"/>
    </row>
    <row r="2050" ht="15.0" customHeight="1">
      <c r="A2050" s="71" t="s">
        <v>138</v>
      </c>
      <c r="B2050" s="72" t="s">
        <v>2389</v>
      </c>
      <c r="C2050" s="73"/>
      <c r="D2050" s="74">
        <v>2938.0</v>
      </c>
      <c r="E2050" s="75"/>
      <c r="F2050" s="78">
        <v>53.0</v>
      </c>
      <c r="G2050" s="74">
        <v>9528.0</v>
      </c>
      <c r="H2050" s="79">
        <f>F2050/G2050</f>
        <v>0.005562552477</v>
      </c>
      <c r="I2050" s="78">
        <v>69.0</v>
      </c>
      <c r="J2050" s="74">
        <v>15370.0</v>
      </c>
      <c r="K2050" s="79">
        <f>I2050/J2050</f>
        <v>0.004489264802</v>
      </c>
      <c r="L2050" s="73"/>
      <c r="M2050" s="74">
        <v>15149.0</v>
      </c>
      <c r="N2050" s="75"/>
      <c r="O2050" s="78">
        <v>28.0</v>
      </c>
      <c r="P2050" s="74">
        <v>17382.0</v>
      </c>
      <c r="Q2050" s="79">
        <f>O2050/P2050</f>
        <v>0.001610861811</v>
      </c>
    </row>
    <row r="2051" ht="15.0" customHeight="1">
      <c r="A2051" s="71" t="s">
        <v>2488</v>
      </c>
      <c r="B2051" s="72" t="s">
        <v>2389</v>
      </c>
      <c r="C2051" s="73"/>
      <c r="D2051" s="74">
        <v>5885.0</v>
      </c>
      <c r="E2051" s="75"/>
      <c r="F2051" s="73"/>
      <c r="G2051" s="74">
        <v>19506.0</v>
      </c>
      <c r="H2051" s="75"/>
      <c r="I2051" s="73"/>
      <c r="J2051" s="74">
        <v>23431.0</v>
      </c>
      <c r="K2051" s="75"/>
      <c r="L2051" s="78">
        <v>18.0</v>
      </c>
      <c r="M2051" s="74">
        <v>17576.0</v>
      </c>
      <c r="N2051" s="79">
        <f>L2051/M2051</f>
        <v>0.001024123805</v>
      </c>
      <c r="O2051" s="76" t="s">
        <v>1383</v>
      </c>
      <c r="P2051" s="74">
        <v>18456.0</v>
      </c>
      <c r="Q2051" s="77" t="s">
        <v>1383</v>
      </c>
    </row>
    <row r="2052" ht="15.0" customHeight="1">
      <c r="A2052" s="71" t="s">
        <v>2130</v>
      </c>
      <c r="B2052" s="72" t="s">
        <v>2389</v>
      </c>
      <c r="C2052" s="73"/>
      <c r="D2052" s="74">
        <v>12219.0</v>
      </c>
      <c r="E2052" s="75"/>
      <c r="F2052" s="73"/>
      <c r="G2052" s="74">
        <v>20424.0</v>
      </c>
      <c r="H2052" s="75"/>
      <c r="I2052" s="73"/>
      <c r="J2052" s="74">
        <v>21755.0</v>
      </c>
      <c r="K2052" s="75"/>
      <c r="L2052" s="73"/>
      <c r="M2052" s="74">
        <v>14063.0</v>
      </c>
      <c r="N2052" s="75"/>
      <c r="O2052" s="73"/>
      <c r="P2052" s="74">
        <v>22513.0</v>
      </c>
      <c r="Q2052" s="75"/>
    </row>
    <row r="2053" ht="15.0" customHeight="1">
      <c r="A2053" s="71" t="s">
        <v>2489</v>
      </c>
      <c r="B2053" s="72" t="s">
        <v>2389</v>
      </c>
      <c r="C2053" s="73"/>
      <c r="D2053" s="74">
        <v>15870.0</v>
      </c>
      <c r="E2053" s="75"/>
      <c r="F2053" s="73"/>
      <c r="G2053" s="74">
        <v>26331.0</v>
      </c>
      <c r="H2053" s="75"/>
      <c r="I2053" s="73"/>
      <c r="J2053" s="74">
        <v>23382.0</v>
      </c>
      <c r="K2053" s="75"/>
      <c r="L2053" s="76" t="s">
        <v>1383</v>
      </c>
      <c r="M2053" s="74">
        <v>18759.0</v>
      </c>
      <c r="N2053" s="77" t="s">
        <v>1383</v>
      </c>
      <c r="O2053" s="73"/>
      <c r="P2053" s="74">
        <v>20482.0</v>
      </c>
      <c r="Q2053" s="75"/>
    </row>
    <row r="2054" ht="15.0" customHeight="1">
      <c r="A2054" s="71" t="s">
        <v>2490</v>
      </c>
      <c r="B2054" s="72" t="s">
        <v>2389</v>
      </c>
      <c r="C2054" s="73"/>
      <c r="D2054" s="74">
        <v>0.0</v>
      </c>
      <c r="E2054" s="75"/>
      <c r="F2054" s="73"/>
      <c r="G2054" s="74">
        <v>1555.0</v>
      </c>
      <c r="H2054" s="75"/>
      <c r="I2054" s="73"/>
      <c r="J2054" s="74">
        <v>1699.0</v>
      </c>
      <c r="K2054" s="75"/>
      <c r="L2054" s="73"/>
      <c r="M2054" s="74">
        <v>5869.0</v>
      </c>
      <c r="N2054" s="75"/>
      <c r="O2054" s="73"/>
      <c r="P2054" s="74">
        <v>5890.0</v>
      </c>
      <c r="Q2054" s="75"/>
    </row>
    <row r="2055" ht="15.0" customHeight="1">
      <c r="A2055" s="71" t="s">
        <v>1455</v>
      </c>
      <c r="B2055" s="72" t="s">
        <v>2389</v>
      </c>
      <c r="C2055" s="73"/>
      <c r="D2055" s="74">
        <v>7189.0</v>
      </c>
      <c r="E2055" s="75"/>
      <c r="F2055" s="73"/>
      <c r="G2055" s="74">
        <v>17459.0</v>
      </c>
      <c r="H2055" s="75"/>
      <c r="I2055" s="73"/>
      <c r="J2055" s="74">
        <v>16784.0</v>
      </c>
      <c r="K2055" s="75"/>
      <c r="L2055" s="73"/>
      <c r="M2055" s="74">
        <v>17555.0</v>
      </c>
      <c r="N2055" s="75"/>
      <c r="O2055" s="76" t="s">
        <v>1383</v>
      </c>
      <c r="P2055" s="74">
        <v>20635.0</v>
      </c>
      <c r="Q2055" s="77" t="s">
        <v>1383</v>
      </c>
    </row>
    <row r="2056" ht="15.0" customHeight="1">
      <c r="A2056" s="71" t="s">
        <v>1262</v>
      </c>
      <c r="B2056" s="72" t="s">
        <v>2389</v>
      </c>
      <c r="C2056" s="73"/>
      <c r="D2056" s="74">
        <v>28.0</v>
      </c>
      <c r="E2056" s="75"/>
      <c r="F2056" s="73"/>
      <c r="G2056" s="74">
        <v>12424.0</v>
      </c>
      <c r="H2056" s="75"/>
      <c r="I2056" s="73"/>
      <c r="J2056" s="74">
        <v>16710.0</v>
      </c>
      <c r="K2056" s="75"/>
      <c r="L2056" s="73"/>
      <c r="M2056" s="74">
        <v>46080.0</v>
      </c>
      <c r="N2056" s="75"/>
      <c r="O2056" s="78">
        <v>335.0</v>
      </c>
      <c r="P2056" s="74">
        <v>54265.0</v>
      </c>
      <c r="Q2056" s="79">
        <f>O2056/P2056</f>
        <v>0.006173408274</v>
      </c>
    </row>
    <row r="2057" ht="15.0" customHeight="1">
      <c r="A2057" s="71" t="s">
        <v>2491</v>
      </c>
      <c r="B2057" s="72" t="s">
        <v>2389</v>
      </c>
      <c r="C2057" s="73"/>
      <c r="D2057" s="74">
        <v>3035.0</v>
      </c>
      <c r="E2057" s="75"/>
      <c r="F2057" s="73"/>
      <c r="G2057" s="74">
        <v>6787.0</v>
      </c>
      <c r="H2057" s="75"/>
      <c r="I2057" s="73"/>
      <c r="J2057" s="74">
        <v>8099.0</v>
      </c>
      <c r="K2057" s="75"/>
      <c r="L2057" s="73"/>
      <c r="M2057" s="74">
        <v>7114.0</v>
      </c>
      <c r="N2057" s="75"/>
      <c r="O2057" s="73"/>
      <c r="P2057" s="74">
        <v>7334.0</v>
      </c>
      <c r="Q2057" s="75"/>
    </row>
    <row r="2058" ht="15.0" customHeight="1">
      <c r="A2058" s="71" t="s">
        <v>2492</v>
      </c>
      <c r="B2058" s="72" t="s">
        <v>2389</v>
      </c>
      <c r="C2058" s="73"/>
      <c r="D2058" s="74">
        <v>3.0</v>
      </c>
      <c r="E2058" s="75"/>
      <c r="F2058" s="73"/>
      <c r="G2058" s="74">
        <v>3312.0</v>
      </c>
      <c r="H2058" s="75"/>
      <c r="I2058" s="73"/>
      <c r="J2058" s="74">
        <v>3675.0</v>
      </c>
      <c r="K2058" s="75"/>
      <c r="L2058" s="73"/>
      <c r="M2058" s="74">
        <v>7071.0</v>
      </c>
      <c r="N2058" s="75"/>
      <c r="O2058" s="73"/>
      <c r="P2058" s="74">
        <v>7185.0</v>
      </c>
      <c r="Q2058" s="75"/>
    </row>
    <row r="2059" ht="15.0" customHeight="1">
      <c r="A2059" s="71" t="s">
        <v>1922</v>
      </c>
      <c r="B2059" s="72" t="s">
        <v>2389</v>
      </c>
      <c r="C2059" s="73"/>
      <c r="D2059" s="74">
        <v>17194.0</v>
      </c>
      <c r="E2059" s="75"/>
      <c r="F2059" s="73"/>
      <c r="G2059" s="74">
        <v>28564.0</v>
      </c>
      <c r="H2059" s="75"/>
      <c r="I2059" s="73"/>
      <c r="J2059" s="74">
        <v>35829.0</v>
      </c>
      <c r="K2059" s="75"/>
      <c r="L2059" s="78">
        <v>40.0</v>
      </c>
      <c r="M2059" s="74">
        <v>30923.0</v>
      </c>
      <c r="N2059" s="79">
        <f>L2059/M2059</f>
        <v>0.001293535556</v>
      </c>
      <c r="O2059" s="78">
        <v>27.0</v>
      </c>
      <c r="P2059" s="74">
        <v>29769.0</v>
      </c>
      <c r="Q2059" s="79">
        <f t="shared" ref="Q2059:Q2062" si="657">O2059/P2059</f>
        <v>0.0009069837751</v>
      </c>
    </row>
    <row r="2060" ht="15.0" customHeight="1">
      <c r="A2060" s="71" t="s">
        <v>2493</v>
      </c>
      <c r="B2060" s="72" t="s">
        <v>2389</v>
      </c>
      <c r="C2060" s="73"/>
      <c r="D2060" s="74">
        <v>1585.0</v>
      </c>
      <c r="E2060" s="75"/>
      <c r="F2060" s="73"/>
      <c r="G2060" s="74">
        <v>2814.0</v>
      </c>
      <c r="H2060" s="75"/>
      <c r="I2060" s="73"/>
      <c r="J2060" s="74">
        <v>4050.0</v>
      </c>
      <c r="K2060" s="75"/>
      <c r="L2060" s="73"/>
      <c r="M2060" s="74">
        <v>7691.0</v>
      </c>
      <c r="N2060" s="75"/>
      <c r="O2060" s="78">
        <v>17.0</v>
      </c>
      <c r="P2060" s="74">
        <v>10383.0</v>
      </c>
      <c r="Q2060" s="79">
        <f t="shared" si="657"/>
        <v>0.001637291727</v>
      </c>
    </row>
    <row r="2061" ht="15.0" customHeight="1">
      <c r="A2061" s="71" t="s">
        <v>2494</v>
      </c>
      <c r="B2061" s="72" t="s">
        <v>2389</v>
      </c>
      <c r="C2061" s="73"/>
      <c r="D2061" s="74">
        <v>32.0</v>
      </c>
      <c r="E2061" s="75"/>
      <c r="F2061" s="73"/>
      <c r="G2061" s="74">
        <v>950.0</v>
      </c>
      <c r="H2061" s="75"/>
      <c r="I2061" s="73"/>
      <c r="J2061" s="74">
        <v>1469.0</v>
      </c>
      <c r="K2061" s="75"/>
      <c r="L2061" s="73"/>
      <c r="M2061" s="74">
        <v>1457.0</v>
      </c>
      <c r="N2061" s="75"/>
      <c r="O2061" s="78">
        <v>18.0</v>
      </c>
      <c r="P2061" s="74">
        <v>1289.0</v>
      </c>
      <c r="Q2061" s="79">
        <f t="shared" si="657"/>
        <v>0.01396431342</v>
      </c>
    </row>
    <row r="2062" ht="15.0" customHeight="1">
      <c r="A2062" s="71" t="s">
        <v>1890</v>
      </c>
      <c r="B2062" s="72" t="s">
        <v>2389</v>
      </c>
      <c r="C2062" s="73"/>
      <c r="D2062" s="74">
        <v>22383.0</v>
      </c>
      <c r="E2062" s="75"/>
      <c r="F2062" s="76" t="s">
        <v>1383</v>
      </c>
      <c r="G2062" s="74">
        <v>27454.0</v>
      </c>
      <c r="H2062" s="77" t="s">
        <v>1383</v>
      </c>
      <c r="I2062" s="73"/>
      <c r="J2062" s="74">
        <v>27933.0</v>
      </c>
      <c r="K2062" s="75"/>
      <c r="L2062" s="78">
        <v>54.0</v>
      </c>
      <c r="M2062" s="74">
        <v>27240.0</v>
      </c>
      <c r="N2062" s="79">
        <f>L2062/M2062</f>
        <v>0.001982378855</v>
      </c>
      <c r="O2062" s="78">
        <f>27+12</f>
        <v>39</v>
      </c>
      <c r="P2062" s="74">
        <v>25710.0</v>
      </c>
      <c r="Q2062" s="79">
        <f t="shared" si="657"/>
        <v>0.001516919487</v>
      </c>
    </row>
    <row r="2063" ht="15.0" customHeight="1">
      <c r="A2063" s="71" t="s">
        <v>2495</v>
      </c>
      <c r="B2063" s="72" t="s">
        <v>2389</v>
      </c>
      <c r="C2063" s="73"/>
      <c r="D2063" s="74">
        <v>2984.0</v>
      </c>
      <c r="E2063" s="75"/>
      <c r="F2063" s="73"/>
      <c r="G2063" s="74">
        <v>8072.0</v>
      </c>
      <c r="H2063" s="75"/>
      <c r="I2063" s="73"/>
      <c r="J2063" s="74">
        <v>8591.0</v>
      </c>
      <c r="K2063" s="75"/>
      <c r="L2063" s="73"/>
      <c r="M2063" s="74">
        <v>7658.0</v>
      </c>
      <c r="N2063" s="75"/>
      <c r="O2063" s="73"/>
      <c r="P2063" s="74">
        <v>7051.0</v>
      </c>
      <c r="Q2063" s="75"/>
    </row>
    <row r="2064" ht="15.0" customHeight="1">
      <c r="A2064" s="71" t="s">
        <v>2496</v>
      </c>
      <c r="B2064" s="72" t="s">
        <v>2389</v>
      </c>
      <c r="C2064" s="73"/>
      <c r="D2064" s="74">
        <v>980.0</v>
      </c>
      <c r="E2064" s="75"/>
      <c r="F2064" s="73"/>
      <c r="G2064" s="74">
        <v>20858.0</v>
      </c>
      <c r="H2064" s="75"/>
      <c r="I2064" s="73"/>
      <c r="J2064" s="74">
        <v>17074.0</v>
      </c>
      <c r="K2064" s="75"/>
      <c r="L2064" s="73"/>
      <c r="M2064" s="74">
        <v>21821.0</v>
      </c>
      <c r="N2064" s="75"/>
      <c r="O2064" s="78">
        <v>12.0</v>
      </c>
      <c r="P2064" s="74">
        <v>18903.0</v>
      </c>
      <c r="Q2064" s="79">
        <f t="shared" ref="Q2064:Q2065" si="658">O2064/P2064</f>
        <v>0.0006348198699</v>
      </c>
    </row>
    <row r="2065" ht="15.0" customHeight="1">
      <c r="A2065" s="71" t="s">
        <v>2497</v>
      </c>
      <c r="B2065" s="72" t="s">
        <v>2389</v>
      </c>
      <c r="C2065" s="78">
        <f>29+16</f>
        <v>45</v>
      </c>
      <c r="D2065" s="74">
        <v>18986.0</v>
      </c>
      <c r="E2065" s="79">
        <f>C2065/D2065</f>
        <v>0.002370167492</v>
      </c>
      <c r="F2065" s="73"/>
      <c r="G2065" s="74">
        <v>26946.0</v>
      </c>
      <c r="H2065" s="75"/>
      <c r="I2065" s="73"/>
      <c r="J2065" s="74">
        <v>31689.0</v>
      </c>
      <c r="K2065" s="75"/>
      <c r="L2065" s="78">
        <v>14.0</v>
      </c>
      <c r="M2065" s="74">
        <v>32484.0</v>
      </c>
      <c r="N2065" s="79">
        <f>L2065/M2065</f>
        <v>0.0004309814062</v>
      </c>
      <c r="O2065" s="78">
        <v>108.0</v>
      </c>
      <c r="P2065" s="74">
        <v>51023.0</v>
      </c>
      <c r="Q2065" s="79">
        <f t="shared" si="658"/>
        <v>0.002116692472</v>
      </c>
    </row>
    <row r="2066" ht="15.0" customHeight="1">
      <c r="A2066" s="71" t="s">
        <v>1923</v>
      </c>
      <c r="B2066" s="72" t="s">
        <v>2389</v>
      </c>
      <c r="C2066" s="73"/>
      <c r="D2066" s="74">
        <v>4161.0</v>
      </c>
      <c r="E2066" s="75"/>
      <c r="F2066" s="73"/>
      <c r="G2066" s="74">
        <v>8582.0</v>
      </c>
      <c r="H2066" s="75"/>
      <c r="I2066" s="73"/>
      <c r="J2066" s="74">
        <v>12299.0</v>
      </c>
      <c r="K2066" s="75"/>
      <c r="L2066" s="73"/>
      <c r="M2066" s="74">
        <v>11998.0</v>
      </c>
      <c r="N2066" s="75"/>
      <c r="O2066" s="73"/>
      <c r="P2066" s="74">
        <v>10896.0</v>
      </c>
      <c r="Q2066" s="75"/>
    </row>
    <row r="2067" ht="15.0" customHeight="1">
      <c r="A2067" s="71" t="s">
        <v>2498</v>
      </c>
      <c r="B2067" s="72" t="s">
        <v>2389</v>
      </c>
      <c r="C2067" s="73"/>
      <c r="D2067" s="74">
        <v>5084.0</v>
      </c>
      <c r="E2067" s="75"/>
      <c r="F2067" s="73"/>
      <c r="G2067" s="74">
        <v>11264.0</v>
      </c>
      <c r="H2067" s="75"/>
      <c r="I2067" s="73"/>
      <c r="J2067" s="74">
        <v>13737.0</v>
      </c>
      <c r="K2067" s="75"/>
      <c r="L2067" s="73"/>
      <c r="M2067" s="74">
        <v>12471.0</v>
      </c>
      <c r="N2067" s="75"/>
      <c r="O2067" s="73"/>
      <c r="P2067" s="74">
        <v>12471.0</v>
      </c>
      <c r="Q2067" s="75"/>
    </row>
    <row r="2068" ht="15.0" customHeight="1">
      <c r="A2068" s="71" t="s">
        <v>2499</v>
      </c>
      <c r="B2068" s="72" t="s">
        <v>2389</v>
      </c>
      <c r="C2068" s="73"/>
      <c r="D2068" s="74">
        <v>6186.0</v>
      </c>
      <c r="E2068" s="75"/>
      <c r="F2068" s="73"/>
      <c r="G2068" s="74">
        <v>9542.0</v>
      </c>
      <c r="H2068" s="75"/>
      <c r="I2068" s="73"/>
      <c r="J2068" s="74">
        <v>9867.0</v>
      </c>
      <c r="K2068" s="75"/>
      <c r="L2068" s="73"/>
      <c r="M2068" s="74">
        <v>9711.0</v>
      </c>
      <c r="N2068" s="75"/>
      <c r="O2068" s="73"/>
      <c r="P2068" s="74">
        <v>9056.0</v>
      </c>
      <c r="Q2068" s="75"/>
    </row>
    <row r="2069" ht="15.0" customHeight="1">
      <c r="A2069" s="71" t="s">
        <v>2500</v>
      </c>
      <c r="B2069" s="72" t="s">
        <v>2389</v>
      </c>
      <c r="C2069" s="73"/>
      <c r="D2069" s="74">
        <v>1010.0</v>
      </c>
      <c r="E2069" s="75"/>
      <c r="F2069" s="73"/>
      <c r="G2069" s="74">
        <v>7307.0</v>
      </c>
      <c r="H2069" s="75"/>
      <c r="I2069" s="73"/>
      <c r="J2069" s="74">
        <v>11386.0</v>
      </c>
      <c r="K2069" s="75"/>
      <c r="L2069" s="73"/>
      <c r="M2069" s="74">
        <v>23836.0</v>
      </c>
      <c r="N2069" s="75"/>
      <c r="O2069" s="78">
        <v>12.0</v>
      </c>
      <c r="P2069" s="74">
        <v>28871.0</v>
      </c>
      <c r="Q2069" s="79">
        <f>O2069/P2069</f>
        <v>0.0004156419937</v>
      </c>
    </row>
    <row r="2070" ht="15.0" customHeight="1">
      <c r="A2070" s="71" t="s">
        <v>2501</v>
      </c>
      <c r="B2070" s="72" t="s">
        <v>2389</v>
      </c>
      <c r="C2070" s="73"/>
      <c r="D2070" s="74">
        <v>5324.0</v>
      </c>
      <c r="E2070" s="75"/>
      <c r="F2070" s="73"/>
      <c r="G2070" s="74">
        <v>11245.0</v>
      </c>
      <c r="H2070" s="75"/>
      <c r="I2070" s="73"/>
      <c r="J2070" s="74">
        <v>10045.0</v>
      </c>
      <c r="K2070" s="75"/>
      <c r="L2070" s="73"/>
      <c r="M2070" s="74">
        <v>10273.0</v>
      </c>
      <c r="N2070" s="75"/>
      <c r="O2070" s="76" t="s">
        <v>1383</v>
      </c>
      <c r="P2070" s="74">
        <v>11012.0</v>
      </c>
      <c r="Q2070" s="77" t="s">
        <v>1383</v>
      </c>
    </row>
    <row r="2071" ht="15.0" customHeight="1">
      <c r="A2071" s="71" t="s">
        <v>2502</v>
      </c>
      <c r="B2071" s="72" t="s">
        <v>2389</v>
      </c>
      <c r="C2071" s="73"/>
      <c r="D2071" s="74">
        <v>102.0</v>
      </c>
      <c r="E2071" s="75"/>
      <c r="F2071" s="73"/>
      <c r="G2071" s="74">
        <v>10924.0</v>
      </c>
      <c r="H2071" s="75"/>
      <c r="I2071" s="73"/>
      <c r="J2071" s="74">
        <v>9003.0</v>
      </c>
      <c r="K2071" s="75"/>
      <c r="L2071" s="73"/>
      <c r="M2071" s="74">
        <v>12188.0</v>
      </c>
      <c r="N2071" s="75"/>
      <c r="O2071" s="73"/>
      <c r="P2071" s="74">
        <v>11545.0</v>
      </c>
      <c r="Q2071" s="75"/>
    </row>
    <row r="2072" ht="15.0" customHeight="1">
      <c r="A2072" s="71" t="s">
        <v>2503</v>
      </c>
      <c r="B2072" s="72" t="s">
        <v>2389</v>
      </c>
      <c r="C2072" s="73"/>
      <c r="D2072" s="74">
        <v>2037.0</v>
      </c>
      <c r="E2072" s="75"/>
      <c r="F2072" s="73"/>
      <c r="G2072" s="74">
        <v>4201.0</v>
      </c>
      <c r="H2072" s="75"/>
      <c r="I2072" s="73"/>
      <c r="J2072" s="74">
        <v>4960.0</v>
      </c>
      <c r="K2072" s="75"/>
      <c r="L2072" s="76" t="s">
        <v>1383</v>
      </c>
      <c r="M2072" s="74">
        <v>6695.0</v>
      </c>
      <c r="N2072" s="77" t="s">
        <v>1383</v>
      </c>
      <c r="O2072" s="73"/>
      <c r="P2072" s="74">
        <v>6211.0</v>
      </c>
      <c r="Q2072" s="75"/>
    </row>
    <row r="2073" ht="15.0" customHeight="1">
      <c r="A2073" s="71" t="s">
        <v>1073</v>
      </c>
      <c r="B2073" s="72" t="s">
        <v>2389</v>
      </c>
      <c r="C2073" s="73"/>
      <c r="D2073" s="74">
        <v>9523.0</v>
      </c>
      <c r="E2073" s="75"/>
      <c r="F2073" s="73"/>
      <c r="G2073" s="74">
        <v>26423.0</v>
      </c>
      <c r="H2073" s="75"/>
      <c r="I2073" s="73"/>
      <c r="J2073" s="74">
        <v>27464.0</v>
      </c>
      <c r="K2073" s="75"/>
      <c r="L2073" s="73"/>
      <c r="M2073" s="74">
        <v>28627.0</v>
      </c>
      <c r="N2073" s="75"/>
      <c r="O2073" s="73"/>
      <c r="P2073" s="74">
        <v>29235.0</v>
      </c>
      <c r="Q2073" s="75"/>
    </row>
    <row r="2074" ht="15.0" customHeight="1">
      <c r="A2074" s="71" t="s">
        <v>562</v>
      </c>
      <c r="B2074" s="72" t="s">
        <v>2389</v>
      </c>
      <c r="C2074" s="73"/>
      <c r="D2074" s="74">
        <v>0.0</v>
      </c>
      <c r="E2074" s="75"/>
      <c r="F2074" s="73"/>
      <c r="G2074" s="74">
        <v>1376.0</v>
      </c>
      <c r="H2074" s="75"/>
      <c r="I2074" s="73"/>
      <c r="J2074" s="74">
        <v>1473.0</v>
      </c>
      <c r="K2074" s="75"/>
      <c r="L2074" s="73"/>
      <c r="M2074" s="74">
        <v>2314.0</v>
      </c>
      <c r="N2074" s="75"/>
      <c r="O2074" s="73"/>
      <c r="P2074" s="74">
        <v>2026.0</v>
      </c>
      <c r="Q2074" s="75"/>
    </row>
    <row r="2075" ht="15.0" customHeight="1">
      <c r="A2075" s="71" t="s">
        <v>1842</v>
      </c>
      <c r="B2075" s="72" t="s">
        <v>2389</v>
      </c>
      <c r="C2075" s="73"/>
      <c r="D2075" s="74">
        <v>21803.0</v>
      </c>
      <c r="E2075" s="75"/>
      <c r="F2075" s="78">
        <v>288.0</v>
      </c>
      <c r="G2075" s="74">
        <v>41746.0</v>
      </c>
      <c r="H2075" s="79">
        <f>F2075/G2075</f>
        <v>0.006898864562</v>
      </c>
      <c r="I2075" s="78">
        <v>350.0</v>
      </c>
      <c r="J2075" s="74">
        <v>46769.0</v>
      </c>
      <c r="K2075" s="79">
        <f>I2075/J2075</f>
        <v>0.007483589557</v>
      </c>
      <c r="L2075" s="78">
        <v>500.0</v>
      </c>
      <c r="M2075" s="74">
        <v>53123.0</v>
      </c>
      <c r="N2075" s="79">
        <f>L2075/M2075</f>
        <v>0.009412119044</v>
      </c>
      <c r="O2075" s="78">
        <v>650.0</v>
      </c>
      <c r="P2075" s="74">
        <v>69090.0</v>
      </c>
      <c r="Q2075" s="79">
        <f>O2075/P2075</f>
        <v>0.009408018527</v>
      </c>
    </row>
    <row r="2076" ht="15.0" customHeight="1">
      <c r="A2076" s="71" t="s">
        <v>2504</v>
      </c>
      <c r="B2076" s="72" t="s">
        <v>2389</v>
      </c>
      <c r="C2076" s="73"/>
      <c r="D2076" s="74">
        <v>2649.0</v>
      </c>
      <c r="E2076" s="75"/>
      <c r="F2076" s="73"/>
      <c r="G2076" s="74">
        <v>3931.0</v>
      </c>
      <c r="H2076" s="75"/>
      <c r="I2076" s="73"/>
      <c r="J2076" s="74">
        <v>3563.0</v>
      </c>
      <c r="K2076" s="75"/>
      <c r="L2076" s="73"/>
      <c r="M2076" s="74">
        <v>3016.0</v>
      </c>
      <c r="N2076" s="75"/>
      <c r="O2076" s="73"/>
      <c r="P2076" s="74">
        <v>3071.0</v>
      </c>
      <c r="Q2076" s="75"/>
    </row>
    <row r="2077" ht="15.0" customHeight="1">
      <c r="A2077" s="71" t="s">
        <v>2505</v>
      </c>
      <c r="B2077" s="72" t="s">
        <v>2389</v>
      </c>
      <c r="C2077" s="73"/>
      <c r="D2077" s="74">
        <v>4725.0</v>
      </c>
      <c r="E2077" s="75"/>
      <c r="F2077" s="73"/>
      <c r="G2077" s="74">
        <v>7980.0</v>
      </c>
      <c r="H2077" s="75"/>
      <c r="I2077" s="73"/>
      <c r="J2077" s="74">
        <v>15403.0</v>
      </c>
      <c r="K2077" s="75"/>
      <c r="L2077" s="73"/>
      <c r="M2077" s="74">
        <v>16560.0</v>
      </c>
      <c r="N2077" s="75"/>
      <c r="O2077" s="78">
        <v>80.0</v>
      </c>
      <c r="P2077" s="74">
        <v>12356.0</v>
      </c>
      <c r="Q2077" s="79">
        <f>O2077/P2077</f>
        <v>0.006474587245</v>
      </c>
    </row>
    <row r="2078" ht="15.0" customHeight="1">
      <c r="A2078" s="71" t="s">
        <v>2506</v>
      </c>
      <c r="B2078" s="72" t="s">
        <v>2389</v>
      </c>
      <c r="C2078" s="73"/>
      <c r="D2078" s="74">
        <v>104.0</v>
      </c>
      <c r="E2078" s="75"/>
      <c r="F2078" s="73"/>
      <c r="G2078" s="74">
        <v>5320.0</v>
      </c>
      <c r="H2078" s="75"/>
      <c r="I2078" s="73"/>
      <c r="J2078" s="74">
        <v>4086.0</v>
      </c>
      <c r="K2078" s="75"/>
      <c r="L2078" s="73"/>
      <c r="M2078" s="74">
        <v>5667.0</v>
      </c>
      <c r="N2078" s="75"/>
      <c r="O2078" s="73"/>
      <c r="P2078" s="74">
        <v>5589.0</v>
      </c>
      <c r="Q2078" s="75"/>
    </row>
    <row r="2079" ht="15.0" customHeight="1">
      <c r="A2079" s="71" t="s">
        <v>2507</v>
      </c>
      <c r="B2079" s="72" t="s">
        <v>2389</v>
      </c>
      <c r="C2079" s="73"/>
      <c r="D2079" s="74">
        <v>4.0</v>
      </c>
      <c r="E2079" s="75"/>
      <c r="F2079" s="73"/>
      <c r="G2079" s="74">
        <v>4012.0</v>
      </c>
      <c r="H2079" s="75"/>
      <c r="I2079" s="73"/>
      <c r="J2079" s="74">
        <v>4388.0</v>
      </c>
      <c r="K2079" s="75"/>
      <c r="L2079" s="73"/>
      <c r="M2079" s="74">
        <v>7343.0</v>
      </c>
      <c r="N2079" s="75"/>
      <c r="O2079" s="73"/>
      <c r="P2079" s="74">
        <v>6528.0</v>
      </c>
      <c r="Q2079" s="75"/>
    </row>
    <row r="2080" ht="15.0" customHeight="1">
      <c r="A2080" s="71" t="s">
        <v>2508</v>
      </c>
      <c r="B2080" s="72" t="s">
        <v>2389</v>
      </c>
      <c r="C2080" s="78">
        <v>116.0</v>
      </c>
      <c r="D2080" s="74">
        <v>24671.0</v>
      </c>
      <c r="E2080" s="79">
        <f>C2080/D2080</f>
        <v>0.004701876697</v>
      </c>
      <c r="F2080" s="78">
        <v>900.0</v>
      </c>
      <c r="G2080" s="74">
        <v>108572.0</v>
      </c>
      <c r="H2080" s="79">
        <f>F2080/G2080</f>
        <v>0.008289430056</v>
      </c>
      <c r="I2080" s="78">
        <f>2250+28</f>
        <v>2278</v>
      </c>
      <c r="J2080" s="74">
        <v>152800.0</v>
      </c>
      <c r="K2080" s="79">
        <f t="shared" ref="K2080:K2081" si="659">I2080/J2080</f>
        <v>0.01490837696</v>
      </c>
      <c r="L2080" s="78">
        <v>2100.0</v>
      </c>
      <c r="M2080" s="74">
        <v>197553.0</v>
      </c>
      <c r="N2080" s="79">
        <f t="shared" ref="N2080:N2081" si="660">L2080/M2080</f>
        <v>0.01063005877</v>
      </c>
      <c r="O2080" s="78">
        <v>2200.0</v>
      </c>
      <c r="P2080" s="74">
        <v>225521.0</v>
      </c>
      <c r="Q2080" s="79">
        <f t="shared" ref="Q2080:Q2082" si="661">O2080/P2080</f>
        <v>0.009755189095</v>
      </c>
    </row>
    <row r="2081" ht="15.0" customHeight="1">
      <c r="A2081" s="71" t="s">
        <v>881</v>
      </c>
      <c r="B2081" s="72" t="s">
        <v>2389</v>
      </c>
      <c r="C2081" s="73"/>
      <c r="D2081" s="74">
        <v>1736.0</v>
      </c>
      <c r="E2081" s="75"/>
      <c r="F2081" s="73"/>
      <c r="G2081" s="74">
        <v>26293.0</v>
      </c>
      <c r="H2081" s="75"/>
      <c r="I2081" s="78">
        <v>5.0</v>
      </c>
      <c r="J2081" s="74">
        <v>24081.0</v>
      </c>
      <c r="K2081" s="79">
        <f t="shared" si="659"/>
        <v>0.0002076325734</v>
      </c>
      <c r="L2081" s="78">
        <v>31.0</v>
      </c>
      <c r="M2081" s="74">
        <v>41023.0</v>
      </c>
      <c r="N2081" s="79">
        <f t="shared" si="660"/>
        <v>0.0007556736465</v>
      </c>
      <c r="O2081" s="78">
        <v>42.0</v>
      </c>
      <c r="P2081" s="74">
        <v>44147.0</v>
      </c>
      <c r="Q2081" s="79">
        <f t="shared" si="661"/>
        <v>0.0009513670238</v>
      </c>
    </row>
    <row r="2082" ht="15.0" customHeight="1">
      <c r="A2082" s="71" t="s">
        <v>2509</v>
      </c>
      <c r="B2082" s="72" t="s">
        <v>2389</v>
      </c>
      <c r="C2082" s="73"/>
      <c r="D2082" s="74">
        <v>0.0</v>
      </c>
      <c r="E2082" s="75"/>
      <c r="F2082" s="73"/>
      <c r="G2082" s="74">
        <v>1474.0</v>
      </c>
      <c r="H2082" s="75"/>
      <c r="I2082" s="73"/>
      <c r="J2082" s="74">
        <v>2236.0</v>
      </c>
      <c r="K2082" s="75"/>
      <c r="L2082" s="73"/>
      <c r="M2082" s="74">
        <v>8883.0</v>
      </c>
      <c r="N2082" s="75"/>
      <c r="O2082" s="78">
        <v>28.0</v>
      </c>
      <c r="P2082" s="74">
        <v>11160.0</v>
      </c>
      <c r="Q2082" s="79">
        <f t="shared" si="661"/>
        <v>0.002508960573</v>
      </c>
    </row>
    <row r="2083" ht="15.0" customHeight="1">
      <c r="A2083" s="71" t="s">
        <v>2510</v>
      </c>
      <c r="B2083" s="72" t="s">
        <v>2389</v>
      </c>
      <c r="C2083" s="73"/>
      <c r="D2083" s="74">
        <v>711.0</v>
      </c>
      <c r="E2083" s="75"/>
      <c r="F2083" s="73"/>
      <c r="G2083" s="74">
        <v>4563.0</v>
      </c>
      <c r="H2083" s="75"/>
      <c r="I2083" s="73"/>
      <c r="J2083" s="74">
        <v>3589.0</v>
      </c>
      <c r="K2083" s="75"/>
      <c r="L2083" s="73"/>
      <c r="M2083" s="74">
        <v>5353.0</v>
      </c>
      <c r="N2083" s="75"/>
      <c r="O2083" s="73"/>
      <c r="P2083" s="74">
        <v>4275.0</v>
      </c>
      <c r="Q2083" s="75"/>
    </row>
    <row r="2084" ht="15.0" customHeight="1">
      <c r="A2084" s="71" t="s">
        <v>2511</v>
      </c>
      <c r="B2084" s="72" t="s">
        <v>2389</v>
      </c>
      <c r="C2084" s="78">
        <v>1.0</v>
      </c>
      <c r="D2084" s="74">
        <v>5959.0</v>
      </c>
      <c r="E2084" s="79">
        <f>C2084/D2084</f>
        <v>0.0001678133915</v>
      </c>
      <c r="F2084" s="73"/>
      <c r="G2084" s="74">
        <v>16422.0</v>
      </c>
      <c r="H2084" s="75"/>
      <c r="I2084" s="73"/>
      <c r="J2084" s="74">
        <v>18128.0</v>
      </c>
      <c r="K2084" s="75"/>
      <c r="L2084" s="78">
        <v>16.0</v>
      </c>
      <c r="M2084" s="74">
        <v>16003.0</v>
      </c>
      <c r="N2084" s="79">
        <f t="shared" ref="N2084:N2086" si="662">L2084/M2084</f>
        <v>0.0009998125351</v>
      </c>
      <c r="O2084" s="76" t="s">
        <v>1383</v>
      </c>
      <c r="P2084" s="74">
        <v>19228.0</v>
      </c>
      <c r="Q2084" s="77" t="s">
        <v>1383</v>
      </c>
    </row>
    <row r="2085" ht="15.0" customHeight="1">
      <c r="A2085" s="71" t="s">
        <v>2512</v>
      </c>
      <c r="B2085" s="72" t="s">
        <v>2389</v>
      </c>
      <c r="C2085" s="73"/>
      <c r="D2085" s="74">
        <v>3615.0</v>
      </c>
      <c r="E2085" s="75"/>
      <c r="F2085" s="73"/>
      <c r="G2085" s="74">
        <v>37159.0</v>
      </c>
      <c r="H2085" s="75"/>
      <c r="I2085" s="78">
        <v>22.0</v>
      </c>
      <c r="J2085" s="74">
        <v>29639.0</v>
      </c>
      <c r="K2085" s="79">
        <f t="shared" ref="K2085:K2086" si="663">I2085/J2085</f>
        <v>0.0007422652586</v>
      </c>
      <c r="L2085" s="78">
        <v>17.0</v>
      </c>
      <c r="M2085" s="74">
        <v>80787.0</v>
      </c>
      <c r="N2085" s="79">
        <f t="shared" si="662"/>
        <v>0.0002104298959</v>
      </c>
      <c r="O2085" s="78">
        <v>110.0</v>
      </c>
      <c r="P2085" s="74">
        <v>100360.0</v>
      </c>
      <c r="Q2085" s="79">
        <f t="shared" ref="Q2085:Q2086" si="664">O2085/P2085</f>
        <v>0.001096054205</v>
      </c>
    </row>
    <row r="2086" ht="15.0" customHeight="1">
      <c r="A2086" s="71" t="s">
        <v>2513</v>
      </c>
      <c r="B2086" s="72" t="s">
        <v>2389</v>
      </c>
      <c r="C2086" s="76" t="s">
        <v>1383</v>
      </c>
      <c r="D2086" s="74">
        <v>27028.0</v>
      </c>
      <c r="E2086" s="77" t="s">
        <v>1383</v>
      </c>
      <c r="F2086" s="78">
        <v>200.0</v>
      </c>
      <c r="G2086" s="74">
        <v>55620.0</v>
      </c>
      <c r="H2086" s="79">
        <f>F2086/G2086</f>
        <v>0.003595828839</v>
      </c>
      <c r="I2086" s="78">
        <v>300.0</v>
      </c>
      <c r="J2086" s="74">
        <v>57616.0</v>
      </c>
      <c r="K2086" s="79">
        <f t="shared" si="663"/>
        <v>0.005206886976</v>
      </c>
      <c r="L2086" s="78">
        <v>490.0</v>
      </c>
      <c r="M2086" s="74">
        <v>77777.0</v>
      </c>
      <c r="N2086" s="79">
        <f t="shared" si="662"/>
        <v>0.006300063001</v>
      </c>
      <c r="O2086" s="78">
        <v>575.0</v>
      </c>
      <c r="P2086" s="74">
        <v>111053.0</v>
      </c>
      <c r="Q2086" s="79">
        <f t="shared" si="664"/>
        <v>0.005177707941</v>
      </c>
    </row>
    <row r="2087" ht="15.0" customHeight="1">
      <c r="A2087" s="71" t="s">
        <v>1515</v>
      </c>
      <c r="B2087" s="72" t="s">
        <v>2389</v>
      </c>
      <c r="C2087" s="73"/>
      <c r="D2087" s="74">
        <v>4915.0</v>
      </c>
      <c r="E2087" s="75"/>
      <c r="F2087" s="73"/>
      <c r="G2087" s="74">
        <v>12768.0</v>
      </c>
      <c r="H2087" s="75"/>
      <c r="I2087" s="73"/>
      <c r="J2087" s="74">
        <v>13623.0</v>
      </c>
      <c r="K2087" s="75"/>
      <c r="L2087" s="73"/>
      <c r="M2087" s="74">
        <v>13637.0</v>
      </c>
      <c r="N2087" s="75"/>
      <c r="O2087" s="73"/>
      <c r="P2087" s="74">
        <v>13705.0</v>
      </c>
      <c r="Q2087" s="75"/>
    </row>
    <row r="2088" ht="15.0" customHeight="1">
      <c r="A2088" s="71" t="s">
        <v>2514</v>
      </c>
      <c r="B2088" s="72" t="s">
        <v>2389</v>
      </c>
      <c r="C2088" s="73"/>
      <c r="D2088" s="74">
        <v>5825.0</v>
      </c>
      <c r="E2088" s="75"/>
      <c r="F2088" s="73"/>
      <c r="G2088" s="74">
        <v>10250.0</v>
      </c>
      <c r="H2088" s="75"/>
      <c r="I2088" s="73"/>
      <c r="J2088" s="74">
        <v>10415.0</v>
      </c>
      <c r="K2088" s="75"/>
      <c r="L2088" s="73"/>
      <c r="M2088" s="74">
        <v>11448.0</v>
      </c>
      <c r="N2088" s="75"/>
      <c r="O2088" s="73"/>
      <c r="P2088" s="74">
        <v>11948.0</v>
      </c>
      <c r="Q2088" s="75"/>
    </row>
    <row r="2089" ht="15.0" customHeight="1">
      <c r="A2089" s="71" t="s">
        <v>2515</v>
      </c>
      <c r="B2089" s="72" t="s">
        <v>2389</v>
      </c>
      <c r="C2089" s="73"/>
      <c r="D2089" s="74">
        <v>10266.0</v>
      </c>
      <c r="E2089" s="75"/>
      <c r="F2089" s="73"/>
      <c r="G2089" s="74">
        <v>19960.0</v>
      </c>
      <c r="H2089" s="75"/>
      <c r="I2089" s="73"/>
      <c r="J2089" s="74">
        <v>22472.0</v>
      </c>
      <c r="K2089" s="75"/>
      <c r="L2089" s="73"/>
      <c r="M2089" s="74">
        <v>22297.0</v>
      </c>
      <c r="N2089" s="75"/>
      <c r="O2089" s="78">
        <v>23.0</v>
      </c>
      <c r="P2089" s="74">
        <v>26178.0</v>
      </c>
      <c r="Q2089" s="79">
        <f>O2089/P2089</f>
        <v>0.0008786003514</v>
      </c>
    </row>
    <row r="2090" ht="15.0" customHeight="1">
      <c r="A2090" s="71" t="s">
        <v>2516</v>
      </c>
      <c r="B2090" s="72" t="s">
        <v>2389</v>
      </c>
      <c r="C2090" s="73"/>
      <c r="D2090" s="74">
        <v>2541.0</v>
      </c>
      <c r="E2090" s="75"/>
      <c r="F2090" s="73"/>
      <c r="G2090" s="74">
        <v>11233.0</v>
      </c>
      <c r="H2090" s="75"/>
      <c r="I2090" s="73"/>
      <c r="J2090" s="74">
        <v>10769.0</v>
      </c>
      <c r="K2090" s="75"/>
      <c r="L2090" s="73"/>
      <c r="M2090" s="74">
        <v>12945.0</v>
      </c>
      <c r="N2090" s="75"/>
      <c r="O2090" s="76" t="s">
        <v>1383</v>
      </c>
      <c r="P2090" s="74">
        <v>13246.0</v>
      </c>
      <c r="Q2090" s="77" t="s">
        <v>1383</v>
      </c>
    </row>
    <row r="2091" ht="15.0" customHeight="1">
      <c r="A2091" s="71" t="s">
        <v>2517</v>
      </c>
      <c r="B2091" s="72" t="s">
        <v>2389</v>
      </c>
      <c r="C2091" s="78">
        <v>20.0</v>
      </c>
      <c r="D2091" s="74">
        <v>12619.0</v>
      </c>
      <c r="E2091" s="79">
        <f t="shared" ref="E2091:E2093" si="665">C2091/D2091</f>
        <v>0.001584911641</v>
      </c>
      <c r="F2091" s="73"/>
      <c r="G2091" s="74">
        <v>25651.0</v>
      </c>
      <c r="H2091" s="75"/>
      <c r="I2091" s="73"/>
      <c r="J2091" s="74">
        <v>30784.0</v>
      </c>
      <c r="K2091" s="75"/>
      <c r="L2091" s="73"/>
      <c r="M2091" s="74">
        <v>32315.0</v>
      </c>
      <c r="N2091" s="75"/>
      <c r="O2091" s="76" t="s">
        <v>1383</v>
      </c>
      <c r="P2091" s="74">
        <v>31155.0</v>
      </c>
      <c r="Q2091" s="77" t="s">
        <v>1383</v>
      </c>
    </row>
    <row r="2092" ht="15.0" customHeight="1">
      <c r="A2092" s="71" t="s">
        <v>2518</v>
      </c>
      <c r="B2092" s="72" t="s">
        <v>2389</v>
      </c>
      <c r="C2092" s="78">
        <v>85.0</v>
      </c>
      <c r="D2092" s="74">
        <v>6289.0</v>
      </c>
      <c r="E2092" s="79">
        <f t="shared" si="665"/>
        <v>0.01351566227</v>
      </c>
      <c r="F2092" s="78">
        <v>103.0</v>
      </c>
      <c r="G2092" s="74">
        <v>14690.0</v>
      </c>
      <c r="H2092" s="79">
        <f>F2092/G2092</f>
        <v>0.007011572498</v>
      </c>
      <c r="I2092" s="78">
        <v>120.0</v>
      </c>
      <c r="J2092" s="74">
        <v>18271.0</v>
      </c>
      <c r="K2092" s="79">
        <f>I2092/J2092</f>
        <v>0.006567785015</v>
      </c>
      <c r="L2092" s="78">
        <v>96.0</v>
      </c>
      <c r="M2092" s="74">
        <v>20048.0</v>
      </c>
      <c r="N2092" s="79">
        <f>L2092/M2092</f>
        <v>0.004788507582</v>
      </c>
      <c r="O2092" s="78">
        <v>115.0</v>
      </c>
      <c r="P2092" s="74">
        <v>23741.0</v>
      </c>
      <c r="Q2092" s="79">
        <f>O2092/P2092</f>
        <v>0.004843940862</v>
      </c>
    </row>
    <row r="2093" ht="15.0" customHeight="1">
      <c r="A2093" s="71" t="s">
        <v>1421</v>
      </c>
      <c r="B2093" s="72" t="s">
        <v>2389</v>
      </c>
      <c r="C2093" s="78">
        <v>17.0</v>
      </c>
      <c r="D2093" s="74">
        <v>12024.0</v>
      </c>
      <c r="E2093" s="79">
        <f t="shared" si="665"/>
        <v>0.001413838989</v>
      </c>
      <c r="F2093" s="73"/>
      <c r="G2093" s="74">
        <v>16061.0</v>
      </c>
      <c r="H2093" s="75"/>
      <c r="I2093" s="73"/>
      <c r="J2093" s="74">
        <v>18556.0</v>
      </c>
      <c r="K2093" s="75"/>
      <c r="L2093" s="73"/>
      <c r="M2093" s="74">
        <v>18528.0</v>
      </c>
      <c r="N2093" s="75"/>
      <c r="O2093" s="76" t="s">
        <v>1383</v>
      </c>
      <c r="P2093" s="74">
        <v>19868.0</v>
      </c>
      <c r="Q2093" s="77" t="s">
        <v>1383</v>
      </c>
    </row>
    <row r="2094" ht="15.0" customHeight="1">
      <c r="A2094" s="71" t="s">
        <v>2519</v>
      </c>
      <c r="B2094" s="72" t="s">
        <v>2389</v>
      </c>
      <c r="C2094" s="73"/>
      <c r="D2094" s="74">
        <v>9024.0</v>
      </c>
      <c r="E2094" s="75"/>
      <c r="F2094" s="78">
        <v>50.0</v>
      </c>
      <c r="G2094" s="74">
        <v>12138.0</v>
      </c>
      <c r="H2094" s="79">
        <f t="shared" ref="H2094:H2095" si="666">F2094/G2094</f>
        <v>0.004119294777</v>
      </c>
      <c r="I2094" s="78">
        <v>50.0</v>
      </c>
      <c r="J2094" s="74">
        <v>10292.0</v>
      </c>
      <c r="K2094" s="79">
        <f t="shared" ref="K2094:K2096" si="667">I2094/J2094</f>
        <v>0.004858142246</v>
      </c>
      <c r="L2094" s="73"/>
      <c r="M2094" s="74">
        <v>10014.0</v>
      </c>
      <c r="N2094" s="75"/>
      <c r="O2094" s="78">
        <v>28.0</v>
      </c>
      <c r="P2094" s="74">
        <v>10280.0</v>
      </c>
      <c r="Q2094" s="79">
        <f t="shared" ref="Q2094:Q2097" si="668">O2094/P2094</f>
        <v>0.002723735409</v>
      </c>
    </row>
    <row r="2095" ht="15.0" customHeight="1">
      <c r="A2095" s="71" t="s">
        <v>631</v>
      </c>
      <c r="B2095" s="72" t="s">
        <v>2389</v>
      </c>
      <c r="C2095" s="78">
        <v>80.0</v>
      </c>
      <c r="D2095" s="74">
        <v>27565.0</v>
      </c>
      <c r="E2095" s="79">
        <f>C2095/D2095</f>
        <v>0.00290223109</v>
      </c>
      <c r="F2095" s="78">
        <v>15.0</v>
      </c>
      <c r="G2095" s="74">
        <v>25561.0</v>
      </c>
      <c r="H2095" s="79">
        <f t="shared" si="666"/>
        <v>0.0005868315011</v>
      </c>
      <c r="I2095" s="78">
        <v>163.0</v>
      </c>
      <c r="J2095" s="74">
        <v>26624.0</v>
      </c>
      <c r="K2095" s="79">
        <f t="shared" si="667"/>
        <v>0.006122295673</v>
      </c>
      <c r="L2095" s="78">
        <v>69.0</v>
      </c>
      <c r="M2095" s="74">
        <v>25394.0</v>
      </c>
      <c r="N2095" s="79">
        <f t="shared" ref="N2095:N2097" si="669">L2095/M2095</f>
        <v>0.002717177286</v>
      </c>
      <c r="O2095" s="78">
        <v>38.0</v>
      </c>
      <c r="P2095" s="74">
        <v>25387.0</v>
      </c>
      <c r="Q2095" s="79">
        <f t="shared" si="668"/>
        <v>0.001496829086</v>
      </c>
    </row>
    <row r="2096" ht="15.0" customHeight="1">
      <c r="A2096" s="71" t="s">
        <v>2520</v>
      </c>
      <c r="B2096" s="72" t="s">
        <v>2389</v>
      </c>
      <c r="C2096" s="73"/>
      <c r="D2096" s="74">
        <f>1902+5273</f>
        <v>7175</v>
      </c>
      <c r="E2096" s="75"/>
      <c r="F2096" s="76" t="s">
        <v>1383</v>
      </c>
      <c r="G2096" s="74">
        <v>22503.0</v>
      </c>
      <c r="H2096" s="77" t="s">
        <v>1383</v>
      </c>
      <c r="I2096" s="78">
        <v>93.0</v>
      </c>
      <c r="J2096" s="74">
        <v>29152.0</v>
      </c>
      <c r="K2096" s="79">
        <f t="shared" si="667"/>
        <v>0.003190175631</v>
      </c>
      <c r="L2096" s="78">
        <v>128.0</v>
      </c>
      <c r="M2096" s="74">
        <v>42128.0</v>
      </c>
      <c r="N2096" s="79">
        <f t="shared" si="669"/>
        <v>0.003038359286</v>
      </c>
      <c r="O2096" s="78">
        <v>175.0</v>
      </c>
      <c r="P2096" s="74">
        <v>45916.0</v>
      </c>
      <c r="Q2096" s="79">
        <f t="shared" si="668"/>
        <v>0.003811307605</v>
      </c>
    </row>
    <row r="2097" ht="15.0" customHeight="1">
      <c r="A2097" s="71" t="s">
        <v>2521</v>
      </c>
      <c r="B2097" s="72" t="s">
        <v>2389</v>
      </c>
      <c r="C2097" s="73"/>
      <c r="D2097" s="74">
        <v>4549.0</v>
      </c>
      <c r="E2097" s="75"/>
      <c r="F2097" s="76" t="s">
        <v>1383</v>
      </c>
      <c r="G2097" s="74">
        <v>21123.0</v>
      </c>
      <c r="H2097" s="77" t="s">
        <v>1383</v>
      </c>
      <c r="I2097" s="73"/>
      <c r="J2097" s="74">
        <v>24288.0</v>
      </c>
      <c r="K2097" s="75"/>
      <c r="L2097" s="78">
        <v>116.0</v>
      </c>
      <c r="M2097" s="74">
        <v>29681.0</v>
      </c>
      <c r="N2097" s="79">
        <f t="shared" si="669"/>
        <v>0.003908224116</v>
      </c>
      <c r="O2097" s="78">
        <v>139.0</v>
      </c>
      <c r="P2097" s="74">
        <v>36158.0</v>
      </c>
      <c r="Q2097" s="79">
        <f t="shared" si="668"/>
        <v>0.003844239173</v>
      </c>
    </row>
    <row r="2098" ht="15.0" customHeight="1">
      <c r="A2098" s="71" t="s">
        <v>1192</v>
      </c>
      <c r="B2098" s="72" t="s">
        <v>2389</v>
      </c>
      <c r="C2098" s="73"/>
      <c r="D2098" s="74">
        <v>512.0</v>
      </c>
      <c r="E2098" s="75"/>
      <c r="F2098" s="73"/>
      <c r="G2098" s="74">
        <v>5258.0</v>
      </c>
      <c r="H2098" s="75"/>
      <c r="I2098" s="73"/>
      <c r="J2098" s="74">
        <v>7397.0</v>
      </c>
      <c r="K2098" s="75"/>
      <c r="L2098" s="73"/>
      <c r="M2098" s="74">
        <v>15555.0</v>
      </c>
      <c r="N2098" s="75"/>
      <c r="O2098" s="76" t="s">
        <v>1383</v>
      </c>
      <c r="P2098" s="74">
        <v>12411.0</v>
      </c>
      <c r="Q2098" s="77" t="s">
        <v>1383</v>
      </c>
    </row>
    <row r="2099" ht="15.0" customHeight="1">
      <c r="A2099" s="71" t="s">
        <v>2522</v>
      </c>
      <c r="B2099" s="72" t="s">
        <v>2389</v>
      </c>
      <c r="C2099" s="73"/>
      <c r="D2099" s="74">
        <v>433.0</v>
      </c>
      <c r="E2099" s="75"/>
      <c r="F2099" s="73"/>
      <c r="G2099" s="74">
        <v>16094.0</v>
      </c>
      <c r="H2099" s="75"/>
      <c r="I2099" s="73"/>
      <c r="J2099" s="74">
        <v>72911.0</v>
      </c>
      <c r="K2099" s="75"/>
      <c r="L2099" s="78">
        <f>505+14</f>
        <v>519</v>
      </c>
      <c r="M2099" s="74">
        <v>74416.0</v>
      </c>
      <c r="N2099" s="79">
        <f>L2099/M2099</f>
        <v>0.006974306601</v>
      </c>
      <c r="O2099" s="78">
        <f>385+14</f>
        <v>399</v>
      </c>
      <c r="P2099" s="74">
        <v>73604.0</v>
      </c>
      <c r="Q2099" s="79">
        <f t="shared" ref="Q2099:Q2102" si="670">O2099/P2099</f>
        <v>0.005420901038</v>
      </c>
    </row>
    <row r="2100" ht="15.0" customHeight="1">
      <c r="A2100" s="71" t="s">
        <v>2523</v>
      </c>
      <c r="B2100" s="72" t="s">
        <v>2389</v>
      </c>
      <c r="C2100" s="73"/>
      <c r="D2100" s="74">
        <v>126.0</v>
      </c>
      <c r="E2100" s="75"/>
      <c r="F2100" s="73"/>
      <c r="G2100" s="74">
        <v>12000.0</v>
      </c>
      <c r="H2100" s="75"/>
      <c r="I2100" s="73"/>
      <c r="J2100" s="74">
        <v>15112.0</v>
      </c>
      <c r="K2100" s="75"/>
      <c r="L2100" s="73"/>
      <c r="M2100" s="74">
        <v>24579.0</v>
      </c>
      <c r="N2100" s="75"/>
      <c r="O2100" s="78">
        <v>25.0</v>
      </c>
      <c r="P2100" s="74">
        <v>20474.0</v>
      </c>
      <c r="Q2100" s="79">
        <f t="shared" si="670"/>
        <v>0.001221060858</v>
      </c>
    </row>
    <row r="2101" ht="15.0" customHeight="1">
      <c r="A2101" s="71" t="s">
        <v>1240</v>
      </c>
      <c r="B2101" s="72" t="s">
        <v>2389</v>
      </c>
      <c r="C2101" s="73"/>
      <c r="D2101" s="74">
        <v>15155.0</v>
      </c>
      <c r="E2101" s="75"/>
      <c r="F2101" s="73"/>
      <c r="G2101" s="74">
        <v>42228.0</v>
      </c>
      <c r="H2101" s="75"/>
      <c r="I2101" s="78">
        <v>57.0</v>
      </c>
      <c r="J2101" s="74">
        <v>42934.0</v>
      </c>
      <c r="K2101" s="79">
        <f>I2101/J2101</f>
        <v>0.001327619136</v>
      </c>
      <c r="L2101" s="78">
        <v>82.0</v>
      </c>
      <c r="M2101" s="74">
        <v>44146.0</v>
      </c>
      <c r="N2101" s="79">
        <f t="shared" ref="N2101:N2102" si="671">L2101/M2101</f>
        <v>0.001857472931</v>
      </c>
      <c r="O2101" s="78">
        <f>32+11</f>
        <v>43</v>
      </c>
      <c r="P2101" s="74">
        <v>41698.0</v>
      </c>
      <c r="Q2101" s="79">
        <f t="shared" si="670"/>
        <v>0.001031224519</v>
      </c>
    </row>
    <row r="2102" ht="15.0" customHeight="1">
      <c r="A2102" s="71" t="s">
        <v>1020</v>
      </c>
      <c r="B2102" s="72" t="s">
        <v>2389</v>
      </c>
      <c r="C2102" s="73"/>
      <c r="D2102" s="74">
        <v>7118.0</v>
      </c>
      <c r="E2102" s="75"/>
      <c r="F2102" s="73"/>
      <c r="G2102" s="74">
        <v>17066.0</v>
      </c>
      <c r="H2102" s="75"/>
      <c r="I2102" s="73"/>
      <c r="J2102" s="74">
        <v>17289.0</v>
      </c>
      <c r="K2102" s="75"/>
      <c r="L2102" s="78">
        <v>12.0</v>
      </c>
      <c r="M2102" s="74">
        <v>17606.0</v>
      </c>
      <c r="N2102" s="79">
        <f t="shared" si="671"/>
        <v>0.000681585823</v>
      </c>
      <c r="O2102" s="78">
        <v>17.0</v>
      </c>
      <c r="P2102" s="74">
        <v>17066.0</v>
      </c>
      <c r="Q2102" s="79">
        <f t="shared" si="670"/>
        <v>0.0009961326614</v>
      </c>
    </row>
    <row r="2103" ht="15.0" customHeight="1">
      <c r="A2103" s="71" t="s">
        <v>2524</v>
      </c>
      <c r="B2103" s="72" t="s">
        <v>2389</v>
      </c>
      <c r="C2103" s="73"/>
      <c r="D2103" s="74">
        <v>16601.0</v>
      </c>
      <c r="E2103" s="75"/>
      <c r="F2103" s="73"/>
      <c r="G2103" s="74">
        <v>26450.0</v>
      </c>
      <c r="H2103" s="75"/>
      <c r="I2103" s="73"/>
      <c r="J2103" s="74">
        <v>23363.0</v>
      </c>
      <c r="K2103" s="75"/>
      <c r="L2103" s="73"/>
      <c r="M2103" s="74">
        <v>19178.0</v>
      </c>
      <c r="N2103" s="75"/>
      <c r="O2103" s="73"/>
      <c r="P2103" s="74">
        <v>19074.0</v>
      </c>
      <c r="Q2103" s="75"/>
    </row>
    <row r="2104" ht="15.0" customHeight="1">
      <c r="A2104" s="71" t="s">
        <v>2310</v>
      </c>
      <c r="B2104" s="72" t="s">
        <v>2389</v>
      </c>
      <c r="C2104" s="78">
        <v>43.0</v>
      </c>
      <c r="D2104" s="74">
        <v>11212.0</v>
      </c>
      <c r="E2104" s="79">
        <f>C2104/D2104</f>
        <v>0.003835176597</v>
      </c>
      <c r="F2104" s="73"/>
      <c r="G2104" s="74">
        <v>23417.0</v>
      </c>
      <c r="H2104" s="75"/>
      <c r="I2104" s="73"/>
      <c r="J2104" s="74">
        <v>27707.0</v>
      </c>
      <c r="K2104" s="75"/>
      <c r="L2104" s="76" t="s">
        <v>1383</v>
      </c>
      <c r="M2104" s="74">
        <v>24183.0</v>
      </c>
      <c r="N2104" s="77" t="s">
        <v>1383</v>
      </c>
      <c r="O2104" s="76" t="s">
        <v>1383</v>
      </c>
      <c r="P2104" s="74">
        <v>24360.0</v>
      </c>
      <c r="Q2104" s="77" t="s">
        <v>1383</v>
      </c>
    </row>
    <row r="2105" ht="15.0" customHeight="1">
      <c r="A2105" s="71" t="s">
        <v>2525</v>
      </c>
      <c r="B2105" s="72" t="s">
        <v>2389</v>
      </c>
      <c r="C2105" s="73"/>
      <c r="D2105" s="74">
        <v>0.0</v>
      </c>
      <c r="E2105" s="75"/>
      <c r="F2105" s="73"/>
      <c r="G2105" s="74">
        <v>602.0</v>
      </c>
      <c r="H2105" s="75"/>
      <c r="I2105" s="73"/>
      <c r="J2105" s="74">
        <v>504.0</v>
      </c>
      <c r="K2105" s="75"/>
      <c r="L2105" s="73"/>
      <c r="M2105" s="74">
        <v>1263.0</v>
      </c>
      <c r="N2105" s="75"/>
      <c r="O2105" s="76" t="s">
        <v>1383</v>
      </c>
      <c r="P2105" s="74">
        <v>5354.0</v>
      </c>
      <c r="Q2105" s="77" t="s">
        <v>1383</v>
      </c>
    </row>
    <row r="2106" ht="15.0" customHeight="1">
      <c r="A2106" s="71" t="s">
        <v>2526</v>
      </c>
      <c r="B2106" s="72" t="s">
        <v>2389</v>
      </c>
      <c r="C2106" s="73"/>
      <c r="D2106" s="74">
        <v>4720.0</v>
      </c>
      <c r="E2106" s="75"/>
      <c r="F2106" s="73"/>
      <c r="G2106" s="74">
        <v>13657.0</v>
      </c>
      <c r="H2106" s="75"/>
      <c r="I2106" s="73"/>
      <c r="J2106" s="74">
        <v>13379.0</v>
      </c>
      <c r="K2106" s="75"/>
      <c r="L2106" s="73"/>
      <c r="M2106" s="74">
        <v>20128.0</v>
      </c>
      <c r="N2106" s="75"/>
      <c r="O2106" s="76" t="s">
        <v>1383</v>
      </c>
      <c r="P2106" s="74">
        <v>19004.0</v>
      </c>
      <c r="Q2106" s="77" t="s">
        <v>1383</v>
      </c>
    </row>
    <row r="2107" ht="15.0" customHeight="1">
      <c r="A2107" s="71" t="s">
        <v>2527</v>
      </c>
      <c r="B2107" s="72" t="s">
        <v>2389</v>
      </c>
      <c r="C2107" s="73"/>
      <c r="D2107" s="74">
        <v>410.0</v>
      </c>
      <c r="E2107" s="75"/>
      <c r="F2107" s="73"/>
      <c r="G2107" s="74">
        <v>1889.0</v>
      </c>
      <c r="H2107" s="75"/>
      <c r="I2107" s="73"/>
      <c r="J2107" s="74">
        <v>3108.0</v>
      </c>
      <c r="K2107" s="75"/>
      <c r="L2107" s="73"/>
      <c r="M2107" s="74">
        <v>10349.0</v>
      </c>
      <c r="N2107" s="75"/>
      <c r="O2107" s="73"/>
      <c r="P2107" s="74">
        <v>11603.0</v>
      </c>
      <c r="Q2107" s="75"/>
    </row>
    <row r="2108" ht="15.0" customHeight="1">
      <c r="A2108" s="71" t="s">
        <v>2528</v>
      </c>
      <c r="B2108" s="72" t="s">
        <v>2529</v>
      </c>
      <c r="C2108" s="78">
        <v>10.0</v>
      </c>
      <c r="D2108" s="74">
        <v>16902.0</v>
      </c>
      <c r="E2108" s="79">
        <f t="shared" ref="E2108:E2110" si="672">C2108/D2108</f>
        <v>0.0005916459591</v>
      </c>
      <c r="F2108" s="73"/>
      <c r="G2108" s="74">
        <v>22568.0</v>
      </c>
      <c r="H2108" s="75"/>
      <c r="I2108" s="73"/>
      <c r="J2108" s="74">
        <v>29279.0</v>
      </c>
      <c r="K2108" s="75"/>
      <c r="L2108" s="76" t="s">
        <v>1383</v>
      </c>
      <c r="M2108" s="74">
        <v>30683.0</v>
      </c>
      <c r="N2108" s="77" t="s">
        <v>1383</v>
      </c>
      <c r="O2108" s="76" t="s">
        <v>1383</v>
      </c>
      <c r="P2108" s="74">
        <v>35025.0</v>
      </c>
      <c r="Q2108" s="77" t="s">
        <v>1383</v>
      </c>
    </row>
    <row r="2109" ht="15.0" customHeight="1">
      <c r="A2109" s="71" t="s">
        <v>2530</v>
      </c>
      <c r="B2109" s="72" t="s">
        <v>2529</v>
      </c>
      <c r="C2109" s="78">
        <v>34.0</v>
      </c>
      <c r="D2109" s="74">
        <v>6761.0</v>
      </c>
      <c r="E2109" s="79">
        <f t="shared" si="672"/>
        <v>0.005028841887</v>
      </c>
      <c r="F2109" s="73"/>
      <c r="G2109" s="74">
        <v>13894.0</v>
      </c>
      <c r="H2109" s="75"/>
      <c r="I2109" s="73"/>
      <c r="J2109" s="74">
        <v>18788.0</v>
      </c>
      <c r="K2109" s="75"/>
      <c r="L2109" s="76" t="s">
        <v>1383</v>
      </c>
      <c r="M2109" s="74">
        <v>17810.0</v>
      </c>
      <c r="N2109" s="77" t="s">
        <v>1383</v>
      </c>
      <c r="O2109" s="76" t="s">
        <v>1383</v>
      </c>
      <c r="P2109" s="74">
        <v>18832.0</v>
      </c>
      <c r="Q2109" s="77" t="s">
        <v>1383</v>
      </c>
    </row>
    <row r="2110" ht="15.0" customHeight="1">
      <c r="A2110" s="71" t="s">
        <v>2531</v>
      </c>
      <c r="B2110" s="72" t="s">
        <v>2529</v>
      </c>
      <c r="C2110" s="78">
        <v>15.0</v>
      </c>
      <c r="D2110" s="74">
        <v>12562.0</v>
      </c>
      <c r="E2110" s="79">
        <f t="shared" si="672"/>
        <v>0.001194077376</v>
      </c>
      <c r="F2110" s="73"/>
      <c r="G2110" s="74">
        <v>23062.0</v>
      </c>
      <c r="H2110" s="75"/>
      <c r="I2110" s="78">
        <v>75.0</v>
      </c>
      <c r="J2110" s="74">
        <v>26992.0</v>
      </c>
      <c r="K2110" s="79">
        <f>I2110/J2110</f>
        <v>0.002778601067</v>
      </c>
      <c r="L2110" s="76" t="s">
        <v>1383</v>
      </c>
      <c r="M2110" s="74">
        <v>27424.0</v>
      </c>
      <c r="N2110" s="77" t="s">
        <v>1383</v>
      </c>
      <c r="O2110" s="76" t="s">
        <v>1383</v>
      </c>
      <c r="P2110" s="74">
        <v>29797.0</v>
      </c>
      <c r="Q2110" s="77" t="s">
        <v>1383</v>
      </c>
    </row>
    <row r="2111" ht="15.0" customHeight="1">
      <c r="A2111" s="71" t="s">
        <v>1680</v>
      </c>
      <c r="B2111" s="72" t="s">
        <v>2529</v>
      </c>
      <c r="C2111" s="73"/>
      <c r="D2111" s="74">
        <v>5279.0</v>
      </c>
      <c r="E2111" s="75"/>
      <c r="F2111" s="73"/>
      <c r="G2111" s="74">
        <v>10191.0</v>
      </c>
      <c r="H2111" s="75"/>
      <c r="I2111" s="73"/>
      <c r="J2111" s="74">
        <v>11450.0</v>
      </c>
      <c r="K2111" s="75"/>
      <c r="L2111" s="73"/>
      <c r="M2111" s="74">
        <v>14021.0</v>
      </c>
      <c r="N2111" s="75"/>
      <c r="O2111" s="76" t="s">
        <v>1383</v>
      </c>
      <c r="P2111" s="74">
        <v>15784.0</v>
      </c>
      <c r="Q2111" s="77" t="s">
        <v>1383</v>
      </c>
    </row>
    <row r="2112" ht="15.0" customHeight="1">
      <c r="A2112" s="71" t="s">
        <v>2532</v>
      </c>
      <c r="B2112" s="72" t="s">
        <v>2529</v>
      </c>
      <c r="C2112" s="73"/>
      <c r="D2112" s="74">
        <v>3474.0</v>
      </c>
      <c r="E2112" s="75"/>
      <c r="F2112" s="73"/>
      <c r="G2112" s="74">
        <v>10702.0</v>
      </c>
      <c r="H2112" s="75"/>
      <c r="I2112" s="73"/>
      <c r="J2112" s="74">
        <v>9871.0</v>
      </c>
      <c r="K2112" s="75"/>
      <c r="L2112" s="73"/>
      <c r="M2112" s="74">
        <v>8605.0</v>
      </c>
      <c r="N2112" s="75"/>
      <c r="O2112" s="73"/>
      <c r="P2112" s="74">
        <v>7392.0</v>
      </c>
      <c r="Q2112" s="75"/>
    </row>
    <row r="2113" ht="15.0" customHeight="1">
      <c r="A2113" s="71" t="s">
        <v>2533</v>
      </c>
      <c r="B2113" s="72" t="s">
        <v>2529</v>
      </c>
      <c r="C2113" s="73"/>
      <c r="D2113" s="74">
        <v>3727.0</v>
      </c>
      <c r="E2113" s="75"/>
      <c r="F2113" s="73"/>
      <c r="G2113" s="74">
        <v>6118.0</v>
      </c>
      <c r="H2113" s="75"/>
      <c r="I2113" s="73"/>
      <c r="J2113" s="74">
        <v>9659.0</v>
      </c>
      <c r="K2113" s="75"/>
      <c r="L2113" s="73"/>
      <c r="M2113" s="74">
        <v>9945.0</v>
      </c>
      <c r="N2113" s="75"/>
      <c r="O2113" s="73"/>
      <c r="P2113" s="74">
        <v>9613.0</v>
      </c>
      <c r="Q2113" s="75"/>
    </row>
    <row r="2114" ht="15.0" customHeight="1">
      <c r="A2114" s="71" t="s">
        <v>1414</v>
      </c>
      <c r="B2114" s="72" t="s">
        <v>2529</v>
      </c>
      <c r="C2114" s="73"/>
      <c r="D2114" s="74">
        <v>1783.0</v>
      </c>
      <c r="E2114" s="75"/>
      <c r="F2114" s="73"/>
      <c r="G2114" s="74">
        <v>2467.0</v>
      </c>
      <c r="H2114" s="75"/>
      <c r="I2114" s="73"/>
      <c r="J2114" s="74">
        <v>2542.0</v>
      </c>
      <c r="K2114" s="75"/>
      <c r="L2114" s="73"/>
      <c r="M2114" s="74">
        <v>2536.0</v>
      </c>
      <c r="N2114" s="75"/>
      <c r="O2114" s="73"/>
      <c r="P2114" s="74">
        <v>2611.0</v>
      </c>
      <c r="Q2114" s="75"/>
    </row>
    <row r="2115" ht="15.0" customHeight="1">
      <c r="A2115" s="71" t="s">
        <v>2534</v>
      </c>
      <c r="B2115" s="72" t="s">
        <v>2529</v>
      </c>
      <c r="C2115" s="73"/>
      <c r="D2115" s="74">
        <v>1263.0</v>
      </c>
      <c r="E2115" s="75"/>
      <c r="F2115" s="73"/>
      <c r="G2115" s="74">
        <v>1883.0</v>
      </c>
      <c r="H2115" s="75"/>
      <c r="I2115" s="73"/>
      <c r="J2115" s="74">
        <v>1890.0</v>
      </c>
      <c r="K2115" s="75"/>
      <c r="L2115" s="73"/>
      <c r="M2115" s="74">
        <v>1873.0</v>
      </c>
      <c r="N2115" s="75"/>
      <c r="O2115" s="73"/>
      <c r="P2115" s="74">
        <v>2028.0</v>
      </c>
      <c r="Q2115" s="75"/>
    </row>
    <row r="2116" ht="15.0" customHeight="1">
      <c r="A2116" s="71" t="s">
        <v>2535</v>
      </c>
      <c r="B2116" s="72" t="s">
        <v>2529</v>
      </c>
      <c r="C2116" s="78">
        <v>180.0</v>
      </c>
      <c r="D2116" s="74">
        <v>31977.0</v>
      </c>
      <c r="E2116" s="79">
        <f>C2116/D2116</f>
        <v>0.005629045877</v>
      </c>
      <c r="F2116" s="78">
        <v>750.0</v>
      </c>
      <c r="G2116" s="74">
        <v>131426.0</v>
      </c>
      <c r="H2116" s="79">
        <f>F2116/G2116</f>
        <v>0.005706633391</v>
      </c>
      <c r="I2116" s="78">
        <v>2500.0</v>
      </c>
      <c r="J2116" s="74">
        <v>159282.0</v>
      </c>
      <c r="K2116" s="79">
        <f>I2116/J2116</f>
        <v>0.01569543326</v>
      </c>
      <c r="L2116" s="78">
        <v>2037.0</v>
      </c>
      <c r="M2116" s="74">
        <v>194102.0</v>
      </c>
      <c r="N2116" s="79">
        <f>L2116/M2116</f>
        <v>0.01049448228</v>
      </c>
      <c r="O2116" s="78">
        <f>17+2535</f>
        <v>2552</v>
      </c>
      <c r="P2116" s="74">
        <v>211623.0</v>
      </c>
      <c r="Q2116" s="79">
        <f>O2116/P2116</f>
        <v>0.01205918071</v>
      </c>
    </row>
    <row r="2117" ht="15.0" customHeight="1">
      <c r="A2117" s="71" t="s">
        <v>2536</v>
      </c>
      <c r="B2117" s="72" t="s">
        <v>2529</v>
      </c>
      <c r="C2117" s="73"/>
      <c r="D2117" s="74">
        <v>204.0</v>
      </c>
      <c r="E2117" s="75"/>
      <c r="F2117" s="73"/>
      <c r="G2117" s="74">
        <v>2377.0</v>
      </c>
      <c r="H2117" s="75"/>
      <c r="I2117" s="73"/>
      <c r="J2117" s="74">
        <v>3379.0</v>
      </c>
      <c r="K2117" s="75"/>
      <c r="L2117" s="73"/>
      <c r="M2117" s="74">
        <v>3496.0</v>
      </c>
      <c r="N2117" s="75"/>
      <c r="O2117" s="73"/>
      <c r="P2117" s="74">
        <v>4712.0</v>
      </c>
      <c r="Q2117" s="75"/>
    </row>
    <row r="2118" ht="15.0" customHeight="1">
      <c r="A2118" s="71" t="s">
        <v>2537</v>
      </c>
      <c r="B2118" s="72" t="s">
        <v>2529</v>
      </c>
      <c r="C2118" s="73"/>
      <c r="D2118" s="74">
        <v>11557.0</v>
      </c>
      <c r="E2118" s="75"/>
      <c r="F2118" s="73"/>
      <c r="G2118" s="74">
        <v>16704.0</v>
      </c>
      <c r="H2118" s="75"/>
      <c r="I2118" s="73"/>
      <c r="J2118" s="74">
        <v>17505.0</v>
      </c>
      <c r="K2118" s="75"/>
      <c r="L2118" s="73"/>
      <c r="M2118" s="74">
        <v>16022.0</v>
      </c>
      <c r="N2118" s="75"/>
      <c r="O2118" s="73"/>
      <c r="P2118" s="74">
        <v>16063.0</v>
      </c>
      <c r="Q2118" s="75"/>
    </row>
    <row r="2119" ht="15.0" customHeight="1">
      <c r="A2119" s="71" t="s">
        <v>1460</v>
      </c>
      <c r="B2119" s="72" t="s">
        <v>2529</v>
      </c>
      <c r="C2119" s="73"/>
      <c r="D2119" s="74">
        <v>4457.0</v>
      </c>
      <c r="E2119" s="75"/>
      <c r="F2119" s="73"/>
      <c r="G2119" s="74">
        <v>9775.0</v>
      </c>
      <c r="H2119" s="75"/>
      <c r="I2119" s="73"/>
      <c r="J2119" s="74">
        <v>11281.0</v>
      </c>
      <c r="K2119" s="75"/>
      <c r="L2119" s="76" t="s">
        <v>1383</v>
      </c>
      <c r="M2119" s="74">
        <v>11199.0</v>
      </c>
      <c r="N2119" s="77" t="s">
        <v>1383</v>
      </c>
      <c r="O2119" s="73"/>
      <c r="P2119" s="74">
        <v>12112.0</v>
      </c>
      <c r="Q2119" s="75"/>
    </row>
    <row r="2120" ht="15.0" customHeight="1">
      <c r="A2120" s="71" t="s">
        <v>250</v>
      </c>
      <c r="B2120" s="72" t="s">
        <v>2529</v>
      </c>
      <c r="C2120" s="73"/>
      <c r="D2120" s="74">
        <v>4921.0</v>
      </c>
      <c r="E2120" s="75"/>
      <c r="F2120" s="73"/>
      <c r="G2120" s="74">
        <v>8200.0</v>
      </c>
      <c r="H2120" s="75"/>
      <c r="I2120" s="73"/>
      <c r="J2120" s="74">
        <v>7862.0</v>
      </c>
      <c r="K2120" s="75"/>
      <c r="L2120" s="78">
        <v>11.0</v>
      </c>
      <c r="M2120" s="74">
        <v>9527.0</v>
      </c>
      <c r="N2120" s="79">
        <f>L2120/M2120</f>
        <v>0.001154613205</v>
      </c>
      <c r="O2120" s="78">
        <v>11.0</v>
      </c>
      <c r="P2120" s="74">
        <v>8714.0</v>
      </c>
      <c r="Q2120" s="79">
        <f>O2120/P2120</f>
        <v>0.00126233647</v>
      </c>
    </row>
    <row r="2121" ht="15.0" customHeight="1">
      <c r="A2121" s="71" t="s">
        <v>2538</v>
      </c>
      <c r="B2121" s="72" t="s">
        <v>2529</v>
      </c>
      <c r="C2121" s="78">
        <v>5.0</v>
      </c>
      <c r="D2121" s="74">
        <v>4497.0</v>
      </c>
      <c r="E2121" s="79">
        <f>C2121/D2121</f>
        <v>0.001111852346</v>
      </c>
      <c r="F2121" s="73"/>
      <c r="G2121" s="74">
        <v>7924.0</v>
      </c>
      <c r="H2121" s="75"/>
      <c r="I2121" s="73"/>
      <c r="J2121" s="74">
        <v>7965.0</v>
      </c>
      <c r="K2121" s="75"/>
      <c r="L2121" s="76" t="s">
        <v>1383</v>
      </c>
      <c r="M2121" s="74">
        <v>9413.0</v>
      </c>
      <c r="N2121" s="77" t="s">
        <v>1383</v>
      </c>
      <c r="O2121" s="76" t="s">
        <v>1383</v>
      </c>
      <c r="P2121" s="74">
        <v>9133.0</v>
      </c>
      <c r="Q2121" s="77" t="s">
        <v>1383</v>
      </c>
    </row>
    <row r="2122" ht="15.0" customHeight="1">
      <c r="A2122" s="71" t="s">
        <v>2539</v>
      </c>
      <c r="B2122" s="72" t="s">
        <v>2529</v>
      </c>
      <c r="C2122" s="73"/>
      <c r="D2122" s="74">
        <v>1355.0</v>
      </c>
      <c r="E2122" s="75"/>
      <c r="F2122" s="73"/>
      <c r="G2122" s="74">
        <v>24019.0</v>
      </c>
      <c r="H2122" s="75"/>
      <c r="I2122" s="73"/>
      <c r="J2122" s="74">
        <v>33578.0</v>
      </c>
      <c r="K2122" s="75"/>
      <c r="L2122" s="73"/>
      <c r="M2122" s="74">
        <v>36099.0</v>
      </c>
      <c r="N2122" s="75"/>
      <c r="O2122" s="76" t="s">
        <v>1383</v>
      </c>
      <c r="P2122" s="74">
        <v>38063.0</v>
      </c>
      <c r="Q2122" s="77" t="s">
        <v>1383</v>
      </c>
    </row>
    <row r="2123" ht="15.0" customHeight="1">
      <c r="A2123" s="71" t="s">
        <v>2540</v>
      </c>
      <c r="B2123" s="72" t="s">
        <v>2529</v>
      </c>
      <c r="C2123" s="78">
        <v>5.0</v>
      </c>
      <c r="D2123" s="74">
        <v>20900.0</v>
      </c>
      <c r="E2123" s="79">
        <f t="shared" ref="E2123:E2124" si="673">C2123/D2123</f>
        <v>0.0002392344498</v>
      </c>
      <c r="F2123" s="73"/>
      <c r="G2123" s="74">
        <v>46862.0</v>
      </c>
      <c r="H2123" s="75"/>
      <c r="I2123" s="73"/>
      <c r="J2123" s="74">
        <v>54510.0</v>
      </c>
      <c r="K2123" s="75"/>
      <c r="L2123" s="76" t="s">
        <v>1383</v>
      </c>
      <c r="M2123" s="74">
        <v>62920.0</v>
      </c>
      <c r="N2123" s="77" t="s">
        <v>1383</v>
      </c>
      <c r="O2123" s="76" t="s">
        <v>1383</v>
      </c>
      <c r="P2123" s="74">
        <v>72094.0</v>
      </c>
      <c r="Q2123" s="77" t="s">
        <v>1383</v>
      </c>
    </row>
    <row r="2124" ht="15.0" customHeight="1">
      <c r="A2124" s="71" t="s">
        <v>2541</v>
      </c>
      <c r="B2124" s="72" t="s">
        <v>2529</v>
      </c>
      <c r="C2124" s="78">
        <v>9.0</v>
      </c>
      <c r="D2124" s="74">
        <v>12344.0</v>
      </c>
      <c r="E2124" s="79">
        <f t="shared" si="673"/>
        <v>0.0007290991575</v>
      </c>
      <c r="F2124" s="78">
        <v>75.0</v>
      </c>
      <c r="G2124" s="74">
        <v>35179.0</v>
      </c>
      <c r="H2124" s="79">
        <f>F2124/G2124</f>
        <v>0.002131953722</v>
      </c>
      <c r="I2124" s="78">
        <v>125.0</v>
      </c>
      <c r="J2124" s="74">
        <v>43463.0</v>
      </c>
      <c r="K2124" s="79">
        <f>I2124/J2124</f>
        <v>0.002876009479</v>
      </c>
      <c r="L2124" s="78">
        <v>290.0</v>
      </c>
      <c r="M2124" s="74">
        <v>52172.0</v>
      </c>
      <c r="N2124" s="79">
        <f>L2124/M2124</f>
        <v>0.005558537146</v>
      </c>
      <c r="O2124" s="78">
        <v>175.0</v>
      </c>
      <c r="P2124" s="74">
        <v>56714.0</v>
      </c>
      <c r="Q2124" s="79">
        <f t="shared" ref="Q2124:Q2126" si="674">O2124/P2124</f>
        <v>0.003085657862</v>
      </c>
    </row>
    <row r="2125" ht="15.0" customHeight="1">
      <c r="A2125" s="71" t="s">
        <v>2542</v>
      </c>
      <c r="B2125" s="72" t="s">
        <v>2543</v>
      </c>
      <c r="C2125" s="73"/>
      <c r="D2125" s="74">
        <v>24408.0</v>
      </c>
      <c r="E2125" s="75"/>
      <c r="F2125" s="73"/>
      <c r="G2125" s="74">
        <v>36650.0</v>
      </c>
      <c r="H2125" s="75"/>
      <c r="I2125" s="73"/>
      <c r="J2125" s="74">
        <v>34795.0</v>
      </c>
      <c r="K2125" s="75"/>
      <c r="L2125" s="76" t="s">
        <v>1383</v>
      </c>
      <c r="M2125" s="74">
        <v>35854.0</v>
      </c>
      <c r="N2125" s="77" t="s">
        <v>1383</v>
      </c>
      <c r="O2125" s="78">
        <v>12.0</v>
      </c>
      <c r="P2125" s="74">
        <v>33030.0</v>
      </c>
      <c r="Q2125" s="79">
        <f t="shared" si="674"/>
        <v>0.0003633060854</v>
      </c>
    </row>
    <row r="2126" ht="15.0" customHeight="1">
      <c r="A2126" s="71" t="s">
        <v>2544</v>
      </c>
      <c r="B2126" s="72" t="s">
        <v>2543</v>
      </c>
      <c r="C2126" s="76" t="s">
        <v>1383</v>
      </c>
      <c r="D2126" s="74">
        <v>33571.0</v>
      </c>
      <c r="E2126" s="77" t="s">
        <v>1383</v>
      </c>
      <c r="F2126" s="78">
        <v>122.0</v>
      </c>
      <c r="G2126" s="74">
        <v>46096.0</v>
      </c>
      <c r="H2126" s="79">
        <f>F2126/G2126</f>
        <v>0.002646650469</v>
      </c>
      <c r="I2126" s="78">
        <v>72.0</v>
      </c>
      <c r="J2126" s="74">
        <v>56043.0</v>
      </c>
      <c r="K2126" s="79">
        <f>I2126/J2126</f>
        <v>0.001284727798</v>
      </c>
      <c r="L2126" s="78">
        <v>140.0</v>
      </c>
      <c r="M2126" s="74">
        <v>76028.0</v>
      </c>
      <c r="N2126" s="79">
        <f>L2126/M2126</f>
        <v>0.001841426843</v>
      </c>
      <c r="O2126" s="78">
        <v>700.0</v>
      </c>
      <c r="P2126" s="74">
        <v>131492.0</v>
      </c>
      <c r="Q2126" s="79">
        <f t="shared" si="674"/>
        <v>0.005323517781</v>
      </c>
    </row>
    <row r="2127" ht="15.0" customHeight="1">
      <c r="A2127" s="71" t="s">
        <v>2545</v>
      </c>
      <c r="B2127" s="72" t="s">
        <v>2543</v>
      </c>
      <c r="C2127" s="73"/>
      <c r="D2127" s="74">
        <v>10377.0</v>
      </c>
      <c r="E2127" s="75"/>
      <c r="F2127" s="73"/>
      <c r="G2127" s="74">
        <v>8720.0</v>
      </c>
      <c r="H2127" s="75"/>
      <c r="I2127" s="73"/>
      <c r="J2127" s="74">
        <v>9800.0</v>
      </c>
      <c r="K2127" s="75"/>
      <c r="L2127" s="73"/>
      <c r="M2127" s="74">
        <v>8979.0</v>
      </c>
      <c r="N2127" s="75"/>
      <c r="O2127" s="73"/>
      <c r="P2127" s="74">
        <v>8495.0</v>
      </c>
      <c r="Q2127" s="75"/>
    </row>
    <row r="2128" ht="15.0" customHeight="1">
      <c r="A2128" s="71" t="s">
        <v>570</v>
      </c>
      <c r="B2128" s="72" t="s">
        <v>2543</v>
      </c>
      <c r="C2128" s="73"/>
      <c r="D2128" s="74">
        <v>18709.0</v>
      </c>
      <c r="E2128" s="75"/>
      <c r="F2128" s="73"/>
      <c r="G2128" s="74">
        <v>18932.0</v>
      </c>
      <c r="H2128" s="75"/>
      <c r="I2128" s="73"/>
      <c r="J2128" s="74">
        <v>18771.0</v>
      </c>
      <c r="K2128" s="75"/>
      <c r="L2128" s="73"/>
      <c r="M2128" s="74">
        <v>19020.0</v>
      </c>
      <c r="N2128" s="75"/>
      <c r="O2128" s="73"/>
      <c r="P2128" s="74">
        <v>20273.0</v>
      </c>
      <c r="Q2128" s="75"/>
    </row>
    <row r="2129" ht="15.0" customHeight="1">
      <c r="A2129" s="71" t="s">
        <v>2546</v>
      </c>
      <c r="B2129" s="72" t="s">
        <v>2543</v>
      </c>
      <c r="C2129" s="73"/>
      <c r="D2129" s="74">
        <v>10080.0</v>
      </c>
      <c r="E2129" s="75"/>
      <c r="F2129" s="73"/>
      <c r="G2129" s="74">
        <v>8904.0</v>
      </c>
      <c r="H2129" s="75"/>
      <c r="I2129" s="73"/>
      <c r="J2129" s="74">
        <v>9255.0</v>
      </c>
      <c r="K2129" s="80"/>
      <c r="L2129" s="73"/>
      <c r="M2129" s="74">
        <v>8402.0</v>
      </c>
      <c r="N2129" s="75"/>
      <c r="O2129" s="73"/>
      <c r="P2129" s="74">
        <v>9020.0</v>
      </c>
      <c r="Q2129" s="75"/>
    </row>
    <row r="2130" ht="15.0" customHeight="1">
      <c r="A2130" s="71" t="s">
        <v>511</v>
      </c>
      <c r="B2130" s="72" t="s">
        <v>2543</v>
      </c>
      <c r="C2130" s="73"/>
      <c r="D2130" s="74">
        <v>4482.0</v>
      </c>
      <c r="E2130" s="75"/>
      <c r="F2130" s="73"/>
      <c r="G2130" s="74">
        <v>6538.0</v>
      </c>
      <c r="H2130" s="75"/>
      <c r="I2130" s="73"/>
      <c r="J2130" s="74">
        <v>6389.0</v>
      </c>
      <c r="K2130" s="75"/>
      <c r="L2130" s="73"/>
      <c r="M2130" s="74">
        <v>8137.0</v>
      </c>
      <c r="N2130" s="75"/>
      <c r="O2130" s="73"/>
      <c r="P2130" s="74">
        <v>7191.0</v>
      </c>
      <c r="Q2130" s="75"/>
    </row>
    <row r="2131" ht="15.0" customHeight="1">
      <c r="A2131" s="71" t="s">
        <v>2547</v>
      </c>
      <c r="B2131" s="72" t="s">
        <v>2543</v>
      </c>
      <c r="C2131" s="73"/>
      <c r="D2131" s="74">
        <v>5004.0</v>
      </c>
      <c r="E2131" s="75"/>
      <c r="F2131" s="73"/>
      <c r="G2131" s="74">
        <v>5154.0</v>
      </c>
      <c r="H2131" s="75"/>
      <c r="I2131" s="73"/>
      <c r="J2131" s="74">
        <v>5593.0</v>
      </c>
      <c r="K2131" s="75"/>
      <c r="L2131" s="73"/>
      <c r="M2131" s="74">
        <v>6031.0</v>
      </c>
      <c r="N2131" s="75"/>
      <c r="O2131" s="73"/>
      <c r="P2131" s="74">
        <v>6731.0</v>
      </c>
      <c r="Q2131" s="75"/>
    </row>
    <row r="2132" ht="15.0" customHeight="1">
      <c r="A2132" s="71" t="s">
        <v>2548</v>
      </c>
      <c r="B2132" s="72" t="s">
        <v>2543</v>
      </c>
      <c r="C2132" s="78">
        <v>1.0</v>
      </c>
      <c r="D2132" s="74">
        <v>14809.0</v>
      </c>
      <c r="E2132" s="79">
        <f>C2132/D2132</f>
        <v>0.00006752650415</v>
      </c>
      <c r="F2132" s="73"/>
      <c r="G2132" s="74">
        <v>17727.0</v>
      </c>
      <c r="H2132" s="75"/>
      <c r="I2132" s="73"/>
      <c r="J2132" s="74">
        <v>16557.0</v>
      </c>
      <c r="K2132" s="75"/>
      <c r="L2132" s="73"/>
      <c r="M2132" s="74">
        <v>15457.0</v>
      </c>
      <c r="N2132" s="75"/>
      <c r="O2132" s="73"/>
      <c r="P2132" s="74">
        <v>16447.0</v>
      </c>
      <c r="Q2132" s="75"/>
    </row>
    <row r="2133" ht="15.0" customHeight="1">
      <c r="A2133" s="71" t="s">
        <v>78</v>
      </c>
      <c r="B2133" s="72" t="s">
        <v>2543</v>
      </c>
      <c r="C2133" s="73"/>
      <c r="D2133" s="74">
        <v>16707.0</v>
      </c>
      <c r="E2133" s="75"/>
      <c r="F2133" s="73"/>
      <c r="G2133" s="74">
        <v>19244.0</v>
      </c>
      <c r="H2133" s="75"/>
      <c r="I2133" s="73"/>
      <c r="J2133" s="74">
        <v>21025.0</v>
      </c>
      <c r="K2133" s="75"/>
      <c r="L2133" s="73"/>
      <c r="M2133" s="74">
        <v>20486.0</v>
      </c>
      <c r="N2133" s="75"/>
      <c r="O2133" s="73"/>
      <c r="P2133" s="74">
        <v>19575.0</v>
      </c>
      <c r="Q2133" s="75"/>
    </row>
    <row r="2134" ht="15.0" customHeight="1">
      <c r="A2134" s="71" t="s">
        <v>2549</v>
      </c>
      <c r="B2134" s="72" t="s">
        <v>2543</v>
      </c>
      <c r="C2134" s="73"/>
      <c r="D2134" s="74">
        <v>15540.0</v>
      </c>
      <c r="E2134" s="75"/>
      <c r="F2134" s="73"/>
      <c r="G2134" s="74">
        <v>15204.0</v>
      </c>
      <c r="H2134" s="75"/>
      <c r="I2134" s="73"/>
      <c r="J2134" s="74">
        <v>14885.0</v>
      </c>
      <c r="K2134" s="75"/>
      <c r="L2134" s="73"/>
      <c r="M2134" s="74">
        <v>13315.0</v>
      </c>
      <c r="N2134" s="75"/>
      <c r="O2134" s="73"/>
      <c r="P2134" s="74">
        <v>13398.0</v>
      </c>
      <c r="Q2134" s="75"/>
    </row>
    <row r="2135" ht="15.0" customHeight="1">
      <c r="A2135" s="71" t="s">
        <v>1207</v>
      </c>
      <c r="B2135" s="72" t="s">
        <v>2543</v>
      </c>
      <c r="C2135" s="73"/>
      <c r="D2135" s="74">
        <v>17243.0</v>
      </c>
      <c r="E2135" s="80"/>
      <c r="F2135" s="73"/>
      <c r="G2135" s="74">
        <v>16596.0</v>
      </c>
      <c r="H2135" s="75"/>
      <c r="I2135" s="73"/>
      <c r="J2135" s="74">
        <v>15954.0</v>
      </c>
      <c r="K2135" s="75"/>
      <c r="L2135" s="73"/>
      <c r="M2135" s="74">
        <v>15263.0</v>
      </c>
      <c r="N2135" s="75"/>
      <c r="O2135" s="73"/>
      <c r="P2135" s="74">
        <v>13945.0</v>
      </c>
      <c r="Q2135" s="75"/>
    </row>
    <row r="2136" ht="15.0" customHeight="1">
      <c r="A2136" s="71" t="s">
        <v>2550</v>
      </c>
      <c r="B2136" s="72" t="s">
        <v>2543</v>
      </c>
      <c r="C2136" s="73"/>
      <c r="D2136" s="74">
        <v>26391.0</v>
      </c>
      <c r="E2136" s="75"/>
      <c r="F2136" s="73"/>
      <c r="G2136" s="74">
        <v>40972.0</v>
      </c>
      <c r="H2136" s="75"/>
      <c r="I2136" s="73"/>
      <c r="J2136" s="74">
        <v>41099.0</v>
      </c>
      <c r="K2136" s="75"/>
      <c r="L2136" s="76" t="s">
        <v>1383</v>
      </c>
      <c r="M2136" s="74">
        <v>42158.0</v>
      </c>
      <c r="N2136" s="77" t="s">
        <v>1383</v>
      </c>
      <c r="O2136" s="73"/>
      <c r="P2136" s="74">
        <v>47820.0</v>
      </c>
      <c r="Q2136" s="75"/>
    </row>
    <row r="2137" ht="15.0" customHeight="1">
      <c r="A2137" s="71" t="s">
        <v>2551</v>
      </c>
      <c r="B2137" s="72" t="s">
        <v>2543</v>
      </c>
      <c r="C2137" s="73"/>
      <c r="D2137" s="74">
        <v>5512.0</v>
      </c>
      <c r="E2137" s="75"/>
      <c r="F2137" s="73"/>
      <c r="G2137" s="74">
        <v>5253.0</v>
      </c>
      <c r="H2137" s="75"/>
      <c r="I2137" s="73"/>
      <c r="J2137" s="74">
        <v>4793.0</v>
      </c>
      <c r="K2137" s="75"/>
      <c r="L2137" s="73"/>
      <c r="M2137" s="74">
        <v>4881.0</v>
      </c>
      <c r="N2137" s="75"/>
      <c r="O2137" s="73"/>
      <c r="P2137" s="74">
        <v>4275.0</v>
      </c>
      <c r="Q2137" s="75"/>
    </row>
    <row r="2138" ht="15.0" customHeight="1">
      <c r="A2138" s="71" t="s">
        <v>2552</v>
      </c>
      <c r="B2138" s="72" t="s">
        <v>2543</v>
      </c>
      <c r="C2138" s="73"/>
      <c r="D2138" s="74">
        <v>16653.0</v>
      </c>
      <c r="E2138" s="75"/>
      <c r="F2138" s="73"/>
      <c r="G2138" s="74">
        <v>15785.0</v>
      </c>
      <c r="H2138" s="75"/>
      <c r="I2138" s="73"/>
      <c r="J2138" s="74">
        <v>17540.0</v>
      </c>
      <c r="K2138" s="75"/>
      <c r="L2138" s="73"/>
      <c r="M2138" s="74">
        <v>16061.0</v>
      </c>
      <c r="N2138" s="75"/>
      <c r="O2138" s="73"/>
      <c r="P2138" s="74">
        <v>15861.0</v>
      </c>
      <c r="Q2138" s="75"/>
    </row>
    <row r="2139" ht="15.0" customHeight="1">
      <c r="A2139" s="71" t="s">
        <v>2553</v>
      </c>
      <c r="B2139" s="72" t="s">
        <v>2543</v>
      </c>
      <c r="C2139" s="78">
        <v>100.0</v>
      </c>
      <c r="D2139" s="74">
        <v>32618.0</v>
      </c>
      <c r="E2139" s="79">
        <f>C2139/D2139</f>
        <v>0.003065791894</v>
      </c>
      <c r="F2139" s="76" t="s">
        <v>1383</v>
      </c>
      <c r="G2139" s="74">
        <v>36636.0</v>
      </c>
      <c r="H2139" s="77" t="s">
        <v>1383</v>
      </c>
      <c r="I2139" s="78">
        <v>50.0</v>
      </c>
      <c r="J2139" s="74">
        <v>36693.0</v>
      </c>
      <c r="K2139" s="79">
        <f>I2139/J2139</f>
        <v>0.001362657728</v>
      </c>
      <c r="L2139" s="78">
        <v>112.0</v>
      </c>
      <c r="M2139" s="74">
        <v>42226.0</v>
      </c>
      <c r="N2139" s="79">
        <f>L2139/M2139</f>
        <v>0.002652394259</v>
      </c>
      <c r="O2139" s="78">
        <v>85.0</v>
      </c>
      <c r="P2139" s="74">
        <v>44052.0</v>
      </c>
      <c r="Q2139" s="79">
        <f>O2139/P2139</f>
        <v>0.001929537819</v>
      </c>
    </row>
    <row r="2140" ht="15.0" customHeight="1">
      <c r="A2140" s="71" t="s">
        <v>1393</v>
      </c>
      <c r="B2140" s="72" t="s">
        <v>2543</v>
      </c>
      <c r="C2140" s="73"/>
      <c r="D2140" s="74">
        <v>7682.0</v>
      </c>
      <c r="E2140" s="75"/>
      <c r="F2140" s="73"/>
      <c r="G2140" s="74">
        <v>7468.0</v>
      </c>
      <c r="H2140" s="75"/>
      <c r="I2140" s="73"/>
      <c r="J2140" s="74">
        <v>7165.0</v>
      </c>
      <c r="K2140" s="75"/>
      <c r="L2140" s="76" t="s">
        <v>1383</v>
      </c>
      <c r="M2140" s="74">
        <v>7167.0</v>
      </c>
      <c r="N2140" s="77" t="s">
        <v>1383</v>
      </c>
      <c r="O2140" s="73"/>
      <c r="P2140" s="74">
        <v>7159.0</v>
      </c>
      <c r="Q2140" s="75"/>
    </row>
    <row r="2141" ht="15.0" customHeight="1">
      <c r="A2141" s="71" t="s">
        <v>2554</v>
      </c>
      <c r="B2141" s="72" t="s">
        <v>2543</v>
      </c>
      <c r="C2141" s="73"/>
      <c r="D2141" s="74">
        <v>5586.0</v>
      </c>
      <c r="E2141" s="75"/>
      <c r="F2141" s="73"/>
      <c r="G2141" s="74">
        <v>19921.0</v>
      </c>
      <c r="H2141" s="75"/>
      <c r="I2141" s="78">
        <v>26.0</v>
      </c>
      <c r="J2141" s="74">
        <v>21496.0</v>
      </c>
      <c r="K2141" s="79">
        <f>I2141/J2141</f>
        <v>0.001209527354</v>
      </c>
      <c r="L2141" s="78">
        <v>64.0</v>
      </c>
      <c r="M2141" s="74">
        <v>27027.0</v>
      </c>
      <c r="N2141" s="79">
        <f>L2141/M2141</f>
        <v>0.002368002368</v>
      </c>
      <c r="O2141" s="78">
        <v>66.0</v>
      </c>
      <c r="P2141" s="74">
        <v>29149.0</v>
      </c>
      <c r="Q2141" s="79">
        <f>O2141/P2141</f>
        <v>0.002264228618</v>
      </c>
    </row>
    <row r="2142" ht="15.0" customHeight="1">
      <c r="A2142" s="71" t="s">
        <v>2555</v>
      </c>
      <c r="B2142" s="72" t="s">
        <v>2543</v>
      </c>
      <c r="C2142" s="73"/>
      <c r="D2142" s="74">
        <v>3794.0</v>
      </c>
      <c r="E2142" s="75"/>
      <c r="F2142" s="73"/>
      <c r="G2142" s="74">
        <v>4711.0</v>
      </c>
      <c r="H2142" s="75"/>
      <c r="I2142" s="73"/>
      <c r="J2142" s="74">
        <v>4100.0</v>
      </c>
      <c r="K2142" s="75"/>
      <c r="L2142" s="73"/>
      <c r="M2142" s="74">
        <v>3562.0</v>
      </c>
      <c r="N2142" s="75"/>
      <c r="O2142" s="73"/>
      <c r="P2142" s="74">
        <v>3769.0</v>
      </c>
      <c r="Q2142" s="75"/>
    </row>
    <row r="2143" ht="15.0" customHeight="1">
      <c r="A2143" s="71" t="s">
        <v>2556</v>
      </c>
      <c r="B2143" s="72" t="s">
        <v>2543</v>
      </c>
      <c r="C2143" s="73"/>
      <c r="D2143" s="74">
        <v>13408.0</v>
      </c>
      <c r="E2143" s="75"/>
      <c r="F2143" s="73"/>
      <c r="G2143" s="74">
        <v>13472.0</v>
      </c>
      <c r="H2143" s="75"/>
      <c r="I2143" s="73"/>
      <c r="J2143" s="74">
        <v>13292.0</v>
      </c>
      <c r="K2143" s="75"/>
      <c r="L2143" s="78">
        <v>16.0</v>
      </c>
      <c r="M2143" s="74">
        <v>13306.0</v>
      </c>
      <c r="N2143" s="79">
        <f>L2143/M2143</f>
        <v>0.001202465053</v>
      </c>
      <c r="O2143" s="78">
        <v>30.0</v>
      </c>
      <c r="P2143" s="74">
        <v>13365.0</v>
      </c>
      <c r="Q2143" s="79">
        <f>O2143/P2143</f>
        <v>0.002244668911</v>
      </c>
    </row>
    <row r="2144" ht="15.0" customHeight="1">
      <c r="A2144" s="71" t="s">
        <v>1330</v>
      </c>
      <c r="B2144" s="72" t="s">
        <v>2543</v>
      </c>
      <c r="C2144" s="73"/>
      <c r="D2144" s="74">
        <v>10540.0</v>
      </c>
      <c r="E2144" s="75"/>
      <c r="F2144" s="73"/>
      <c r="G2144" s="74">
        <v>9195.0</v>
      </c>
      <c r="H2144" s="75"/>
      <c r="I2144" s="73"/>
      <c r="J2144" s="74">
        <v>9111.0</v>
      </c>
      <c r="K2144" s="75"/>
      <c r="L2144" s="73"/>
      <c r="M2144" s="74">
        <v>7535.0</v>
      </c>
      <c r="N2144" s="75"/>
      <c r="O2144" s="73"/>
      <c r="P2144" s="74">
        <v>7505.0</v>
      </c>
      <c r="Q2144" s="75"/>
    </row>
    <row r="2145" ht="15.0" customHeight="1">
      <c r="A2145" s="71" t="s">
        <v>2557</v>
      </c>
      <c r="B2145" s="72" t="s">
        <v>2543</v>
      </c>
      <c r="C2145" s="78">
        <v>163.0</v>
      </c>
      <c r="D2145" s="74">
        <v>42924.0</v>
      </c>
      <c r="E2145" s="79">
        <f>C2145/D2145</f>
        <v>0.003797409375</v>
      </c>
      <c r="F2145" s="78">
        <v>61.0</v>
      </c>
      <c r="G2145" s="74">
        <v>47417.0</v>
      </c>
      <c r="H2145" s="79">
        <f>F2145/G2145</f>
        <v>0.001286458443</v>
      </c>
      <c r="I2145" s="78">
        <v>400.0</v>
      </c>
      <c r="J2145" s="74">
        <v>63273.0</v>
      </c>
      <c r="K2145" s="79">
        <f>I2145/J2145</f>
        <v>0.006321811831</v>
      </c>
      <c r="L2145" s="78">
        <v>755.0</v>
      </c>
      <c r="M2145" s="74">
        <v>68694.0</v>
      </c>
      <c r="N2145" s="79">
        <f>L2145/M2145</f>
        <v>0.01099077066</v>
      </c>
      <c r="O2145" s="78">
        <v>443.0</v>
      </c>
      <c r="P2145" s="74">
        <v>69702.0</v>
      </c>
      <c r="Q2145" s="79">
        <f>O2145/P2145</f>
        <v>0.006355628246</v>
      </c>
    </row>
    <row r="2146" ht="15.0" customHeight="1">
      <c r="A2146" s="71" t="s">
        <v>699</v>
      </c>
      <c r="B2146" s="72" t="s">
        <v>2543</v>
      </c>
      <c r="C2146" s="73"/>
      <c r="D2146" s="74">
        <v>11032.0</v>
      </c>
      <c r="E2146" s="75"/>
      <c r="F2146" s="73"/>
      <c r="G2146" s="74">
        <v>9105.0</v>
      </c>
      <c r="H2146" s="75"/>
      <c r="I2146" s="73"/>
      <c r="J2146" s="74">
        <v>8542.0</v>
      </c>
      <c r="K2146" s="75"/>
      <c r="L2146" s="73"/>
      <c r="M2146" s="74">
        <v>6976.0</v>
      </c>
      <c r="N2146" s="75"/>
      <c r="O2146" s="73"/>
      <c r="P2146" s="74">
        <v>7006.0</v>
      </c>
      <c r="Q2146" s="75"/>
    </row>
    <row r="2147" ht="15.0" customHeight="1">
      <c r="A2147" s="71" t="s">
        <v>2558</v>
      </c>
      <c r="B2147" s="72" t="s">
        <v>2543</v>
      </c>
      <c r="C2147" s="78">
        <v>30.0</v>
      </c>
      <c r="D2147" s="74">
        <v>22993.0</v>
      </c>
      <c r="E2147" s="79">
        <f>C2147/D2147</f>
        <v>0.001304744922</v>
      </c>
      <c r="F2147" s="73"/>
      <c r="G2147" s="74">
        <v>22526.0</v>
      </c>
      <c r="H2147" s="75"/>
      <c r="I2147" s="73"/>
      <c r="J2147" s="74">
        <v>21869.0</v>
      </c>
      <c r="K2147" s="75"/>
      <c r="L2147" s="73"/>
      <c r="M2147" s="74">
        <v>21071.0</v>
      </c>
      <c r="N2147" s="75"/>
      <c r="O2147" s="76" t="s">
        <v>1383</v>
      </c>
      <c r="P2147" s="74">
        <v>21039.0</v>
      </c>
      <c r="Q2147" s="77" t="s">
        <v>1383</v>
      </c>
    </row>
    <row r="2148" ht="15.0" customHeight="1">
      <c r="A2148" s="71" t="s">
        <v>1028</v>
      </c>
      <c r="B2148" s="72" t="s">
        <v>2543</v>
      </c>
      <c r="C2148" s="73"/>
      <c r="D2148" s="74">
        <v>13255.0</v>
      </c>
      <c r="E2148" s="75"/>
      <c r="F2148" s="73"/>
      <c r="G2148" s="74">
        <v>14092.0</v>
      </c>
      <c r="H2148" s="75"/>
      <c r="I2148" s="73"/>
      <c r="J2148" s="74">
        <v>13115.0</v>
      </c>
      <c r="K2148" s="75"/>
      <c r="L2148" s="73"/>
      <c r="M2148" s="74">
        <v>11698.0</v>
      </c>
      <c r="N2148" s="75"/>
      <c r="O2148" s="73"/>
      <c r="P2148" s="74">
        <v>11967.0</v>
      </c>
      <c r="Q2148" s="75"/>
    </row>
    <row r="2149" ht="15.0" customHeight="1">
      <c r="A2149" s="71" t="s">
        <v>2559</v>
      </c>
      <c r="B2149" s="72" t="s">
        <v>2543</v>
      </c>
      <c r="C2149" s="73"/>
      <c r="D2149" s="74">
        <v>10802.0</v>
      </c>
      <c r="E2149" s="75"/>
      <c r="F2149" s="73"/>
      <c r="G2149" s="74">
        <v>8323.0</v>
      </c>
      <c r="H2149" s="75"/>
      <c r="I2149" s="73"/>
      <c r="J2149" s="74">
        <v>8547.0</v>
      </c>
      <c r="K2149" s="75"/>
      <c r="L2149" s="73"/>
      <c r="M2149" s="74">
        <v>7466.0</v>
      </c>
      <c r="N2149" s="75"/>
      <c r="O2149" s="73"/>
      <c r="P2149" s="74">
        <v>7088.0</v>
      </c>
      <c r="Q2149" s="75"/>
    </row>
    <row r="2150" ht="15.0" customHeight="1">
      <c r="A2150" s="71" t="s">
        <v>323</v>
      </c>
      <c r="B2150" s="72" t="s">
        <v>2543</v>
      </c>
      <c r="C2150" s="73"/>
      <c r="D2150" s="74">
        <v>25084.0</v>
      </c>
      <c r="E2150" s="75"/>
      <c r="F2150" s="73"/>
      <c r="G2150" s="74">
        <v>26480.0</v>
      </c>
      <c r="H2150" s="75"/>
      <c r="I2150" s="73"/>
      <c r="J2150" s="74">
        <v>26283.0</v>
      </c>
      <c r="K2150" s="75"/>
      <c r="L2150" s="73"/>
      <c r="M2150" s="74">
        <v>24337.0</v>
      </c>
      <c r="N2150" s="75"/>
      <c r="O2150" s="73"/>
      <c r="P2150" s="74">
        <v>25864.0</v>
      </c>
      <c r="Q2150" s="75"/>
    </row>
    <row r="2151" ht="15.0" customHeight="1">
      <c r="A2151" s="71" t="s">
        <v>2560</v>
      </c>
      <c r="B2151" s="72" t="s">
        <v>2543</v>
      </c>
      <c r="C2151" s="78">
        <v>19.0</v>
      </c>
      <c r="D2151" s="74">
        <v>17553.0</v>
      </c>
      <c r="E2151" s="79">
        <f>C2151/D2151</f>
        <v>0.001082436051</v>
      </c>
      <c r="F2151" s="73"/>
      <c r="G2151" s="74">
        <v>18651.0</v>
      </c>
      <c r="H2151" s="75"/>
      <c r="I2151" s="73"/>
      <c r="J2151" s="74">
        <v>19344.0</v>
      </c>
      <c r="K2151" s="75"/>
      <c r="L2151" s="73"/>
      <c r="M2151" s="74">
        <v>24022.0</v>
      </c>
      <c r="N2151" s="75"/>
      <c r="O2151" s="78">
        <v>57.0</v>
      </c>
      <c r="P2151" s="74">
        <v>26103.0</v>
      </c>
      <c r="Q2151" s="79">
        <f>O2151/P2151</f>
        <v>0.002183657051</v>
      </c>
    </row>
    <row r="2152" ht="15.0" customHeight="1">
      <c r="A2152" s="71" t="s">
        <v>2372</v>
      </c>
      <c r="B2152" s="72" t="s">
        <v>2543</v>
      </c>
      <c r="C2152" s="73"/>
      <c r="D2152" s="74">
        <v>8794.0</v>
      </c>
      <c r="E2152" s="75"/>
      <c r="F2152" s="73"/>
      <c r="G2152" s="74">
        <v>11623.0</v>
      </c>
      <c r="H2152" s="75"/>
      <c r="I2152" s="73"/>
      <c r="J2152" s="74">
        <v>11901.0</v>
      </c>
      <c r="K2152" s="75"/>
      <c r="L2152" s="73"/>
      <c r="M2152" s="74">
        <v>12804.0</v>
      </c>
      <c r="N2152" s="75"/>
      <c r="O2152" s="73"/>
      <c r="P2152" s="74">
        <v>14635.0</v>
      </c>
      <c r="Q2152" s="75"/>
    </row>
    <row r="2153" ht="15.0" customHeight="1">
      <c r="A2153" s="71" t="s">
        <v>291</v>
      </c>
      <c r="B2153" s="72" t="s">
        <v>2543</v>
      </c>
      <c r="C2153" s="73"/>
      <c r="D2153" s="74">
        <v>11876.0</v>
      </c>
      <c r="E2153" s="75"/>
      <c r="F2153" s="73"/>
      <c r="G2153" s="74">
        <v>12477.0</v>
      </c>
      <c r="H2153" s="75"/>
      <c r="I2153" s="73"/>
      <c r="J2153" s="74">
        <v>11894.0</v>
      </c>
      <c r="K2153" s="75"/>
      <c r="L2153" s="73"/>
      <c r="M2153" s="74">
        <v>11019.0</v>
      </c>
      <c r="N2153" s="75"/>
      <c r="O2153" s="73"/>
      <c r="P2153" s="74">
        <v>9548.0</v>
      </c>
      <c r="Q2153" s="75"/>
    </row>
    <row r="2154" ht="15.0" customHeight="1">
      <c r="A2154" s="71" t="s">
        <v>2561</v>
      </c>
      <c r="B2154" s="72" t="s">
        <v>2543</v>
      </c>
      <c r="C2154" s="73"/>
      <c r="D2154" s="74">
        <v>10292.0</v>
      </c>
      <c r="E2154" s="75"/>
      <c r="F2154" s="73"/>
      <c r="G2154" s="74">
        <v>9237.0</v>
      </c>
      <c r="H2154" s="75"/>
      <c r="I2154" s="73"/>
      <c r="J2154" s="74">
        <v>8863.0</v>
      </c>
      <c r="K2154" s="75"/>
      <c r="L2154" s="73"/>
      <c r="M2154" s="74">
        <v>7953.0</v>
      </c>
      <c r="N2154" s="75"/>
      <c r="O2154" s="73"/>
      <c r="P2154" s="74">
        <v>8454.0</v>
      </c>
      <c r="Q2154" s="75"/>
    </row>
    <row r="2155" ht="15.0" customHeight="1">
      <c r="A2155" s="71" t="s">
        <v>564</v>
      </c>
      <c r="B2155" s="72" t="s">
        <v>2543</v>
      </c>
      <c r="C2155" s="73"/>
      <c r="D2155" s="74">
        <v>5830.0</v>
      </c>
      <c r="E2155" s="75"/>
      <c r="F2155" s="73"/>
      <c r="G2155" s="74">
        <v>6937.0</v>
      </c>
      <c r="H2155" s="75"/>
      <c r="I2155" s="73"/>
      <c r="J2155" s="74">
        <v>6369.0</v>
      </c>
      <c r="K2155" s="75"/>
      <c r="L2155" s="73"/>
      <c r="M2155" s="74">
        <v>5980.0</v>
      </c>
      <c r="N2155" s="75"/>
      <c r="O2155" s="73"/>
      <c r="P2155" s="74">
        <v>5218.0</v>
      </c>
      <c r="Q2155" s="75"/>
    </row>
    <row r="2156" ht="15.0" customHeight="1">
      <c r="A2156" s="71" t="s">
        <v>2562</v>
      </c>
      <c r="B2156" s="72" t="s">
        <v>2543</v>
      </c>
      <c r="C2156" s="73"/>
      <c r="D2156" s="74">
        <v>8407.0</v>
      </c>
      <c r="E2156" s="75"/>
      <c r="F2156" s="73"/>
      <c r="G2156" s="74">
        <v>11890.0</v>
      </c>
      <c r="H2156" s="75"/>
      <c r="I2156" s="73"/>
      <c r="J2156" s="74">
        <v>11606.0</v>
      </c>
      <c r="K2156" s="75"/>
      <c r="L2156" s="73"/>
      <c r="M2156" s="74">
        <v>13388.0</v>
      </c>
      <c r="N2156" s="75"/>
      <c r="O2156" s="76" t="s">
        <v>1383</v>
      </c>
      <c r="P2156" s="74">
        <v>14866.0</v>
      </c>
      <c r="Q2156" s="77" t="s">
        <v>1383</v>
      </c>
    </row>
    <row r="2157" ht="15.0" customHeight="1">
      <c r="A2157" s="71" t="s">
        <v>2177</v>
      </c>
      <c r="B2157" s="72" t="s">
        <v>2543</v>
      </c>
      <c r="C2157" s="73"/>
      <c r="D2157" s="74">
        <v>33588.0</v>
      </c>
      <c r="E2157" s="75"/>
      <c r="F2157" s="73"/>
      <c r="G2157" s="74">
        <v>40044.0</v>
      </c>
      <c r="H2157" s="75"/>
      <c r="I2157" s="73"/>
      <c r="J2157" s="74">
        <v>41374.0</v>
      </c>
      <c r="K2157" s="75"/>
      <c r="L2157" s="73"/>
      <c r="M2157" s="74">
        <v>41283.0</v>
      </c>
      <c r="N2157" s="75"/>
      <c r="O2157" s="78">
        <v>32.0</v>
      </c>
      <c r="P2157" s="74">
        <v>41271.0</v>
      </c>
      <c r="Q2157" s="79">
        <f>O2157/P2157</f>
        <v>0.0007753628456</v>
      </c>
    </row>
    <row r="2158" ht="15.0" customHeight="1">
      <c r="A2158" s="71" t="s">
        <v>310</v>
      </c>
      <c r="B2158" s="72" t="s">
        <v>2543</v>
      </c>
      <c r="C2158" s="73"/>
      <c r="D2158" s="74">
        <v>18588.0</v>
      </c>
      <c r="E2158" s="75"/>
      <c r="F2158" s="73"/>
      <c r="G2158" s="74">
        <v>17200.0</v>
      </c>
      <c r="H2158" s="75"/>
      <c r="I2158" s="73"/>
      <c r="J2158" s="74">
        <v>18088.0</v>
      </c>
      <c r="K2158" s="75"/>
      <c r="L2158" s="73"/>
      <c r="M2158" s="74">
        <v>17009.0</v>
      </c>
      <c r="N2158" s="75"/>
      <c r="O2158" s="73"/>
      <c r="P2158" s="74">
        <v>18500.0</v>
      </c>
      <c r="Q2158" s="75"/>
    </row>
    <row r="2159" ht="15.0" customHeight="1">
      <c r="A2159" s="71" t="s">
        <v>2563</v>
      </c>
      <c r="B2159" s="72" t="s">
        <v>2543</v>
      </c>
      <c r="C2159" s="78">
        <v>67.0</v>
      </c>
      <c r="D2159" s="74">
        <v>29567.0</v>
      </c>
      <c r="E2159" s="79">
        <f>C2159/D2159</f>
        <v>0.002266039842</v>
      </c>
      <c r="F2159" s="78">
        <v>116.0</v>
      </c>
      <c r="G2159" s="74">
        <v>34903.0</v>
      </c>
      <c r="H2159" s="79">
        <f>F2159/G2159</f>
        <v>0.003323496548</v>
      </c>
      <c r="I2159" s="78">
        <v>102.0</v>
      </c>
      <c r="J2159" s="74">
        <v>35922.0</v>
      </c>
      <c r="K2159" s="79">
        <f>I2159/J2159</f>
        <v>0.002839485552</v>
      </c>
      <c r="L2159" s="78">
        <v>105.0</v>
      </c>
      <c r="M2159" s="74">
        <v>36941.0</v>
      </c>
      <c r="N2159" s="79">
        <f t="shared" ref="N2159:N2160" si="675">L2159/M2159</f>
        <v>0.002842370266</v>
      </c>
      <c r="O2159" s="78">
        <v>104.0</v>
      </c>
      <c r="P2159" s="74">
        <v>40057.0</v>
      </c>
      <c r="Q2159" s="79">
        <f t="shared" ref="Q2159:Q2160" si="676">O2159/P2159</f>
        <v>0.002596300272</v>
      </c>
    </row>
    <row r="2160" ht="15.0" customHeight="1">
      <c r="A2160" s="71" t="s">
        <v>2564</v>
      </c>
      <c r="B2160" s="72" t="s">
        <v>2543</v>
      </c>
      <c r="C2160" s="73"/>
      <c r="D2160" s="74">
        <v>16009.0</v>
      </c>
      <c r="E2160" s="75"/>
      <c r="F2160" s="73"/>
      <c r="G2160" s="74">
        <v>18459.0</v>
      </c>
      <c r="H2160" s="75"/>
      <c r="I2160" s="73"/>
      <c r="J2160" s="74">
        <v>20238.0</v>
      </c>
      <c r="K2160" s="75"/>
      <c r="L2160" s="78">
        <v>46.0</v>
      </c>
      <c r="M2160" s="74">
        <v>27793.0</v>
      </c>
      <c r="N2160" s="79">
        <f t="shared" si="675"/>
        <v>0.001655093009</v>
      </c>
      <c r="O2160" s="78">
        <v>83.0</v>
      </c>
      <c r="P2160" s="74">
        <v>36561.0</v>
      </c>
      <c r="Q2160" s="79">
        <f t="shared" si="676"/>
        <v>0.002270178606</v>
      </c>
    </row>
    <row r="2161" ht="15.0" customHeight="1">
      <c r="A2161" s="71" t="s">
        <v>1197</v>
      </c>
      <c r="B2161" s="72" t="s">
        <v>2543</v>
      </c>
      <c r="C2161" s="73"/>
      <c r="D2161" s="74">
        <v>5164.0</v>
      </c>
      <c r="E2161" s="75"/>
      <c r="F2161" s="73"/>
      <c r="G2161" s="74">
        <v>5317.0</v>
      </c>
      <c r="H2161" s="75"/>
      <c r="I2161" s="73"/>
      <c r="J2161" s="74">
        <v>4931.0</v>
      </c>
      <c r="K2161" s="75"/>
      <c r="L2161" s="73"/>
      <c r="M2161" s="74">
        <v>4525.0</v>
      </c>
      <c r="N2161" s="75"/>
      <c r="O2161" s="73"/>
      <c r="P2161" s="74">
        <v>4875.0</v>
      </c>
      <c r="Q2161" s="75"/>
    </row>
    <row r="2162" ht="15.0" customHeight="1">
      <c r="A2162" s="71" t="s">
        <v>2565</v>
      </c>
      <c r="B2162" s="72" t="s">
        <v>2543</v>
      </c>
      <c r="C2162" s="73"/>
      <c r="D2162" s="74">
        <v>23460.0</v>
      </c>
      <c r="E2162" s="75"/>
      <c r="F2162" s="78">
        <v>510.0</v>
      </c>
      <c r="G2162" s="74">
        <v>55525.0</v>
      </c>
      <c r="H2162" s="79">
        <f>F2162/G2162</f>
        <v>0.009185051778</v>
      </c>
      <c r="I2162" s="78">
        <v>2080.0</v>
      </c>
      <c r="J2162" s="74">
        <v>75029.0</v>
      </c>
      <c r="K2162" s="79">
        <f>I2162/J2162</f>
        <v>0.02772261392</v>
      </c>
      <c r="L2162" s="76">
        <v>2210.0</v>
      </c>
      <c r="M2162" s="74">
        <v>75906.0</v>
      </c>
      <c r="N2162" s="79">
        <f>L2162/M2162</f>
        <v>0.02911495797</v>
      </c>
      <c r="O2162" s="78">
        <v>2204.0</v>
      </c>
      <c r="P2162" s="74">
        <v>92954.0</v>
      </c>
      <c r="Q2162" s="79">
        <f>O2162/P2162</f>
        <v>0.02371065258</v>
      </c>
    </row>
    <row r="2163" ht="15.0" customHeight="1">
      <c r="A2163" s="71" t="s">
        <v>2566</v>
      </c>
      <c r="B2163" s="72" t="s">
        <v>2543</v>
      </c>
      <c r="C2163" s="73"/>
      <c r="D2163" s="74">
        <v>10502.0</v>
      </c>
      <c r="E2163" s="75"/>
      <c r="F2163" s="73"/>
      <c r="G2163" s="74">
        <v>9576.0</v>
      </c>
      <c r="H2163" s="75"/>
      <c r="I2163" s="73"/>
      <c r="J2163" s="74">
        <v>9161.0</v>
      </c>
      <c r="K2163" s="75"/>
      <c r="L2163" s="73"/>
      <c r="M2163" s="74">
        <v>7618.0</v>
      </c>
      <c r="N2163" s="75"/>
      <c r="O2163" s="73"/>
      <c r="P2163" s="74">
        <v>6954.0</v>
      </c>
      <c r="Q2163" s="75"/>
    </row>
    <row r="2164" ht="15.0" customHeight="1">
      <c r="A2164" s="71" t="s">
        <v>2567</v>
      </c>
      <c r="B2164" s="72" t="s">
        <v>2543</v>
      </c>
      <c r="C2164" s="73"/>
      <c r="D2164" s="74">
        <v>6397.0</v>
      </c>
      <c r="E2164" s="75"/>
      <c r="F2164" s="73"/>
      <c r="G2164" s="74">
        <v>6378.0</v>
      </c>
      <c r="H2164" s="75"/>
      <c r="I2164" s="73"/>
      <c r="J2164" s="74">
        <v>5762.0</v>
      </c>
      <c r="K2164" s="75"/>
      <c r="L2164" s="73"/>
      <c r="M2164" s="74">
        <v>5297.0</v>
      </c>
      <c r="N2164" s="75"/>
      <c r="O2164" s="73"/>
      <c r="P2164" s="74">
        <v>5431.0</v>
      </c>
      <c r="Q2164" s="75"/>
    </row>
    <row r="2165" ht="15.0" customHeight="1">
      <c r="A2165" s="71" t="s">
        <v>2568</v>
      </c>
      <c r="B2165" s="72" t="s">
        <v>2543</v>
      </c>
      <c r="C2165" s="73"/>
      <c r="D2165" s="74">
        <v>8751.0</v>
      </c>
      <c r="E2165" s="75"/>
      <c r="F2165" s="73"/>
      <c r="G2165" s="74">
        <v>8547.0</v>
      </c>
      <c r="H2165" s="75"/>
      <c r="I2165" s="73"/>
      <c r="J2165" s="74">
        <v>8739.0</v>
      </c>
      <c r="K2165" s="75"/>
      <c r="L2165" s="73"/>
      <c r="M2165" s="74">
        <v>7929.0</v>
      </c>
      <c r="N2165" s="75"/>
      <c r="O2165" s="73"/>
      <c r="P2165" s="74">
        <v>7855.0</v>
      </c>
      <c r="Q2165" s="75"/>
    </row>
    <row r="2166" ht="15.0" customHeight="1">
      <c r="A2166" s="71" t="s">
        <v>495</v>
      </c>
      <c r="B2166" s="72" t="s">
        <v>2543</v>
      </c>
      <c r="C2166" s="73"/>
      <c r="D2166" s="74">
        <v>6160.0</v>
      </c>
      <c r="E2166" s="75"/>
      <c r="F2166" s="73"/>
      <c r="G2166" s="74">
        <v>9752.0</v>
      </c>
      <c r="H2166" s="75"/>
      <c r="I2166" s="73"/>
      <c r="J2166" s="74">
        <v>9757.0</v>
      </c>
      <c r="K2166" s="75"/>
      <c r="L2166" s="73"/>
      <c r="M2166" s="74">
        <v>8896.0</v>
      </c>
      <c r="N2166" s="75"/>
      <c r="O2166" s="73"/>
      <c r="P2166" s="74">
        <v>8786.0</v>
      </c>
      <c r="Q2166" s="75"/>
    </row>
    <row r="2167" ht="15.0" customHeight="1">
      <c r="A2167" s="71" t="s">
        <v>1031</v>
      </c>
      <c r="B2167" s="72" t="s">
        <v>2543</v>
      </c>
      <c r="C2167" s="73"/>
      <c r="D2167" s="74">
        <v>15116.0</v>
      </c>
      <c r="E2167" s="75"/>
      <c r="F2167" s="73"/>
      <c r="G2167" s="74">
        <v>23840.0</v>
      </c>
      <c r="H2167" s="75"/>
      <c r="I2167" s="73"/>
      <c r="J2167" s="74">
        <v>25293.0</v>
      </c>
      <c r="K2167" s="75"/>
      <c r="L2167" s="76" t="s">
        <v>1383</v>
      </c>
      <c r="M2167" s="74">
        <v>30419.0</v>
      </c>
      <c r="N2167" s="77" t="s">
        <v>1383</v>
      </c>
      <c r="O2167" s="78">
        <v>26.0</v>
      </c>
      <c r="P2167" s="74">
        <v>39296.0</v>
      </c>
      <c r="Q2167" s="79">
        <f>O2167/P2167</f>
        <v>0.0006616449511</v>
      </c>
    </row>
    <row r="2168" ht="15.0" customHeight="1">
      <c r="A2168" s="71" t="s">
        <v>2569</v>
      </c>
      <c r="B2168" s="72" t="s">
        <v>2543</v>
      </c>
      <c r="C2168" s="73"/>
      <c r="D2168" s="74">
        <v>23634.0</v>
      </c>
      <c r="E2168" s="75"/>
      <c r="F2168" s="73"/>
      <c r="G2168" s="74">
        <v>21167.0</v>
      </c>
      <c r="H2168" s="75"/>
      <c r="I2168" s="73"/>
      <c r="J2168" s="74">
        <v>20577.0</v>
      </c>
      <c r="K2168" s="75"/>
      <c r="L2168" s="73"/>
      <c r="M2168" s="74">
        <v>19852.0</v>
      </c>
      <c r="N2168" s="75"/>
      <c r="O2168" s="73"/>
      <c r="P2168" s="74">
        <v>20291.0</v>
      </c>
      <c r="Q2168" s="75"/>
    </row>
    <row r="2169" ht="15.0" customHeight="1">
      <c r="A2169" s="71" t="s">
        <v>1693</v>
      </c>
      <c r="B2169" s="72" t="s">
        <v>2543</v>
      </c>
      <c r="C2169" s="73"/>
      <c r="D2169" s="74">
        <v>18942.0</v>
      </c>
      <c r="E2169" s="75"/>
      <c r="F2169" s="73"/>
      <c r="G2169" s="74">
        <v>16578.0</v>
      </c>
      <c r="H2169" s="75"/>
      <c r="I2169" s="73"/>
      <c r="J2169" s="74">
        <v>17089.0</v>
      </c>
      <c r="K2169" s="75"/>
      <c r="L2169" s="73"/>
      <c r="M2169" s="74">
        <v>14309.0</v>
      </c>
      <c r="N2169" s="75"/>
      <c r="O2169" s="73"/>
      <c r="P2169" s="74">
        <v>13665.0</v>
      </c>
      <c r="Q2169" s="75"/>
    </row>
    <row r="2170" ht="15.0" customHeight="1">
      <c r="A2170" s="71" t="s">
        <v>2570</v>
      </c>
      <c r="B2170" s="72" t="s">
        <v>2543</v>
      </c>
      <c r="C2170" s="73"/>
      <c r="D2170" s="74">
        <v>11535.0</v>
      </c>
      <c r="E2170" s="75"/>
      <c r="F2170" s="73"/>
      <c r="G2170" s="74">
        <v>12780.0</v>
      </c>
      <c r="H2170" s="75"/>
      <c r="I2170" s="73"/>
      <c r="J2170" s="74">
        <v>15260.0</v>
      </c>
      <c r="K2170" s="75"/>
      <c r="L2170" s="73"/>
      <c r="M2170" s="74">
        <v>14058.0</v>
      </c>
      <c r="N2170" s="75"/>
      <c r="O2170" s="76" t="s">
        <v>1383</v>
      </c>
      <c r="P2170" s="74">
        <v>13844.0</v>
      </c>
      <c r="Q2170" s="77" t="s">
        <v>1383</v>
      </c>
    </row>
    <row r="2171" ht="15.0" customHeight="1">
      <c r="A2171" s="71" t="s">
        <v>2571</v>
      </c>
      <c r="B2171" s="72" t="s">
        <v>2543</v>
      </c>
      <c r="C2171" s="78">
        <v>100.0</v>
      </c>
      <c r="D2171" s="74">
        <v>68455.0</v>
      </c>
      <c r="E2171" s="79">
        <f>C2171/D2171</f>
        <v>0.001460813673</v>
      </c>
      <c r="F2171" s="78">
        <v>250.0</v>
      </c>
      <c r="G2171" s="74">
        <v>82086.0</v>
      </c>
      <c r="H2171" s="79">
        <f>F2171/G2171</f>
        <v>0.003045586336</v>
      </c>
      <c r="I2171" s="78">
        <v>300.0</v>
      </c>
      <c r="J2171" s="74">
        <v>87455.0</v>
      </c>
      <c r="K2171" s="79">
        <f>I2171/J2171</f>
        <v>0.003430335601</v>
      </c>
      <c r="L2171" s="78">
        <v>439.0</v>
      </c>
      <c r="M2171" s="74">
        <v>92637.0</v>
      </c>
      <c r="N2171" s="79">
        <f>L2171/M2171</f>
        <v>0.004738927211</v>
      </c>
      <c r="O2171" s="73"/>
      <c r="P2171" s="74">
        <v>100276.0</v>
      </c>
      <c r="Q2171" s="75"/>
    </row>
    <row r="2172" ht="15.0" customHeight="1">
      <c r="A2172" s="71" t="s">
        <v>708</v>
      </c>
      <c r="B2172" s="72" t="s">
        <v>2543</v>
      </c>
      <c r="C2172" s="73"/>
      <c r="D2172" s="74">
        <v>10562.0</v>
      </c>
      <c r="E2172" s="75"/>
      <c r="F2172" s="73"/>
      <c r="G2172" s="74">
        <v>10055.0</v>
      </c>
      <c r="H2172" s="75"/>
      <c r="I2172" s="73"/>
      <c r="J2172" s="74">
        <v>9595.0</v>
      </c>
      <c r="K2172" s="75"/>
      <c r="L2172" s="73"/>
      <c r="M2172" s="74">
        <v>8952.0</v>
      </c>
      <c r="N2172" s="75"/>
      <c r="O2172" s="73"/>
      <c r="P2172" s="74">
        <v>8465.0</v>
      </c>
      <c r="Q2172" s="75"/>
    </row>
    <row r="2173" ht="15.0" customHeight="1">
      <c r="A2173" s="71" t="s">
        <v>2572</v>
      </c>
      <c r="B2173" s="72" t="s">
        <v>2543</v>
      </c>
      <c r="C2173" s="73"/>
      <c r="D2173" s="74">
        <v>7501.0</v>
      </c>
      <c r="E2173" s="80"/>
      <c r="F2173" s="73"/>
      <c r="G2173" s="74">
        <v>8922.0</v>
      </c>
      <c r="H2173" s="75"/>
      <c r="I2173" s="73"/>
      <c r="J2173" s="74">
        <v>8447.0</v>
      </c>
      <c r="K2173" s="75"/>
      <c r="L2173" s="73"/>
      <c r="M2173" s="74">
        <v>7884.0</v>
      </c>
      <c r="N2173" s="75"/>
      <c r="O2173" s="73"/>
      <c r="P2173" s="74">
        <v>7149.0</v>
      </c>
      <c r="Q2173" s="75"/>
    </row>
    <row r="2174" ht="15.0" customHeight="1">
      <c r="A2174" s="71" t="s">
        <v>2186</v>
      </c>
      <c r="B2174" s="72" t="s">
        <v>2543</v>
      </c>
      <c r="C2174" s="78">
        <v>11.0</v>
      </c>
      <c r="D2174" s="74">
        <v>24610.0</v>
      </c>
      <c r="E2174" s="79">
        <f>C2174/D2174</f>
        <v>0.0004469727753</v>
      </c>
      <c r="F2174" s="73"/>
      <c r="G2174" s="74">
        <v>28956.0</v>
      </c>
      <c r="H2174" s="75"/>
      <c r="I2174" s="73"/>
      <c r="J2174" s="74">
        <v>31208.0</v>
      </c>
      <c r="K2174" s="75"/>
      <c r="L2174" s="73"/>
      <c r="M2174" s="74">
        <v>32622.0</v>
      </c>
      <c r="N2174" s="75"/>
      <c r="O2174" s="76" t="s">
        <v>1383</v>
      </c>
      <c r="P2174" s="74">
        <v>31933.0</v>
      </c>
      <c r="Q2174" s="77" t="s">
        <v>1383</v>
      </c>
    </row>
    <row r="2175" ht="15.0" customHeight="1">
      <c r="A2175" s="71" t="s">
        <v>1261</v>
      </c>
      <c r="B2175" s="72" t="s">
        <v>2543</v>
      </c>
      <c r="C2175" s="73"/>
      <c r="D2175" s="74">
        <v>6252.0</v>
      </c>
      <c r="E2175" s="75"/>
      <c r="F2175" s="73"/>
      <c r="G2175" s="74">
        <v>8852.0</v>
      </c>
      <c r="H2175" s="75"/>
      <c r="I2175" s="73"/>
      <c r="J2175" s="74">
        <v>8157.0</v>
      </c>
      <c r="K2175" s="75"/>
      <c r="L2175" s="73"/>
      <c r="M2175" s="74">
        <v>7273.0</v>
      </c>
      <c r="N2175" s="75"/>
      <c r="O2175" s="76" t="s">
        <v>1383</v>
      </c>
      <c r="P2175" s="74">
        <v>6673.0</v>
      </c>
      <c r="Q2175" s="77" t="s">
        <v>1383</v>
      </c>
    </row>
    <row r="2176" ht="15.0" customHeight="1">
      <c r="A2176" s="71" t="s">
        <v>588</v>
      </c>
      <c r="B2176" s="72" t="s">
        <v>2543</v>
      </c>
      <c r="C2176" s="73"/>
      <c r="D2176" s="74">
        <v>16536.0</v>
      </c>
      <c r="E2176" s="75"/>
      <c r="F2176" s="73"/>
      <c r="G2176" s="74">
        <v>16821.0</v>
      </c>
      <c r="H2176" s="75"/>
      <c r="I2176" s="73"/>
      <c r="J2176" s="74">
        <v>17277.0</v>
      </c>
      <c r="K2176" s="75"/>
      <c r="L2176" s="73"/>
      <c r="M2176" s="74">
        <v>16345.0</v>
      </c>
      <c r="N2176" s="75"/>
      <c r="O2176" s="73"/>
      <c r="P2176" s="74">
        <v>16241.0</v>
      </c>
      <c r="Q2176" s="75"/>
    </row>
    <row r="2177" ht="15.0" customHeight="1">
      <c r="A2177" s="71" t="s">
        <v>2573</v>
      </c>
      <c r="B2177" s="72" t="s">
        <v>2543</v>
      </c>
      <c r="C2177" s="73"/>
      <c r="D2177" s="74">
        <v>5515.0</v>
      </c>
      <c r="E2177" s="75"/>
      <c r="F2177" s="73"/>
      <c r="G2177" s="74">
        <v>5682.0</v>
      </c>
      <c r="H2177" s="75"/>
      <c r="I2177" s="73"/>
      <c r="J2177" s="74">
        <v>4541.0</v>
      </c>
      <c r="K2177" s="75"/>
      <c r="L2177" s="73"/>
      <c r="M2177" s="74">
        <v>4300.0</v>
      </c>
      <c r="N2177" s="75"/>
      <c r="O2177" s="73"/>
      <c r="P2177" s="74">
        <v>4092.0</v>
      </c>
      <c r="Q2177" s="75"/>
    </row>
    <row r="2178" ht="15.0" customHeight="1">
      <c r="A2178" s="71" t="s">
        <v>617</v>
      </c>
      <c r="B2178" s="72" t="s">
        <v>2543</v>
      </c>
      <c r="C2178" s="73"/>
      <c r="D2178" s="74">
        <v>9152.0</v>
      </c>
      <c r="E2178" s="75"/>
      <c r="F2178" s="73"/>
      <c r="G2178" s="74">
        <v>16672.0</v>
      </c>
      <c r="H2178" s="80"/>
      <c r="I2178" s="78">
        <v>15.0</v>
      </c>
      <c r="J2178" s="74">
        <v>17852.0</v>
      </c>
      <c r="K2178" s="79">
        <f>I2178/J2178</f>
        <v>0.0008402419897</v>
      </c>
      <c r="L2178" s="73"/>
      <c r="M2178" s="74">
        <v>18565.0</v>
      </c>
      <c r="N2178" s="75"/>
      <c r="O2178" s="78">
        <f>24+15</f>
        <v>39</v>
      </c>
      <c r="P2178" s="74">
        <v>17597.0</v>
      </c>
      <c r="Q2178" s="79">
        <f>O2178/P2178</f>
        <v>0.002216286867</v>
      </c>
    </row>
    <row r="2179" ht="15.0" customHeight="1">
      <c r="A2179" s="71" t="s">
        <v>1119</v>
      </c>
      <c r="B2179" s="72" t="s">
        <v>2543</v>
      </c>
      <c r="C2179" s="73"/>
      <c r="D2179" s="74">
        <v>7929.0</v>
      </c>
      <c r="E2179" s="75"/>
      <c r="F2179" s="73"/>
      <c r="G2179" s="74">
        <v>10777.0</v>
      </c>
      <c r="H2179" s="75"/>
      <c r="I2179" s="73"/>
      <c r="J2179" s="74">
        <v>11518.0</v>
      </c>
      <c r="K2179" s="75"/>
      <c r="L2179" s="73"/>
      <c r="M2179" s="74">
        <v>11081.0</v>
      </c>
      <c r="N2179" s="75"/>
      <c r="O2179" s="73"/>
      <c r="P2179" s="74">
        <v>10463.0</v>
      </c>
      <c r="Q2179" s="75"/>
    </row>
    <row r="2180" ht="15.0" customHeight="1">
      <c r="A2180" s="71" t="s">
        <v>2574</v>
      </c>
      <c r="B2180" s="72" t="s">
        <v>2543</v>
      </c>
      <c r="C2180" s="73"/>
      <c r="D2180" s="74">
        <v>11156.0</v>
      </c>
      <c r="E2180" s="75"/>
      <c r="F2180" s="73"/>
      <c r="G2180" s="74">
        <v>13462.0</v>
      </c>
      <c r="H2180" s="75"/>
      <c r="I2180" s="73"/>
      <c r="J2180" s="74">
        <v>14161.0</v>
      </c>
      <c r="K2180" s="75"/>
      <c r="L2180" s="76" t="s">
        <v>1383</v>
      </c>
      <c r="M2180" s="74">
        <v>14866.0</v>
      </c>
      <c r="N2180" s="77" t="s">
        <v>1383</v>
      </c>
      <c r="O2180" s="76" t="s">
        <v>1383</v>
      </c>
      <c r="P2180" s="74">
        <v>15556.0</v>
      </c>
      <c r="Q2180" s="77" t="s">
        <v>1383</v>
      </c>
    </row>
    <row r="2181" ht="15.0" customHeight="1">
      <c r="A2181" s="71" t="s">
        <v>138</v>
      </c>
      <c r="B2181" s="72" t="s">
        <v>2543</v>
      </c>
      <c r="C2181" s="78">
        <v>64.0</v>
      </c>
      <c r="D2181" s="74">
        <v>13052.0</v>
      </c>
      <c r="E2181" s="79">
        <f>C2181/D2181</f>
        <v>0.004903463071</v>
      </c>
      <c r="F2181" s="73"/>
      <c r="G2181" s="74">
        <v>13486.0</v>
      </c>
      <c r="H2181" s="75"/>
      <c r="I2181" s="73"/>
      <c r="J2181" s="74">
        <v>13320.0</v>
      </c>
      <c r="K2181" s="75"/>
      <c r="L2181" s="76" t="s">
        <v>1383</v>
      </c>
      <c r="M2181" s="74">
        <v>12070.0</v>
      </c>
      <c r="N2181" s="77" t="s">
        <v>1383</v>
      </c>
      <c r="O2181" s="76" t="s">
        <v>1383</v>
      </c>
      <c r="P2181" s="74">
        <v>12649.0</v>
      </c>
      <c r="Q2181" s="77" t="s">
        <v>1383</v>
      </c>
    </row>
    <row r="2182" ht="15.0" customHeight="1">
      <c r="A2182" s="71" t="s">
        <v>1701</v>
      </c>
      <c r="B2182" s="72" t="s">
        <v>2543</v>
      </c>
      <c r="C2182" s="73"/>
      <c r="D2182" s="74">
        <v>9965.0</v>
      </c>
      <c r="E2182" s="75"/>
      <c r="F2182" s="73"/>
      <c r="G2182" s="74">
        <v>14147.0</v>
      </c>
      <c r="H2182" s="75"/>
      <c r="I2182" s="73"/>
      <c r="J2182" s="74">
        <v>14770.0</v>
      </c>
      <c r="K2182" s="75"/>
      <c r="L2182" s="73"/>
      <c r="M2182" s="74">
        <v>14852.0</v>
      </c>
      <c r="N2182" s="75"/>
      <c r="O2182" s="78">
        <v>18.0</v>
      </c>
      <c r="P2182" s="74">
        <v>14863.0</v>
      </c>
      <c r="Q2182" s="79">
        <f>O2182/P2182</f>
        <v>0.001211061024</v>
      </c>
    </row>
    <row r="2183" ht="15.0" customHeight="1">
      <c r="A2183" s="71" t="s">
        <v>2575</v>
      </c>
      <c r="B2183" s="72" t="s">
        <v>2543</v>
      </c>
      <c r="C2183" s="73"/>
      <c r="D2183" s="74">
        <v>12833.0</v>
      </c>
      <c r="E2183" s="75"/>
      <c r="F2183" s="73"/>
      <c r="G2183" s="74">
        <v>17195.0</v>
      </c>
      <c r="H2183" s="75"/>
      <c r="I2183" s="73"/>
      <c r="J2183" s="74">
        <v>16850.0</v>
      </c>
      <c r="K2183" s="75"/>
      <c r="L2183" s="73"/>
      <c r="M2183" s="74">
        <v>15787.0</v>
      </c>
      <c r="N2183" s="75"/>
      <c r="O2183" s="73"/>
      <c r="P2183" s="74">
        <v>16613.0</v>
      </c>
      <c r="Q2183" s="75"/>
    </row>
    <row r="2184" ht="15.0" customHeight="1">
      <c r="A2184" s="71" t="s">
        <v>2576</v>
      </c>
      <c r="B2184" s="72" t="s">
        <v>2543</v>
      </c>
      <c r="C2184" s="78">
        <v>68.0</v>
      </c>
      <c r="D2184" s="74">
        <v>52589.0</v>
      </c>
      <c r="E2184" s="79">
        <f>C2184/D2184</f>
        <v>0.001293046074</v>
      </c>
      <c r="F2184" s="78">
        <v>114.0</v>
      </c>
      <c r="G2184" s="74">
        <v>69729.0</v>
      </c>
      <c r="H2184" s="79">
        <f>F2184/G2184</f>
        <v>0.00163490083</v>
      </c>
      <c r="I2184" s="78">
        <v>150.0</v>
      </c>
      <c r="J2184" s="74">
        <v>78032.0</v>
      </c>
      <c r="K2184" s="79">
        <f>I2184/J2184</f>
        <v>0.001922288292</v>
      </c>
      <c r="L2184" s="78">
        <v>180.0</v>
      </c>
      <c r="M2184" s="74">
        <v>83671.0</v>
      </c>
      <c r="N2184" s="79">
        <f>L2184/M2184</f>
        <v>0.002151283001</v>
      </c>
      <c r="O2184" s="78">
        <v>290.0</v>
      </c>
      <c r="P2184" s="74">
        <v>94446.0</v>
      </c>
      <c r="Q2184" s="79">
        <f>O2184/P2184</f>
        <v>0.003070537662</v>
      </c>
    </row>
    <row r="2185" ht="15.0" customHeight="1">
      <c r="A2185" s="71" t="s">
        <v>2577</v>
      </c>
      <c r="B2185" s="72" t="s">
        <v>2543</v>
      </c>
      <c r="C2185" s="73"/>
      <c r="D2185" s="74">
        <v>7817.0</v>
      </c>
      <c r="E2185" s="75"/>
      <c r="F2185" s="73"/>
      <c r="G2185" s="74">
        <v>6099.0</v>
      </c>
      <c r="H2185" s="75"/>
      <c r="I2185" s="73"/>
      <c r="J2185" s="74">
        <v>6552.0</v>
      </c>
      <c r="K2185" s="75"/>
      <c r="L2185" s="73"/>
      <c r="M2185" s="74">
        <v>6143.0</v>
      </c>
      <c r="N2185" s="75"/>
      <c r="O2185" s="73"/>
      <c r="P2185" s="74">
        <v>5671.0</v>
      </c>
      <c r="Q2185" s="75"/>
    </row>
    <row r="2186" ht="15.0" customHeight="1">
      <c r="A2186" s="71" t="s">
        <v>2578</v>
      </c>
      <c r="B2186" s="72" t="s">
        <v>2543</v>
      </c>
      <c r="C2186" s="73"/>
      <c r="D2186" s="74">
        <v>14668.0</v>
      </c>
      <c r="E2186" s="75"/>
      <c r="F2186" s="73"/>
      <c r="G2186" s="74">
        <v>14266.0</v>
      </c>
      <c r="H2186" s="75"/>
      <c r="I2186" s="73"/>
      <c r="J2186" s="74">
        <v>14767.0</v>
      </c>
      <c r="K2186" s="75"/>
      <c r="L2186" s="78">
        <v>20.0</v>
      </c>
      <c r="M2186" s="74">
        <v>14520.0</v>
      </c>
      <c r="N2186" s="79">
        <f t="shared" ref="N2186:N2188" si="677">L2186/M2186</f>
        <v>0.001377410468</v>
      </c>
      <c r="O2186" s="78">
        <v>18.0</v>
      </c>
      <c r="P2186" s="74">
        <v>14922.0</v>
      </c>
      <c r="Q2186" s="79">
        <f t="shared" ref="Q2186:Q2187" si="678">O2186/P2186</f>
        <v>0.001206272618</v>
      </c>
    </row>
    <row r="2187" ht="15.0" customHeight="1">
      <c r="A2187" s="71" t="s">
        <v>2579</v>
      </c>
      <c r="B2187" s="72" t="s">
        <v>2543</v>
      </c>
      <c r="C2187" s="78">
        <v>595.0</v>
      </c>
      <c r="D2187" s="74">
        <v>68051.0</v>
      </c>
      <c r="E2187" s="79">
        <f>C2187/D2187</f>
        <v>0.008743442418</v>
      </c>
      <c r="F2187" s="78">
        <v>2700.0</v>
      </c>
      <c r="G2187" s="74">
        <v>164912.0</v>
      </c>
      <c r="H2187" s="79">
        <f>F2187/G2187</f>
        <v>0.01637236829</v>
      </c>
      <c r="I2187" s="78">
        <v>6088.0</v>
      </c>
      <c r="J2187" s="74">
        <v>241148.0</v>
      </c>
      <c r="K2187" s="79">
        <f>I2187/J2187</f>
        <v>0.02524590708</v>
      </c>
      <c r="L2187" s="78">
        <v>9980.0</v>
      </c>
      <c r="M2187" s="74">
        <f>221778+7857</f>
        <v>229635</v>
      </c>
      <c r="N2187" s="79">
        <f t="shared" si="677"/>
        <v>0.04346027391</v>
      </c>
      <c r="O2187" s="78">
        <v>11090.0</v>
      </c>
      <c r="P2187" s="74">
        <f>250889+8038</f>
        <v>258927</v>
      </c>
      <c r="Q2187" s="79">
        <f t="shared" si="678"/>
        <v>0.04283060477</v>
      </c>
    </row>
    <row r="2188" ht="15.0" customHeight="1">
      <c r="A2188" s="71" t="s">
        <v>2580</v>
      </c>
      <c r="B2188" s="72" t="s">
        <v>2543</v>
      </c>
      <c r="C2188" s="73"/>
      <c r="D2188" s="74">
        <v>9180.0</v>
      </c>
      <c r="E2188" s="75"/>
      <c r="F2188" s="73"/>
      <c r="G2188" s="74">
        <v>12026.0</v>
      </c>
      <c r="H2188" s="75"/>
      <c r="I2188" s="73"/>
      <c r="J2188" s="74">
        <v>13660.0</v>
      </c>
      <c r="K2188" s="75"/>
      <c r="L2188" s="78">
        <v>30.0</v>
      </c>
      <c r="M2188" s="74">
        <v>13951.0</v>
      </c>
      <c r="N2188" s="79">
        <f t="shared" si="677"/>
        <v>0.002150383485</v>
      </c>
      <c r="O2188" s="73"/>
      <c r="P2188" s="74">
        <v>17738.0</v>
      </c>
      <c r="Q2188" s="75"/>
    </row>
    <row r="2189" ht="15.0" customHeight="1">
      <c r="A2189" s="71" t="s">
        <v>2581</v>
      </c>
      <c r="B2189" s="72" t="s">
        <v>2543</v>
      </c>
      <c r="C2189" s="73"/>
      <c r="D2189" s="74">
        <v>25448.0</v>
      </c>
      <c r="E2189" s="75"/>
      <c r="F2189" s="73"/>
      <c r="G2189" s="74">
        <v>38716.0</v>
      </c>
      <c r="H2189" s="75"/>
      <c r="I2189" s="73"/>
      <c r="J2189" s="74">
        <v>40333.0</v>
      </c>
      <c r="K2189" s="75"/>
      <c r="L2189" s="73"/>
      <c r="M2189" s="74">
        <v>46398.0</v>
      </c>
      <c r="N2189" s="75"/>
      <c r="O2189" s="73"/>
      <c r="P2189" s="74">
        <v>50963.0</v>
      </c>
      <c r="Q2189" s="75"/>
    </row>
    <row r="2190" ht="15.0" customHeight="1">
      <c r="A2190" s="71" t="s">
        <v>2582</v>
      </c>
      <c r="B2190" s="72" t="s">
        <v>2543</v>
      </c>
      <c r="C2190" s="73"/>
      <c r="D2190" s="74">
        <v>9291.0</v>
      </c>
      <c r="E2190" s="75"/>
      <c r="F2190" s="73"/>
      <c r="G2190" s="74">
        <v>8044.0</v>
      </c>
      <c r="H2190" s="75"/>
      <c r="I2190" s="73"/>
      <c r="J2190" s="74">
        <v>8070.0</v>
      </c>
      <c r="K2190" s="75"/>
      <c r="L2190" s="73"/>
      <c r="M2190" s="74">
        <v>7717.0</v>
      </c>
      <c r="N2190" s="75"/>
      <c r="O2190" s="73"/>
      <c r="P2190" s="74">
        <v>7208.0</v>
      </c>
      <c r="Q2190" s="75"/>
    </row>
    <row r="2191" ht="15.0" customHeight="1">
      <c r="A2191" s="71" t="s">
        <v>1060</v>
      </c>
      <c r="B2191" s="72" t="s">
        <v>2543</v>
      </c>
      <c r="C2191" s="73"/>
      <c r="D2191" s="74">
        <v>7195.0</v>
      </c>
      <c r="E2191" s="75"/>
      <c r="F2191" s="73"/>
      <c r="G2191" s="74">
        <v>7415.0</v>
      </c>
      <c r="H2191" s="75"/>
      <c r="I2191" s="73"/>
      <c r="J2191" s="74">
        <v>7434.0</v>
      </c>
      <c r="K2191" s="75"/>
      <c r="L2191" s="73"/>
      <c r="M2191" s="74">
        <v>6878.0</v>
      </c>
      <c r="N2191" s="75"/>
      <c r="O2191" s="73"/>
      <c r="P2191" s="74">
        <v>6634.0</v>
      </c>
      <c r="Q2191" s="75"/>
    </row>
    <row r="2192" ht="15.0" customHeight="1">
      <c r="A2192" s="71" t="s">
        <v>2583</v>
      </c>
      <c r="B2192" s="72" t="s">
        <v>2543</v>
      </c>
      <c r="C2192" s="78">
        <v>1200.0</v>
      </c>
      <c r="D2192" s="74">
        <v>107788.0</v>
      </c>
      <c r="E2192" s="79">
        <f>C2192/D2192</f>
        <v>0.01113296471</v>
      </c>
      <c r="F2192" s="78">
        <v>3000.0</v>
      </c>
      <c r="G2192" s="74">
        <v>172364.0</v>
      </c>
      <c r="H2192" s="79">
        <f t="shared" ref="H2192:H2193" si="679">F2192/G2192</f>
        <v>0.01740502657</v>
      </c>
      <c r="I2192" s="78">
        <v>4000.0</v>
      </c>
      <c r="J2192" s="74">
        <v>211135.0</v>
      </c>
      <c r="K2192" s="79">
        <f t="shared" ref="K2192:K2193" si="680">I2192/J2192</f>
        <v>0.01894522462</v>
      </c>
      <c r="L2192" s="78">
        <v>8000.0</v>
      </c>
      <c r="M2192" s="74">
        <v>239288.0</v>
      </c>
      <c r="N2192" s="79">
        <f t="shared" ref="N2192:N2193" si="681">L2192/M2192</f>
        <v>0.03343251647</v>
      </c>
      <c r="O2192" s="78">
        <v>7500.0</v>
      </c>
      <c r="P2192" s="74">
        <v>266185.0</v>
      </c>
      <c r="Q2192" s="79">
        <f t="shared" ref="Q2192:Q2194" si="682">O2192/P2192</f>
        <v>0.02817589271</v>
      </c>
    </row>
    <row r="2193" ht="15.0" customHeight="1">
      <c r="A2193" s="71" t="s">
        <v>2584</v>
      </c>
      <c r="B2193" s="72" t="s">
        <v>2543</v>
      </c>
      <c r="C2193" s="73"/>
      <c r="D2193" s="74">
        <v>13105.0</v>
      </c>
      <c r="E2193" s="75"/>
      <c r="F2193" s="78">
        <v>175.0</v>
      </c>
      <c r="G2193" s="74">
        <v>54497.0</v>
      </c>
      <c r="H2193" s="79">
        <f t="shared" si="679"/>
        <v>0.003211185937</v>
      </c>
      <c r="I2193" s="78">
        <v>300.0</v>
      </c>
      <c r="J2193" s="74">
        <v>73237.0</v>
      </c>
      <c r="K2193" s="79">
        <f t="shared" si="680"/>
        <v>0.004096290127</v>
      </c>
      <c r="L2193" s="78">
        <v>455.0</v>
      </c>
      <c r="M2193" s="74">
        <v>104495.0</v>
      </c>
      <c r="N2193" s="79">
        <f t="shared" si="681"/>
        <v>0.004354275324</v>
      </c>
      <c r="O2193" s="78">
        <v>470.0</v>
      </c>
      <c r="P2193" s="74">
        <v>112184.0</v>
      </c>
      <c r="Q2193" s="79">
        <f t="shared" si="682"/>
        <v>0.004189545746</v>
      </c>
    </row>
    <row r="2194" ht="15.0" customHeight="1">
      <c r="A2194" s="71" t="s">
        <v>2585</v>
      </c>
      <c r="B2194" s="72" t="s">
        <v>2543</v>
      </c>
      <c r="C2194" s="73"/>
      <c r="D2194" s="74">
        <v>20003.0</v>
      </c>
      <c r="E2194" s="75"/>
      <c r="F2194" s="73"/>
      <c r="G2194" s="74">
        <v>24416.0</v>
      </c>
      <c r="H2194" s="75"/>
      <c r="I2194" s="73"/>
      <c r="J2194" s="74">
        <v>24537.0</v>
      </c>
      <c r="K2194" s="75"/>
      <c r="L2194" s="73"/>
      <c r="M2194" s="74">
        <v>24904.0</v>
      </c>
      <c r="N2194" s="75"/>
      <c r="O2194" s="78">
        <v>35.0</v>
      </c>
      <c r="P2194" s="74">
        <v>26719.0</v>
      </c>
      <c r="Q2194" s="79">
        <f t="shared" si="682"/>
        <v>0.001309929264</v>
      </c>
    </row>
    <row r="2195" ht="15.0" customHeight="1">
      <c r="A2195" s="71" t="s">
        <v>1164</v>
      </c>
      <c r="B2195" s="72" t="s">
        <v>2543</v>
      </c>
      <c r="C2195" s="73"/>
      <c r="D2195" s="74">
        <v>13906.0</v>
      </c>
      <c r="E2195" s="75"/>
      <c r="F2195" s="73"/>
      <c r="G2195" s="74">
        <v>23474.0</v>
      </c>
      <c r="H2195" s="75"/>
      <c r="I2195" s="73"/>
      <c r="J2195" s="74">
        <v>26786.0</v>
      </c>
      <c r="K2195" s="75"/>
      <c r="L2195" s="73"/>
      <c r="M2195" s="74">
        <v>25957.0</v>
      </c>
      <c r="N2195" s="75"/>
      <c r="O2195" s="73"/>
      <c r="P2195" s="74">
        <v>26627.0</v>
      </c>
      <c r="Q2195" s="75"/>
    </row>
    <row r="2196" ht="15.0" customHeight="1">
      <c r="A2196" s="71" t="s">
        <v>879</v>
      </c>
      <c r="B2196" s="72" t="s">
        <v>2543</v>
      </c>
      <c r="C2196" s="73"/>
      <c r="D2196" s="74">
        <v>17233.0</v>
      </c>
      <c r="E2196" s="75"/>
      <c r="F2196" s="73"/>
      <c r="G2196" s="74">
        <v>23814.0</v>
      </c>
      <c r="H2196" s="75"/>
      <c r="I2196" s="73"/>
      <c r="J2196" s="74">
        <v>24776.0</v>
      </c>
      <c r="K2196" s="75"/>
      <c r="L2196" s="73"/>
      <c r="M2196" s="74">
        <v>24181.0</v>
      </c>
      <c r="N2196" s="75"/>
      <c r="O2196" s="73"/>
      <c r="P2196" s="74">
        <v>26989.0</v>
      </c>
      <c r="Q2196" s="75"/>
    </row>
    <row r="2197" ht="15.0" customHeight="1">
      <c r="A2197" s="71" t="s">
        <v>2586</v>
      </c>
      <c r="B2197" s="72" t="s">
        <v>2543</v>
      </c>
      <c r="C2197" s="73"/>
      <c r="D2197" s="74">
        <v>18204.0</v>
      </c>
      <c r="E2197" s="75"/>
      <c r="F2197" s="73"/>
      <c r="G2197" s="74">
        <v>20942.0</v>
      </c>
      <c r="H2197" s="75"/>
      <c r="I2197" s="73"/>
      <c r="J2197" s="74">
        <v>20808.0</v>
      </c>
      <c r="K2197" s="75"/>
      <c r="L2197" s="78">
        <v>20.0</v>
      </c>
      <c r="M2197" s="74">
        <v>20655.0</v>
      </c>
      <c r="N2197" s="79">
        <f>L2197/M2197</f>
        <v>0.00096828855</v>
      </c>
      <c r="O2197" s="78">
        <v>14.0</v>
      </c>
      <c r="P2197" s="74">
        <v>20898.0</v>
      </c>
      <c r="Q2197" s="79">
        <f>O2197/P2197</f>
        <v>0.0006699205666</v>
      </c>
    </row>
    <row r="2198" ht="15.0" customHeight="1">
      <c r="A2198" s="71" t="s">
        <v>2587</v>
      </c>
      <c r="B2198" s="72" t="s">
        <v>2543</v>
      </c>
      <c r="C2198" s="73"/>
      <c r="D2198" s="74">
        <v>12160.0</v>
      </c>
      <c r="E2198" s="75"/>
      <c r="F2198" s="73"/>
      <c r="G2198" s="74">
        <v>20326.0</v>
      </c>
      <c r="H2198" s="75"/>
      <c r="I2198" s="73"/>
      <c r="J2198" s="74">
        <v>22125.0</v>
      </c>
      <c r="K2198" s="75"/>
      <c r="L2198" s="73"/>
      <c r="M2198" s="74">
        <v>25125.0</v>
      </c>
      <c r="N2198" s="75"/>
      <c r="O2198" s="76" t="s">
        <v>1383</v>
      </c>
      <c r="P2198" s="74">
        <v>28861.0</v>
      </c>
      <c r="Q2198" s="77" t="s">
        <v>1383</v>
      </c>
    </row>
    <row r="2199" ht="15.0" customHeight="1">
      <c r="A2199" s="71" t="s">
        <v>2588</v>
      </c>
      <c r="B2199" s="72" t="s">
        <v>2543</v>
      </c>
      <c r="C2199" s="78">
        <v>21.0</v>
      </c>
      <c r="D2199" s="74">
        <v>22039.0</v>
      </c>
      <c r="E2199" s="79">
        <f t="shared" ref="E2199:E2200" si="683">C2199/D2199</f>
        <v>0.0009528563002</v>
      </c>
      <c r="F2199" s="78">
        <v>60.0</v>
      </c>
      <c r="G2199" s="74">
        <v>23879.0</v>
      </c>
      <c r="H2199" s="79">
        <f t="shared" ref="H2199:H2200" si="684">F2199/G2199</f>
        <v>0.002512668035</v>
      </c>
      <c r="I2199" s="78">
        <v>66.0</v>
      </c>
      <c r="J2199" s="74">
        <v>24557.0</v>
      </c>
      <c r="K2199" s="79">
        <f t="shared" ref="K2199:K2200" si="685">I2199/J2199</f>
        <v>0.00268762471</v>
      </c>
      <c r="L2199" s="78">
        <v>30.0</v>
      </c>
      <c r="M2199" s="74">
        <v>24925.0</v>
      </c>
      <c r="N2199" s="79">
        <f t="shared" ref="N2199:N2201" si="686">L2199/M2199</f>
        <v>0.001203610832</v>
      </c>
      <c r="O2199" s="78">
        <v>70.0</v>
      </c>
      <c r="P2199" s="74">
        <v>29519.0</v>
      </c>
      <c r="Q2199" s="79">
        <f t="shared" ref="Q2199:Q2201" si="687">O2199/P2199</f>
        <v>0.002371354043</v>
      </c>
    </row>
    <row r="2200" ht="15.0" customHeight="1">
      <c r="A2200" s="71" t="s">
        <v>2589</v>
      </c>
      <c r="B2200" s="72" t="s">
        <v>2543</v>
      </c>
      <c r="C2200" s="78">
        <v>66.0</v>
      </c>
      <c r="D2200" s="74">
        <v>35710.0</v>
      </c>
      <c r="E2200" s="79">
        <f t="shared" si="683"/>
        <v>0.001848221787</v>
      </c>
      <c r="F2200" s="78">
        <v>40.0</v>
      </c>
      <c r="G2200" s="74">
        <v>43049.0</v>
      </c>
      <c r="H2200" s="79">
        <f t="shared" si="684"/>
        <v>0.0009291737323</v>
      </c>
      <c r="I2200" s="78">
        <v>85.0</v>
      </c>
      <c r="J2200" s="74">
        <v>45294.0</v>
      </c>
      <c r="K2200" s="79">
        <f t="shared" si="685"/>
        <v>0.001876628251</v>
      </c>
      <c r="L2200" s="78">
        <v>108.0</v>
      </c>
      <c r="M2200" s="74">
        <v>50153.0</v>
      </c>
      <c r="N2200" s="79">
        <f t="shared" si="686"/>
        <v>0.002153410564</v>
      </c>
      <c r="O2200" s="78">
        <v>87.0</v>
      </c>
      <c r="P2200" s="74">
        <v>56109.0</v>
      </c>
      <c r="Q2200" s="79">
        <f t="shared" si="687"/>
        <v>0.001550553387</v>
      </c>
    </row>
    <row r="2201" ht="15.0" customHeight="1">
      <c r="A2201" s="71" t="s">
        <v>2590</v>
      </c>
      <c r="B2201" s="72" t="s">
        <v>2543</v>
      </c>
      <c r="C2201" s="73"/>
      <c r="D2201" s="74">
        <v>44487.0</v>
      </c>
      <c r="E2201" s="75"/>
      <c r="F2201" s="73"/>
      <c r="G2201" s="74">
        <v>68117.0</v>
      </c>
      <c r="H2201" s="75"/>
      <c r="I2201" s="73"/>
      <c r="J2201" s="74">
        <v>71310.0</v>
      </c>
      <c r="K2201" s="75"/>
      <c r="L2201" s="78">
        <v>138.0</v>
      </c>
      <c r="M2201" s="74">
        <v>73080.0</v>
      </c>
      <c r="N2201" s="79">
        <f t="shared" si="686"/>
        <v>0.001888341544</v>
      </c>
      <c r="O2201" s="78">
        <v>159.0</v>
      </c>
      <c r="P2201" s="74">
        <v>73937.0</v>
      </c>
      <c r="Q2201" s="79">
        <f t="shared" si="687"/>
        <v>0.002150479462</v>
      </c>
    </row>
    <row r="2202" ht="15.0" customHeight="1">
      <c r="A2202" s="71" t="s">
        <v>2201</v>
      </c>
      <c r="B2202" s="72" t="s">
        <v>2543</v>
      </c>
      <c r="C2202" s="73"/>
      <c r="D2202" s="74">
        <v>7301.0</v>
      </c>
      <c r="E2202" s="75"/>
      <c r="F2202" s="73"/>
      <c r="G2202" s="74">
        <v>9715.0</v>
      </c>
      <c r="H2202" s="75"/>
      <c r="I2202" s="73"/>
      <c r="J2202" s="74">
        <v>9305.0</v>
      </c>
      <c r="K2202" s="75"/>
      <c r="L2202" s="73"/>
      <c r="M2202" s="74">
        <v>7096.0</v>
      </c>
      <c r="N2202" s="75"/>
      <c r="O2202" s="73"/>
      <c r="P2202" s="74">
        <v>6193.0</v>
      </c>
      <c r="Q2202" s="75"/>
    </row>
    <row r="2203" ht="15.0" customHeight="1">
      <c r="A2203" s="71" t="s">
        <v>1545</v>
      </c>
      <c r="B2203" s="72" t="s">
        <v>2543</v>
      </c>
      <c r="C2203" s="73"/>
      <c r="D2203" s="74">
        <v>10062.0</v>
      </c>
      <c r="E2203" s="75"/>
      <c r="F2203" s="73"/>
      <c r="G2203" s="74">
        <v>13664.0</v>
      </c>
      <c r="H2203" s="75"/>
      <c r="I2203" s="73"/>
      <c r="J2203" s="74">
        <v>12834.0</v>
      </c>
      <c r="K2203" s="75"/>
      <c r="L2203" s="73"/>
      <c r="M2203" s="74">
        <v>12100.0</v>
      </c>
      <c r="N2203" s="75"/>
      <c r="O2203" s="73"/>
      <c r="P2203" s="74">
        <v>12485.0</v>
      </c>
      <c r="Q2203" s="75"/>
    </row>
    <row r="2204" ht="15.0" customHeight="1">
      <c r="A2204" s="71" t="s">
        <v>1762</v>
      </c>
      <c r="B2204" s="72" t="s">
        <v>2543</v>
      </c>
      <c r="C2204" s="73"/>
      <c r="D2204" s="74">
        <v>12861.0</v>
      </c>
      <c r="E2204" s="75"/>
      <c r="F2204" s="78">
        <v>120.0</v>
      </c>
      <c r="G2204" s="74">
        <v>24946.0</v>
      </c>
      <c r="H2204" s="79">
        <f>F2204/G2204</f>
        <v>0.004810390443</v>
      </c>
      <c r="I2204" s="78">
        <v>81.0</v>
      </c>
      <c r="J2204" s="74">
        <v>27840.0</v>
      </c>
      <c r="K2204" s="79">
        <f>I2204/J2204</f>
        <v>0.002909482759</v>
      </c>
      <c r="L2204" s="78">
        <v>26.0</v>
      </c>
      <c r="M2204" s="74">
        <v>32477.0</v>
      </c>
      <c r="N2204" s="79">
        <f>L2204/M2204</f>
        <v>0.0008005665548</v>
      </c>
      <c r="O2204" s="78">
        <v>14.0</v>
      </c>
      <c r="P2204" s="74">
        <v>41607.0</v>
      </c>
      <c r="Q2204" s="79">
        <f t="shared" ref="Q2204:Q2205" si="688">O2204/P2204</f>
        <v>0.000336481842</v>
      </c>
    </row>
    <row r="2205" ht="15.0" customHeight="1">
      <c r="A2205" s="71" t="s">
        <v>342</v>
      </c>
      <c r="B2205" s="72" t="s">
        <v>2543</v>
      </c>
      <c r="C2205" s="73"/>
      <c r="D2205" s="74">
        <v>7399.0</v>
      </c>
      <c r="E2205" s="75"/>
      <c r="F2205" s="73"/>
      <c r="G2205" s="74">
        <v>8589.0</v>
      </c>
      <c r="H2205" s="75"/>
      <c r="I2205" s="73"/>
      <c r="J2205" s="74">
        <v>8852.0</v>
      </c>
      <c r="K2205" s="75"/>
      <c r="L2205" s="73"/>
      <c r="M2205" s="74">
        <v>8340.0</v>
      </c>
      <c r="N2205" s="75"/>
      <c r="O2205" s="78">
        <v>19.0</v>
      </c>
      <c r="P2205" s="74">
        <v>11352.0</v>
      </c>
      <c r="Q2205" s="79">
        <f t="shared" si="688"/>
        <v>0.001673713883</v>
      </c>
    </row>
    <row r="2206" ht="15.0" customHeight="1">
      <c r="A2206" s="71" t="s">
        <v>345</v>
      </c>
      <c r="B2206" s="72" t="s">
        <v>2543</v>
      </c>
      <c r="C2206" s="73"/>
      <c r="D2206" s="74">
        <v>2258.0</v>
      </c>
      <c r="E2206" s="75"/>
      <c r="F2206" s="73"/>
      <c r="G2206" s="74">
        <v>6041.0</v>
      </c>
      <c r="H2206" s="75"/>
      <c r="I2206" s="73"/>
      <c r="J2206" s="74">
        <v>11417.0</v>
      </c>
      <c r="K2206" s="75"/>
      <c r="L2206" s="73"/>
      <c r="M2206" s="74">
        <v>8829.0</v>
      </c>
      <c r="N2206" s="75"/>
      <c r="O2206" s="73"/>
      <c r="P2206" s="74">
        <v>9248.0</v>
      </c>
      <c r="Q2206" s="75"/>
    </row>
    <row r="2207" ht="15.0" customHeight="1">
      <c r="A2207" s="71" t="s">
        <v>2591</v>
      </c>
      <c r="B2207" s="72" t="s">
        <v>2543</v>
      </c>
      <c r="C2207" s="78">
        <v>1.0</v>
      </c>
      <c r="D2207" s="74">
        <v>25203.0</v>
      </c>
      <c r="E2207" s="79">
        <f>C2207/D2207</f>
        <v>0.00003967781613</v>
      </c>
      <c r="F2207" s="76" t="s">
        <v>1383</v>
      </c>
      <c r="G2207" s="74">
        <v>39077.0</v>
      </c>
      <c r="H2207" s="77" t="s">
        <v>1383</v>
      </c>
      <c r="I2207" s="73"/>
      <c r="J2207" s="74">
        <v>39105.0</v>
      </c>
      <c r="K2207" s="75"/>
      <c r="L2207" s="78">
        <v>95.0</v>
      </c>
      <c r="M2207" s="74">
        <v>42690.0</v>
      </c>
      <c r="N2207" s="79">
        <f>L2207/M2207</f>
        <v>0.002225345514</v>
      </c>
      <c r="O2207" s="78">
        <v>30.0</v>
      </c>
      <c r="P2207" s="74">
        <v>47965.0</v>
      </c>
      <c r="Q2207" s="79">
        <f>O2207/P2207</f>
        <v>0.0006254560617</v>
      </c>
    </row>
    <row r="2208" ht="15.0" customHeight="1">
      <c r="A2208" s="71" t="s">
        <v>1043</v>
      </c>
      <c r="B2208" s="72" t="s">
        <v>2543</v>
      </c>
      <c r="C2208" s="73"/>
      <c r="D2208" s="74">
        <v>8846.0</v>
      </c>
      <c r="E2208" s="75"/>
      <c r="F2208" s="73"/>
      <c r="G2208" s="74">
        <v>9313.0</v>
      </c>
      <c r="H2208" s="75"/>
      <c r="I2208" s="73"/>
      <c r="J2208" s="74">
        <v>10240.0</v>
      </c>
      <c r="K2208" s="75"/>
      <c r="L2208" s="73"/>
      <c r="M2208" s="74">
        <v>8497.0</v>
      </c>
      <c r="N2208" s="75"/>
      <c r="O2208" s="76" t="s">
        <v>1383</v>
      </c>
      <c r="P2208" s="74">
        <v>9512.0</v>
      </c>
      <c r="Q2208" s="77" t="s">
        <v>1383</v>
      </c>
    </row>
    <row r="2209" ht="15.0" customHeight="1">
      <c r="A2209" s="71" t="s">
        <v>2592</v>
      </c>
      <c r="B2209" s="72" t="s">
        <v>2543</v>
      </c>
      <c r="C2209" s="73"/>
      <c r="D2209" s="74">
        <v>13466.0</v>
      </c>
      <c r="E2209" s="75"/>
      <c r="F2209" s="73"/>
      <c r="G2209" s="74">
        <v>55695.0</v>
      </c>
      <c r="H2209" s="75"/>
      <c r="I2209" s="73"/>
      <c r="J2209" s="74">
        <v>75483.0</v>
      </c>
      <c r="K2209" s="75"/>
      <c r="L2209" s="78">
        <v>59.0</v>
      </c>
      <c r="M2209" s="74">
        <v>84070.0</v>
      </c>
      <c r="N2209" s="79">
        <f>L2209/M2209</f>
        <v>0.0007017961223</v>
      </c>
      <c r="O2209" s="78">
        <v>33.0</v>
      </c>
      <c r="P2209" s="74">
        <v>105201.0</v>
      </c>
      <c r="Q2209" s="79">
        <f t="shared" ref="Q2209:Q2210" si="689">O2209/P2209</f>
        <v>0.0003136852311</v>
      </c>
    </row>
    <row r="2210" ht="15.0" customHeight="1">
      <c r="A2210" s="71" t="s">
        <v>2593</v>
      </c>
      <c r="B2210" s="72" t="s">
        <v>2543</v>
      </c>
      <c r="C2210" s="73"/>
      <c r="D2210" s="74">
        <v>14318.0</v>
      </c>
      <c r="E2210" s="75"/>
      <c r="F2210" s="73"/>
      <c r="G2210" s="74">
        <v>20372.0</v>
      </c>
      <c r="H2210" s="75"/>
      <c r="I2210" s="73"/>
      <c r="J2210" s="74">
        <v>20217.0</v>
      </c>
      <c r="K2210" s="75"/>
      <c r="L2210" s="73"/>
      <c r="M2210" s="74">
        <v>20704.0</v>
      </c>
      <c r="N2210" s="75"/>
      <c r="O2210" s="78">
        <v>19.0</v>
      </c>
      <c r="P2210" s="74">
        <v>22721.0</v>
      </c>
      <c r="Q2210" s="79">
        <f t="shared" si="689"/>
        <v>0.0008362307997</v>
      </c>
    </row>
    <row r="2211" ht="15.0" customHeight="1">
      <c r="A2211" s="71" t="s">
        <v>608</v>
      </c>
      <c r="B2211" s="72" t="s">
        <v>2594</v>
      </c>
      <c r="C2211" s="73"/>
      <c r="D2211" s="74">
        <v>24173.0</v>
      </c>
      <c r="E2211" s="75"/>
      <c r="F2211" s="73"/>
      <c r="G2211" s="74">
        <v>20010.0</v>
      </c>
      <c r="H2211" s="75"/>
      <c r="I2211" s="73"/>
      <c r="J2211" s="74">
        <v>18666.0</v>
      </c>
      <c r="K2211" s="75"/>
      <c r="L2211" s="76" t="s">
        <v>1383</v>
      </c>
      <c r="M2211" s="74">
        <v>17952.0</v>
      </c>
      <c r="N2211" s="77" t="s">
        <v>1383</v>
      </c>
      <c r="O2211" s="73"/>
      <c r="P2211" s="74">
        <v>17944.0</v>
      </c>
      <c r="Q2211" s="75"/>
    </row>
    <row r="2212" ht="15.0" customHeight="1">
      <c r="A2212" s="71" t="s">
        <v>1247</v>
      </c>
      <c r="B2212" s="72" t="s">
        <v>2594</v>
      </c>
      <c r="C2212" s="73"/>
      <c r="D2212" s="74">
        <v>21950.0</v>
      </c>
      <c r="E2212" s="75"/>
      <c r="F2212" s="73"/>
      <c r="G2212" s="74">
        <v>21378.0</v>
      </c>
      <c r="H2212" s="75"/>
      <c r="I2212" s="78">
        <v>103.0</v>
      </c>
      <c r="J2212" s="74">
        <v>21577.0</v>
      </c>
      <c r="K2212" s="79">
        <f>I2212/J2212</f>
        <v>0.00477360152</v>
      </c>
      <c r="L2212" s="78">
        <v>175.0</v>
      </c>
      <c r="M2212" s="74">
        <v>21655.0</v>
      </c>
      <c r="N2212" s="79">
        <f>L2212/M2212</f>
        <v>0.008081274532</v>
      </c>
      <c r="O2212" s="78">
        <v>128.0</v>
      </c>
      <c r="P2212" s="74">
        <v>22286.0</v>
      </c>
      <c r="Q2212" s="79">
        <f t="shared" ref="Q2212:Q2214" si="690">O2212/P2212</f>
        <v>0.005743516109</v>
      </c>
    </row>
    <row r="2213" ht="15.0" customHeight="1">
      <c r="A2213" s="71" t="s">
        <v>657</v>
      </c>
      <c r="B2213" s="72" t="s">
        <v>2594</v>
      </c>
      <c r="C2213" s="78">
        <v>15.0</v>
      </c>
      <c r="D2213" s="74">
        <v>23607.0</v>
      </c>
      <c r="E2213" s="79">
        <f>C2213/D2213</f>
        <v>0.0006354047528</v>
      </c>
      <c r="F2213" s="73"/>
      <c r="G2213" s="74">
        <v>26031.0</v>
      </c>
      <c r="H2213" s="75"/>
      <c r="I2213" s="73"/>
      <c r="J2213" s="74">
        <v>25762.0</v>
      </c>
      <c r="K2213" s="75"/>
      <c r="L2213" s="73"/>
      <c r="M2213" s="74">
        <v>27253.0</v>
      </c>
      <c r="N2213" s="75"/>
      <c r="O2213" s="78">
        <v>78.0</v>
      </c>
      <c r="P2213" s="74">
        <v>24320.0</v>
      </c>
      <c r="Q2213" s="79">
        <f t="shared" si="690"/>
        <v>0.003207236842</v>
      </c>
    </row>
    <row r="2214" ht="15.0" customHeight="1">
      <c r="A2214" s="71" t="s">
        <v>2595</v>
      </c>
      <c r="B2214" s="72" t="s">
        <v>2594</v>
      </c>
      <c r="C2214" s="73"/>
      <c r="D2214" s="74">
        <v>32702.0</v>
      </c>
      <c r="E2214" s="75"/>
      <c r="F2214" s="78">
        <v>700.0</v>
      </c>
      <c r="G2214" s="74">
        <v>42447.0</v>
      </c>
      <c r="H2214" s="79">
        <f>F2214/G2214</f>
        <v>0.01649115367</v>
      </c>
      <c r="I2214" s="78">
        <v>850.0</v>
      </c>
      <c r="J2214" s="74">
        <v>43708.0</v>
      </c>
      <c r="K2214" s="79">
        <f>I2214/J2214</f>
        <v>0.01944724078</v>
      </c>
      <c r="L2214" s="78">
        <v>914.0</v>
      </c>
      <c r="M2214" s="74">
        <v>47471.0</v>
      </c>
      <c r="N2214" s="79">
        <f>L2214/M2214</f>
        <v>0.01925386025</v>
      </c>
      <c r="O2214" s="78">
        <v>1014.0</v>
      </c>
      <c r="P2214" s="74">
        <v>52098.0</v>
      </c>
      <c r="Q2214" s="79">
        <f t="shared" si="690"/>
        <v>0.01946331913</v>
      </c>
    </row>
    <row r="2215" ht="15.0" customHeight="1">
      <c r="A2215" s="71" t="s">
        <v>699</v>
      </c>
      <c r="B2215" s="72" t="s">
        <v>2594</v>
      </c>
      <c r="C2215" s="73"/>
      <c r="D2215" s="74">
        <v>7931.0</v>
      </c>
      <c r="E2215" s="75"/>
      <c r="F2215" s="73"/>
      <c r="G2215" s="74">
        <v>7384.0</v>
      </c>
      <c r="H2215" s="75"/>
      <c r="I2215" s="73"/>
      <c r="J2215" s="74">
        <v>7364.0</v>
      </c>
      <c r="K2215" s="80"/>
      <c r="L2215" s="73"/>
      <c r="M2215" s="74">
        <v>7067.0</v>
      </c>
      <c r="N2215" s="75"/>
      <c r="O2215" s="73"/>
      <c r="P2215" s="74">
        <v>6490.0</v>
      </c>
      <c r="Q2215" s="75"/>
    </row>
    <row r="2216" ht="15.0" customHeight="1">
      <c r="A2216" s="71" t="s">
        <v>323</v>
      </c>
      <c r="B2216" s="72" t="s">
        <v>2594</v>
      </c>
      <c r="C2216" s="73"/>
      <c r="D2216" s="74">
        <v>30225.0</v>
      </c>
      <c r="E2216" s="75"/>
      <c r="F2216" s="78">
        <v>79.0</v>
      </c>
      <c r="G2216" s="74">
        <v>29866.0</v>
      </c>
      <c r="H2216" s="79">
        <f>F2216/G2216</f>
        <v>0.002645148329</v>
      </c>
      <c r="I2216" s="73"/>
      <c r="J2216" s="74">
        <v>30026.0</v>
      </c>
      <c r="K2216" s="75"/>
      <c r="L2216" s="78">
        <f>98+12</f>
        <v>110</v>
      </c>
      <c r="M2216" s="74">
        <v>29975.0</v>
      </c>
      <c r="N2216" s="79">
        <f>L2216/M2216</f>
        <v>0.003669724771</v>
      </c>
      <c r="O2216" s="78">
        <f>82+15</f>
        <v>97</v>
      </c>
      <c r="P2216" s="74">
        <v>29601.0</v>
      </c>
      <c r="Q2216" s="79">
        <f>O2216/P2216</f>
        <v>0.00327691632</v>
      </c>
    </row>
    <row r="2217" ht="15.0" customHeight="1">
      <c r="A2217" s="71" t="s">
        <v>2596</v>
      </c>
      <c r="B2217" s="72" t="s">
        <v>2594</v>
      </c>
      <c r="C2217" s="73"/>
      <c r="D2217" s="74">
        <v>4124.0</v>
      </c>
      <c r="E2217" s="75"/>
      <c r="F2217" s="73"/>
      <c r="G2217" s="74">
        <v>3761.0</v>
      </c>
      <c r="H2217" s="75"/>
      <c r="I2217" s="73"/>
      <c r="J2217" s="74">
        <v>3784.0</v>
      </c>
      <c r="K2217" s="75"/>
      <c r="L2217" s="73"/>
      <c r="M2217" s="74">
        <v>3944.0</v>
      </c>
      <c r="N2217" s="75"/>
      <c r="O2217" s="73"/>
      <c r="P2217" s="74">
        <v>3802.0</v>
      </c>
      <c r="Q2217" s="75"/>
    </row>
    <row r="2218" ht="15.0" customHeight="1">
      <c r="A2218" s="71" t="s">
        <v>2597</v>
      </c>
      <c r="B2218" s="72" t="s">
        <v>2594</v>
      </c>
      <c r="C2218" s="73"/>
      <c r="D2218" s="74">
        <v>12084.0</v>
      </c>
      <c r="E2218" s="75"/>
      <c r="F2218" s="73"/>
      <c r="G2218" s="74">
        <v>12585.0</v>
      </c>
      <c r="H2218" s="75"/>
      <c r="I2218" s="73"/>
      <c r="J2218" s="74">
        <v>11858.0</v>
      </c>
      <c r="K2218" s="75"/>
      <c r="L2218" s="73"/>
      <c r="M2218" s="74">
        <v>10947.0</v>
      </c>
      <c r="N2218" s="75"/>
      <c r="O2218" s="73"/>
      <c r="P2218" s="74">
        <v>11028.0</v>
      </c>
      <c r="Q2218" s="75"/>
    </row>
    <row r="2219" ht="15.0" customHeight="1">
      <c r="A2219" s="71" t="s">
        <v>138</v>
      </c>
      <c r="B2219" s="72" t="s">
        <v>2594</v>
      </c>
      <c r="C2219" s="73"/>
      <c r="D2219" s="74">
        <v>23525.0</v>
      </c>
      <c r="E2219" s="75"/>
      <c r="F2219" s="73"/>
      <c r="G2219" s="74">
        <v>18703.0</v>
      </c>
      <c r="H2219" s="75"/>
      <c r="I2219" s="73"/>
      <c r="J2219" s="74">
        <v>17279.0</v>
      </c>
      <c r="K2219" s="75"/>
      <c r="L2219" s="73"/>
      <c r="M2219" s="74">
        <v>16694.0</v>
      </c>
      <c r="N2219" s="75"/>
      <c r="O2219" s="73"/>
      <c r="P2219" s="74">
        <v>17048.0</v>
      </c>
      <c r="Q2219" s="75"/>
    </row>
    <row r="2220" ht="15.0" customHeight="1">
      <c r="A2220" s="71" t="s">
        <v>1918</v>
      </c>
      <c r="B2220" s="72" t="s">
        <v>2594</v>
      </c>
      <c r="C2220" s="78">
        <v>4.0</v>
      </c>
      <c r="D2220" s="74">
        <v>22083.0</v>
      </c>
      <c r="E2220" s="79">
        <f t="shared" ref="E2220:E2222" si="691">C2220/D2220</f>
        <v>0.0001811348096</v>
      </c>
      <c r="F2220" s="76" t="s">
        <v>1383</v>
      </c>
      <c r="G2220" s="74">
        <v>23337.0</v>
      </c>
      <c r="H2220" s="77" t="s">
        <v>1383</v>
      </c>
      <c r="I2220" s="78">
        <v>22.0</v>
      </c>
      <c r="J2220" s="74">
        <v>23913.0</v>
      </c>
      <c r="K2220" s="79">
        <f t="shared" ref="K2220:K2222" si="692">I2220/J2220</f>
        <v>0.0009200016727</v>
      </c>
      <c r="L2220" s="73"/>
      <c r="M2220" s="74">
        <v>23036.0</v>
      </c>
      <c r="N2220" s="75"/>
      <c r="O2220" s="73"/>
      <c r="P2220" s="74">
        <v>21718.0</v>
      </c>
      <c r="Q2220" s="75"/>
    </row>
    <row r="2221" ht="15.0" customHeight="1">
      <c r="A2221" s="71" t="s">
        <v>966</v>
      </c>
      <c r="B2221" s="72" t="s">
        <v>2594</v>
      </c>
      <c r="C2221" s="78">
        <f>74+24</f>
        <v>98</v>
      </c>
      <c r="D2221" s="74">
        <v>41820.0</v>
      </c>
      <c r="E2221" s="79">
        <f t="shared" si="691"/>
        <v>0.002343376375</v>
      </c>
      <c r="F2221" s="78">
        <v>12.0</v>
      </c>
      <c r="G2221" s="74">
        <v>48139.0</v>
      </c>
      <c r="H2221" s="79">
        <f>F2221/G2221</f>
        <v>0.0002492781321</v>
      </c>
      <c r="I2221" s="78">
        <v>33.0</v>
      </c>
      <c r="J2221" s="74">
        <v>46213.0</v>
      </c>
      <c r="K2221" s="79">
        <f t="shared" si="692"/>
        <v>0.0007140847813</v>
      </c>
      <c r="L2221" s="78">
        <v>173.0</v>
      </c>
      <c r="M2221" s="74">
        <v>48453.0</v>
      </c>
      <c r="N2221" s="79">
        <f t="shared" ref="N2221:N2231" si="693">L2221/M2221</f>
        <v>0.003570470353</v>
      </c>
      <c r="O2221" s="78">
        <v>303.0</v>
      </c>
      <c r="P2221" s="74">
        <v>45638.0</v>
      </c>
      <c r="Q2221" s="79">
        <f t="shared" ref="Q2221:Q2229" si="694">O2221/P2221</f>
        <v>0.006639204172</v>
      </c>
    </row>
    <row r="2222" ht="15.0" customHeight="1">
      <c r="A2222" s="71" t="s">
        <v>631</v>
      </c>
      <c r="B2222" s="72" t="s">
        <v>2594</v>
      </c>
      <c r="C2222" s="78">
        <v>2.0</v>
      </c>
      <c r="D2222" s="74">
        <v>25404.0</v>
      </c>
      <c r="E2222" s="79">
        <f t="shared" si="691"/>
        <v>0.00007872775941</v>
      </c>
      <c r="F2222" s="73"/>
      <c r="G2222" s="74">
        <v>41702.0</v>
      </c>
      <c r="H2222" s="75"/>
      <c r="I2222" s="78">
        <v>100.0</v>
      </c>
      <c r="J2222" s="74">
        <v>38921.0</v>
      </c>
      <c r="K2222" s="79">
        <f t="shared" si="692"/>
        <v>0.002569307058</v>
      </c>
      <c r="L2222" s="78">
        <v>151.0</v>
      </c>
      <c r="M2222" s="74">
        <v>41733.0</v>
      </c>
      <c r="N2222" s="79">
        <f t="shared" si="693"/>
        <v>0.003618239762</v>
      </c>
      <c r="O2222" s="78">
        <f>75+74</f>
        <v>149</v>
      </c>
      <c r="P2222" s="74">
        <v>41546.0</v>
      </c>
      <c r="Q2222" s="79">
        <f t="shared" si="694"/>
        <v>0.003586386174</v>
      </c>
    </row>
    <row r="2223" ht="15.0" customHeight="1">
      <c r="A2223" s="71" t="s">
        <v>204</v>
      </c>
      <c r="B2223" s="72" t="s">
        <v>2594</v>
      </c>
      <c r="C2223" s="73"/>
      <c r="D2223" s="74">
        <v>26763.0</v>
      </c>
      <c r="E2223" s="75"/>
      <c r="F2223" s="73"/>
      <c r="G2223" s="74">
        <v>26932.0</v>
      </c>
      <c r="H2223" s="75"/>
      <c r="I2223" s="73"/>
      <c r="J2223" s="74">
        <v>26373.0</v>
      </c>
      <c r="K2223" s="75"/>
      <c r="L2223" s="78">
        <v>24.0</v>
      </c>
      <c r="M2223" s="74">
        <v>26015.0</v>
      </c>
      <c r="N2223" s="79">
        <f t="shared" si="693"/>
        <v>0.0009225446858</v>
      </c>
      <c r="O2223" s="78">
        <v>26.0</v>
      </c>
      <c r="P2223" s="74">
        <v>27850.0</v>
      </c>
      <c r="Q2223" s="79">
        <f t="shared" si="694"/>
        <v>0.000933572711</v>
      </c>
    </row>
    <row r="2224" ht="15.0" customHeight="1">
      <c r="A2224" s="71" t="s">
        <v>521</v>
      </c>
      <c r="B2224" s="72" t="s">
        <v>2594</v>
      </c>
      <c r="C2224" s="73"/>
      <c r="D2224" s="74">
        <v>35196.0</v>
      </c>
      <c r="E2224" s="75"/>
      <c r="F2224" s="73"/>
      <c r="G2224" s="74">
        <v>33631.0</v>
      </c>
      <c r="H2224" s="75"/>
      <c r="I2224" s="73"/>
      <c r="J2224" s="74">
        <v>36984.0</v>
      </c>
      <c r="K2224" s="75"/>
      <c r="L2224" s="78">
        <v>24.0</v>
      </c>
      <c r="M2224" s="74">
        <v>37416.0</v>
      </c>
      <c r="N2224" s="79">
        <f t="shared" si="693"/>
        <v>0.0006414368185</v>
      </c>
      <c r="O2224" s="78">
        <v>24.0</v>
      </c>
      <c r="P2224" s="74">
        <v>37862.0</v>
      </c>
      <c r="Q2224" s="79">
        <f t="shared" si="694"/>
        <v>0.000633880936</v>
      </c>
    </row>
    <row r="2225" ht="15.0" customHeight="1">
      <c r="A2225" s="71" t="s">
        <v>2598</v>
      </c>
      <c r="B2225" s="72" t="s">
        <v>2599</v>
      </c>
      <c r="C2225" s="78">
        <v>26.0</v>
      </c>
      <c r="D2225" s="74">
        <v>15819.0</v>
      </c>
      <c r="E2225" s="79">
        <f t="shared" ref="E2225:E2226" si="695">C2225/D2225</f>
        <v>0.001643593147</v>
      </c>
      <c r="F2225" s="73"/>
      <c r="G2225" s="74">
        <v>49003.0</v>
      </c>
      <c r="H2225" s="75"/>
      <c r="I2225" s="78">
        <v>100.0</v>
      </c>
      <c r="J2225" s="74">
        <v>44046.0</v>
      </c>
      <c r="K2225" s="79">
        <f t="shared" ref="K2225:K2226" si="696">I2225/J2225</f>
        <v>0.002270353721</v>
      </c>
      <c r="L2225" s="78">
        <v>59.0</v>
      </c>
      <c r="M2225" s="74">
        <v>45564.0</v>
      </c>
      <c r="N2225" s="79">
        <f t="shared" si="693"/>
        <v>0.001294881924</v>
      </c>
      <c r="O2225" s="78">
        <v>51.0</v>
      </c>
      <c r="P2225" s="74">
        <v>47844.0</v>
      </c>
      <c r="Q2225" s="79">
        <f t="shared" si="694"/>
        <v>0.001065964384</v>
      </c>
    </row>
    <row r="2226" ht="15.0" customHeight="1">
      <c r="A2226" s="71" t="s">
        <v>2600</v>
      </c>
      <c r="B2226" s="72" t="s">
        <v>2599</v>
      </c>
      <c r="C2226" s="78">
        <v>10.0</v>
      </c>
      <c r="D2226" s="74">
        <v>12373.0</v>
      </c>
      <c r="E2226" s="79">
        <f t="shared" si="695"/>
        <v>0.0008082114281</v>
      </c>
      <c r="F2226" s="78">
        <v>800.0</v>
      </c>
      <c r="G2226" s="74">
        <v>324224.0</v>
      </c>
      <c r="H2226" s="79">
        <f>F2226/G2226</f>
        <v>0.002467429925</v>
      </c>
      <c r="I2226" s="78">
        <v>1121.0</v>
      </c>
      <c r="J2226" s="74">
        <v>363416.0</v>
      </c>
      <c r="K2226" s="79">
        <f t="shared" si="696"/>
        <v>0.003084619279</v>
      </c>
      <c r="L2226" s="78">
        <v>1443.0</v>
      </c>
      <c r="M2226" s="74">
        <v>390582.0</v>
      </c>
      <c r="N2226" s="79">
        <f t="shared" si="693"/>
        <v>0.003694486689</v>
      </c>
      <c r="O2226" s="78">
        <v>1255.0</v>
      </c>
      <c r="P2226" s="74">
        <v>456627.0</v>
      </c>
      <c r="Q2226" s="79">
        <f t="shared" si="694"/>
        <v>0.002748413913</v>
      </c>
    </row>
    <row r="2227" ht="15.0" customHeight="1">
      <c r="A2227" s="71" t="s">
        <v>2601</v>
      </c>
      <c r="B2227" s="72" t="s">
        <v>2599</v>
      </c>
      <c r="C2227" s="73"/>
      <c r="D2227" s="74">
        <v>638.0</v>
      </c>
      <c r="E2227" s="75"/>
      <c r="F2227" s="73"/>
      <c r="G2227" s="74">
        <v>6755.0</v>
      </c>
      <c r="H2227" s="75"/>
      <c r="I2227" s="73"/>
      <c r="J2227" s="74">
        <v>11368.0</v>
      </c>
      <c r="K2227" s="75"/>
      <c r="L2227" s="78">
        <v>48.0</v>
      </c>
      <c r="M2227" s="74">
        <v>20449.0</v>
      </c>
      <c r="N2227" s="79">
        <f t="shared" si="693"/>
        <v>0.002347303047</v>
      </c>
      <c r="O2227" s="78">
        <v>36.0</v>
      </c>
      <c r="P2227" s="74">
        <v>21848.0</v>
      </c>
      <c r="Q2227" s="79">
        <f t="shared" si="694"/>
        <v>0.001647748078</v>
      </c>
    </row>
    <row r="2228" ht="15.0" customHeight="1">
      <c r="A2228" s="71" t="s">
        <v>1431</v>
      </c>
      <c r="B2228" s="72" t="s">
        <v>2599</v>
      </c>
      <c r="C2228" s="73"/>
      <c r="D2228" s="74">
        <v>5490.0</v>
      </c>
      <c r="E2228" s="75"/>
      <c r="F2228" s="73"/>
      <c r="G2228" s="74">
        <v>26115.0</v>
      </c>
      <c r="H2228" s="75"/>
      <c r="I2228" s="73"/>
      <c r="J2228" s="74">
        <v>32805.0</v>
      </c>
      <c r="K2228" s="75"/>
      <c r="L2228" s="78">
        <v>40.0</v>
      </c>
      <c r="M2228" s="74">
        <v>40316.0</v>
      </c>
      <c r="N2228" s="79">
        <f t="shared" si="693"/>
        <v>0.0009921619208</v>
      </c>
      <c r="O2228" s="78">
        <v>45.0</v>
      </c>
      <c r="P2228" s="74">
        <v>49852.0</v>
      </c>
      <c r="Q2228" s="79">
        <f t="shared" si="694"/>
        <v>0.0009026719089</v>
      </c>
    </row>
    <row r="2229" ht="15.0" customHeight="1">
      <c r="A2229" s="71" t="s">
        <v>2602</v>
      </c>
      <c r="B2229" s="72" t="s">
        <v>2599</v>
      </c>
      <c r="C2229" s="73"/>
      <c r="D2229" s="74">
        <v>2062.0</v>
      </c>
      <c r="E2229" s="75"/>
      <c r="F2229" s="73"/>
      <c r="G2229" s="74">
        <v>12561.0</v>
      </c>
      <c r="H2229" s="75"/>
      <c r="I2229" s="73"/>
      <c r="J2229" s="74">
        <v>11791.0</v>
      </c>
      <c r="K2229" s="75"/>
      <c r="L2229" s="78">
        <v>34.0</v>
      </c>
      <c r="M2229" s="74">
        <v>31906.0</v>
      </c>
      <c r="N2229" s="79">
        <f t="shared" si="693"/>
        <v>0.001065630289</v>
      </c>
      <c r="O2229" s="78">
        <v>64.0</v>
      </c>
      <c r="P2229" s="74">
        <v>40155.0</v>
      </c>
      <c r="Q2229" s="79">
        <f t="shared" si="694"/>
        <v>0.001593823932</v>
      </c>
    </row>
    <row r="2230" ht="15.0" customHeight="1">
      <c r="A2230" s="71" t="s">
        <v>2603</v>
      </c>
      <c r="B2230" s="72" t="s">
        <v>2599</v>
      </c>
      <c r="C2230" s="73"/>
      <c r="D2230" s="74">
        <v>7014.0</v>
      </c>
      <c r="E2230" s="75"/>
      <c r="F2230" s="73"/>
      <c r="G2230" s="74">
        <v>49353.0</v>
      </c>
      <c r="H2230" s="75"/>
      <c r="I2230" s="73"/>
      <c r="J2230" s="74">
        <v>46823.0</v>
      </c>
      <c r="K2230" s="75"/>
      <c r="L2230" s="78">
        <v>52.0</v>
      </c>
      <c r="M2230" s="74">
        <v>41870.0</v>
      </c>
      <c r="N2230" s="79">
        <f t="shared" si="693"/>
        <v>0.001241939336</v>
      </c>
      <c r="O2230" s="76" t="s">
        <v>1383</v>
      </c>
      <c r="P2230" s="74">
        <v>39737.0</v>
      </c>
      <c r="Q2230" s="77" t="s">
        <v>1383</v>
      </c>
    </row>
    <row r="2231" ht="15.0" customHeight="1">
      <c r="A2231" s="71" t="s">
        <v>2604</v>
      </c>
      <c r="B2231" s="72" t="s">
        <v>2599</v>
      </c>
      <c r="C2231" s="73"/>
      <c r="D2231" s="74">
        <v>921.0</v>
      </c>
      <c r="E2231" s="75"/>
      <c r="F2231" s="73"/>
      <c r="G2231" s="74">
        <v>35590.0</v>
      </c>
      <c r="H2231" s="75"/>
      <c r="I2231" s="78">
        <v>40.0</v>
      </c>
      <c r="J2231" s="74">
        <v>44745.0</v>
      </c>
      <c r="K2231" s="79">
        <f>I2231/J2231</f>
        <v>0.0008939546318</v>
      </c>
      <c r="L2231" s="78">
        <v>98.0</v>
      </c>
      <c r="M2231" s="74">
        <v>59982.0</v>
      </c>
      <c r="N2231" s="79">
        <f t="shared" si="693"/>
        <v>0.00163382348</v>
      </c>
      <c r="O2231" s="78">
        <v>87.0</v>
      </c>
      <c r="P2231" s="74">
        <v>53166.0</v>
      </c>
      <c r="Q2231" s="79">
        <f>O2231/P2231</f>
        <v>0.001636384155</v>
      </c>
    </row>
    <row r="2232" ht="15.0" customHeight="1">
      <c r="A2232" s="71" t="s">
        <v>2605</v>
      </c>
      <c r="B2232" s="72" t="s">
        <v>2599</v>
      </c>
      <c r="C2232" s="73"/>
      <c r="D2232" s="74">
        <v>1087.0</v>
      </c>
      <c r="E2232" s="75"/>
      <c r="F2232" s="73"/>
      <c r="G2232" s="74">
        <v>4704.0</v>
      </c>
      <c r="H2232" s="75"/>
      <c r="I2232" s="73"/>
      <c r="J2232" s="74">
        <v>5489.0</v>
      </c>
      <c r="K2232" s="75"/>
      <c r="L2232" s="73"/>
      <c r="M2232" s="74">
        <v>5369.0</v>
      </c>
      <c r="N2232" s="75"/>
      <c r="O2232" s="73"/>
      <c r="P2232" s="74">
        <v>6098.0</v>
      </c>
      <c r="Q2232" s="75"/>
    </row>
    <row r="2233" ht="15.0" customHeight="1">
      <c r="A2233" s="71" t="s">
        <v>1132</v>
      </c>
      <c r="B2233" s="72" t="s">
        <v>2599</v>
      </c>
      <c r="C2233" s="78">
        <v>10.0</v>
      </c>
      <c r="D2233" s="74">
        <v>1712.0</v>
      </c>
      <c r="E2233" s="79">
        <f t="shared" ref="E2233:E2234" si="697">C2233/D2233</f>
        <v>0.005841121495</v>
      </c>
      <c r="F2233" s="73"/>
      <c r="G2233" s="74">
        <v>8337.0</v>
      </c>
      <c r="H2233" s="75"/>
      <c r="I2233" s="73"/>
      <c r="J2233" s="74">
        <v>6557.0</v>
      </c>
      <c r="K2233" s="75"/>
      <c r="L2233" s="76" t="s">
        <v>1383</v>
      </c>
      <c r="M2233" s="74">
        <v>8346.0</v>
      </c>
      <c r="N2233" s="77" t="s">
        <v>1383</v>
      </c>
      <c r="O2233" s="73"/>
      <c r="P2233" s="74">
        <v>8918.0</v>
      </c>
      <c r="Q2233" s="75"/>
    </row>
    <row r="2234" ht="15.0" customHeight="1">
      <c r="A2234" s="71" t="s">
        <v>2468</v>
      </c>
      <c r="B2234" s="72" t="s">
        <v>2599</v>
      </c>
      <c r="C2234" s="78">
        <v>56.0</v>
      </c>
      <c r="D2234" s="74">
        <v>6910.0</v>
      </c>
      <c r="E2234" s="79">
        <f t="shared" si="697"/>
        <v>0.008104196816</v>
      </c>
      <c r="F2234" s="78">
        <v>4000.0</v>
      </c>
      <c r="G2234" s="74">
        <v>284638.0</v>
      </c>
      <c r="H2234" s="79">
        <f>F2234/G2234</f>
        <v>0.01405293742</v>
      </c>
      <c r="I2234" s="78">
        <v>5000.0</v>
      </c>
      <c r="J2234" s="74">
        <v>389273.0</v>
      </c>
      <c r="K2234" s="79">
        <f>I2234/J2234</f>
        <v>0.0128444562</v>
      </c>
      <c r="L2234" s="78">
        <v>10025.0</v>
      </c>
      <c r="M2234" s="74">
        <v>463517.0</v>
      </c>
      <c r="N2234" s="79">
        <f t="shared" ref="N2234:N2236" si="698">L2234/M2234</f>
        <v>0.0216281172</v>
      </c>
      <c r="O2234" s="78">
        <v>14500.0</v>
      </c>
      <c r="P2234" s="74">
        <v>504980.0</v>
      </c>
      <c r="Q2234" s="79">
        <f t="shared" ref="Q2234:Q2236" si="699">O2234/P2234</f>
        <v>0.02871400848</v>
      </c>
    </row>
    <row r="2235" ht="15.0" customHeight="1">
      <c r="A2235" s="71" t="s">
        <v>2606</v>
      </c>
      <c r="B2235" s="72" t="s">
        <v>2599</v>
      </c>
      <c r="C2235" s="73"/>
      <c r="D2235" s="74">
        <v>1738.0</v>
      </c>
      <c r="E2235" s="75"/>
      <c r="F2235" s="73"/>
      <c r="G2235" s="74">
        <v>17647.0</v>
      </c>
      <c r="H2235" s="75"/>
      <c r="I2235" s="73"/>
      <c r="J2235" s="74">
        <v>33162.0</v>
      </c>
      <c r="K2235" s="75"/>
      <c r="L2235" s="78">
        <v>54.0</v>
      </c>
      <c r="M2235" s="74">
        <v>30776.0</v>
      </c>
      <c r="N2235" s="79">
        <f t="shared" si="698"/>
        <v>0.001754613985</v>
      </c>
      <c r="O2235" s="78">
        <v>54.0</v>
      </c>
      <c r="P2235" s="74">
        <v>44387.0</v>
      </c>
      <c r="Q2235" s="79">
        <f t="shared" si="699"/>
        <v>0.00121657242</v>
      </c>
    </row>
    <row r="2236" ht="15.0" customHeight="1">
      <c r="A2236" s="71" t="s">
        <v>916</v>
      </c>
      <c r="B2236" s="72" t="s">
        <v>2599</v>
      </c>
      <c r="C2236" s="73"/>
      <c r="D2236" s="74">
        <v>2600.0</v>
      </c>
      <c r="E2236" s="75"/>
      <c r="F2236" s="73"/>
      <c r="G2236" s="74">
        <v>32127.0</v>
      </c>
      <c r="H2236" s="75"/>
      <c r="I2236" s="78">
        <v>35.0</v>
      </c>
      <c r="J2236" s="74">
        <v>36840.0</v>
      </c>
      <c r="K2236" s="79">
        <f>I2236/J2236</f>
        <v>0.0009500542888</v>
      </c>
      <c r="L2236" s="78">
        <v>121.0</v>
      </c>
      <c r="M2236" s="74">
        <v>40034.0</v>
      </c>
      <c r="N2236" s="79">
        <f t="shared" si="698"/>
        <v>0.003022430934</v>
      </c>
      <c r="O2236" s="78">
        <v>106.0</v>
      </c>
      <c r="P2236" s="74">
        <v>41393.0</v>
      </c>
      <c r="Q2236" s="79">
        <f t="shared" si="699"/>
        <v>0.002560819462</v>
      </c>
    </row>
    <row r="2237" ht="15.0" customHeight="1">
      <c r="A2237" s="71" t="s">
        <v>1745</v>
      </c>
      <c r="B2237" s="72" t="s">
        <v>2599</v>
      </c>
      <c r="C2237" s="73"/>
      <c r="D2237" s="74">
        <v>639.0</v>
      </c>
      <c r="E2237" s="75"/>
      <c r="F2237" s="73"/>
      <c r="G2237" s="74">
        <v>5156.0</v>
      </c>
      <c r="H2237" s="75"/>
      <c r="I2237" s="73"/>
      <c r="J2237" s="74">
        <v>4919.0</v>
      </c>
      <c r="K2237" s="75"/>
      <c r="L2237" s="73"/>
      <c r="M2237" s="74">
        <v>10060.0</v>
      </c>
      <c r="N2237" s="75"/>
      <c r="O2237" s="73"/>
      <c r="P2237" s="74">
        <v>11603.0</v>
      </c>
      <c r="Q2237" s="75"/>
    </row>
    <row r="2238" ht="15.0" customHeight="1">
      <c r="A2238" s="71" t="s">
        <v>2607</v>
      </c>
      <c r="B2238" s="72" t="s">
        <v>2599</v>
      </c>
      <c r="C2238" s="73"/>
      <c r="D2238" s="74">
        <v>1645.0</v>
      </c>
      <c r="E2238" s="75"/>
      <c r="F2238" s="73"/>
      <c r="G2238" s="74">
        <v>12532.0</v>
      </c>
      <c r="H2238" s="75"/>
      <c r="I2238" s="73"/>
      <c r="J2238" s="74">
        <v>14891.0</v>
      </c>
      <c r="K2238" s="75"/>
      <c r="L2238" s="76" t="s">
        <v>1383</v>
      </c>
      <c r="M2238" s="74">
        <v>14970.0</v>
      </c>
      <c r="N2238" s="77" t="s">
        <v>1383</v>
      </c>
      <c r="O2238" s="73"/>
      <c r="P2238" s="74">
        <v>15928.0</v>
      </c>
      <c r="Q2238" s="75"/>
    </row>
    <row r="2239" ht="15.0" customHeight="1">
      <c r="A2239" s="71" t="s">
        <v>2228</v>
      </c>
      <c r="B2239" s="72" t="s">
        <v>2599</v>
      </c>
      <c r="C2239" s="78">
        <v>13.0</v>
      </c>
      <c r="D2239" s="74">
        <v>3319.0</v>
      </c>
      <c r="E2239" s="79">
        <f t="shared" ref="E2239:E2240" si="700">C2239/D2239</f>
        <v>0.003916842422</v>
      </c>
      <c r="F2239" s="78">
        <v>350.0</v>
      </c>
      <c r="G2239" s="74">
        <v>120812.0</v>
      </c>
      <c r="H2239" s="79">
        <f>F2239/G2239</f>
        <v>0.002897063206</v>
      </c>
      <c r="I2239" s="78">
        <v>900.0</v>
      </c>
      <c r="J2239" s="74">
        <v>144127.0</v>
      </c>
      <c r="K2239" s="79">
        <f>I2239/J2239</f>
        <v>0.006244492704</v>
      </c>
      <c r="L2239" s="78">
        <v>1030.0</v>
      </c>
      <c r="M2239" s="74">
        <v>163842.0</v>
      </c>
      <c r="N2239" s="79">
        <f>L2239/M2239</f>
        <v>0.006286544354</v>
      </c>
      <c r="O2239" s="78">
        <v>915.0</v>
      </c>
      <c r="P2239" s="74">
        <v>182081.0</v>
      </c>
      <c r="Q2239" s="79">
        <f>O2239/P2239</f>
        <v>0.005025236021</v>
      </c>
    </row>
    <row r="2240" ht="15.0" customHeight="1">
      <c r="A2240" s="71" t="s">
        <v>2536</v>
      </c>
      <c r="B2240" s="72" t="s">
        <v>2599</v>
      </c>
      <c r="C2240" s="76">
        <v>1.0</v>
      </c>
      <c r="D2240" s="74">
        <v>948.0</v>
      </c>
      <c r="E2240" s="79">
        <f t="shared" si="700"/>
        <v>0.001054852321</v>
      </c>
      <c r="F2240" s="73"/>
      <c r="G2240" s="74">
        <v>3603.0</v>
      </c>
      <c r="H2240" s="75"/>
      <c r="I2240" s="73"/>
      <c r="J2240" s="74">
        <v>3605.0</v>
      </c>
      <c r="K2240" s="75"/>
      <c r="L2240" s="73"/>
      <c r="M2240" s="74">
        <v>3097.0</v>
      </c>
      <c r="N2240" s="75"/>
      <c r="O2240" s="73"/>
      <c r="P2240" s="74">
        <v>3157.0</v>
      </c>
      <c r="Q2240" s="75"/>
    </row>
    <row r="2241" ht="15.0" customHeight="1">
      <c r="A2241" s="71" t="s">
        <v>2608</v>
      </c>
      <c r="B2241" s="72" t="s">
        <v>2599</v>
      </c>
      <c r="C2241" s="73"/>
      <c r="D2241" s="74">
        <v>809.0</v>
      </c>
      <c r="E2241" s="75"/>
      <c r="F2241" s="73"/>
      <c r="G2241" s="74">
        <v>2887.0</v>
      </c>
      <c r="H2241" s="75"/>
      <c r="I2241" s="73"/>
      <c r="J2241" s="74">
        <v>2357.0</v>
      </c>
      <c r="K2241" s="75"/>
      <c r="L2241" s="73"/>
      <c r="M2241" s="74">
        <v>2891.0</v>
      </c>
      <c r="N2241" s="75"/>
      <c r="O2241" s="73"/>
      <c r="P2241" s="74">
        <v>4633.0</v>
      </c>
      <c r="Q2241" s="75"/>
    </row>
    <row r="2242" ht="15.0" customHeight="1">
      <c r="A2242" s="71" t="s">
        <v>2609</v>
      </c>
      <c r="B2242" s="72" t="s">
        <v>2599</v>
      </c>
      <c r="C2242" s="73"/>
      <c r="D2242" s="74">
        <v>1387.0</v>
      </c>
      <c r="E2242" s="75"/>
      <c r="F2242" s="73"/>
      <c r="G2242" s="74">
        <v>59209.0</v>
      </c>
      <c r="H2242" s="75"/>
      <c r="I2242" s="78">
        <v>150.0</v>
      </c>
      <c r="J2242" s="74">
        <v>67690.0</v>
      </c>
      <c r="K2242" s="79">
        <f>I2242/J2242</f>
        <v>0.002215984636</v>
      </c>
      <c r="L2242" s="78">
        <v>500.0</v>
      </c>
      <c r="M2242" s="74">
        <v>78861.0</v>
      </c>
      <c r="N2242" s="79">
        <f t="shared" ref="N2242:N2243" si="701">L2242/M2242</f>
        <v>0.006340269588</v>
      </c>
      <c r="O2242" s="78">
        <v>135.0</v>
      </c>
      <c r="P2242" s="74">
        <v>88754.0</v>
      </c>
      <c r="Q2242" s="79">
        <f t="shared" ref="Q2242:Q2243" si="702">O2242/P2242</f>
        <v>0.001521058206</v>
      </c>
    </row>
    <row r="2243" ht="15.0" customHeight="1">
      <c r="A2243" s="71" t="s">
        <v>1185</v>
      </c>
      <c r="B2243" s="72" t="s">
        <v>2599</v>
      </c>
      <c r="C2243" s="78">
        <v>30.0</v>
      </c>
      <c r="D2243" s="74">
        <v>3270.0</v>
      </c>
      <c r="E2243" s="79">
        <f>C2243/D2243</f>
        <v>0.009174311927</v>
      </c>
      <c r="F2243" s="73"/>
      <c r="G2243" s="74">
        <v>17581.0</v>
      </c>
      <c r="H2243" s="75"/>
      <c r="I2243" s="73"/>
      <c r="J2243" s="74">
        <v>22366.0</v>
      </c>
      <c r="K2243" s="75"/>
      <c r="L2243" s="78">
        <v>12.0</v>
      </c>
      <c r="M2243" s="74">
        <v>31351.0</v>
      </c>
      <c r="N2243" s="79">
        <f t="shared" si="701"/>
        <v>0.0003827629103</v>
      </c>
      <c r="O2243" s="78">
        <v>63.0</v>
      </c>
      <c r="P2243" s="74">
        <v>37285.0</v>
      </c>
      <c r="Q2243" s="79">
        <f t="shared" si="702"/>
        <v>0.001689687542</v>
      </c>
    </row>
    <row r="2244" ht="15.0" customHeight="1">
      <c r="A2244" s="71" t="s">
        <v>2610</v>
      </c>
      <c r="B2244" s="72" t="s">
        <v>2599</v>
      </c>
      <c r="C2244" s="73"/>
      <c r="D2244" s="74">
        <v>1598.0</v>
      </c>
      <c r="E2244" s="75"/>
      <c r="F2244" s="73"/>
      <c r="G2244" s="74">
        <v>3285.0</v>
      </c>
      <c r="H2244" s="75"/>
      <c r="I2244" s="73"/>
      <c r="J2244" s="74">
        <v>3472.0</v>
      </c>
      <c r="K2244" s="75"/>
      <c r="L2244" s="73"/>
      <c r="M2244" s="74">
        <v>3862.0</v>
      </c>
      <c r="N2244" s="75"/>
      <c r="O2244" s="73"/>
      <c r="P2244" s="74">
        <v>4286.0</v>
      </c>
      <c r="Q2244" s="75"/>
    </row>
    <row r="2245" ht="15.0" customHeight="1">
      <c r="A2245" s="71" t="s">
        <v>2611</v>
      </c>
      <c r="B2245" s="72" t="s">
        <v>2599</v>
      </c>
      <c r="C2245" s="73"/>
      <c r="D2245" s="74">
        <v>3137.0</v>
      </c>
      <c r="E2245" s="75"/>
      <c r="F2245" s="73"/>
      <c r="G2245" s="74">
        <v>78752.0</v>
      </c>
      <c r="H2245" s="75"/>
      <c r="I2245" s="78">
        <v>250.0</v>
      </c>
      <c r="J2245" s="74">
        <v>83973.0</v>
      </c>
      <c r="K2245" s="80"/>
      <c r="L2245" s="78">
        <v>200.0</v>
      </c>
      <c r="M2245" s="74">
        <v>94270.0</v>
      </c>
      <c r="N2245" s="79">
        <f>L2245/M2245</f>
        <v>0.002121565715</v>
      </c>
      <c r="O2245" s="78">
        <v>154.0</v>
      </c>
      <c r="P2245" s="74">
        <v>98005.0</v>
      </c>
      <c r="Q2245" s="79">
        <f>O2245/P2245</f>
        <v>0.001571348401</v>
      </c>
    </row>
    <row r="2246" ht="15.0" customHeight="1">
      <c r="A2246" s="71" t="s">
        <v>528</v>
      </c>
      <c r="B2246" s="72" t="s">
        <v>2612</v>
      </c>
      <c r="C2246" s="73"/>
      <c r="D2246" s="74">
        <v>6741.0</v>
      </c>
      <c r="E2246" s="75"/>
      <c r="F2246" s="73"/>
      <c r="G2246" s="74">
        <v>8604.0</v>
      </c>
      <c r="H2246" s="75"/>
      <c r="I2246" s="73"/>
      <c r="J2246" s="74">
        <v>9287.0</v>
      </c>
      <c r="K2246" s="75"/>
      <c r="L2246" s="73"/>
      <c r="M2246" s="74">
        <v>8003.0</v>
      </c>
      <c r="N2246" s="75"/>
      <c r="O2246" s="73"/>
      <c r="P2246" s="74">
        <v>8449.0</v>
      </c>
      <c r="Q2246" s="75"/>
    </row>
    <row r="2247" ht="15.0" customHeight="1">
      <c r="A2247" s="71" t="s">
        <v>2613</v>
      </c>
      <c r="B2247" s="72" t="s">
        <v>2612</v>
      </c>
      <c r="C2247" s="73"/>
      <c r="D2247" s="74">
        <v>33967.0</v>
      </c>
      <c r="E2247" s="75"/>
      <c r="F2247" s="78">
        <v>68.0</v>
      </c>
      <c r="G2247" s="74">
        <v>201352.0</v>
      </c>
      <c r="H2247" s="79">
        <f>F2247/G2247</f>
        <v>0.0003377170329</v>
      </c>
      <c r="I2247" s="78">
        <v>597.0</v>
      </c>
      <c r="J2247" s="74">
        <v>223092.0</v>
      </c>
      <c r="K2247" s="79">
        <f>I2247/J2247</f>
        <v>0.002676026034</v>
      </c>
      <c r="L2247" s="78">
        <v>501.0</v>
      </c>
      <c r="M2247" s="74">
        <v>220120.0</v>
      </c>
      <c r="N2247" s="79">
        <f t="shared" ref="N2247:N2249" si="703">L2247/M2247</f>
        <v>0.002276031256</v>
      </c>
      <c r="O2247" s="78">
        <v>469.0</v>
      </c>
      <c r="P2247" s="74">
        <v>235932.0</v>
      </c>
      <c r="Q2247" s="79">
        <f t="shared" ref="Q2247:Q2249" si="704">O2247/P2247</f>
        <v>0.001987860909</v>
      </c>
    </row>
    <row r="2248" ht="15.0" customHeight="1">
      <c r="A2248" s="71" t="s">
        <v>2614</v>
      </c>
      <c r="B2248" s="72" t="s">
        <v>2612</v>
      </c>
      <c r="C2248" s="73"/>
      <c r="D2248" s="74">
        <v>7024.0</v>
      </c>
      <c r="E2248" s="75"/>
      <c r="F2248" s="73"/>
      <c r="G2248" s="74">
        <v>29114.0</v>
      </c>
      <c r="H2248" s="75"/>
      <c r="I2248" s="73"/>
      <c r="J2248" s="74">
        <v>34281.0</v>
      </c>
      <c r="K2248" s="80"/>
      <c r="L2248" s="78">
        <v>55.0</v>
      </c>
      <c r="M2248" s="74">
        <v>34301.0</v>
      </c>
      <c r="N2248" s="79">
        <f t="shared" si="703"/>
        <v>0.001603451794</v>
      </c>
      <c r="O2248" s="78">
        <v>89.0</v>
      </c>
      <c r="P2248" s="74">
        <v>34289.0</v>
      </c>
      <c r="Q2248" s="79">
        <f t="shared" si="704"/>
        <v>0.00259558459</v>
      </c>
    </row>
    <row r="2249" ht="15.0" customHeight="1">
      <c r="A2249" s="71" t="s">
        <v>1725</v>
      </c>
      <c r="B2249" s="72" t="s">
        <v>2612</v>
      </c>
      <c r="C2249" s="78">
        <v>18.0</v>
      </c>
      <c r="D2249" s="74">
        <v>34078.0</v>
      </c>
      <c r="E2249" s="79">
        <f>C2249/D2249</f>
        <v>0.0005282000117</v>
      </c>
      <c r="F2249" s="78">
        <v>200.0</v>
      </c>
      <c r="G2249" s="74">
        <v>54098.0</v>
      </c>
      <c r="H2249" s="79">
        <f>F2249/G2249</f>
        <v>0.003696994344</v>
      </c>
      <c r="I2249" s="78">
        <v>300.0</v>
      </c>
      <c r="J2249" s="74">
        <v>61889.0</v>
      </c>
      <c r="K2249" s="79">
        <f>I2249/J2249</f>
        <v>0.004847388066</v>
      </c>
      <c r="L2249" s="78">
        <v>350.0</v>
      </c>
      <c r="M2249" s="74">
        <v>70249.0</v>
      </c>
      <c r="N2249" s="79">
        <f t="shared" si="703"/>
        <v>0.004982277328</v>
      </c>
      <c r="O2249" s="78">
        <v>440.0</v>
      </c>
      <c r="P2249" s="74">
        <v>83109.0</v>
      </c>
      <c r="Q2249" s="79">
        <f t="shared" si="704"/>
        <v>0.005294252127</v>
      </c>
    </row>
    <row r="2250" ht="15.0" customHeight="1">
      <c r="A2250" s="71" t="s">
        <v>49</v>
      </c>
      <c r="B2250" s="72" t="s">
        <v>2612</v>
      </c>
      <c r="C2250" s="73"/>
      <c r="D2250" s="74">
        <v>15528.0</v>
      </c>
      <c r="E2250" s="75"/>
      <c r="F2250" s="73"/>
      <c r="G2250" s="74">
        <v>16006.0</v>
      </c>
      <c r="H2250" s="75"/>
      <c r="I2250" s="73"/>
      <c r="J2250" s="74">
        <v>15615.0</v>
      </c>
      <c r="K2250" s="75"/>
      <c r="L2250" s="73"/>
      <c r="M2250" s="74">
        <v>15330.0</v>
      </c>
      <c r="N2250" s="75"/>
      <c r="O2250" s="73"/>
      <c r="P2250" s="74">
        <v>16090.0</v>
      </c>
      <c r="Q2250" s="75"/>
    </row>
    <row r="2251" ht="15.0" customHeight="1">
      <c r="A2251" s="71" t="s">
        <v>2615</v>
      </c>
      <c r="B2251" s="72" t="s">
        <v>2612</v>
      </c>
      <c r="C2251" s="73"/>
      <c r="D2251" s="74">
        <v>3140.0</v>
      </c>
      <c r="E2251" s="75"/>
      <c r="F2251" s="73"/>
      <c r="G2251" s="74">
        <v>17222.0</v>
      </c>
      <c r="H2251" s="75"/>
      <c r="I2251" s="73"/>
      <c r="J2251" s="74">
        <v>22112.0</v>
      </c>
      <c r="K2251" s="75"/>
      <c r="L2251" s="73"/>
      <c r="M2251" s="74">
        <v>21336.0</v>
      </c>
      <c r="N2251" s="75"/>
      <c r="O2251" s="73"/>
      <c r="P2251" s="74">
        <v>23878.0</v>
      </c>
      <c r="Q2251" s="75"/>
    </row>
    <row r="2252" ht="15.0" customHeight="1">
      <c r="A2252" s="71" t="s">
        <v>2616</v>
      </c>
      <c r="B2252" s="72" t="s">
        <v>2612</v>
      </c>
      <c r="C2252" s="73"/>
      <c r="D2252" s="74">
        <v>16632.0</v>
      </c>
      <c r="E2252" s="75"/>
      <c r="F2252" s="73"/>
      <c r="G2252" s="74">
        <v>16701.0</v>
      </c>
      <c r="H2252" s="75"/>
      <c r="I2252" s="73"/>
      <c r="J2252" s="74">
        <v>17228.0</v>
      </c>
      <c r="K2252" s="75"/>
      <c r="L2252" s="76" t="s">
        <v>1383</v>
      </c>
      <c r="M2252" s="74">
        <v>16848.0</v>
      </c>
      <c r="N2252" s="77" t="s">
        <v>1383</v>
      </c>
      <c r="O2252" s="76" t="s">
        <v>1383</v>
      </c>
      <c r="P2252" s="74">
        <v>17618.0</v>
      </c>
      <c r="Q2252" s="77" t="s">
        <v>1383</v>
      </c>
    </row>
    <row r="2253" ht="15.0" customHeight="1">
      <c r="A2253" s="71" t="s">
        <v>2617</v>
      </c>
      <c r="B2253" s="72" t="s">
        <v>2612</v>
      </c>
      <c r="C2253" s="78">
        <v>1.0</v>
      </c>
      <c r="D2253" s="74">
        <v>16276.0</v>
      </c>
      <c r="E2253" s="79">
        <f>C2253/D2253</f>
        <v>0.00006144015729</v>
      </c>
      <c r="F2253" s="73"/>
      <c r="G2253" s="74">
        <v>63285.0</v>
      </c>
      <c r="H2253" s="75"/>
      <c r="I2253" s="73"/>
      <c r="J2253" s="74">
        <v>79645.0</v>
      </c>
      <c r="K2253" s="75"/>
      <c r="L2253" s="78">
        <v>22.0</v>
      </c>
      <c r="M2253" s="74">
        <v>79585.0</v>
      </c>
      <c r="N2253" s="79">
        <f>L2253/M2253</f>
        <v>0.0002764340014</v>
      </c>
      <c r="O2253" s="78">
        <f>21+15</f>
        <v>36</v>
      </c>
      <c r="P2253" s="74">
        <v>88447.0</v>
      </c>
      <c r="Q2253" s="79">
        <f>O2253/P2253</f>
        <v>0.0004070234152</v>
      </c>
    </row>
    <row r="2254" ht="15.0" customHeight="1">
      <c r="A2254" s="71" t="s">
        <v>1431</v>
      </c>
      <c r="B2254" s="72" t="s">
        <v>2612</v>
      </c>
      <c r="C2254" s="73"/>
      <c r="D2254" s="74">
        <v>10715.0</v>
      </c>
      <c r="E2254" s="75"/>
      <c r="F2254" s="73"/>
      <c r="G2254" s="74">
        <v>30074.0</v>
      </c>
      <c r="H2254" s="75"/>
      <c r="I2254" s="73"/>
      <c r="J2254" s="74">
        <v>35120.0</v>
      </c>
      <c r="K2254" s="75"/>
      <c r="L2254" s="73"/>
      <c r="M2254" s="74">
        <v>34165.0</v>
      </c>
      <c r="N2254" s="75"/>
      <c r="O2254" s="76" t="s">
        <v>1383</v>
      </c>
      <c r="P2254" s="74">
        <v>33972.0</v>
      </c>
      <c r="Q2254" s="77" t="s">
        <v>1383</v>
      </c>
    </row>
    <row r="2255" ht="15.0" customHeight="1">
      <c r="A2255" s="71" t="s">
        <v>341</v>
      </c>
      <c r="B2255" s="72" t="s">
        <v>2612</v>
      </c>
      <c r="C2255" s="78">
        <v>8.0</v>
      </c>
      <c r="D2255" s="74">
        <v>28065.0</v>
      </c>
      <c r="E2255" s="79">
        <f t="shared" ref="E2255:E2258" si="705">C2255/D2255</f>
        <v>0.0002850525566</v>
      </c>
      <c r="F2255" s="73"/>
      <c r="G2255" s="74">
        <v>31129.0</v>
      </c>
      <c r="H2255" s="75"/>
      <c r="I2255" s="73"/>
      <c r="J2255" s="74">
        <v>30468.0</v>
      </c>
      <c r="K2255" s="75"/>
      <c r="L2255" s="78">
        <v>15.0</v>
      </c>
      <c r="M2255" s="74">
        <v>30503.0</v>
      </c>
      <c r="N2255" s="79">
        <f>L2255/M2255</f>
        <v>0.0004917549094</v>
      </c>
      <c r="O2255" s="78">
        <v>28.0</v>
      </c>
      <c r="P2255" s="74">
        <v>32517.0</v>
      </c>
      <c r="Q2255" s="79">
        <f t="shared" ref="Q2255:Q2260" si="706">O2255/P2255</f>
        <v>0.0008610880463</v>
      </c>
    </row>
    <row r="2256" ht="15.0" customHeight="1">
      <c r="A2256" s="71" t="s">
        <v>472</v>
      </c>
      <c r="B2256" s="72" t="s">
        <v>2612</v>
      </c>
      <c r="C2256" s="78">
        <v>24.0</v>
      </c>
      <c r="D2256" s="74">
        <v>15644.0</v>
      </c>
      <c r="E2256" s="79">
        <f t="shared" si="705"/>
        <v>0.001534134492</v>
      </c>
      <c r="F2256" s="73"/>
      <c r="G2256" s="74">
        <v>16288.0</v>
      </c>
      <c r="H2256" s="75"/>
      <c r="I2256" s="73"/>
      <c r="J2256" s="74">
        <v>16772.0</v>
      </c>
      <c r="K2256" s="75"/>
      <c r="L2256" s="73"/>
      <c r="M2256" s="74">
        <v>16781.0</v>
      </c>
      <c r="N2256" s="75"/>
      <c r="O2256" s="78">
        <v>12.0</v>
      </c>
      <c r="P2256" s="74">
        <v>18328.0</v>
      </c>
      <c r="Q2256" s="79">
        <f t="shared" si="706"/>
        <v>0.0006547359232</v>
      </c>
    </row>
    <row r="2257" ht="15.0" customHeight="1">
      <c r="A2257" s="71" t="s">
        <v>2618</v>
      </c>
      <c r="B2257" s="72" t="s">
        <v>2612</v>
      </c>
      <c r="C2257" s="78">
        <v>67.0</v>
      </c>
      <c r="D2257" s="74">
        <v>53233.0</v>
      </c>
      <c r="E2257" s="79">
        <f t="shared" si="705"/>
        <v>0.001258617775</v>
      </c>
      <c r="F2257" s="78">
        <v>200.0</v>
      </c>
      <c r="G2257" s="74">
        <v>77435.0</v>
      </c>
      <c r="H2257" s="79">
        <f>F2257/G2257</f>
        <v>0.00258281139</v>
      </c>
      <c r="I2257" s="78">
        <v>500.0</v>
      </c>
      <c r="J2257" s="74">
        <v>89432.0</v>
      </c>
      <c r="K2257" s="79">
        <f t="shared" ref="K2257:K2258" si="707">I2257/J2257</f>
        <v>0.005590839968</v>
      </c>
      <c r="L2257" s="78">
        <v>1000.0</v>
      </c>
      <c r="M2257" s="74">
        <v>112737.0</v>
      </c>
      <c r="N2257" s="79">
        <f t="shared" ref="N2257:N2258" si="708">L2257/M2257</f>
        <v>0.008870202329</v>
      </c>
      <c r="O2257" s="78">
        <v>1350.0</v>
      </c>
      <c r="P2257" s="74">
        <v>130060.0</v>
      </c>
      <c r="Q2257" s="79">
        <f t="shared" si="706"/>
        <v>0.0103798247</v>
      </c>
    </row>
    <row r="2258" ht="15.0" customHeight="1">
      <c r="A2258" s="71" t="s">
        <v>1613</v>
      </c>
      <c r="B2258" s="72" t="s">
        <v>2612</v>
      </c>
      <c r="C2258" s="78">
        <v>15.0</v>
      </c>
      <c r="D2258" s="74">
        <v>45931.0</v>
      </c>
      <c r="E2258" s="79">
        <f t="shared" si="705"/>
        <v>0.0003265768218</v>
      </c>
      <c r="F2258" s="73"/>
      <c r="G2258" s="74">
        <v>47436.0</v>
      </c>
      <c r="H2258" s="75"/>
      <c r="I2258" s="78">
        <v>55.0</v>
      </c>
      <c r="J2258" s="74">
        <v>49742.0</v>
      </c>
      <c r="K2258" s="79">
        <f t="shared" si="707"/>
        <v>0.00110570544</v>
      </c>
      <c r="L2258" s="78">
        <v>32.0</v>
      </c>
      <c r="M2258" s="74">
        <v>52092.0</v>
      </c>
      <c r="N2258" s="79">
        <f t="shared" si="708"/>
        <v>0.0006142977808</v>
      </c>
      <c r="O2258" s="78">
        <v>70.0</v>
      </c>
      <c r="P2258" s="74">
        <v>54280.0</v>
      </c>
      <c r="Q2258" s="79">
        <f t="shared" si="706"/>
        <v>0.001289609433</v>
      </c>
    </row>
    <row r="2259" ht="15.0" customHeight="1">
      <c r="A2259" s="71" t="s">
        <v>2619</v>
      </c>
      <c r="B2259" s="72" t="s">
        <v>2612</v>
      </c>
      <c r="C2259" s="73"/>
      <c r="D2259" s="74">
        <v>11645.0</v>
      </c>
      <c r="E2259" s="75"/>
      <c r="F2259" s="73"/>
      <c r="G2259" s="74">
        <v>18711.0</v>
      </c>
      <c r="H2259" s="75"/>
      <c r="I2259" s="73"/>
      <c r="J2259" s="74">
        <v>19073.0</v>
      </c>
      <c r="K2259" s="75"/>
      <c r="L2259" s="76" t="s">
        <v>1383</v>
      </c>
      <c r="M2259" s="74">
        <v>18182.0</v>
      </c>
      <c r="N2259" s="77" t="s">
        <v>1383</v>
      </c>
      <c r="O2259" s="78">
        <v>12.0</v>
      </c>
      <c r="P2259" s="74">
        <v>19095.0</v>
      </c>
      <c r="Q2259" s="79">
        <f t="shared" si="706"/>
        <v>0.0006284367636</v>
      </c>
    </row>
    <row r="2260" ht="15.0" customHeight="1">
      <c r="A2260" s="71" t="s">
        <v>1530</v>
      </c>
      <c r="B2260" s="72" t="s">
        <v>2612</v>
      </c>
      <c r="C2260" s="73"/>
      <c r="D2260" s="74">
        <v>655.0</v>
      </c>
      <c r="E2260" s="75"/>
      <c r="F2260" s="78">
        <v>250.0</v>
      </c>
      <c r="G2260" s="74">
        <v>47422.0</v>
      </c>
      <c r="H2260" s="79">
        <f>F2260/G2260</f>
        <v>0.00527181477</v>
      </c>
      <c r="I2260" s="78">
        <v>800.0</v>
      </c>
      <c r="J2260" s="74">
        <v>49771.0</v>
      </c>
      <c r="K2260" s="79">
        <f>I2260/J2260</f>
        <v>0.01607361717</v>
      </c>
      <c r="L2260" s="78">
        <v>1050.0</v>
      </c>
      <c r="M2260" s="74">
        <v>46583.0</v>
      </c>
      <c r="N2260" s="79">
        <f>L2260/M2260</f>
        <v>0.02254041174</v>
      </c>
      <c r="O2260" s="78">
        <v>900.0</v>
      </c>
      <c r="P2260" s="74">
        <v>47119.0</v>
      </c>
      <c r="Q2260" s="79">
        <f t="shared" si="706"/>
        <v>0.01910057514</v>
      </c>
    </row>
    <row r="2261" ht="15.0" customHeight="1">
      <c r="A2261" s="71" t="s">
        <v>2620</v>
      </c>
      <c r="B2261" s="72" t="s">
        <v>2612</v>
      </c>
      <c r="C2261" s="73"/>
      <c r="D2261" s="74">
        <v>16817.0</v>
      </c>
      <c r="E2261" s="75"/>
      <c r="F2261" s="73"/>
      <c r="G2261" s="74">
        <v>25260.0</v>
      </c>
      <c r="H2261" s="75"/>
      <c r="I2261" s="73"/>
      <c r="J2261" s="74">
        <v>26970.0</v>
      </c>
      <c r="K2261" s="75"/>
      <c r="L2261" s="73"/>
      <c r="M2261" s="74">
        <v>27037.0</v>
      </c>
      <c r="N2261" s="75"/>
      <c r="O2261" s="73"/>
      <c r="P2261" s="74">
        <v>27375.0</v>
      </c>
      <c r="Q2261" s="75"/>
    </row>
    <row r="2262" ht="15.0" customHeight="1">
      <c r="A2262" s="71" t="s">
        <v>2621</v>
      </c>
      <c r="B2262" s="72" t="s">
        <v>2612</v>
      </c>
      <c r="C2262" s="78">
        <v>19.0</v>
      </c>
      <c r="D2262" s="74">
        <v>19993.0</v>
      </c>
      <c r="E2262" s="79">
        <f t="shared" ref="E2262:E2264" si="709">C2262/D2262</f>
        <v>0.0009503326164</v>
      </c>
      <c r="F2262" s="76" t="s">
        <v>1383</v>
      </c>
      <c r="G2262" s="74">
        <v>32721.0</v>
      </c>
      <c r="H2262" s="77" t="s">
        <v>1383</v>
      </c>
      <c r="I2262" s="73"/>
      <c r="J2262" s="74">
        <v>35771.0</v>
      </c>
      <c r="K2262" s="75"/>
      <c r="L2262" s="78">
        <v>280.0</v>
      </c>
      <c r="M2262" s="74">
        <v>41082.0</v>
      </c>
      <c r="N2262" s="79">
        <f t="shared" ref="N2262:N2263" si="710">L2262/M2262</f>
        <v>0.006815637019</v>
      </c>
      <c r="O2262" s="78">
        <v>55.0</v>
      </c>
      <c r="P2262" s="74">
        <v>46999.0</v>
      </c>
      <c r="Q2262" s="79">
        <f t="shared" ref="Q2262:Q2263" si="711">O2262/P2262</f>
        <v>0.001170237665</v>
      </c>
    </row>
    <row r="2263" ht="15.0" customHeight="1">
      <c r="A2263" s="71" t="s">
        <v>2622</v>
      </c>
      <c r="B2263" s="72" t="s">
        <v>2612</v>
      </c>
      <c r="C2263" s="78">
        <v>5.0</v>
      </c>
      <c r="D2263" s="74">
        <v>46850.0</v>
      </c>
      <c r="E2263" s="79">
        <f t="shared" si="709"/>
        <v>0.0001067235859</v>
      </c>
      <c r="F2263" s="73"/>
      <c r="G2263" s="74">
        <v>51610.0</v>
      </c>
      <c r="H2263" s="75"/>
      <c r="I2263" s="78">
        <v>125.0</v>
      </c>
      <c r="J2263" s="74">
        <v>56119.0</v>
      </c>
      <c r="K2263" s="79">
        <f>I2263/J2263</f>
        <v>0.002227409612</v>
      </c>
      <c r="L2263" s="78">
        <v>142.0</v>
      </c>
      <c r="M2263" s="74">
        <v>59883.0</v>
      </c>
      <c r="N2263" s="79">
        <f t="shared" si="710"/>
        <v>0.002371290683</v>
      </c>
      <c r="O2263" s="78">
        <v>175.0</v>
      </c>
      <c r="P2263" s="74">
        <v>62353.0</v>
      </c>
      <c r="Q2263" s="79">
        <f t="shared" si="711"/>
        <v>0.002806601126</v>
      </c>
    </row>
    <row r="2264" ht="15.0" customHeight="1">
      <c r="A2264" s="71" t="s">
        <v>1440</v>
      </c>
      <c r="B2264" s="72" t="s">
        <v>2612</v>
      </c>
      <c r="C2264" s="78">
        <v>19.0</v>
      </c>
      <c r="D2264" s="74">
        <v>37852.0</v>
      </c>
      <c r="E2264" s="79">
        <f t="shared" si="709"/>
        <v>0.0005019549826</v>
      </c>
      <c r="F2264" s="73"/>
      <c r="G2264" s="74">
        <v>39007.0</v>
      </c>
      <c r="H2264" s="75"/>
      <c r="I2264" s="73"/>
      <c r="J2264" s="74">
        <v>39044.0</v>
      </c>
      <c r="K2264" s="75"/>
      <c r="L2264" s="76" t="s">
        <v>1383</v>
      </c>
      <c r="M2264" s="74">
        <v>38469.0</v>
      </c>
      <c r="N2264" s="77" t="s">
        <v>1383</v>
      </c>
      <c r="O2264" s="76" t="s">
        <v>1383</v>
      </c>
      <c r="P2264" s="74">
        <v>40639.0</v>
      </c>
      <c r="Q2264" s="77" t="s">
        <v>1383</v>
      </c>
    </row>
    <row r="2265" ht="15.0" customHeight="1">
      <c r="A2265" s="71" t="s">
        <v>1868</v>
      </c>
      <c r="B2265" s="72" t="s">
        <v>2612</v>
      </c>
      <c r="C2265" s="73"/>
      <c r="D2265" s="74">
        <v>21729.0</v>
      </c>
      <c r="E2265" s="75"/>
      <c r="F2265" s="73"/>
      <c r="G2265" s="74">
        <v>21641.0</v>
      </c>
      <c r="H2265" s="75"/>
      <c r="I2265" s="73"/>
      <c r="J2265" s="74">
        <v>21568.0</v>
      </c>
      <c r="K2265" s="75"/>
      <c r="L2265" s="76" t="s">
        <v>1383</v>
      </c>
      <c r="M2265" s="74">
        <v>21870.0</v>
      </c>
      <c r="N2265" s="77" t="s">
        <v>1383</v>
      </c>
      <c r="O2265" s="73"/>
      <c r="P2265" s="74">
        <v>23146.0</v>
      </c>
      <c r="Q2265" s="75"/>
    </row>
    <row r="2266" ht="15.0" customHeight="1">
      <c r="A2266" s="71" t="s">
        <v>2623</v>
      </c>
      <c r="B2266" s="72" t="s">
        <v>2612</v>
      </c>
      <c r="C2266" s="73"/>
      <c r="D2266" s="74">
        <v>14483.0</v>
      </c>
      <c r="E2266" s="75"/>
      <c r="F2266" s="73"/>
      <c r="G2266" s="74">
        <v>15491.0</v>
      </c>
      <c r="H2266" s="75"/>
      <c r="I2266" s="73"/>
      <c r="J2266" s="74">
        <v>14875.0</v>
      </c>
      <c r="K2266" s="75"/>
      <c r="L2266" s="76" t="s">
        <v>1383</v>
      </c>
      <c r="M2266" s="74">
        <v>13913.0</v>
      </c>
      <c r="N2266" s="77" t="s">
        <v>1383</v>
      </c>
      <c r="O2266" s="76" t="s">
        <v>1383</v>
      </c>
      <c r="P2266" s="74">
        <v>14092.0</v>
      </c>
      <c r="Q2266" s="77" t="s">
        <v>1383</v>
      </c>
    </row>
    <row r="2267" ht="15.0" customHeight="1">
      <c r="A2267" s="71" t="s">
        <v>1689</v>
      </c>
      <c r="B2267" s="72" t="s">
        <v>2612</v>
      </c>
      <c r="C2267" s="73"/>
      <c r="D2267" s="74">
        <v>23628.0</v>
      </c>
      <c r="E2267" s="75"/>
      <c r="F2267" s="73"/>
      <c r="G2267" s="74">
        <v>22497.0</v>
      </c>
      <c r="H2267" s="75"/>
      <c r="I2267" s="73"/>
      <c r="J2267" s="74">
        <v>21504.0</v>
      </c>
      <c r="K2267" s="75"/>
      <c r="L2267" s="73"/>
      <c r="M2267" s="74">
        <v>20039.0</v>
      </c>
      <c r="N2267" s="75"/>
      <c r="O2267" s="73"/>
      <c r="P2267" s="74">
        <v>20595.0</v>
      </c>
      <c r="Q2267" s="75"/>
    </row>
    <row r="2268" ht="15.0" customHeight="1">
      <c r="A2268" s="71" t="s">
        <v>1227</v>
      </c>
      <c r="B2268" s="72" t="s">
        <v>2612</v>
      </c>
      <c r="C2268" s="73"/>
      <c r="D2268" s="74">
        <v>13285.0</v>
      </c>
      <c r="E2268" s="75"/>
      <c r="F2268" s="73"/>
      <c r="G2268" s="74">
        <v>17075.0</v>
      </c>
      <c r="H2268" s="75"/>
      <c r="I2268" s="73"/>
      <c r="J2268" s="74">
        <v>17746.0</v>
      </c>
      <c r="K2268" s="75"/>
      <c r="L2268" s="76" t="s">
        <v>1383</v>
      </c>
      <c r="M2268" s="74">
        <v>16468.0</v>
      </c>
      <c r="N2268" s="77" t="s">
        <v>1383</v>
      </c>
      <c r="O2268" s="73"/>
      <c r="P2268" s="74">
        <v>16599.0</v>
      </c>
      <c r="Q2268" s="75"/>
    </row>
    <row r="2269" ht="15.0" customHeight="1">
      <c r="A2269" s="71" t="s">
        <v>1132</v>
      </c>
      <c r="B2269" s="72" t="s">
        <v>2612</v>
      </c>
      <c r="C2269" s="78">
        <v>9.0</v>
      </c>
      <c r="D2269" s="74">
        <v>32156.0</v>
      </c>
      <c r="E2269" s="79">
        <f>C2269/D2269</f>
        <v>0.0002798855579</v>
      </c>
      <c r="F2269" s="73"/>
      <c r="G2269" s="74">
        <v>34306.0</v>
      </c>
      <c r="H2269" s="75"/>
      <c r="I2269" s="73"/>
      <c r="J2269" s="74">
        <v>35022.0</v>
      </c>
      <c r="K2269" s="75"/>
      <c r="L2269" s="78">
        <v>30.0</v>
      </c>
      <c r="M2269" s="74">
        <v>36785.0</v>
      </c>
      <c r="N2269" s="79">
        <f>L2269/M2269</f>
        <v>0.0008155498165</v>
      </c>
      <c r="O2269" s="78">
        <v>30.0</v>
      </c>
      <c r="P2269" s="74">
        <v>38868.0</v>
      </c>
      <c r="Q2269" s="79">
        <f>O2269/P2269</f>
        <v>0.0007718431615</v>
      </c>
    </row>
    <row r="2270" ht="15.0" customHeight="1">
      <c r="A2270" s="71" t="s">
        <v>2624</v>
      </c>
      <c r="B2270" s="72" t="s">
        <v>2612</v>
      </c>
      <c r="C2270" s="73"/>
      <c r="D2270" s="74">
        <v>15582.0</v>
      </c>
      <c r="E2270" s="75"/>
      <c r="F2270" s="73"/>
      <c r="G2270" s="74">
        <v>19569.0</v>
      </c>
      <c r="H2270" s="75"/>
      <c r="I2270" s="73"/>
      <c r="J2270" s="74">
        <v>19209.0</v>
      </c>
      <c r="K2270" s="75"/>
      <c r="L2270" s="76" t="s">
        <v>1383</v>
      </c>
      <c r="M2270" s="74">
        <v>17264.0</v>
      </c>
      <c r="N2270" s="77" t="s">
        <v>1383</v>
      </c>
      <c r="O2270" s="73"/>
      <c r="P2270" s="74">
        <v>18708.0</v>
      </c>
      <c r="Q2270" s="75"/>
    </row>
    <row r="2271" ht="15.0" customHeight="1">
      <c r="A2271" s="71" t="s">
        <v>2625</v>
      </c>
      <c r="B2271" s="72" t="s">
        <v>2612</v>
      </c>
      <c r="C2271" s="73"/>
      <c r="D2271" s="74">
        <v>13559.0</v>
      </c>
      <c r="E2271" s="75"/>
      <c r="F2271" s="76" t="s">
        <v>1383</v>
      </c>
      <c r="G2271" s="74">
        <v>32929.0</v>
      </c>
      <c r="H2271" s="77" t="s">
        <v>1383</v>
      </c>
      <c r="I2271" s="78">
        <v>200.0</v>
      </c>
      <c r="J2271" s="74">
        <v>51284.0</v>
      </c>
      <c r="K2271" s="79">
        <f>I2271/J2271</f>
        <v>0.003899851806</v>
      </c>
      <c r="L2271" s="78">
        <v>900.0</v>
      </c>
      <c r="M2271" s="74">
        <v>63277.0</v>
      </c>
      <c r="N2271" s="79">
        <f>L2271/M2271</f>
        <v>0.01422317746</v>
      </c>
      <c r="O2271" s="78">
        <v>950.0</v>
      </c>
      <c r="P2271" s="74">
        <v>63505.0</v>
      </c>
      <c r="Q2271" s="79">
        <f>O2271/P2271</f>
        <v>0.01495945201</v>
      </c>
    </row>
    <row r="2272" ht="15.0" customHeight="1">
      <c r="A2272" s="71" t="s">
        <v>2626</v>
      </c>
      <c r="B2272" s="72" t="s">
        <v>2612</v>
      </c>
      <c r="C2272" s="78">
        <v>5.0</v>
      </c>
      <c r="D2272" s="74">
        <v>15807.0</v>
      </c>
      <c r="E2272" s="79">
        <f t="shared" ref="E2272:E2273" si="712">C2272/D2272</f>
        <v>0.0003163155564</v>
      </c>
      <c r="F2272" s="73"/>
      <c r="G2272" s="74">
        <v>16784.0</v>
      </c>
      <c r="H2272" s="75"/>
      <c r="I2272" s="73"/>
      <c r="J2272" s="74">
        <v>16091.0</v>
      </c>
      <c r="K2272" s="75"/>
      <c r="L2272" s="76" t="s">
        <v>1383</v>
      </c>
      <c r="M2272" s="74">
        <v>16037.0</v>
      </c>
      <c r="N2272" s="77" t="s">
        <v>1383</v>
      </c>
      <c r="O2272" s="76" t="s">
        <v>1383</v>
      </c>
      <c r="P2272" s="74">
        <v>16680.0</v>
      </c>
      <c r="Q2272" s="77" t="s">
        <v>1383</v>
      </c>
    </row>
    <row r="2273" ht="15.0" customHeight="1">
      <c r="A2273" s="71" t="s">
        <v>2627</v>
      </c>
      <c r="B2273" s="72" t="s">
        <v>2612</v>
      </c>
      <c r="C2273" s="78">
        <v>106.0</v>
      </c>
      <c r="D2273" s="74">
        <v>27073.0</v>
      </c>
      <c r="E2273" s="79">
        <f t="shared" si="712"/>
        <v>0.003915340007</v>
      </c>
      <c r="F2273" s="78">
        <v>150.0</v>
      </c>
      <c r="G2273" s="74">
        <v>43996.0</v>
      </c>
      <c r="H2273" s="79">
        <f>F2273/G2273</f>
        <v>0.003409400855</v>
      </c>
      <c r="I2273" s="78">
        <v>235.0</v>
      </c>
      <c r="J2273" s="74">
        <v>44355.0</v>
      </c>
      <c r="K2273" s="79">
        <f>I2273/J2273</f>
        <v>0.005298162552</v>
      </c>
      <c r="L2273" s="78">
        <v>190.0</v>
      </c>
      <c r="M2273" s="74">
        <v>54455.0</v>
      </c>
      <c r="N2273" s="79">
        <f>L2273/M2273</f>
        <v>0.003489119456</v>
      </c>
      <c r="O2273" s="78">
        <v>200.0</v>
      </c>
      <c r="P2273" s="74">
        <v>59653.0</v>
      </c>
      <c r="Q2273" s="79">
        <f>O2273/P2273</f>
        <v>0.003352723249</v>
      </c>
    </row>
    <row r="2274" ht="15.0" customHeight="1">
      <c r="A2274" s="71" t="s">
        <v>1047</v>
      </c>
      <c r="B2274" s="72" t="s">
        <v>2612</v>
      </c>
      <c r="C2274" s="73"/>
      <c r="D2274" s="74">
        <v>21279.0</v>
      </c>
      <c r="E2274" s="75"/>
      <c r="F2274" s="73"/>
      <c r="G2274" s="74">
        <v>20075.0</v>
      </c>
      <c r="H2274" s="75"/>
      <c r="I2274" s="73"/>
      <c r="J2274" s="74">
        <v>20002.0</v>
      </c>
      <c r="K2274" s="75"/>
      <c r="L2274" s="73"/>
      <c r="M2274" s="74">
        <v>18649.0</v>
      </c>
      <c r="N2274" s="75"/>
      <c r="O2274" s="73"/>
      <c r="P2274" s="74">
        <v>18695.0</v>
      </c>
      <c r="Q2274" s="75"/>
    </row>
    <row r="2275" ht="15.0" customHeight="1">
      <c r="A2275" s="71" t="s">
        <v>2628</v>
      </c>
      <c r="B2275" s="72" t="s">
        <v>2612</v>
      </c>
      <c r="C2275" s="73"/>
      <c r="D2275" s="74">
        <v>37505.0</v>
      </c>
      <c r="E2275" s="75"/>
      <c r="F2275" s="76" t="s">
        <v>1383</v>
      </c>
      <c r="G2275" s="74">
        <v>44978.0</v>
      </c>
      <c r="H2275" s="77" t="s">
        <v>1383</v>
      </c>
      <c r="I2275" s="73"/>
      <c r="J2275" s="74">
        <v>51644.0</v>
      </c>
      <c r="K2275" s="75"/>
      <c r="L2275" s="78">
        <v>160.0</v>
      </c>
      <c r="M2275" s="74">
        <v>58674.0</v>
      </c>
      <c r="N2275" s="79">
        <f t="shared" ref="N2275:N2276" si="713">L2275/M2275</f>
        <v>0.002726931861</v>
      </c>
      <c r="O2275" s="78">
        <v>190.0</v>
      </c>
      <c r="P2275" s="74">
        <v>61617.0</v>
      </c>
      <c r="Q2275" s="79">
        <f t="shared" ref="Q2275:Q2276" si="714">O2275/P2275</f>
        <v>0.003083564601</v>
      </c>
    </row>
    <row r="2276" ht="15.0" customHeight="1">
      <c r="A2276" s="71" t="s">
        <v>877</v>
      </c>
      <c r="B2276" s="72" t="s">
        <v>2612</v>
      </c>
      <c r="C2276" s="73"/>
      <c r="D2276" s="74">
        <v>17121.0</v>
      </c>
      <c r="E2276" s="75"/>
      <c r="F2276" s="78">
        <v>90.0</v>
      </c>
      <c r="G2276" s="74">
        <v>55054.0</v>
      </c>
      <c r="H2276" s="79">
        <f>F2276/G2276</f>
        <v>0.001634758601</v>
      </c>
      <c r="I2276" s="78">
        <v>227.0</v>
      </c>
      <c r="J2276" s="74">
        <v>65259.0</v>
      </c>
      <c r="K2276" s="79">
        <f>I2276/J2276</f>
        <v>0.003478447417</v>
      </c>
      <c r="L2276" s="78">
        <v>200.0</v>
      </c>
      <c r="M2276" s="74">
        <v>70629.0</v>
      </c>
      <c r="N2276" s="79">
        <f t="shared" si="713"/>
        <v>0.002831698028</v>
      </c>
      <c r="O2276" s="78">
        <v>250.0</v>
      </c>
      <c r="P2276" s="74">
        <v>75915.0</v>
      </c>
      <c r="Q2276" s="79">
        <f t="shared" si="714"/>
        <v>0.00329315682</v>
      </c>
    </row>
    <row r="2277" ht="15.0" customHeight="1">
      <c r="A2277" s="71" t="s">
        <v>2629</v>
      </c>
      <c r="B2277" s="72" t="s">
        <v>2612</v>
      </c>
      <c r="C2277" s="73"/>
      <c r="D2277" s="74">
        <v>8908.0</v>
      </c>
      <c r="E2277" s="75"/>
      <c r="F2277" s="73"/>
      <c r="G2277" s="74">
        <v>10741.0</v>
      </c>
      <c r="H2277" s="75"/>
      <c r="I2277" s="73"/>
      <c r="J2277" s="74">
        <v>10443.0</v>
      </c>
      <c r="K2277" s="75"/>
      <c r="L2277" s="73"/>
      <c r="M2277" s="74">
        <v>9388.0</v>
      </c>
      <c r="N2277" s="75"/>
      <c r="O2277" s="73"/>
      <c r="P2277" s="74">
        <v>9097.0</v>
      </c>
      <c r="Q2277" s="75"/>
    </row>
    <row r="2278" ht="15.0" customHeight="1">
      <c r="A2278" s="71" t="s">
        <v>2630</v>
      </c>
      <c r="B2278" s="72" t="s">
        <v>2612</v>
      </c>
      <c r="C2278" s="78">
        <v>2075.0</v>
      </c>
      <c r="D2278" s="74">
        <v>138537.0</v>
      </c>
      <c r="E2278" s="79">
        <f>C2278/D2278</f>
        <v>0.01497794813</v>
      </c>
      <c r="F2278" s="78">
        <v>10000.0</v>
      </c>
      <c r="G2278" s="74">
        <v>433187.0</v>
      </c>
      <c r="H2278" s="79">
        <f t="shared" ref="H2278:H2280" si="715">F2278/G2278</f>
        <v>0.02308471861</v>
      </c>
      <c r="I2278" s="78">
        <v>20000.0</v>
      </c>
      <c r="J2278" s="74">
        <v>539449.0</v>
      </c>
      <c r="K2278" s="79">
        <f>I2278/J2278</f>
        <v>0.03707486713</v>
      </c>
      <c r="L2278" s="78">
        <v>25100.0</v>
      </c>
      <c r="M2278" s="74">
        <v>725263.0</v>
      </c>
      <c r="N2278" s="79">
        <f t="shared" ref="N2278:N2281" si="716">L2278/M2278</f>
        <v>0.03460813526</v>
      </c>
      <c r="O2278" s="78">
        <v>30053.0</v>
      </c>
      <c r="P2278" s="74">
        <v>767885.0</v>
      </c>
      <c r="Q2278" s="79">
        <f t="shared" ref="Q2278:Q2281" si="717">O2278/P2278</f>
        <v>0.03913737083</v>
      </c>
    </row>
    <row r="2279" ht="15.0" customHeight="1">
      <c r="A2279" s="71" t="s">
        <v>285</v>
      </c>
      <c r="B2279" s="72" t="s">
        <v>2612</v>
      </c>
      <c r="C2279" s="76" t="s">
        <v>1383</v>
      </c>
      <c r="D2279" s="74">
        <v>21607.0</v>
      </c>
      <c r="E2279" s="77" t="s">
        <v>1383</v>
      </c>
      <c r="F2279" s="78">
        <v>50.0</v>
      </c>
      <c r="G2279" s="74">
        <v>28881.0</v>
      </c>
      <c r="H2279" s="79">
        <f t="shared" si="715"/>
        <v>0.001731241993</v>
      </c>
      <c r="I2279" s="73"/>
      <c r="J2279" s="74">
        <v>28666.0</v>
      </c>
      <c r="K2279" s="75"/>
      <c r="L2279" s="78">
        <f>18+15</f>
        <v>33</v>
      </c>
      <c r="M2279" s="74">
        <v>28739.0</v>
      </c>
      <c r="N2279" s="79">
        <f t="shared" si="716"/>
        <v>0.001148265423</v>
      </c>
      <c r="O2279" s="78">
        <v>12.0</v>
      </c>
      <c r="P2279" s="74">
        <v>30080.0</v>
      </c>
      <c r="Q2279" s="79">
        <f t="shared" si="717"/>
        <v>0.0003989361702</v>
      </c>
    </row>
    <row r="2280" ht="15.0" customHeight="1">
      <c r="A2280" s="71" t="s">
        <v>2631</v>
      </c>
      <c r="B2280" s="72" t="s">
        <v>2612</v>
      </c>
      <c r="C2280" s="78">
        <v>143.0</v>
      </c>
      <c r="D2280" s="74">
        <v>28716.0</v>
      </c>
      <c r="E2280" s="79">
        <f>C2280/D2280</f>
        <v>0.004979802201</v>
      </c>
      <c r="F2280" s="78">
        <v>225.0</v>
      </c>
      <c r="G2280" s="74">
        <v>49102.0</v>
      </c>
      <c r="H2280" s="79">
        <f t="shared" si="715"/>
        <v>0.004582298073</v>
      </c>
      <c r="I2280" s="78">
        <v>140.0</v>
      </c>
      <c r="J2280" s="74">
        <v>56113.0</v>
      </c>
      <c r="K2280" s="79">
        <f>I2280/J2280</f>
        <v>0.002494965516</v>
      </c>
      <c r="L2280" s="78">
        <v>226.0</v>
      </c>
      <c r="M2280" s="74">
        <v>62790.0</v>
      </c>
      <c r="N2280" s="79">
        <f t="shared" si="716"/>
        <v>0.003599299251</v>
      </c>
      <c r="O2280" s="78">
        <v>535.0</v>
      </c>
      <c r="P2280" s="74">
        <v>70032.0</v>
      </c>
      <c r="Q2280" s="79">
        <f t="shared" si="717"/>
        <v>0.007639364862</v>
      </c>
    </row>
    <row r="2281" ht="15.0" customHeight="1">
      <c r="A2281" s="71" t="s">
        <v>2632</v>
      </c>
      <c r="B2281" s="72" t="s">
        <v>2612</v>
      </c>
      <c r="C2281" s="73"/>
      <c r="D2281" s="74">
        <v>15461.0</v>
      </c>
      <c r="E2281" s="75"/>
      <c r="F2281" s="73"/>
      <c r="G2281" s="74">
        <v>17123.0</v>
      </c>
      <c r="H2281" s="75"/>
      <c r="I2281" s="73"/>
      <c r="J2281" s="74">
        <v>16335.0</v>
      </c>
      <c r="K2281" s="75"/>
      <c r="L2281" s="78">
        <v>40.0</v>
      </c>
      <c r="M2281" s="74">
        <v>17394.0</v>
      </c>
      <c r="N2281" s="79">
        <f t="shared" si="716"/>
        <v>0.002299643555</v>
      </c>
      <c r="O2281" s="78">
        <v>36.0</v>
      </c>
      <c r="P2281" s="74">
        <v>18985.0</v>
      </c>
      <c r="Q2281" s="79">
        <f t="shared" si="717"/>
        <v>0.001896233869</v>
      </c>
    </row>
    <row r="2282" ht="15.0" customHeight="1">
      <c r="A2282" s="71" t="s">
        <v>2633</v>
      </c>
      <c r="B2282" s="72" t="s">
        <v>2612</v>
      </c>
      <c r="C2282" s="73"/>
      <c r="D2282" s="74">
        <v>6226.0</v>
      </c>
      <c r="E2282" s="75"/>
      <c r="F2282" s="73"/>
      <c r="G2282" s="74">
        <v>7577.0</v>
      </c>
      <c r="H2282" s="75"/>
      <c r="I2282" s="73"/>
      <c r="J2282" s="74">
        <v>7481.0</v>
      </c>
      <c r="K2282" s="75"/>
      <c r="L2282" s="76" t="s">
        <v>1383</v>
      </c>
      <c r="M2282" s="74">
        <v>7450.0</v>
      </c>
      <c r="N2282" s="77" t="s">
        <v>1383</v>
      </c>
      <c r="O2282" s="73"/>
      <c r="P2282" s="74">
        <v>7897.0</v>
      </c>
      <c r="Q2282" s="75"/>
    </row>
    <row r="2283" ht="15.0" customHeight="1">
      <c r="A2283" s="71" t="s">
        <v>2228</v>
      </c>
      <c r="B2283" s="72" t="s">
        <v>2612</v>
      </c>
      <c r="C2283" s="73"/>
      <c r="D2283" s="74">
        <v>17744.0</v>
      </c>
      <c r="E2283" s="75"/>
      <c r="F2283" s="73"/>
      <c r="G2283" s="74">
        <v>22079.0</v>
      </c>
      <c r="H2283" s="75"/>
      <c r="I2283" s="73"/>
      <c r="J2283" s="74">
        <v>21663.0</v>
      </c>
      <c r="K2283" s="75"/>
      <c r="L2283" s="73"/>
      <c r="M2283" s="74">
        <v>21043.0</v>
      </c>
      <c r="N2283" s="75"/>
      <c r="O2283" s="73"/>
      <c r="P2283" s="74">
        <v>21471.0</v>
      </c>
      <c r="Q2283" s="75"/>
    </row>
    <row r="2284" ht="15.0" customHeight="1">
      <c r="A2284" s="71" t="s">
        <v>1455</v>
      </c>
      <c r="B2284" s="72" t="s">
        <v>2612</v>
      </c>
      <c r="C2284" s="78">
        <v>7.0</v>
      </c>
      <c r="D2284" s="74">
        <v>10018.0</v>
      </c>
      <c r="E2284" s="79">
        <f>C2284/D2284</f>
        <v>0.0006987422639</v>
      </c>
      <c r="F2284" s="73"/>
      <c r="G2284" s="74">
        <v>21367.0</v>
      </c>
      <c r="H2284" s="75"/>
      <c r="I2284" s="73"/>
      <c r="J2284" s="74">
        <v>26870.0</v>
      </c>
      <c r="K2284" s="75"/>
      <c r="L2284" s="76" t="s">
        <v>1383</v>
      </c>
      <c r="M2284" s="74">
        <v>26567.0</v>
      </c>
      <c r="N2284" s="77" t="s">
        <v>1383</v>
      </c>
      <c r="O2284" s="76" t="s">
        <v>1383</v>
      </c>
      <c r="P2284" s="74">
        <v>26197.0</v>
      </c>
      <c r="Q2284" s="77" t="s">
        <v>1383</v>
      </c>
    </row>
    <row r="2285" ht="15.0" customHeight="1">
      <c r="A2285" s="71" t="s">
        <v>995</v>
      </c>
      <c r="B2285" s="72" t="s">
        <v>2612</v>
      </c>
      <c r="C2285" s="73"/>
      <c r="D2285" s="74">
        <v>17731.0</v>
      </c>
      <c r="E2285" s="75"/>
      <c r="F2285" s="78">
        <v>100.0</v>
      </c>
      <c r="G2285" s="74">
        <v>30945.0</v>
      </c>
      <c r="H2285" s="79">
        <f t="shared" ref="H2285:H2286" si="718">F2285/G2285</f>
        <v>0.003231539829</v>
      </c>
      <c r="I2285" s="78">
        <v>100.0</v>
      </c>
      <c r="J2285" s="74">
        <v>33649.0</v>
      </c>
      <c r="K2285" s="79">
        <f t="shared" ref="K2285:K2286" si="719">I2285/J2285</f>
        <v>0.002971856519</v>
      </c>
      <c r="L2285" s="78">
        <v>66.0</v>
      </c>
      <c r="M2285" s="74">
        <v>33827.0</v>
      </c>
      <c r="N2285" s="79">
        <f t="shared" ref="N2285:N2286" si="720">L2285/M2285</f>
        <v>0.001951104148</v>
      </c>
      <c r="O2285" s="78">
        <v>101.0</v>
      </c>
      <c r="P2285" s="74">
        <v>35400.0</v>
      </c>
      <c r="Q2285" s="79">
        <f t="shared" ref="Q2285:Q2286" si="721">O2285/P2285</f>
        <v>0.002853107345</v>
      </c>
    </row>
    <row r="2286" ht="15.0" customHeight="1">
      <c r="A2286" s="71" t="s">
        <v>2634</v>
      </c>
      <c r="B2286" s="72" t="s">
        <v>2612</v>
      </c>
      <c r="C2286" s="73"/>
      <c r="D2286" s="74">
        <v>30922.0</v>
      </c>
      <c r="E2286" s="75"/>
      <c r="F2286" s="78">
        <v>300.0</v>
      </c>
      <c r="G2286" s="74">
        <v>57424.0</v>
      </c>
      <c r="H2286" s="79">
        <f t="shared" si="718"/>
        <v>0.005224296461</v>
      </c>
      <c r="I2286" s="78">
        <v>700.0</v>
      </c>
      <c r="J2286" s="74">
        <v>78961.0</v>
      </c>
      <c r="K2286" s="79">
        <f t="shared" si="719"/>
        <v>0.008865135953</v>
      </c>
      <c r="L2286" s="78">
        <v>770.0</v>
      </c>
      <c r="M2286" s="74">
        <v>90217.0</v>
      </c>
      <c r="N2286" s="79">
        <f t="shared" si="720"/>
        <v>0.008534976778</v>
      </c>
      <c r="O2286" s="78">
        <v>878.0</v>
      </c>
      <c r="P2286" s="74">
        <v>94047.0</v>
      </c>
      <c r="Q2286" s="79">
        <f t="shared" si="721"/>
        <v>0.009335757653</v>
      </c>
    </row>
    <row r="2287" ht="15.0" customHeight="1">
      <c r="A2287" s="71" t="s">
        <v>460</v>
      </c>
      <c r="B2287" s="72" t="s">
        <v>2612</v>
      </c>
      <c r="C2287" s="73"/>
      <c r="D2287" s="74">
        <v>18174.0</v>
      </c>
      <c r="E2287" s="75"/>
      <c r="F2287" s="73"/>
      <c r="G2287" s="74">
        <v>18809.0</v>
      </c>
      <c r="H2287" s="75"/>
      <c r="I2287" s="73"/>
      <c r="J2287" s="74">
        <v>19823.0</v>
      </c>
      <c r="K2287" s="75"/>
      <c r="L2287" s="76" t="s">
        <v>1383</v>
      </c>
      <c r="M2287" s="74">
        <v>19525.0</v>
      </c>
      <c r="N2287" s="77" t="s">
        <v>1383</v>
      </c>
      <c r="O2287" s="76" t="s">
        <v>1383</v>
      </c>
      <c r="P2287" s="74">
        <v>20381.0</v>
      </c>
      <c r="Q2287" s="77" t="s">
        <v>1383</v>
      </c>
    </row>
    <row r="2288" ht="15.0" customHeight="1">
      <c r="A2288" s="71" t="s">
        <v>2056</v>
      </c>
      <c r="B2288" s="72" t="s">
        <v>2612</v>
      </c>
      <c r="C2288" s="73"/>
      <c r="D2288" s="74">
        <v>38823.0</v>
      </c>
      <c r="E2288" s="75"/>
      <c r="F2288" s="73"/>
      <c r="G2288" s="74">
        <v>55538.0</v>
      </c>
      <c r="H2288" s="75"/>
      <c r="I2288" s="78">
        <v>250.0</v>
      </c>
      <c r="J2288" s="74">
        <v>66150.0</v>
      </c>
      <c r="K2288" s="79">
        <f>I2288/J2288</f>
        <v>0.003779289494</v>
      </c>
      <c r="L2288" s="78">
        <v>147.0</v>
      </c>
      <c r="M2288" s="74">
        <v>74206.0</v>
      </c>
      <c r="N2288" s="79">
        <f t="shared" ref="N2288:N2290" si="722">L2288/M2288</f>
        <v>0.001980971889</v>
      </c>
      <c r="O2288" s="78">
        <v>225.0</v>
      </c>
      <c r="P2288" s="74">
        <v>80173.0</v>
      </c>
      <c r="Q2288" s="79">
        <f t="shared" ref="Q2288:Q2290" si="723">O2288/P2288</f>
        <v>0.002806431093</v>
      </c>
    </row>
    <row r="2289" ht="15.0" customHeight="1">
      <c r="A2289" s="71" t="s">
        <v>2635</v>
      </c>
      <c r="B2289" s="72" t="s">
        <v>2612</v>
      </c>
      <c r="C2289" s="78">
        <v>5.0</v>
      </c>
      <c r="D2289" s="74">
        <v>28729.0</v>
      </c>
      <c r="E2289" s="79">
        <f t="shared" ref="E2289:E2291" si="724">C2289/D2289</f>
        <v>0.0001740401685</v>
      </c>
      <c r="F2289" s="73"/>
      <c r="G2289" s="74">
        <v>32869.0</v>
      </c>
      <c r="H2289" s="75"/>
      <c r="I2289" s="73"/>
      <c r="J2289" s="74">
        <v>32548.0</v>
      </c>
      <c r="K2289" s="75"/>
      <c r="L2289" s="78">
        <v>16.0</v>
      </c>
      <c r="M2289" s="74">
        <v>32030.0</v>
      </c>
      <c r="N2289" s="79">
        <f t="shared" si="722"/>
        <v>0.000499531689</v>
      </c>
      <c r="O2289" s="78">
        <v>16.0</v>
      </c>
      <c r="P2289" s="74">
        <v>33700.0</v>
      </c>
      <c r="Q2289" s="79">
        <f t="shared" si="723"/>
        <v>0.0004747774481</v>
      </c>
    </row>
    <row r="2290" ht="15.0" customHeight="1">
      <c r="A2290" s="71" t="s">
        <v>2636</v>
      </c>
      <c r="B2290" s="72" t="s">
        <v>2612</v>
      </c>
      <c r="C2290" s="78">
        <v>4.0</v>
      </c>
      <c r="D2290" s="74">
        <v>34206.0</v>
      </c>
      <c r="E2290" s="79">
        <f t="shared" si="724"/>
        <v>0.0001169385488</v>
      </c>
      <c r="F2290" s="76" t="s">
        <v>1383</v>
      </c>
      <c r="G2290" s="74">
        <v>54888.0</v>
      </c>
      <c r="H2290" s="77" t="s">
        <v>1383</v>
      </c>
      <c r="I2290" s="78">
        <v>852.0</v>
      </c>
      <c r="J2290" s="74">
        <v>59913.0</v>
      </c>
      <c r="K2290" s="79">
        <f>I2290/J2290</f>
        <v>0.0142206199</v>
      </c>
      <c r="L2290" s="78">
        <v>1675.0</v>
      </c>
      <c r="M2290" s="74">
        <v>71235.0</v>
      </c>
      <c r="N2290" s="79">
        <f t="shared" si="722"/>
        <v>0.02351372219</v>
      </c>
      <c r="O2290" s="78">
        <v>1000.0</v>
      </c>
      <c r="P2290" s="74">
        <v>76221.0</v>
      </c>
      <c r="Q2290" s="79">
        <f t="shared" si="723"/>
        <v>0.0131197439</v>
      </c>
    </row>
    <row r="2291" ht="15.0" customHeight="1">
      <c r="A2291" s="71" t="s">
        <v>2637</v>
      </c>
      <c r="B2291" s="72" t="s">
        <v>2612</v>
      </c>
      <c r="C2291" s="78">
        <v>3.0</v>
      </c>
      <c r="D2291" s="74">
        <v>18956.0</v>
      </c>
      <c r="E2291" s="79">
        <f t="shared" si="724"/>
        <v>0.0001582612365</v>
      </c>
      <c r="F2291" s="73"/>
      <c r="G2291" s="74">
        <v>25910.0</v>
      </c>
      <c r="H2291" s="75"/>
      <c r="I2291" s="73"/>
      <c r="J2291" s="74">
        <v>26106.0</v>
      </c>
      <c r="K2291" s="75"/>
      <c r="L2291" s="76" t="s">
        <v>1383</v>
      </c>
      <c r="M2291" s="74">
        <v>25455.0</v>
      </c>
      <c r="N2291" s="77" t="s">
        <v>1383</v>
      </c>
      <c r="O2291" s="76" t="s">
        <v>1383</v>
      </c>
      <c r="P2291" s="74">
        <v>24842.0</v>
      </c>
      <c r="Q2291" s="77" t="s">
        <v>1383</v>
      </c>
    </row>
    <row r="2292" ht="15.0" customHeight="1">
      <c r="A2292" s="71" t="s">
        <v>881</v>
      </c>
      <c r="B2292" s="72" t="s">
        <v>2612</v>
      </c>
      <c r="C2292" s="73"/>
      <c r="D2292" s="74">
        <v>2311.0</v>
      </c>
      <c r="E2292" s="75"/>
      <c r="F2292" s="73"/>
      <c r="G2292" s="74">
        <v>13641.0</v>
      </c>
      <c r="H2292" s="75"/>
      <c r="I2292" s="73"/>
      <c r="J2292" s="74">
        <v>18045.0</v>
      </c>
      <c r="K2292" s="75"/>
      <c r="L2292" s="76" t="s">
        <v>1383</v>
      </c>
      <c r="M2292" s="74">
        <v>17685.0</v>
      </c>
      <c r="N2292" s="77" t="s">
        <v>1383</v>
      </c>
      <c r="O2292" s="76" t="s">
        <v>1383</v>
      </c>
      <c r="P2292" s="74">
        <v>20105.0</v>
      </c>
      <c r="Q2292" s="77" t="s">
        <v>1383</v>
      </c>
    </row>
    <row r="2293" ht="15.0" customHeight="1">
      <c r="A2293" s="71" t="s">
        <v>2638</v>
      </c>
      <c r="B2293" s="72" t="s">
        <v>2612</v>
      </c>
      <c r="C2293" s="73"/>
      <c r="D2293" s="74">
        <v>17189.0</v>
      </c>
      <c r="E2293" s="75"/>
      <c r="F2293" s="73"/>
      <c r="G2293" s="74">
        <v>22928.0</v>
      </c>
      <c r="H2293" s="75"/>
      <c r="I2293" s="73"/>
      <c r="J2293" s="74">
        <v>24506.0</v>
      </c>
      <c r="K2293" s="75"/>
      <c r="L2293" s="78">
        <v>17.0</v>
      </c>
      <c r="M2293" s="74">
        <v>23910.0</v>
      </c>
      <c r="N2293" s="79">
        <f t="shared" ref="N2293:N2294" si="725">L2293/M2293</f>
        <v>0.0007109995818</v>
      </c>
      <c r="O2293" s="78">
        <v>17.0</v>
      </c>
      <c r="P2293" s="74">
        <v>24381.0</v>
      </c>
      <c r="Q2293" s="79">
        <f t="shared" ref="Q2293:Q2295" si="726">O2293/P2293</f>
        <v>0.0006972642632</v>
      </c>
    </row>
    <row r="2294" ht="15.0" customHeight="1">
      <c r="A2294" s="71" t="s">
        <v>268</v>
      </c>
      <c r="B2294" s="72" t="s">
        <v>2612</v>
      </c>
      <c r="C2294" s="73"/>
      <c r="D2294" s="74">
        <v>23235.0</v>
      </c>
      <c r="E2294" s="75"/>
      <c r="F2294" s="73"/>
      <c r="G2294" s="74">
        <v>28116.0</v>
      </c>
      <c r="H2294" s="75"/>
      <c r="I2294" s="73"/>
      <c r="J2294" s="74">
        <v>29252.0</v>
      </c>
      <c r="K2294" s="75"/>
      <c r="L2294" s="78">
        <v>20.0</v>
      </c>
      <c r="M2294" s="74">
        <v>28537.0</v>
      </c>
      <c r="N2294" s="79">
        <f t="shared" si="725"/>
        <v>0.0007008445176</v>
      </c>
      <c r="O2294" s="78">
        <v>11.0</v>
      </c>
      <c r="P2294" s="74">
        <v>29940.0</v>
      </c>
      <c r="Q2294" s="79">
        <f t="shared" si="726"/>
        <v>0.0003674014696</v>
      </c>
    </row>
    <row r="2295" ht="15.0" customHeight="1">
      <c r="A2295" s="71" t="s">
        <v>1239</v>
      </c>
      <c r="B2295" s="72" t="s">
        <v>2612</v>
      </c>
      <c r="C2295" s="73"/>
      <c r="D2295" s="74">
        <v>26249.0</v>
      </c>
      <c r="E2295" s="75"/>
      <c r="F2295" s="73"/>
      <c r="G2295" s="74">
        <v>29614.0</v>
      </c>
      <c r="H2295" s="75"/>
      <c r="I2295" s="73"/>
      <c r="J2295" s="74">
        <v>29327.0</v>
      </c>
      <c r="K2295" s="75"/>
      <c r="L2295" s="76" t="s">
        <v>1383</v>
      </c>
      <c r="M2295" s="74">
        <v>31058.0</v>
      </c>
      <c r="N2295" s="77" t="s">
        <v>1383</v>
      </c>
      <c r="O2295" s="78">
        <f>14+12</f>
        <v>26</v>
      </c>
      <c r="P2295" s="74">
        <v>33103.0</v>
      </c>
      <c r="Q2295" s="79">
        <f t="shared" si="726"/>
        <v>0.0007854273027</v>
      </c>
    </row>
    <row r="2296" ht="15.0" customHeight="1">
      <c r="A2296" s="71" t="s">
        <v>631</v>
      </c>
      <c r="B2296" s="72" t="s">
        <v>2612</v>
      </c>
      <c r="C2296" s="73"/>
      <c r="D2296" s="74">
        <v>23442.0</v>
      </c>
      <c r="E2296" s="75"/>
      <c r="F2296" s="73"/>
      <c r="G2296" s="74">
        <v>23784.0</v>
      </c>
      <c r="H2296" s="75"/>
      <c r="I2296" s="73"/>
      <c r="J2296" s="74">
        <v>25713.0</v>
      </c>
      <c r="K2296" s="75"/>
      <c r="L2296" s="76" t="s">
        <v>1383</v>
      </c>
      <c r="M2296" s="74">
        <v>26551.0</v>
      </c>
      <c r="N2296" s="77" t="s">
        <v>1383</v>
      </c>
      <c r="O2296" s="76" t="s">
        <v>1383</v>
      </c>
      <c r="P2296" s="74">
        <v>28430.0</v>
      </c>
      <c r="Q2296" s="77" t="s">
        <v>1383</v>
      </c>
    </row>
    <row r="2297" ht="15.0" customHeight="1">
      <c r="A2297" s="71" t="s">
        <v>2639</v>
      </c>
      <c r="B2297" s="72" t="s">
        <v>2612</v>
      </c>
      <c r="C2297" s="73"/>
      <c r="D2297" s="74">
        <v>28957.0</v>
      </c>
      <c r="E2297" s="75"/>
      <c r="F2297" s="73"/>
      <c r="G2297" s="74">
        <v>37100.0</v>
      </c>
      <c r="H2297" s="75"/>
      <c r="I2297" s="78">
        <v>11.0</v>
      </c>
      <c r="J2297" s="74">
        <v>42612.0</v>
      </c>
      <c r="K2297" s="79">
        <f>I2297/J2297</f>
        <v>0.000258143246</v>
      </c>
      <c r="L2297" s="78">
        <v>88.0</v>
      </c>
      <c r="M2297" s="74">
        <v>52358.0</v>
      </c>
      <c r="N2297" s="79">
        <f t="shared" ref="N2297:N2298" si="727">L2297/M2297</f>
        <v>0.001680736468</v>
      </c>
      <c r="O2297" s="78">
        <v>83.0</v>
      </c>
      <c r="P2297" s="74">
        <v>62744.0</v>
      </c>
      <c r="Q2297" s="79">
        <f t="shared" ref="Q2297:Q2298" si="728">O2297/P2297</f>
        <v>0.00132283565</v>
      </c>
    </row>
    <row r="2298" ht="15.0" customHeight="1">
      <c r="A2298" s="71" t="s">
        <v>2640</v>
      </c>
      <c r="B2298" s="72" t="s">
        <v>2612</v>
      </c>
      <c r="C2298" s="78">
        <v>11.0</v>
      </c>
      <c r="D2298" s="74">
        <v>20955.0</v>
      </c>
      <c r="E2298" s="79">
        <f>C2298/D2298</f>
        <v>0.0005249343832</v>
      </c>
      <c r="F2298" s="73"/>
      <c r="G2298" s="74">
        <v>32782.0</v>
      </c>
      <c r="H2298" s="75"/>
      <c r="I2298" s="73"/>
      <c r="J2298" s="74">
        <v>34200.0</v>
      </c>
      <c r="K2298" s="75"/>
      <c r="L2298" s="78">
        <v>28.0</v>
      </c>
      <c r="M2298" s="74">
        <v>33518.0</v>
      </c>
      <c r="N2298" s="79">
        <f t="shared" si="727"/>
        <v>0.0008353720389</v>
      </c>
      <c r="O2298" s="78">
        <v>23.0</v>
      </c>
      <c r="P2298" s="74">
        <v>34614.0</v>
      </c>
      <c r="Q2298" s="79">
        <f t="shared" si="728"/>
        <v>0.0006644710233</v>
      </c>
    </row>
    <row r="2299" ht="15.0" customHeight="1">
      <c r="A2299" s="71" t="s">
        <v>2641</v>
      </c>
      <c r="B2299" s="72" t="s">
        <v>2612</v>
      </c>
      <c r="C2299" s="73"/>
      <c r="D2299" s="74">
        <v>12687.0</v>
      </c>
      <c r="E2299" s="75"/>
      <c r="F2299" s="73"/>
      <c r="G2299" s="74">
        <v>18886.0</v>
      </c>
      <c r="H2299" s="75"/>
      <c r="I2299" s="73"/>
      <c r="J2299" s="74">
        <v>16712.0</v>
      </c>
      <c r="K2299" s="75"/>
      <c r="L2299" s="73"/>
      <c r="M2299" s="74">
        <v>14427.0</v>
      </c>
      <c r="N2299" s="75"/>
      <c r="O2299" s="73"/>
      <c r="P2299" s="74">
        <v>14268.0</v>
      </c>
      <c r="Q2299" s="75"/>
    </row>
    <row r="2300" ht="15.0" customHeight="1">
      <c r="A2300" s="71" t="s">
        <v>1712</v>
      </c>
      <c r="B2300" s="72" t="s">
        <v>2612</v>
      </c>
      <c r="C2300" s="73"/>
      <c r="D2300" s="74">
        <v>42740.0</v>
      </c>
      <c r="E2300" s="75"/>
      <c r="F2300" s="78">
        <v>100.0</v>
      </c>
      <c r="G2300" s="74">
        <v>62116.0</v>
      </c>
      <c r="H2300" s="79">
        <f>F2300/G2300</f>
        <v>0.001609891171</v>
      </c>
      <c r="I2300" s="78">
        <v>133.0</v>
      </c>
      <c r="J2300" s="74">
        <v>63897.0</v>
      </c>
      <c r="K2300" s="79">
        <f>I2300/J2300</f>
        <v>0.002081474874</v>
      </c>
      <c r="L2300" s="78">
        <f>135+32</f>
        <v>167</v>
      </c>
      <c r="M2300" s="74">
        <v>76622.0</v>
      </c>
      <c r="N2300" s="79">
        <f t="shared" ref="N2300:N2301" si="729">L2300/M2300</f>
        <v>0.002179530683</v>
      </c>
      <c r="O2300" s="78">
        <f>195+45</f>
        <v>240</v>
      </c>
      <c r="P2300" s="74">
        <v>80507.0</v>
      </c>
      <c r="Q2300" s="79">
        <f t="shared" ref="Q2300:Q2301" si="730">O2300/P2300</f>
        <v>0.002981107233</v>
      </c>
    </row>
    <row r="2301" ht="15.0" customHeight="1">
      <c r="A2301" s="71" t="s">
        <v>2310</v>
      </c>
      <c r="B2301" s="72" t="s">
        <v>2612</v>
      </c>
      <c r="C2301" s="78">
        <v>10.0</v>
      </c>
      <c r="D2301" s="74">
        <v>8981.0</v>
      </c>
      <c r="E2301" s="79">
        <f>C2301/D2301</f>
        <v>0.001113461753</v>
      </c>
      <c r="F2301" s="73"/>
      <c r="G2301" s="74">
        <v>30583.0</v>
      </c>
      <c r="H2301" s="75"/>
      <c r="I2301" s="73"/>
      <c r="J2301" s="74">
        <v>34643.0</v>
      </c>
      <c r="K2301" s="75"/>
      <c r="L2301" s="78">
        <v>62.0</v>
      </c>
      <c r="M2301" s="74">
        <v>37865.0</v>
      </c>
      <c r="N2301" s="79">
        <f t="shared" si="729"/>
        <v>0.001637396012</v>
      </c>
      <c r="O2301" s="78">
        <v>57.0</v>
      </c>
      <c r="P2301" s="74">
        <v>44465.0</v>
      </c>
      <c r="Q2301" s="79">
        <f t="shared" si="730"/>
        <v>0.001281907118</v>
      </c>
    </row>
    <row r="2302" ht="15.0" customHeight="1">
      <c r="A2302" s="71" t="s">
        <v>1384</v>
      </c>
      <c r="B2302" s="72" t="s">
        <v>2642</v>
      </c>
      <c r="C2302" s="73"/>
      <c r="D2302" s="74">
        <v>11870.0</v>
      </c>
      <c r="E2302" s="75"/>
      <c r="F2302" s="73"/>
      <c r="G2302" s="74">
        <v>15858.0</v>
      </c>
      <c r="H2302" s="75"/>
      <c r="I2302" s="73"/>
      <c r="J2302" s="74">
        <v>18028.0</v>
      </c>
      <c r="K2302" s="75"/>
      <c r="L2302" s="73"/>
      <c r="M2302" s="74">
        <v>18628.0</v>
      </c>
      <c r="N2302" s="75"/>
      <c r="O2302" s="73"/>
      <c r="P2302" s="74">
        <v>19869.0</v>
      </c>
      <c r="Q2302" s="75"/>
    </row>
    <row r="2303" ht="15.0" customHeight="1">
      <c r="A2303" s="71" t="s">
        <v>2643</v>
      </c>
      <c r="B2303" s="72" t="s">
        <v>2642</v>
      </c>
      <c r="C2303" s="78">
        <v>8.0</v>
      </c>
      <c r="D2303" s="74">
        <v>17380.0</v>
      </c>
      <c r="E2303" s="79">
        <f>C2303/D2303</f>
        <v>0.0004602991945</v>
      </c>
      <c r="F2303" s="73"/>
      <c r="G2303" s="74">
        <v>21999.0</v>
      </c>
      <c r="H2303" s="75"/>
      <c r="I2303" s="73"/>
      <c r="J2303" s="74">
        <v>24554.0</v>
      </c>
      <c r="K2303" s="75"/>
      <c r="L2303" s="78">
        <v>304.0</v>
      </c>
      <c r="M2303" s="74">
        <v>28030.0</v>
      </c>
      <c r="N2303" s="79">
        <f>L2303/M2303</f>
        <v>0.01084552265</v>
      </c>
      <c r="O2303" s="78">
        <v>120.0</v>
      </c>
      <c r="P2303" s="74">
        <v>29016.0</v>
      </c>
      <c r="Q2303" s="79">
        <f>O2303/P2303</f>
        <v>0.004135649297</v>
      </c>
    </row>
    <row r="2304" ht="15.0" customHeight="1">
      <c r="A2304" s="71" t="s">
        <v>1428</v>
      </c>
      <c r="B2304" s="72" t="s">
        <v>2642</v>
      </c>
      <c r="C2304" s="73"/>
      <c r="D2304" s="74">
        <v>5824.0</v>
      </c>
      <c r="E2304" s="75"/>
      <c r="F2304" s="73"/>
      <c r="G2304" s="74">
        <v>10331.0</v>
      </c>
      <c r="H2304" s="75"/>
      <c r="I2304" s="73"/>
      <c r="J2304" s="74">
        <v>15319.0</v>
      </c>
      <c r="K2304" s="75"/>
      <c r="L2304" s="73"/>
      <c r="M2304" s="74">
        <v>24586.0</v>
      </c>
      <c r="N2304" s="75"/>
      <c r="O2304" s="73"/>
      <c r="P2304" s="74">
        <v>28556.0</v>
      </c>
      <c r="Q2304" s="75"/>
    </row>
    <row r="2305" ht="15.0" customHeight="1">
      <c r="A2305" s="71" t="s">
        <v>2644</v>
      </c>
      <c r="B2305" s="72" t="s">
        <v>2642</v>
      </c>
      <c r="C2305" s="73"/>
      <c r="D2305" s="74">
        <v>9787.0</v>
      </c>
      <c r="E2305" s="75"/>
      <c r="F2305" s="73"/>
      <c r="G2305" s="74">
        <v>23023.0</v>
      </c>
      <c r="H2305" s="75"/>
      <c r="I2305" s="73"/>
      <c r="J2305" s="74">
        <v>23973.0</v>
      </c>
      <c r="K2305" s="80"/>
      <c r="L2305" s="73"/>
      <c r="M2305" s="74">
        <v>22579.0</v>
      </c>
      <c r="N2305" s="75"/>
      <c r="O2305" s="73"/>
      <c r="P2305" s="74">
        <v>21658.0</v>
      </c>
      <c r="Q2305" s="75"/>
    </row>
    <row r="2306" ht="15.0" customHeight="1">
      <c r="A2306" s="71" t="s">
        <v>2645</v>
      </c>
      <c r="B2306" s="72" t="s">
        <v>2642</v>
      </c>
      <c r="C2306" s="73"/>
      <c r="D2306" s="74">
        <v>6013.0</v>
      </c>
      <c r="E2306" s="75"/>
      <c r="F2306" s="73"/>
      <c r="G2306" s="74">
        <v>11098.0</v>
      </c>
      <c r="H2306" s="75"/>
      <c r="I2306" s="73"/>
      <c r="J2306" s="74">
        <v>16527.0</v>
      </c>
      <c r="K2306" s="75"/>
      <c r="L2306" s="78">
        <v>12.0</v>
      </c>
      <c r="M2306" s="74">
        <v>24663.0</v>
      </c>
      <c r="N2306" s="79">
        <f t="shared" ref="N2306:N2307" si="731">L2306/M2306</f>
        <v>0.0004865588128</v>
      </c>
      <c r="O2306" s="78">
        <v>35.0</v>
      </c>
      <c r="P2306" s="74">
        <v>25513.0</v>
      </c>
      <c r="Q2306" s="79">
        <f t="shared" ref="Q2306:Q2307" si="732">O2306/P2306</f>
        <v>0.001371849645</v>
      </c>
    </row>
    <row r="2307" ht="15.0" customHeight="1">
      <c r="A2307" s="71" t="s">
        <v>2646</v>
      </c>
      <c r="B2307" s="72" t="s">
        <v>2642</v>
      </c>
      <c r="C2307" s="73"/>
      <c r="D2307" s="74">
        <v>13744.0</v>
      </c>
      <c r="E2307" s="75"/>
      <c r="F2307" s="78">
        <v>100.0</v>
      </c>
      <c r="G2307" s="74">
        <v>46685.0</v>
      </c>
      <c r="H2307" s="79">
        <f>F2307/G2307</f>
        <v>0.002142015637</v>
      </c>
      <c r="I2307" s="78">
        <v>310.0</v>
      </c>
      <c r="J2307" s="74">
        <v>65746.0</v>
      </c>
      <c r="K2307" s="79">
        <f>I2307/J2307</f>
        <v>0.004715115748</v>
      </c>
      <c r="L2307" s="78">
        <v>1125.0</v>
      </c>
      <c r="M2307" s="74">
        <v>90786.0</v>
      </c>
      <c r="N2307" s="79">
        <f t="shared" si="731"/>
        <v>0.01239177847</v>
      </c>
      <c r="O2307" s="78">
        <v>810.0</v>
      </c>
      <c r="P2307" s="74">
        <v>97459.0</v>
      </c>
      <c r="Q2307" s="79">
        <f t="shared" si="732"/>
        <v>0.008311187268</v>
      </c>
    </row>
    <row r="2308" ht="15.0" customHeight="1">
      <c r="A2308" s="71" t="s">
        <v>1388</v>
      </c>
      <c r="B2308" s="72" t="s">
        <v>2642</v>
      </c>
      <c r="C2308" s="73"/>
      <c r="D2308" s="74">
        <v>6072.0</v>
      </c>
      <c r="E2308" s="75"/>
      <c r="F2308" s="73"/>
      <c r="G2308" s="74">
        <v>11258.0</v>
      </c>
      <c r="H2308" s="75"/>
      <c r="I2308" s="73"/>
      <c r="J2308" s="74">
        <v>10268.0</v>
      </c>
      <c r="K2308" s="75"/>
      <c r="L2308" s="73"/>
      <c r="M2308" s="74">
        <v>10866.0</v>
      </c>
      <c r="N2308" s="75"/>
      <c r="O2308" s="73"/>
      <c r="P2308" s="74">
        <v>12455.0</v>
      </c>
      <c r="Q2308" s="75"/>
    </row>
    <row r="2309" ht="15.0" customHeight="1">
      <c r="A2309" s="71" t="s">
        <v>532</v>
      </c>
      <c r="B2309" s="72" t="s">
        <v>2642</v>
      </c>
      <c r="C2309" s="73"/>
      <c r="D2309" s="74">
        <v>3460.0</v>
      </c>
      <c r="E2309" s="75"/>
      <c r="F2309" s="73"/>
      <c r="G2309" s="74">
        <v>10233.0</v>
      </c>
      <c r="H2309" s="75"/>
      <c r="I2309" s="73"/>
      <c r="J2309" s="74">
        <v>11486.0</v>
      </c>
      <c r="K2309" s="75"/>
      <c r="L2309" s="73"/>
      <c r="M2309" s="74">
        <v>13125.0</v>
      </c>
      <c r="N2309" s="75"/>
      <c r="O2309" s="73"/>
      <c r="P2309" s="74">
        <v>15206.0</v>
      </c>
      <c r="Q2309" s="75"/>
    </row>
    <row r="2310" ht="15.0" customHeight="1">
      <c r="A2310" s="71" t="s">
        <v>2647</v>
      </c>
      <c r="B2310" s="72" t="s">
        <v>2642</v>
      </c>
      <c r="C2310" s="73"/>
      <c r="D2310" s="74">
        <v>10552.0</v>
      </c>
      <c r="E2310" s="75"/>
      <c r="F2310" s="73"/>
      <c r="G2310" s="74">
        <v>12672.0</v>
      </c>
      <c r="H2310" s="75"/>
      <c r="I2310" s="73"/>
      <c r="J2310" s="74">
        <v>11976.0</v>
      </c>
      <c r="K2310" s="75"/>
      <c r="L2310" s="73"/>
      <c r="M2310" s="74">
        <v>10488.0</v>
      </c>
      <c r="N2310" s="75"/>
      <c r="O2310" s="73"/>
      <c r="P2310" s="74">
        <v>10923.0</v>
      </c>
      <c r="Q2310" s="75"/>
    </row>
    <row r="2311" ht="15.0" customHeight="1">
      <c r="A2311" s="71" t="s">
        <v>1143</v>
      </c>
      <c r="B2311" s="72" t="s">
        <v>2642</v>
      </c>
      <c r="C2311" s="73"/>
      <c r="D2311" s="74">
        <v>11560.0</v>
      </c>
      <c r="E2311" s="80"/>
      <c r="F2311" s="73"/>
      <c r="G2311" s="74">
        <v>51903.0</v>
      </c>
      <c r="H2311" s="75"/>
      <c r="I2311" s="73"/>
      <c r="J2311" s="74">
        <v>60377.0</v>
      </c>
      <c r="K2311" s="75"/>
      <c r="L2311" s="78">
        <f>47+18</f>
        <v>65</v>
      </c>
      <c r="M2311" s="74">
        <v>72050.0</v>
      </c>
      <c r="N2311" s="79">
        <f>L2311/M2311</f>
        <v>0.0009021512838</v>
      </c>
      <c r="O2311" s="78">
        <f>56+18</f>
        <v>74</v>
      </c>
      <c r="P2311" s="74">
        <v>80628.0</v>
      </c>
      <c r="Q2311" s="79">
        <f>O2311/P2311</f>
        <v>0.0009177953068</v>
      </c>
    </row>
    <row r="2312" ht="15.0" customHeight="1">
      <c r="A2312" s="71" t="s">
        <v>1622</v>
      </c>
      <c r="B2312" s="72" t="s">
        <v>2642</v>
      </c>
      <c r="C2312" s="73"/>
      <c r="D2312" s="74">
        <v>7108.0</v>
      </c>
      <c r="E2312" s="75"/>
      <c r="F2312" s="73"/>
      <c r="G2312" s="74">
        <v>11379.0</v>
      </c>
      <c r="H2312" s="75"/>
      <c r="I2312" s="73"/>
      <c r="J2312" s="74">
        <v>10668.0</v>
      </c>
      <c r="K2312" s="75"/>
      <c r="L2312" s="73"/>
      <c r="M2312" s="74">
        <v>10641.0</v>
      </c>
      <c r="N2312" s="75"/>
      <c r="O2312" s="73"/>
      <c r="P2312" s="74">
        <v>12046.0</v>
      </c>
      <c r="Q2312" s="75"/>
    </row>
    <row r="2313" ht="15.0" customHeight="1">
      <c r="A2313" s="71" t="s">
        <v>1440</v>
      </c>
      <c r="B2313" s="72" t="s">
        <v>2642</v>
      </c>
      <c r="C2313" s="73"/>
      <c r="D2313" s="74">
        <v>5542.0</v>
      </c>
      <c r="E2313" s="75"/>
      <c r="F2313" s="73"/>
      <c r="G2313" s="74">
        <v>7838.0</v>
      </c>
      <c r="H2313" s="75"/>
      <c r="I2313" s="73"/>
      <c r="J2313" s="74">
        <v>8993.0</v>
      </c>
      <c r="K2313" s="75"/>
      <c r="L2313" s="73"/>
      <c r="M2313" s="74">
        <v>8441.0</v>
      </c>
      <c r="N2313" s="75"/>
      <c r="O2313" s="73"/>
      <c r="P2313" s="74">
        <v>8805.0</v>
      </c>
      <c r="Q2313" s="75"/>
    </row>
    <row r="2314" ht="15.0" customHeight="1">
      <c r="A2314" s="71" t="s">
        <v>2648</v>
      </c>
      <c r="B2314" s="72" t="s">
        <v>2642</v>
      </c>
      <c r="C2314" s="73"/>
      <c r="D2314" s="74">
        <v>15060.0</v>
      </c>
      <c r="E2314" s="75"/>
      <c r="F2314" s="73"/>
      <c r="G2314" s="74">
        <v>24833.0</v>
      </c>
      <c r="H2314" s="75"/>
      <c r="I2314" s="73"/>
      <c r="J2314" s="74">
        <v>26242.0</v>
      </c>
      <c r="K2314" s="75"/>
      <c r="L2314" s="73"/>
      <c r="M2314" s="74">
        <v>35878.0</v>
      </c>
      <c r="N2314" s="75"/>
      <c r="O2314" s="73"/>
      <c r="P2314" s="74">
        <v>38520.0</v>
      </c>
      <c r="Q2314" s="75"/>
    </row>
    <row r="2315" ht="15.0" customHeight="1">
      <c r="A2315" s="71" t="s">
        <v>1944</v>
      </c>
      <c r="B2315" s="72" t="s">
        <v>2642</v>
      </c>
      <c r="C2315" s="73"/>
      <c r="D2315" s="74">
        <v>10366.0</v>
      </c>
      <c r="E2315" s="75"/>
      <c r="F2315" s="73"/>
      <c r="G2315" s="74">
        <v>11694.0</v>
      </c>
      <c r="H2315" s="75"/>
      <c r="I2315" s="73"/>
      <c r="J2315" s="74">
        <v>11713.0</v>
      </c>
      <c r="K2315" s="75"/>
      <c r="L2315" s="76" t="s">
        <v>1383</v>
      </c>
      <c r="M2315" s="74">
        <v>11836.0</v>
      </c>
      <c r="N2315" s="77" t="s">
        <v>1383</v>
      </c>
      <c r="O2315" s="73"/>
      <c r="P2315" s="74">
        <v>12974.0</v>
      </c>
      <c r="Q2315" s="75"/>
    </row>
    <row r="2316" ht="15.0" customHeight="1">
      <c r="A2316" s="71" t="s">
        <v>654</v>
      </c>
      <c r="B2316" s="72" t="s">
        <v>2642</v>
      </c>
      <c r="C2316" s="73"/>
      <c r="D2316" s="74">
        <v>4882.0</v>
      </c>
      <c r="E2316" s="75"/>
      <c r="F2316" s="73"/>
      <c r="G2316" s="74">
        <v>10465.0</v>
      </c>
      <c r="H2316" s="75"/>
      <c r="I2316" s="78">
        <v>69.0</v>
      </c>
      <c r="J2316" s="74">
        <v>19975.0</v>
      </c>
      <c r="K2316" s="79">
        <f>I2316/J2316</f>
        <v>0.003454317897</v>
      </c>
      <c r="L2316" s="78">
        <v>16.0</v>
      </c>
      <c r="M2316" s="74">
        <v>28511.0</v>
      </c>
      <c r="N2316" s="79">
        <f>L2316/M2316</f>
        <v>0.0005611869103</v>
      </c>
      <c r="O2316" s="78">
        <v>375.0</v>
      </c>
      <c r="P2316" s="74">
        <v>31572.0</v>
      </c>
      <c r="Q2316" s="79">
        <f>O2316/P2316</f>
        <v>0.01187761307</v>
      </c>
    </row>
    <row r="2317" ht="15.0" customHeight="1">
      <c r="A2317" s="71" t="s">
        <v>2649</v>
      </c>
      <c r="B2317" s="72" t="s">
        <v>2642</v>
      </c>
      <c r="C2317" s="73"/>
      <c r="D2317" s="74">
        <v>6794.0</v>
      </c>
      <c r="E2317" s="75"/>
      <c r="F2317" s="73"/>
      <c r="G2317" s="74">
        <v>9163.0</v>
      </c>
      <c r="H2317" s="75"/>
      <c r="I2317" s="73"/>
      <c r="J2317" s="74">
        <v>9601.0</v>
      </c>
      <c r="K2317" s="75"/>
      <c r="L2317" s="73"/>
      <c r="M2317" s="74">
        <v>9816.0</v>
      </c>
      <c r="N2317" s="75"/>
      <c r="O2317" s="73"/>
      <c r="P2317" s="74">
        <v>10813.0</v>
      </c>
      <c r="Q2317" s="75"/>
    </row>
    <row r="2318" ht="15.0" customHeight="1">
      <c r="A2318" s="71" t="s">
        <v>298</v>
      </c>
      <c r="B2318" s="72" t="s">
        <v>2642</v>
      </c>
      <c r="C2318" s="73"/>
      <c r="D2318" s="74">
        <v>20181.0</v>
      </c>
      <c r="E2318" s="75"/>
      <c r="F2318" s="73"/>
      <c r="G2318" s="74">
        <v>48381.0</v>
      </c>
      <c r="H2318" s="75"/>
      <c r="I2318" s="78">
        <v>245.0</v>
      </c>
      <c r="J2318" s="74">
        <v>74793.0</v>
      </c>
      <c r="K2318" s="79">
        <f>I2318/J2318</f>
        <v>0.00327570762</v>
      </c>
      <c r="L2318" s="78">
        <v>235.0</v>
      </c>
      <c r="M2318" s="74">
        <v>78567.0</v>
      </c>
      <c r="N2318" s="79">
        <f>L2318/M2318</f>
        <v>0.002991077679</v>
      </c>
      <c r="O2318" s="78">
        <v>300.0</v>
      </c>
      <c r="P2318" s="74">
        <v>82911.0</v>
      </c>
      <c r="Q2318" s="79">
        <f>O2318/P2318</f>
        <v>0.003618337736</v>
      </c>
    </row>
    <row r="2319" ht="15.0" customHeight="1">
      <c r="A2319" s="71" t="s">
        <v>1227</v>
      </c>
      <c r="B2319" s="72" t="s">
        <v>2642</v>
      </c>
      <c r="C2319" s="73"/>
      <c r="D2319" s="74">
        <v>16316.0</v>
      </c>
      <c r="E2319" s="75"/>
      <c r="F2319" s="73"/>
      <c r="G2319" s="74">
        <v>20956.0</v>
      </c>
      <c r="H2319" s="75"/>
      <c r="I2319" s="73"/>
      <c r="J2319" s="74">
        <v>18658.0</v>
      </c>
      <c r="K2319" s="75"/>
      <c r="L2319" s="73"/>
      <c r="M2319" s="74">
        <v>16124.0</v>
      </c>
      <c r="N2319" s="75"/>
      <c r="O2319" s="73"/>
      <c r="P2319" s="74">
        <v>16598.0</v>
      </c>
      <c r="Q2319" s="75"/>
    </row>
    <row r="2320" ht="15.0" customHeight="1">
      <c r="A2320" s="71" t="s">
        <v>1132</v>
      </c>
      <c r="B2320" s="72" t="s">
        <v>2642</v>
      </c>
      <c r="C2320" s="78">
        <v>7.0</v>
      </c>
      <c r="D2320" s="74">
        <v>15005.0</v>
      </c>
      <c r="E2320" s="79">
        <f t="shared" ref="E2320:E2321" si="733">C2320/D2320</f>
        <v>0.0004665111629</v>
      </c>
      <c r="F2320" s="73"/>
      <c r="G2320" s="74">
        <v>15889.0</v>
      </c>
      <c r="H2320" s="75"/>
      <c r="I2320" s="73"/>
      <c r="J2320" s="74">
        <v>15729.0</v>
      </c>
      <c r="K2320" s="75"/>
      <c r="L2320" s="78">
        <v>32.0</v>
      </c>
      <c r="M2320" s="74">
        <v>15780.0</v>
      </c>
      <c r="N2320" s="79">
        <f t="shared" ref="N2320:N2322" si="734">L2320/M2320</f>
        <v>0.002027883397</v>
      </c>
      <c r="O2320" s="78">
        <v>20.0</v>
      </c>
      <c r="P2320" s="74">
        <v>16762.0</v>
      </c>
      <c r="Q2320" s="79">
        <f t="shared" ref="Q2320:Q2322" si="735">O2320/P2320</f>
        <v>0.001193175039</v>
      </c>
    </row>
    <row r="2321" ht="15.0" customHeight="1">
      <c r="A2321" s="71" t="s">
        <v>2650</v>
      </c>
      <c r="B2321" s="72" t="s">
        <v>2642</v>
      </c>
      <c r="C2321" s="78">
        <v>92.0</v>
      </c>
      <c r="D2321" s="74">
        <v>32466.0</v>
      </c>
      <c r="E2321" s="79">
        <f t="shared" si="733"/>
        <v>0.002833733752</v>
      </c>
      <c r="F2321" s="78">
        <v>190.0</v>
      </c>
      <c r="G2321" s="74">
        <v>81457.0</v>
      </c>
      <c r="H2321" s="79">
        <f>F2321/G2321</f>
        <v>0.002332518998</v>
      </c>
      <c r="I2321" s="78">
        <v>1000.0</v>
      </c>
      <c r="J2321" s="74">
        <v>119650.0</v>
      </c>
      <c r="K2321" s="79">
        <f>I2321/J2321</f>
        <v>0.008357709987</v>
      </c>
      <c r="L2321" s="78">
        <v>1200.0</v>
      </c>
      <c r="M2321" s="74">
        <v>157667.0</v>
      </c>
      <c r="N2321" s="79">
        <f t="shared" si="734"/>
        <v>0.007610977567</v>
      </c>
      <c r="O2321" s="78">
        <v>1516.0</v>
      </c>
      <c r="P2321" s="74">
        <v>195619.0</v>
      </c>
      <c r="Q2321" s="79">
        <f t="shared" si="735"/>
        <v>0.007749758459</v>
      </c>
    </row>
    <row r="2322" ht="15.0" customHeight="1">
      <c r="A2322" s="71" t="s">
        <v>916</v>
      </c>
      <c r="B2322" s="72" t="s">
        <v>2642</v>
      </c>
      <c r="C2322" s="73"/>
      <c r="D2322" s="74">
        <v>13260.0</v>
      </c>
      <c r="E2322" s="75"/>
      <c r="F2322" s="73"/>
      <c r="G2322" s="74">
        <v>18281.0</v>
      </c>
      <c r="H2322" s="75"/>
      <c r="I2322" s="73"/>
      <c r="J2322" s="74">
        <v>20455.0</v>
      </c>
      <c r="K2322" s="75"/>
      <c r="L2322" s="78">
        <v>95.0</v>
      </c>
      <c r="M2322" s="74">
        <v>21794.0</v>
      </c>
      <c r="N2322" s="79">
        <f t="shared" si="734"/>
        <v>0.004358997889</v>
      </c>
      <c r="O2322" s="78">
        <v>31.0</v>
      </c>
      <c r="P2322" s="74">
        <v>22271.0</v>
      </c>
      <c r="Q2322" s="79">
        <f t="shared" si="735"/>
        <v>0.001391944681</v>
      </c>
    </row>
    <row r="2323" ht="15.0" customHeight="1">
      <c r="A2323" s="71" t="s">
        <v>1563</v>
      </c>
      <c r="B2323" s="72" t="s">
        <v>2642</v>
      </c>
      <c r="C2323" s="73"/>
      <c r="D2323" s="74">
        <v>8739.0</v>
      </c>
      <c r="E2323" s="75"/>
      <c r="F2323" s="73"/>
      <c r="G2323" s="74">
        <v>20491.0</v>
      </c>
      <c r="H2323" s="75"/>
      <c r="I2323" s="73"/>
      <c r="J2323" s="74">
        <v>19378.0</v>
      </c>
      <c r="K2323" s="75"/>
      <c r="L2323" s="73"/>
      <c r="M2323" s="74">
        <v>19156.0</v>
      </c>
      <c r="N2323" s="75"/>
      <c r="O2323" s="73"/>
      <c r="P2323" s="74">
        <v>22886.0</v>
      </c>
      <c r="Q2323" s="75"/>
    </row>
    <row r="2324" ht="15.0" customHeight="1">
      <c r="A2324" s="71" t="s">
        <v>2651</v>
      </c>
      <c r="B2324" s="72" t="s">
        <v>2642</v>
      </c>
      <c r="C2324" s="73"/>
      <c r="D2324" s="74">
        <v>7329.0</v>
      </c>
      <c r="E2324" s="75"/>
      <c r="F2324" s="73"/>
      <c r="G2324" s="74">
        <v>33907.0</v>
      </c>
      <c r="H2324" s="75"/>
      <c r="I2324" s="73"/>
      <c r="J2324" s="74">
        <f>41006+26364</f>
        <v>67370</v>
      </c>
      <c r="K2324" s="75"/>
      <c r="L2324" s="78">
        <v>244.0</v>
      </c>
      <c r="M2324" s="74">
        <v>96853.0</v>
      </c>
      <c r="N2324" s="79">
        <f t="shared" ref="N2324:N2326" si="736">L2324/M2324</f>
        <v>0.002519281798</v>
      </c>
      <c r="O2324" s="78">
        <v>218.0</v>
      </c>
      <c r="P2324" s="74">
        <v>108570.0</v>
      </c>
      <c r="Q2324" s="79">
        <f t="shared" ref="Q2324:Q2326" si="737">O2324/P2324</f>
        <v>0.002007921157</v>
      </c>
    </row>
    <row r="2325" ht="15.0" customHeight="1">
      <c r="A2325" s="71" t="s">
        <v>1234</v>
      </c>
      <c r="B2325" s="72" t="s">
        <v>2642</v>
      </c>
      <c r="C2325" s="78">
        <v>3.0</v>
      </c>
      <c r="D2325" s="74">
        <v>17198.0</v>
      </c>
      <c r="E2325" s="79">
        <f>C2325/D2325</f>
        <v>0.0001744388882</v>
      </c>
      <c r="F2325" s="73"/>
      <c r="G2325" s="74">
        <v>42794.0</v>
      </c>
      <c r="H2325" s="75"/>
      <c r="I2325" s="78">
        <v>95.0</v>
      </c>
      <c r="J2325" s="74">
        <v>54571.0</v>
      </c>
      <c r="K2325" s="79">
        <f>I2325/J2325</f>
        <v>0.001740851368</v>
      </c>
      <c r="L2325" s="78">
        <v>140.0</v>
      </c>
      <c r="M2325" s="74">
        <v>66655.0</v>
      </c>
      <c r="N2325" s="79">
        <f t="shared" si="736"/>
        <v>0.002100367564</v>
      </c>
      <c r="O2325" s="78">
        <v>235.0</v>
      </c>
      <c r="P2325" s="74">
        <v>68683.0</v>
      </c>
      <c r="Q2325" s="79">
        <f t="shared" si="737"/>
        <v>0.003421516241</v>
      </c>
    </row>
    <row r="2326" ht="15.0" customHeight="1">
      <c r="A2326" s="71" t="s">
        <v>1033</v>
      </c>
      <c r="B2326" s="72" t="s">
        <v>2642</v>
      </c>
      <c r="C2326" s="73"/>
      <c r="D2326" s="74">
        <v>18840.0</v>
      </c>
      <c r="E2326" s="75"/>
      <c r="F2326" s="73"/>
      <c r="G2326" s="74">
        <v>32388.0</v>
      </c>
      <c r="H2326" s="75"/>
      <c r="I2326" s="73"/>
      <c r="J2326" s="74">
        <v>33681.0</v>
      </c>
      <c r="K2326" s="75"/>
      <c r="L2326" s="78">
        <v>33.0</v>
      </c>
      <c r="M2326" s="74">
        <v>39831.0</v>
      </c>
      <c r="N2326" s="79">
        <f t="shared" si="736"/>
        <v>0.0008285004143</v>
      </c>
      <c r="O2326" s="78">
        <v>16.0</v>
      </c>
      <c r="P2326" s="74">
        <v>40189.0</v>
      </c>
      <c r="Q2326" s="79">
        <f t="shared" si="737"/>
        <v>0.0003981188883</v>
      </c>
    </row>
    <row r="2327" ht="15.0" customHeight="1">
      <c r="A2327" s="71" t="s">
        <v>1745</v>
      </c>
      <c r="B2327" s="72" t="s">
        <v>2642</v>
      </c>
      <c r="C2327" s="73"/>
      <c r="D2327" s="74">
        <v>22298.0</v>
      </c>
      <c r="E2327" s="75"/>
      <c r="F2327" s="73"/>
      <c r="G2327" s="74">
        <v>23019.0</v>
      </c>
      <c r="H2327" s="75"/>
      <c r="I2327" s="73"/>
      <c r="J2327" s="74">
        <v>21459.0</v>
      </c>
      <c r="K2327" s="75"/>
      <c r="L2327" s="73"/>
      <c r="M2327" s="74">
        <v>20788.0</v>
      </c>
      <c r="N2327" s="75"/>
      <c r="O2327" s="73"/>
      <c r="P2327" s="74">
        <v>22270.0</v>
      </c>
      <c r="Q2327" s="75"/>
    </row>
    <row r="2328" ht="15.0" customHeight="1">
      <c r="A2328" s="71" t="s">
        <v>2185</v>
      </c>
      <c r="B2328" s="72" t="s">
        <v>2642</v>
      </c>
      <c r="C2328" s="73"/>
      <c r="D2328" s="74">
        <v>3074.0</v>
      </c>
      <c r="E2328" s="75"/>
      <c r="F2328" s="76" t="s">
        <v>1383</v>
      </c>
      <c r="G2328" s="74">
        <v>47856.0</v>
      </c>
      <c r="H2328" s="77" t="s">
        <v>1383</v>
      </c>
      <c r="I2328" s="78">
        <v>51.0</v>
      </c>
      <c r="J2328" s="74">
        <v>68571.0</v>
      </c>
      <c r="K2328" s="79">
        <f t="shared" ref="K2328:K2329" si="738">I2328/J2328</f>
        <v>0.0007437546485</v>
      </c>
      <c r="L2328" s="78">
        <v>153.0</v>
      </c>
      <c r="M2328" s="74">
        <v>90479.0</v>
      </c>
      <c r="N2328" s="79">
        <f t="shared" ref="N2328:N2331" si="739">L2328/M2328</f>
        <v>0.001691000122</v>
      </c>
      <c r="O2328" s="78">
        <v>233.0</v>
      </c>
      <c r="P2328" s="74">
        <v>94354.0</v>
      </c>
      <c r="Q2328" s="79">
        <f t="shared" ref="Q2328:Q2331" si="740">O2328/P2328</f>
        <v>0.00246942366</v>
      </c>
    </row>
    <row r="2329" ht="15.0" customHeight="1">
      <c r="A2329" s="71" t="s">
        <v>1750</v>
      </c>
      <c r="B2329" s="72" t="s">
        <v>2642</v>
      </c>
      <c r="C2329" s="73"/>
      <c r="D2329" s="74">
        <v>7467.0</v>
      </c>
      <c r="E2329" s="75"/>
      <c r="F2329" s="76" t="s">
        <v>1383</v>
      </c>
      <c r="G2329" s="74">
        <v>38371.0</v>
      </c>
      <c r="H2329" s="77" t="s">
        <v>1383</v>
      </c>
      <c r="I2329" s="78">
        <v>157.0</v>
      </c>
      <c r="J2329" s="74">
        <v>49558.0</v>
      </c>
      <c r="K2329" s="79">
        <f t="shared" si="738"/>
        <v>0.003168005166</v>
      </c>
      <c r="L2329" s="78">
        <v>261.0</v>
      </c>
      <c r="M2329" s="74">
        <v>61323.0</v>
      </c>
      <c r="N2329" s="79">
        <f t="shared" si="739"/>
        <v>0.004256151852</v>
      </c>
      <c r="O2329" s="78">
        <v>250.0</v>
      </c>
      <c r="P2329" s="74">
        <v>68289.0</v>
      </c>
      <c r="Q2329" s="79">
        <f t="shared" si="740"/>
        <v>0.003660911713</v>
      </c>
    </row>
    <row r="2330" ht="15.0" customHeight="1">
      <c r="A2330" s="71" t="s">
        <v>2652</v>
      </c>
      <c r="B2330" s="72" t="s">
        <v>2642</v>
      </c>
      <c r="C2330" s="78">
        <v>18.0</v>
      </c>
      <c r="D2330" s="74">
        <v>8630.0</v>
      </c>
      <c r="E2330" s="79">
        <f>C2330/D2330</f>
        <v>0.002085747393</v>
      </c>
      <c r="F2330" s="73"/>
      <c r="G2330" s="74">
        <v>16674.0</v>
      </c>
      <c r="H2330" s="75"/>
      <c r="I2330" s="73"/>
      <c r="J2330" s="74">
        <v>19849.0</v>
      </c>
      <c r="K2330" s="75"/>
      <c r="L2330" s="78">
        <v>20.0</v>
      </c>
      <c r="M2330" s="74">
        <v>20084.0</v>
      </c>
      <c r="N2330" s="79">
        <f t="shared" si="739"/>
        <v>0.0009958175662</v>
      </c>
      <c r="O2330" s="78">
        <v>20.0</v>
      </c>
      <c r="P2330" s="74">
        <v>22215.0</v>
      </c>
      <c r="Q2330" s="79">
        <f t="shared" si="740"/>
        <v>0.0009002925951</v>
      </c>
    </row>
    <row r="2331" ht="15.0" customHeight="1">
      <c r="A2331" s="71" t="s">
        <v>2653</v>
      </c>
      <c r="B2331" s="72" t="s">
        <v>2642</v>
      </c>
      <c r="C2331" s="73"/>
      <c r="D2331" s="74">
        <v>14985.0</v>
      </c>
      <c r="E2331" s="75"/>
      <c r="F2331" s="73"/>
      <c r="G2331" s="74">
        <v>24334.0</v>
      </c>
      <c r="H2331" s="75"/>
      <c r="I2331" s="78">
        <v>120.0</v>
      </c>
      <c r="J2331" s="74">
        <v>33618.0</v>
      </c>
      <c r="K2331" s="79">
        <f>I2331/J2331</f>
        <v>0.003569516331</v>
      </c>
      <c r="L2331" s="78">
        <v>250.0</v>
      </c>
      <c r="M2331" s="74">
        <v>50083.0</v>
      </c>
      <c r="N2331" s="79">
        <f t="shared" si="739"/>
        <v>0.004991713755</v>
      </c>
      <c r="O2331" s="78">
        <v>132.0</v>
      </c>
      <c r="P2331" s="74">
        <v>51252.0</v>
      </c>
      <c r="Q2331" s="79">
        <f t="shared" si="740"/>
        <v>0.002575509248</v>
      </c>
    </row>
    <row r="2332" ht="15.0" customHeight="1">
      <c r="A2332" s="71" t="s">
        <v>285</v>
      </c>
      <c r="B2332" s="72" t="s">
        <v>2642</v>
      </c>
      <c r="C2332" s="73"/>
      <c r="D2332" s="74">
        <v>11501.0</v>
      </c>
      <c r="E2332" s="75"/>
      <c r="F2332" s="73"/>
      <c r="G2332" s="74">
        <v>13055.0</v>
      </c>
      <c r="H2332" s="75"/>
      <c r="I2332" s="73"/>
      <c r="J2332" s="74">
        <v>13141.0</v>
      </c>
      <c r="K2332" s="75"/>
      <c r="L2332" s="73"/>
      <c r="M2332" s="74">
        <v>11949.0</v>
      </c>
      <c r="N2332" s="75"/>
      <c r="O2332" s="73"/>
      <c r="P2332" s="74">
        <v>13577.0</v>
      </c>
      <c r="Q2332" s="75"/>
    </row>
    <row r="2333" ht="15.0" customHeight="1">
      <c r="A2333" s="71" t="s">
        <v>1414</v>
      </c>
      <c r="B2333" s="72" t="s">
        <v>2642</v>
      </c>
      <c r="C2333" s="73"/>
      <c r="D2333" s="74">
        <v>5777.0</v>
      </c>
      <c r="E2333" s="75"/>
      <c r="F2333" s="73"/>
      <c r="G2333" s="74">
        <v>7848.0</v>
      </c>
      <c r="H2333" s="75"/>
      <c r="I2333" s="73"/>
      <c r="J2333" s="74">
        <v>8357.0</v>
      </c>
      <c r="K2333" s="75"/>
      <c r="L2333" s="78">
        <v>36.0</v>
      </c>
      <c r="M2333" s="74">
        <v>8406.0</v>
      </c>
      <c r="N2333" s="79">
        <f>L2333/M2333</f>
        <v>0.004282655246</v>
      </c>
      <c r="O2333" s="78">
        <v>36.0</v>
      </c>
      <c r="P2333" s="74">
        <v>8743.0</v>
      </c>
      <c r="Q2333" s="79">
        <f>O2333/P2333</f>
        <v>0.004117579778</v>
      </c>
    </row>
    <row r="2334" ht="15.0" customHeight="1">
      <c r="A2334" s="71" t="s">
        <v>1886</v>
      </c>
      <c r="B2334" s="72" t="s">
        <v>2642</v>
      </c>
      <c r="C2334" s="73"/>
      <c r="D2334" s="74">
        <v>7223.0</v>
      </c>
      <c r="E2334" s="75"/>
      <c r="F2334" s="73"/>
      <c r="G2334" s="74">
        <v>17699.0</v>
      </c>
      <c r="H2334" s="75"/>
      <c r="I2334" s="73"/>
      <c r="J2334" s="74">
        <v>20717.0</v>
      </c>
      <c r="K2334" s="75"/>
      <c r="L2334" s="76" t="s">
        <v>1383</v>
      </c>
      <c r="M2334" s="74">
        <v>20686.0</v>
      </c>
      <c r="N2334" s="77" t="s">
        <v>1383</v>
      </c>
      <c r="O2334" s="73"/>
      <c r="P2334" s="74">
        <v>24070.0</v>
      </c>
      <c r="Q2334" s="75"/>
    </row>
    <row r="2335" ht="15.0" customHeight="1">
      <c r="A2335" s="71" t="s">
        <v>952</v>
      </c>
      <c r="B2335" s="72" t="s">
        <v>2642</v>
      </c>
      <c r="C2335" s="78">
        <v>300.0</v>
      </c>
      <c r="D2335" s="74">
        <v>37457.0</v>
      </c>
      <c r="E2335" s="79">
        <f>C2335/D2335</f>
        <v>0.008009183864</v>
      </c>
      <c r="F2335" s="78">
        <v>550.0</v>
      </c>
      <c r="G2335" s="74">
        <v>57572.0</v>
      </c>
      <c r="H2335" s="79">
        <f>F2335/G2335</f>
        <v>0.009553255055</v>
      </c>
      <c r="I2335" s="78">
        <v>1000.0</v>
      </c>
      <c r="J2335" s="74">
        <v>62892.0</v>
      </c>
      <c r="K2335" s="79">
        <f>I2335/J2335</f>
        <v>0.01590027348</v>
      </c>
      <c r="L2335" s="78">
        <v>750.0</v>
      </c>
      <c r="M2335" s="74">
        <v>72077.0</v>
      </c>
      <c r="N2335" s="79">
        <f>L2335/M2335</f>
        <v>0.01040553852</v>
      </c>
      <c r="O2335" s="78">
        <v>1150.0</v>
      </c>
      <c r="P2335" s="74">
        <v>73115.0</v>
      </c>
      <c r="Q2335" s="79">
        <f>O2335/P2335</f>
        <v>0.01572864665</v>
      </c>
    </row>
    <row r="2336" ht="15.0" customHeight="1">
      <c r="A2336" s="71" t="s">
        <v>1018</v>
      </c>
      <c r="B2336" s="72" t="s">
        <v>2642</v>
      </c>
      <c r="C2336" s="73"/>
      <c r="D2336" s="74">
        <v>8022.0</v>
      </c>
      <c r="E2336" s="75"/>
      <c r="F2336" s="73"/>
      <c r="G2336" s="74">
        <v>9349.0</v>
      </c>
      <c r="H2336" s="75"/>
      <c r="I2336" s="73"/>
      <c r="J2336" s="74">
        <v>9652.0</v>
      </c>
      <c r="K2336" s="75"/>
      <c r="L2336" s="76" t="s">
        <v>1383</v>
      </c>
      <c r="M2336" s="74">
        <v>9660.0</v>
      </c>
      <c r="N2336" s="77" t="s">
        <v>1383</v>
      </c>
      <c r="O2336" s="73"/>
      <c r="P2336" s="74">
        <v>10884.0</v>
      </c>
      <c r="Q2336" s="75"/>
    </row>
    <row r="2337" ht="15.0" customHeight="1">
      <c r="A2337" s="71" t="s">
        <v>2654</v>
      </c>
      <c r="B2337" s="72" t="s">
        <v>2642</v>
      </c>
      <c r="C2337" s="73"/>
      <c r="D2337" s="74">
        <v>6256.0</v>
      </c>
      <c r="E2337" s="75"/>
      <c r="F2337" s="73"/>
      <c r="G2337" s="74">
        <v>8074.0</v>
      </c>
      <c r="H2337" s="75"/>
      <c r="I2337" s="73"/>
      <c r="J2337" s="74">
        <v>7379.0</v>
      </c>
      <c r="K2337" s="75"/>
      <c r="L2337" s="73"/>
      <c r="M2337" s="74">
        <v>6545.0</v>
      </c>
      <c r="N2337" s="75"/>
      <c r="O2337" s="73"/>
      <c r="P2337" s="74">
        <v>6692.0</v>
      </c>
      <c r="Q2337" s="75"/>
    </row>
    <row r="2338" ht="15.0" customHeight="1">
      <c r="A2338" s="71" t="s">
        <v>1703</v>
      </c>
      <c r="B2338" s="72" t="s">
        <v>2642</v>
      </c>
      <c r="C2338" s="73"/>
      <c r="D2338" s="74">
        <v>5591.0</v>
      </c>
      <c r="E2338" s="75"/>
      <c r="F2338" s="73"/>
      <c r="G2338" s="74">
        <v>14740.0</v>
      </c>
      <c r="H2338" s="75"/>
      <c r="I2338" s="78">
        <v>10.0</v>
      </c>
      <c r="J2338" s="74">
        <v>15002.0</v>
      </c>
      <c r="K2338" s="79">
        <f>I2338/J2338</f>
        <v>0.0006665777896</v>
      </c>
      <c r="L2338" s="78">
        <v>11.0</v>
      </c>
      <c r="M2338" s="74">
        <v>14555.0</v>
      </c>
      <c r="N2338" s="79">
        <f>L2338/M2338</f>
        <v>0.0007557540364</v>
      </c>
      <c r="O2338" s="76" t="s">
        <v>1383</v>
      </c>
      <c r="P2338" s="74">
        <v>13906.0</v>
      </c>
      <c r="Q2338" s="77" t="s">
        <v>1383</v>
      </c>
    </row>
    <row r="2339" ht="15.0" customHeight="1">
      <c r="A2339" s="71" t="s">
        <v>406</v>
      </c>
      <c r="B2339" s="72" t="s">
        <v>2642</v>
      </c>
      <c r="C2339" s="73"/>
      <c r="D2339" s="74">
        <v>19091.0</v>
      </c>
      <c r="E2339" s="75"/>
      <c r="F2339" s="73"/>
      <c r="G2339" s="74">
        <v>26341.0</v>
      </c>
      <c r="H2339" s="75"/>
      <c r="I2339" s="73"/>
      <c r="J2339" s="74">
        <v>27996.0</v>
      </c>
      <c r="K2339" s="75"/>
      <c r="L2339" s="73"/>
      <c r="M2339" s="74">
        <v>29043.0</v>
      </c>
      <c r="N2339" s="75"/>
      <c r="O2339" s="73"/>
      <c r="P2339" s="74">
        <v>30416.0</v>
      </c>
      <c r="Q2339" s="75"/>
    </row>
    <row r="2340" ht="15.0" customHeight="1">
      <c r="A2340" s="71" t="s">
        <v>315</v>
      </c>
      <c r="B2340" s="72" t="s">
        <v>2642</v>
      </c>
      <c r="C2340" s="73"/>
      <c r="D2340" s="74">
        <v>11375.0</v>
      </c>
      <c r="E2340" s="75"/>
      <c r="F2340" s="73"/>
      <c r="G2340" s="74">
        <v>18587.0</v>
      </c>
      <c r="H2340" s="75"/>
      <c r="I2340" s="73"/>
      <c r="J2340" s="74">
        <v>17531.0</v>
      </c>
      <c r="K2340" s="75"/>
      <c r="L2340" s="73"/>
      <c r="M2340" s="74">
        <v>16737.0</v>
      </c>
      <c r="N2340" s="75"/>
      <c r="O2340" s="73"/>
      <c r="P2340" s="74">
        <v>19511.0</v>
      </c>
      <c r="Q2340" s="75"/>
    </row>
    <row r="2341" ht="15.0" customHeight="1">
      <c r="A2341" s="71" t="s">
        <v>2655</v>
      </c>
      <c r="B2341" s="72" t="s">
        <v>2642</v>
      </c>
      <c r="C2341" s="73"/>
      <c r="D2341" s="74">
        <v>7367.0</v>
      </c>
      <c r="E2341" s="75"/>
      <c r="F2341" s="73"/>
      <c r="G2341" s="74">
        <v>25633.0</v>
      </c>
      <c r="H2341" s="75"/>
      <c r="I2341" s="73"/>
      <c r="J2341" s="74">
        <v>42482.0</v>
      </c>
      <c r="K2341" s="75"/>
      <c r="L2341" s="78">
        <v>51.0</v>
      </c>
      <c r="M2341" s="74">
        <v>68072.0</v>
      </c>
      <c r="N2341" s="79">
        <f t="shared" ref="N2341:N2342" si="741">L2341/M2341</f>
        <v>0.0007492067223</v>
      </c>
      <c r="O2341" s="78">
        <v>65.0</v>
      </c>
      <c r="P2341" s="74">
        <v>86687.0</v>
      </c>
      <c r="Q2341" s="79">
        <f>O2341/P2341</f>
        <v>0.0007498240797</v>
      </c>
    </row>
    <row r="2342" ht="15.0" customHeight="1">
      <c r="A2342" s="71" t="s">
        <v>423</v>
      </c>
      <c r="B2342" s="72" t="s">
        <v>2642</v>
      </c>
      <c r="C2342" s="73"/>
      <c r="D2342" s="74">
        <v>8102.0</v>
      </c>
      <c r="E2342" s="75"/>
      <c r="F2342" s="73"/>
      <c r="G2342" s="74">
        <v>26028.0</v>
      </c>
      <c r="H2342" s="75"/>
      <c r="I2342" s="78">
        <v>12.0</v>
      </c>
      <c r="J2342" s="74">
        <v>26804.0</v>
      </c>
      <c r="K2342" s="79">
        <f>I2342/J2342</f>
        <v>0.000447694374</v>
      </c>
      <c r="L2342" s="78">
        <v>25.0</v>
      </c>
      <c r="M2342" s="74">
        <v>25049.0</v>
      </c>
      <c r="N2342" s="79">
        <f t="shared" si="741"/>
        <v>0.0009980438341</v>
      </c>
      <c r="O2342" s="76" t="s">
        <v>1383</v>
      </c>
      <c r="P2342" s="74">
        <v>30259.0</v>
      </c>
      <c r="Q2342" s="77" t="s">
        <v>1383</v>
      </c>
    </row>
    <row r="2343" ht="15.0" customHeight="1">
      <c r="A2343" s="71" t="s">
        <v>2656</v>
      </c>
      <c r="B2343" s="72" t="s">
        <v>2642</v>
      </c>
      <c r="C2343" s="73"/>
      <c r="D2343" s="74">
        <v>13474.0</v>
      </c>
      <c r="E2343" s="75"/>
      <c r="F2343" s="73"/>
      <c r="G2343" s="74">
        <v>17875.0</v>
      </c>
      <c r="H2343" s="75"/>
      <c r="I2343" s="73"/>
      <c r="J2343" s="74">
        <v>16506.0</v>
      </c>
      <c r="K2343" s="75"/>
      <c r="L2343" s="73"/>
      <c r="M2343" s="74">
        <v>15594.0</v>
      </c>
      <c r="N2343" s="75"/>
      <c r="O2343" s="73"/>
      <c r="P2343" s="74">
        <v>15389.0</v>
      </c>
      <c r="Q2343" s="75"/>
    </row>
    <row r="2344" ht="15.0" customHeight="1">
      <c r="A2344" s="71" t="s">
        <v>2384</v>
      </c>
      <c r="B2344" s="72" t="s">
        <v>2642</v>
      </c>
      <c r="C2344" s="73"/>
      <c r="D2344" s="74">
        <v>12184.0</v>
      </c>
      <c r="E2344" s="75"/>
      <c r="F2344" s="73"/>
      <c r="G2344" s="74">
        <v>21543.0</v>
      </c>
      <c r="H2344" s="75"/>
      <c r="I2344" s="73"/>
      <c r="J2344" s="74">
        <v>20129.0</v>
      </c>
      <c r="K2344" s="75"/>
      <c r="L2344" s="73"/>
      <c r="M2344" s="74">
        <v>19478.0</v>
      </c>
      <c r="N2344" s="75"/>
      <c r="O2344" s="73"/>
      <c r="P2344" s="74">
        <v>20787.0</v>
      </c>
      <c r="Q2344" s="75"/>
    </row>
    <row r="2345" ht="15.0" customHeight="1">
      <c r="A2345" s="71" t="s">
        <v>2657</v>
      </c>
      <c r="B2345" s="72" t="s">
        <v>2642</v>
      </c>
      <c r="C2345" s="73"/>
      <c r="D2345" s="74">
        <v>9033.0</v>
      </c>
      <c r="E2345" s="80"/>
      <c r="F2345" s="73"/>
      <c r="G2345" s="74">
        <v>18420.0</v>
      </c>
      <c r="H2345" s="75"/>
      <c r="I2345" s="73"/>
      <c r="J2345" s="74">
        <v>19092.0</v>
      </c>
      <c r="K2345" s="75"/>
      <c r="L2345" s="73"/>
      <c r="M2345" s="74">
        <v>20468.0</v>
      </c>
      <c r="N2345" s="75"/>
      <c r="O2345" s="73"/>
      <c r="P2345" s="74">
        <v>20409.0</v>
      </c>
      <c r="Q2345" s="75"/>
    </row>
    <row r="2346" ht="15.0" customHeight="1">
      <c r="A2346" s="71" t="s">
        <v>881</v>
      </c>
      <c r="B2346" s="72" t="s">
        <v>2642</v>
      </c>
      <c r="C2346" s="78">
        <v>6.0</v>
      </c>
      <c r="D2346" s="74">
        <v>11455.0</v>
      </c>
      <c r="E2346" s="79">
        <f>C2346/D2346</f>
        <v>0.0005237887385</v>
      </c>
      <c r="F2346" s="73"/>
      <c r="G2346" s="74">
        <v>16554.0</v>
      </c>
      <c r="H2346" s="75"/>
      <c r="I2346" s="73"/>
      <c r="J2346" s="74">
        <v>18742.0</v>
      </c>
      <c r="K2346" s="75"/>
      <c r="L2346" s="78">
        <v>26.0</v>
      </c>
      <c r="M2346" s="74">
        <v>19114.0</v>
      </c>
      <c r="N2346" s="79">
        <f t="shared" ref="N2346:N2347" si="742">L2346/M2346</f>
        <v>0.001360259496</v>
      </c>
      <c r="O2346" s="78">
        <v>79.0</v>
      </c>
      <c r="P2346" s="74">
        <v>19919.0</v>
      </c>
      <c r="Q2346" s="79">
        <f t="shared" ref="Q2346:Q2347" si="743">O2346/P2346</f>
        <v>0.003966062553</v>
      </c>
    </row>
    <row r="2347" ht="15.0" customHeight="1">
      <c r="A2347" s="71" t="s">
        <v>2658</v>
      </c>
      <c r="B2347" s="72" t="s">
        <v>2642</v>
      </c>
      <c r="C2347" s="73"/>
      <c r="D2347" s="74">
        <v>3151.0</v>
      </c>
      <c r="E2347" s="75"/>
      <c r="F2347" s="73"/>
      <c r="G2347" s="74">
        <v>18675.0</v>
      </c>
      <c r="H2347" s="75"/>
      <c r="I2347" s="73"/>
      <c r="J2347" s="74">
        <v>16791.0</v>
      </c>
      <c r="K2347" s="75"/>
      <c r="L2347" s="78">
        <v>37.0</v>
      </c>
      <c r="M2347" s="74">
        <v>13374.0</v>
      </c>
      <c r="N2347" s="79">
        <f t="shared" si="742"/>
        <v>0.002766561986</v>
      </c>
      <c r="O2347" s="78">
        <v>37.0</v>
      </c>
      <c r="P2347" s="74">
        <v>13173.0</v>
      </c>
      <c r="Q2347" s="79">
        <f t="shared" si="743"/>
        <v>0.002808775526</v>
      </c>
    </row>
    <row r="2348" ht="15.0" customHeight="1">
      <c r="A2348" s="71" t="s">
        <v>2514</v>
      </c>
      <c r="B2348" s="72" t="s">
        <v>2642</v>
      </c>
      <c r="C2348" s="73"/>
      <c r="D2348" s="74">
        <v>11073.0</v>
      </c>
      <c r="E2348" s="75"/>
      <c r="F2348" s="73"/>
      <c r="G2348" s="74">
        <v>16211.0</v>
      </c>
      <c r="H2348" s="75"/>
      <c r="I2348" s="73"/>
      <c r="J2348" s="74">
        <v>14186.0</v>
      </c>
      <c r="K2348" s="75"/>
      <c r="L2348" s="76" t="s">
        <v>1383</v>
      </c>
      <c r="M2348" s="74">
        <v>12785.0</v>
      </c>
      <c r="N2348" s="77" t="s">
        <v>1383</v>
      </c>
      <c r="O2348" s="76" t="s">
        <v>1383</v>
      </c>
      <c r="P2348" s="74">
        <v>12559.0</v>
      </c>
      <c r="Q2348" s="77" t="s">
        <v>1383</v>
      </c>
    </row>
    <row r="2349" ht="15.0" customHeight="1">
      <c r="A2349" s="71" t="s">
        <v>2515</v>
      </c>
      <c r="B2349" s="72" t="s">
        <v>2642</v>
      </c>
      <c r="C2349" s="73"/>
      <c r="D2349" s="74">
        <v>10249.0</v>
      </c>
      <c r="E2349" s="75"/>
      <c r="F2349" s="73"/>
      <c r="G2349" s="74">
        <v>16629.0</v>
      </c>
      <c r="H2349" s="75"/>
      <c r="I2349" s="73"/>
      <c r="J2349" s="74">
        <v>17851.0</v>
      </c>
      <c r="K2349" s="75"/>
      <c r="L2349" s="76" t="s">
        <v>1383</v>
      </c>
      <c r="M2349" s="74">
        <v>17944.0</v>
      </c>
      <c r="N2349" s="77" t="s">
        <v>1383</v>
      </c>
      <c r="O2349" s="78">
        <v>13.0</v>
      </c>
      <c r="P2349" s="74">
        <v>18360.0</v>
      </c>
      <c r="Q2349" s="79">
        <f>O2349/P2349</f>
        <v>0.0007080610022</v>
      </c>
    </row>
    <row r="2350" ht="15.0" customHeight="1">
      <c r="A2350" s="71" t="s">
        <v>1190</v>
      </c>
      <c r="B2350" s="72" t="s">
        <v>2642</v>
      </c>
      <c r="C2350" s="73"/>
      <c r="D2350" s="74">
        <v>14739.0</v>
      </c>
      <c r="E2350" s="75"/>
      <c r="F2350" s="73"/>
      <c r="G2350" s="74">
        <v>24081.0</v>
      </c>
      <c r="H2350" s="75"/>
      <c r="I2350" s="73"/>
      <c r="J2350" s="74">
        <v>26012.0</v>
      </c>
      <c r="K2350" s="75"/>
      <c r="L2350" s="73"/>
      <c r="M2350" s="74">
        <v>31206.0</v>
      </c>
      <c r="N2350" s="75"/>
      <c r="O2350" s="73"/>
      <c r="P2350" s="74">
        <v>35566.0</v>
      </c>
      <c r="Q2350" s="75"/>
    </row>
    <row r="2351" ht="15.0" customHeight="1">
      <c r="A2351" s="71" t="s">
        <v>439</v>
      </c>
      <c r="B2351" s="72" t="s">
        <v>2642</v>
      </c>
      <c r="C2351" s="73"/>
      <c r="D2351" s="74">
        <v>3207.0</v>
      </c>
      <c r="E2351" s="75"/>
      <c r="F2351" s="73"/>
      <c r="G2351" s="74">
        <v>9680.0</v>
      </c>
      <c r="H2351" s="80"/>
      <c r="I2351" s="73"/>
      <c r="J2351" s="74">
        <v>11562.0</v>
      </c>
      <c r="K2351" s="75"/>
      <c r="L2351" s="73"/>
      <c r="M2351" s="74">
        <v>14216.0</v>
      </c>
      <c r="N2351" s="75"/>
      <c r="O2351" s="73"/>
      <c r="P2351" s="74">
        <v>18080.0</v>
      </c>
      <c r="Q2351" s="75"/>
    </row>
    <row r="2352" ht="15.0" customHeight="1">
      <c r="A2352" s="71" t="s">
        <v>2659</v>
      </c>
      <c r="B2352" s="72" t="s">
        <v>2642</v>
      </c>
      <c r="C2352" s="73"/>
      <c r="D2352" s="74">
        <v>13896.0</v>
      </c>
      <c r="E2352" s="75"/>
      <c r="F2352" s="73"/>
      <c r="G2352" s="74">
        <v>23855.0</v>
      </c>
      <c r="H2352" s="75"/>
      <c r="I2352" s="73"/>
      <c r="J2352" s="74">
        <v>23069.0</v>
      </c>
      <c r="K2352" s="75"/>
      <c r="L2352" s="78">
        <v>15.0</v>
      </c>
      <c r="M2352" s="74">
        <v>22334.0</v>
      </c>
      <c r="N2352" s="79">
        <f>L2352/M2352</f>
        <v>0.0006716217426</v>
      </c>
      <c r="O2352" s="78">
        <v>15.0</v>
      </c>
      <c r="P2352" s="74">
        <v>22342.0</v>
      </c>
      <c r="Q2352" s="79">
        <f>O2352/P2352</f>
        <v>0.000671381255</v>
      </c>
    </row>
    <row r="2353" ht="15.0" customHeight="1">
      <c r="A2353" s="71" t="s">
        <v>762</v>
      </c>
      <c r="B2353" s="72" t="s">
        <v>2642</v>
      </c>
      <c r="C2353" s="73"/>
      <c r="D2353" s="74">
        <v>7104.0</v>
      </c>
      <c r="E2353" s="75"/>
      <c r="F2353" s="73"/>
      <c r="G2353" s="74">
        <v>9047.0</v>
      </c>
      <c r="H2353" s="75"/>
      <c r="I2353" s="73"/>
      <c r="J2353" s="74">
        <v>7536.0</v>
      </c>
      <c r="K2353" s="75"/>
      <c r="L2353" s="73"/>
      <c r="M2353" s="74">
        <v>6358.0</v>
      </c>
      <c r="N2353" s="75"/>
      <c r="O2353" s="73"/>
      <c r="P2353" s="74">
        <v>6475.0</v>
      </c>
      <c r="Q2353" s="75"/>
    </row>
    <row r="2354" ht="15.0" customHeight="1">
      <c r="A2354" s="71" t="s">
        <v>2310</v>
      </c>
      <c r="B2354" s="72" t="s">
        <v>2642</v>
      </c>
      <c r="C2354" s="78">
        <v>77.0</v>
      </c>
      <c r="D2354" s="74">
        <v>25006.0</v>
      </c>
      <c r="E2354" s="79">
        <f>C2354/D2354</f>
        <v>0.003079260977</v>
      </c>
      <c r="F2354" s="78">
        <v>50.0</v>
      </c>
      <c r="G2354" s="74">
        <v>38001.0</v>
      </c>
      <c r="H2354" s="79">
        <f>F2354/G2354</f>
        <v>0.001315754849</v>
      </c>
      <c r="I2354" s="78">
        <v>440.0</v>
      </c>
      <c r="J2354" s="74">
        <v>42306.0</v>
      </c>
      <c r="K2354" s="79">
        <f>I2354/J2354</f>
        <v>0.01040041602</v>
      </c>
      <c r="L2354" s="78">
        <v>392.0</v>
      </c>
      <c r="M2354" s="74">
        <v>56521.0</v>
      </c>
      <c r="N2354" s="79">
        <f>L2354/M2354</f>
        <v>0.00693547531</v>
      </c>
      <c r="O2354" s="78">
        <v>125.0</v>
      </c>
      <c r="P2354" s="74">
        <v>62399.0</v>
      </c>
      <c r="Q2354" s="79">
        <f>O2354/P2354</f>
        <v>0.002003237231</v>
      </c>
    </row>
    <row r="2355" ht="15.0" customHeight="1">
      <c r="A2355" s="71" t="s">
        <v>2282</v>
      </c>
      <c r="B2355" s="72" t="s">
        <v>2642</v>
      </c>
      <c r="C2355" s="73"/>
      <c r="D2355" s="74">
        <v>4322.0</v>
      </c>
      <c r="E2355" s="75"/>
      <c r="F2355" s="73"/>
      <c r="G2355" s="74">
        <v>10392.0</v>
      </c>
      <c r="H2355" s="75"/>
      <c r="I2355" s="73"/>
      <c r="J2355" s="74">
        <v>15180.0</v>
      </c>
      <c r="K2355" s="75"/>
      <c r="L2355" s="73"/>
      <c r="M2355" s="74">
        <v>20926.0</v>
      </c>
      <c r="N2355" s="75"/>
      <c r="O2355" s="73"/>
      <c r="P2355" s="74">
        <v>29774.0</v>
      </c>
      <c r="Q2355" s="75"/>
    </row>
    <row r="2356" ht="15.0" customHeight="1">
      <c r="A2356" s="71" t="s">
        <v>2660</v>
      </c>
      <c r="B2356" s="72" t="s">
        <v>2661</v>
      </c>
      <c r="C2356" s="78">
        <v>40.0</v>
      </c>
      <c r="D2356" s="74">
        <v>11035.0</v>
      </c>
      <c r="E2356" s="79">
        <f>C2356/D2356</f>
        <v>0.003624830086</v>
      </c>
      <c r="F2356" s="76" t="s">
        <v>1383</v>
      </c>
      <c r="G2356" s="74">
        <v>43995.0</v>
      </c>
      <c r="H2356" s="77" t="s">
        <v>1383</v>
      </c>
      <c r="I2356" s="73"/>
      <c r="J2356" s="74">
        <v>59659.0</v>
      </c>
      <c r="K2356" s="75"/>
      <c r="L2356" s="78">
        <v>814.0</v>
      </c>
      <c r="M2356" s="74">
        <v>72203.0</v>
      </c>
      <c r="N2356" s="79">
        <f t="shared" ref="N2356:N2357" si="744">L2356/M2356</f>
        <v>0.01127376979</v>
      </c>
      <c r="O2356" s="78">
        <v>662.0</v>
      </c>
      <c r="P2356" s="74">
        <v>80436.0</v>
      </c>
      <c r="Q2356" s="79">
        <f>O2356/P2356</f>
        <v>0.008230145706</v>
      </c>
    </row>
    <row r="2357" ht="15.0" customHeight="1">
      <c r="A2357" s="71" t="s">
        <v>2662</v>
      </c>
      <c r="B2357" s="72" t="s">
        <v>2661</v>
      </c>
      <c r="C2357" s="73"/>
      <c r="D2357" s="74">
        <v>637.0</v>
      </c>
      <c r="E2357" s="75"/>
      <c r="F2357" s="73"/>
      <c r="G2357" s="74">
        <v>28663.0</v>
      </c>
      <c r="H2357" s="75"/>
      <c r="I2357" s="73"/>
      <c r="J2357" s="74">
        <v>37920.0</v>
      </c>
      <c r="K2357" s="75"/>
      <c r="L2357" s="78">
        <v>17.0</v>
      </c>
      <c r="M2357" s="74">
        <v>37022.0</v>
      </c>
      <c r="N2357" s="79">
        <f t="shared" si="744"/>
        <v>0.0004591864297</v>
      </c>
      <c r="O2357" s="76" t="s">
        <v>1383</v>
      </c>
      <c r="P2357" s="74">
        <v>43004.0</v>
      </c>
      <c r="Q2357" s="77" t="s">
        <v>1383</v>
      </c>
    </row>
    <row r="2358" ht="15.0" customHeight="1">
      <c r="A2358" s="71" t="s">
        <v>2663</v>
      </c>
      <c r="B2358" s="72" t="s">
        <v>2661</v>
      </c>
      <c r="C2358" s="73"/>
      <c r="D2358" s="74">
        <v>239.0</v>
      </c>
      <c r="E2358" s="75"/>
      <c r="F2358" s="73"/>
      <c r="G2358" s="74">
        <v>11452.0</v>
      </c>
      <c r="H2358" s="75"/>
      <c r="I2358" s="73"/>
      <c r="J2358" s="74">
        <v>15388.0</v>
      </c>
      <c r="K2358" s="75"/>
      <c r="L2358" s="73"/>
      <c r="M2358" s="74">
        <v>16726.0</v>
      </c>
      <c r="N2358" s="75"/>
      <c r="O2358" s="76" t="s">
        <v>1383</v>
      </c>
      <c r="P2358" s="74">
        <v>16469.0</v>
      </c>
      <c r="Q2358" s="77" t="s">
        <v>1383</v>
      </c>
    </row>
    <row r="2359" ht="15.0" customHeight="1">
      <c r="A2359" s="71" t="s">
        <v>2664</v>
      </c>
      <c r="B2359" s="72" t="s">
        <v>2661</v>
      </c>
      <c r="C2359" s="73"/>
      <c r="D2359" s="74">
        <v>3438.0</v>
      </c>
      <c r="E2359" s="75"/>
      <c r="F2359" s="73"/>
      <c r="G2359" s="74">
        <v>16048.0</v>
      </c>
      <c r="H2359" s="75"/>
      <c r="I2359" s="73"/>
      <c r="J2359" s="74">
        <v>24160.0</v>
      </c>
      <c r="K2359" s="80"/>
      <c r="L2359" s="78">
        <v>61.0</v>
      </c>
      <c r="M2359" s="74">
        <v>35663.0</v>
      </c>
      <c r="N2359" s="79">
        <f t="shared" ref="N2359:N2360" si="745">L2359/M2359</f>
        <v>0.001710456215</v>
      </c>
      <c r="O2359" s="78">
        <v>61.0</v>
      </c>
      <c r="P2359" s="74">
        <v>36502.0</v>
      </c>
      <c r="Q2359" s="79">
        <f t="shared" ref="Q2359:Q2360" si="746">O2359/P2359</f>
        <v>0.001671141307</v>
      </c>
    </row>
    <row r="2360" ht="15.0" customHeight="1">
      <c r="A2360" s="71" t="s">
        <v>2665</v>
      </c>
      <c r="B2360" s="72" t="s">
        <v>2661</v>
      </c>
      <c r="C2360" s="73"/>
      <c r="D2360" s="74">
        <v>5440.0</v>
      </c>
      <c r="E2360" s="75"/>
      <c r="F2360" s="73"/>
      <c r="G2360" s="74">
        <v>45807.0</v>
      </c>
      <c r="H2360" s="75"/>
      <c r="I2360" s="78">
        <v>28.0</v>
      </c>
      <c r="J2360" s="74">
        <v>57185.0</v>
      </c>
      <c r="K2360" s="79">
        <f>I2360/J2360</f>
        <v>0.0004896388913</v>
      </c>
      <c r="L2360" s="78">
        <v>184.0</v>
      </c>
      <c r="M2360" s="74">
        <v>63951.0</v>
      </c>
      <c r="N2360" s="79">
        <f t="shared" si="745"/>
        <v>0.002877202858</v>
      </c>
      <c r="O2360" s="78">
        <v>52.0</v>
      </c>
      <c r="P2360" s="74">
        <v>74341.0</v>
      </c>
      <c r="Q2360" s="79">
        <f t="shared" si="746"/>
        <v>0.0006994794259</v>
      </c>
    </row>
    <row r="2361" ht="15.0" customHeight="1">
      <c r="A2361" s="95" t="s">
        <v>2666</v>
      </c>
      <c r="B2361" s="96"/>
      <c r="C2361" s="96"/>
      <c r="D2361" s="96"/>
      <c r="E2361" s="96"/>
      <c r="F2361" s="96"/>
      <c r="G2361" s="96"/>
      <c r="H2361" s="96"/>
      <c r="I2361" s="96"/>
      <c r="J2361" s="96"/>
      <c r="K2361" s="96"/>
      <c r="L2361" s="96"/>
      <c r="M2361" s="96"/>
      <c r="N2361" s="96"/>
      <c r="O2361" s="96"/>
      <c r="P2361" s="96"/>
      <c r="Q2361" s="96"/>
    </row>
    <row r="2362" ht="15.0" customHeight="1"/>
  </sheetData>
  <mergeCells count="2">
    <mergeCell ref="A1:Q1"/>
    <mergeCell ref="A2361:Q2362"/>
  </mergeCells>
  <hyperlinks>
    <hyperlink r:id="rId1" ref="D1692"/>
    <hyperlink r:id="rId2" location=":~:text=As%20I%20understand%20it%2C%20by,be%20reprogrammed%20along%20white%20guidelines." ref="D1693"/>
    <hyperlink r:id="rId3" ref="D1694"/>
    <hyperlink r:id="rId4" ref="D1695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33.88"/>
    <col customWidth="1" min="2" max="2" width="17.13"/>
    <col customWidth="1" min="3" max="3" width="7.0"/>
    <col customWidth="1" min="6" max="6" width="21.0"/>
    <col customWidth="1" min="8" max="8" width="21.0"/>
    <col customWidth="1" min="10" max="10" width="21.0"/>
    <col customWidth="1" min="12" max="13" width="21.0"/>
  </cols>
  <sheetData>
    <row r="1">
      <c r="A1" s="2" t="s">
        <v>3</v>
      </c>
      <c r="B1" s="3" t="s">
        <v>4</v>
      </c>
      <c r="C1" s="3" t="s">
        <v>5</v>
      </c>
      <c r="D1" s="5" t="s">
        <v>7</v>
      </c>
      <c r="E1" s="5" t="s">
        <v>10</v>
      </c>
      <c r="F1" s="97" t="s">
        <v>2667</v>
      </c>
      <c r="G1" s="5" t="s">
        <v>13</v>
      </c>
      <c r="H1" s="97" t="s">
        <v>2668</v>
      </c>
      <c r="I1" s="5" t="s">
        <v>16</v>
      </c>
      <c r="J1" s="97" t="s">
        <v>2669</v>
      </c>
      <c r="K1" s="5" t="s">
        <v>19</v>
      </c>
      <c r="L1" s="97" t="s">
        <v>2670</v>
      </c>
      <c r="M1" s="97" t="s">
        <v>2671</v>
      </c>
    </row>
    <row r="2">
      <c r="A2" s="11" t="s">
        <v>142</v>
      </c>
      <c r="B2" s="11" t="s">
        <v>48</v>
      </c>
      <c r="C2" s="12" t="s">
        <v>42</v>
      </c>
      <c r="D2" s="14">
        <v>1828.0</v>
      </c>
      <c r="E2" s="14">
        <v>4808.0</v>
      </c>
      <c r="F2" s="98">
        <f t="shared" ref="F2:F1408" si="1">(E2-D2)/D2</f>
        <v>1.630196937</v>
      </c>
      <c r="G2" s="14">
        <v>8854.0</v>
      </c>
      <c r="H2" s="98">
        <f t="shared" ref="H2:H1408" si="2">(G2-E2)/E2</f>
        <v>0.8415141431</v>
      </c>
      <c r="I2" s="14">
        <v>24941.0</v>
      </c>
      <c r="J2" s="98">
        <f t="shared" ref="J2:J1408" si="3">(I2-G2)/G2</f>
        <v>1.816918907</v>
      </c>
      <c r="K2" s="14">
        <v>33776.0</v>
      </c>
      <c r="L2" s="98">
        <f t="shared" ref="L2:L1408" si="4">(K2-I2)/I2</f>
        <v>0.354235997</v>
      </c>
      <c r="M2" s="98">
        <f t="shared" ref="M2:M1408" si="5">(K2-D2)/D2</f>
        <v>17.47702407</v>
      </c>
    </row>
    <row r="3">
      <c r="A3" s="11" t="s">
        <v>159</v>
      </c>
      <c r="B3" s="11" t="s">
        <v>41</v>
      </c>
      <c r="C3" s="12" t="s">
        <v>42</v>
      </c>
      <c r="D3" s="14">
        <f>3341</f>
        <v>3341</v>
      </c>
      <c r="E3" s="14">
        <f>11272</f>
        <v>11272</v>
      </c>
      <c r="F3" s="98">
        <f t="shared" si="1"/>
        <v>2.373840168</v>
      </c>
      <c r="G3" s="14">
        <v>16614.0</v>
      </c>
      <c r="H3" s="98">
        <f t="shared" si="2"/>
        <v>0.4739176721</v>
      </c>
      <c r="I3" s="14">
        <f>1530+25808</f>
        <v>27338</v>
      </c>
      <c r="J3" s="98">
        <f t="shared" si="3"/>
        <v>0.6454797159</v>
      </c>
      <c r="K3" s="14">
        <f>2009+30021</f>
        <v>32030</v>
      </c>
      <c r="L3" s="98">
        <f t="shared" si="4"/>
        <v>0.171629234</v>
      </c>
      <c r="M3" s="98">
        <f t="shared" si="5"/>
        <v>8.586950015</v>
      </c>
    </row>
    <row r="4">
      <c r="A4" s="11" t="s">
        <v>221</v>
      </c>
      <c r="B4" s="11" t="s">
        <v>222</v>
      </c>
      <c r="C4" s="12" t="s">
        <v>42</v>
      </c>
      <c r="D4" s="14">
        <v>3327.0</v>
      </c>
      <c r="E4" s="14">
        <v>16840.0</v>
      </c>
      <c r="F4" s="98">
        <f t="shared" si="1"/>
        <v>4.061617072</v>
      </c>
      <c r="G4" s="14">
        <v>22055.0</v>
      </c>
      <c r="H4" s="98">
        <f t="shared" si="2"/>
        <v>0.3096793349</v>
      </c>
      <c r="I4" s="14">
        <v>26040.0</v>
      </c>
      <c r="J4" s="98">
        <f t="shared" si="3"/>
        <v>0.180684652</v>
      </c>
      <c r="K4" s="14">
        <v>26988.0</v>
      </c>
      <c r="L4" s="98">
        <f t="shared" si="4"/>
        <v>0.03640552995</v>
      </c>
      <c r="M4" s="98">
        <f t="shared" si="5"/>
        <v>7.111812444</v>
      </c>
    </row>
    <row r="5">
      <c r="A5" s="11" t="s">
        <v>551</v>
      </c>
      <c r="B5" s="11" t="s">
        <v>41</v>
      </c>
      <c r="C5" s="12" t="s">
        <v>42</v>
      </c>
      <c r="D5" s="14">
        <v>3408.0</v>
      </c>
      <c r="E5" s="14">
        <v>5850.0</v>
      </c>
      <c r="F5" s="98">
        <f t="shared" si="1"/>
        <v>0.7165492958</v>
      </c>
      <c r="G5" s="14">
        <v>8611.0</v>
      </c>
      <c r="H5" s="98">
        <f t="shared" si="2"/>
        <v>0.471965812</v>
      </c>
      <c r="I5" s="14">
        <v>19020.0</v>
      </c>
      <c r="J5" s="98">
        <f t="shared" si="3"/>
        <v>1.208802694</v>
      </c>
      <c r="K5" s="14">
        <v>23373.0</v>
      </c>
      <c r="L5" s="98">
        <f t="shared" si="4"/>
        <v>0.2288643533</v>
      </c>
      <c r="M5" s="98">
        <f t="shared" si="5"/>
        <v>5.858274648</v>
      </c>
    </row>
    <row r="6">
      <c r="A6" s="11" t="s">
        <v>685</v>
      </c>
      <c r="B6" s="11" t="s">
        <v>48</v>
      </c>
      <c r="C6" s="12" t="s">
        <v>42</v>
      </c>
      <c r="D6" s="14">
        <v>934.0</v>
      </c>
      <c r="E6" s="14">
        <v>1689.0</v>
      </c>
      <c r="F6" s="98">
        <f t="shared" si="1"/>
        <v>0.8083511777</v>
      </c>
      <c r="G6" s="14">
        <v>2381.0</v>
      </c>
      <c r="H6" s="98">
        <f t="shared" si="2"/>
        <v>0.4097098875</v>
      </c>
      <c r="I6" s="14">
        <v>4572.0</v>
      </c>
      <c r="J6" s="98">
        <f t="shared" si="3"/>
        <v>0.920201596</v>
      </c>
      <c r="K6" s="14">
        <v>5449.0</v>
      </c>
      <c r="L6" s="98">
        <f t="shared" si="4"/>
        <v>0.1918197725</v>
      </c>
      <c r="M6" s="98">
        <f t="shared" si="5"/>
        <v>4.834047109</v>
      </c>
    </row>
    <row r="7">
      <c r="A7" s="11" t="s">
        <v>241</v>
      </c>
      <c r="B7" s="11" t="s">
        <v>48</v>
      </c>
      <c r="C7" s="12" t="s">
        <v>42</v>
      </c>
      <c r="D7" s="14">
        <v>5347.0</v>
      </c>
      <c r="E7" s="14">
        <v>13502.0</v>
      </c>
      <c r="F7" s="98">
        <f t="shared" si="1"/>
        <v>1.525154292</v>
      </c>
      <c r="G7" s="14">
        <v>20620.0</v>
      </c>
      <c r="H7" s="98">
        <f t="shared" si="2"/>
        <v>0.5271811583</v>
      </c>
      <c r="I7" s="14">
        <v>28451.0</v>
      </c>
      <c r="J7" s="98">
        <f t="shared" si="3"/>
        <v>0.3797769156</v>
      </c>
      <c r="K7" s="14">
        <v>30167.0</v>
      </c>
      <c r="L7" s="98">
        <f t="shared" si="4"/>
        <v>0.06031422446</v>
      </c>
      <c r="M7" s="98">
        <f t="shared" si="5"/>
        <v>4.641855246</v>
      </c>
    </row>
    <row r="8">
      <c r="A8" s="11" t="s">
        <v>542</v>
      </c>
      <c r="B8" s="11" t="s">
        <v>62</v>
      </c>
      <c r="C8" s="12" t="s">
        <v>42</v>
      </c>
      <c r="D8" s="14">
        <v>3748.0</v>
      </c>
      <c r="E8" s="14">
        <v>6134.0</v>
      </c>
      <c r="F8" s="98">
        <f t="shared" si="1"/>
        <v>0.63660619</v>
      </c>
      <c r="G8" s="14">
        <v>11475.0</v>
      </c>
      <c r="H8" s="98">
        <f t="shared" si="2"/>
        <v>0.8707205739</v>
      </c>
      <c r="I8" s="14">
        <v>17218.0</v>
      </c>
      <c r="J8" s="98">
        <f t="shared" si="3"/>
        <v>0.5004793028</v>
      </c>
      <c r="K8" s="14">
        <v>21135.0</v>
      </c>
      <c r="L8" s="98">
        <f t="shared" si="4"/>
        <v>0.2274944825</v>
      </c>
      <c r="M8" s="98">
        <f t="shared" si="5"/>
        <v>4.639007471</v>
      </c>
    </row>
    <row r="9">
      <c r="A9" s="11" t="s">
        <v>82</v>
      </c>
      <c r="B9" s="11" t="s">
        <v>62</v>
      </c>
      <c r="C9" s="12" t="s">
        <v>42</v>
      </c>
      <c r="D9" s="14">
        <v>11237.0</v>
      </c>
      <c r="E9" s="14">
        <v>28836.0</v>
      </c>
      <c r="F9" s="98">
        <f t="shared" si="1"/>
        <v>1.566165347</v>
      </c>
      <c r="G9" s="14">
        <v>40067.0</v>
      </c>
      <c r="H9" s="98">
        <f t="shared" si="2"/>
        <v>0.3894784297</v>
      </c>
      <c r="I9" s="14">
        <v>56765.0</v>
      </c>
      <c r="J9" s="98">
        <f t="shared" si="3"/>
        <v>0.4167519405</v>
      </c>
      <c r="K9" s="14">
        <v>61215.0</v>
      </c>
      <c r="L9" s="98">
        <f t="shared" si="4"/>
        <v>0.0783933762</v>
      </c>
      <c r="M9" s="98">
        <f t="shared" si="5"/>
        <v>4.447628371</v>
      </c>
    </row>
    <row r="10">
      <c r="A10" s="11" t="s">
        <v>544</v>
      </c>
      <c r="B10" s="11" t="s">
        <v>48</v>
      </c>
      <c r="C10" s="12" t="s">
        <v>42</v>
      </c>
      <c r="D10" s="14">
        <v>3500.0</v>
      </c>
      <c r="E10" s="14">
        <v>8138.0</v>
      </c>
      <c r="F10" s="98">
        <f t="shared" si="1"/>
        <v>1.325142857</v>
      </c>
      <c r="G10" s="14">
        <v>11648.0</v>
      </c>
      <c r="H10" s="98">
        <f t="shared" si="2"/>
        <v>0.4313099042</v>
      </c>
      <c r="I10" s="14">
        <v>17125.0</v>
      </c>
      <c r="J10" s="98">
        <f t="shared" si="3"/>
        <v>0.470209478</v>
      </c>
      <c r="K10" s="14">
        <v>18615.0</v>
      </c>
      <c r="L10" s="98">
        <f t="shared" si="4"/>
        <v>0.08700729927</v>
      </c>
      <c r="M10" s="98">
        <f t="shared" si="5"/>
        <v>4.318571429</v>
      </c>
    </row>
    <row r="11">
      <c r="A11" s="11" t="s">
        <v>543</v>
      </c>
      <c r="B11" s="11" t="s">
        <v>62</v>
      </c>
      <c r="C11" s="12" t="s">
        <v>42</v>
      </c>
      <c r="D11" s="14">
        <v>4251.0</v>
      </c>
      <c r="E11" s="14">
        <v>5712.0</v>
      </c>
      <c r="F11" s="98">
        <f t="shared" si="1"/>
        <v>0.3436838391</v>
      </c>
      <c r="G11" s="14">
        <v>12347.0</v>
      </c>
      <c r="H11" s="98">
        <f t="shared" si="2"/>
        <v>1.161589636</v>
      </c>
      <c r="I11" s="14">
        <v>19212.0</v>
      </c>
      <c r="J11" s="98">
        <f t="shared" si="3"/>
        <v>0.5560055074</v>
      </c>
      <c r="K11" s="14">
        <v>22580.0</v>
      </c>
      <c r="L11" s="98">
        <f t="shared" si="4"/>
        <v>0.1753070997</v>
      </c>
      <c r="M11" s="98">
        <f t="shared" si="5"/>
        <v>4.311691367</v>
      </c>
    </row>
    <row r="12">
      <c r="A12" s="11" t="s">
        <v>61</v>
      </c>
      <c r="B12" s="11" t="s">
        <v>62</v>
      </c>
      <c r="C12" s="12" t="s">
        <v>42</v>
      </c>
      <c r="D12" s="14">
        <v>29148.0</v>
      </c>
      <c r="E12" s="14">
        <v>102054.0</v>
      </c>
      <c r="F12" s="98">
        <f t="shared" si="1"/>
        <v>2.501235076</v>
      </c>
      <c r="G12" s="14">
        <v>143555.0</v>
      </c>
      <c r="H12" s="98">
        <f t="shared" si="2"/>
        <v>0.4066572599</v>
      </c>
      <c r="I12" s="14">
        <v>146716.0</v>
      </c>
      <c r="J12" s="98">
        <f t="shared" si="3"/>
        <v>0.02201943506</v>
      </c>
      <c r="K12" s="14">
        <f>147121</f>
        <v>147121</v>
      </c>
      <c r="L12" s="98">
        <f t="shared" si="4"/>
        <v>0.002760435126</v>
      </c>
      <c r="M12" s="98">
        <f t="shared" si="5"/>
        <v>4.047378894</v>
      </c>
    </row>
    <row r="13">
      <c r="A13" s="11" t="s">
        <v>148</v>
      </c>
      <c r="B13" s="11" t="s">
        <v>41</v>
      </c>
      <c r="C13" s="12" t="s">
        <v>42</v>
      </c>
      <c r="D13" s="14">
        <v>3855.0</v>
      </c>
      <c r="E13" s="14">
        <v>15152.0</v>
      </c>
      <c r="F13" s="98">
        <f t="shared" si="1"/>
        <v>2.930479896</v>
      </c>
      <c r="G13" s="14">
        <v>17643.0</v>
      </c>
      <c r="H13" s="98">
        <f t="shared" si="2"/>
        <v>0.1644007392</v>
      </c>
      <c r="I13" s="14">
        <v>19898.0</v>
      </c>
      <c r="J13" s="98">
        <f t="shared" si="3"/>
        <v>0.1278127303</v>
      </c>
      <c r="K13" s="14">
        <v>19210.0</v>
      </c>
      <c r="L13" s="98">
        <f t="shared" si="4"/>
        <v>-0.03457633933</v>
      </c>
      <c r="M13" s="98">
        <f t="shared" si="5"/>
        <v>3.983138781</v>
      </c>
    </row>
    <row r="14">
      <c r="A14" s="11" t="s">
        <v>90</v>
      </c>
      <c r="B14" s="11" t="s">
        <v>48</v>
      </c>
      <c r="C14" s="12" t="s">
        <v>42</v>
      </c>
      <c r="D14" s="14">
        <v>13979.0</v>
      </c>
      <c r="E14" s="14">
        <v>43916.0</v>
      </c>
      <c r="F14" s="98">
        <f t="shared" si="1"/>
        <v>2.141569497</v>
      </c>
      <c r="G14" s="14">
        <v>59316.0</v>
      </c>
      <c r="H14" s="98">
        <f t="shared" si="2"/>
        <v>0.3506694599</v>
      </c>
      <c r="I14" s="14">
        <v>68128.0</v>
      </c>
      <c r="J14" s="98">
        <f t="shared" si="3"/>
        <v>0.1485602536</v>
      </c>
      <c r="K14" s="14">
        <v>68685.0</v>
      </c>
      <c r="L14" s="98">
        <f t="shared" si="4"/>
        <v>0.008175786754</v>
      </c>
      <c r="M14" s="98">
        <f t="shared" si="5"/>
        <v>3.913441591</v>
      </c>
    </row>
    <row r="15">
      <c r="A15" s="11" t="s">
        <v>253</v>
      </c>
      <c r="B15" s="11" t="s">
        <v>41</v>
      </c>
      <c r="C15" s="12" t="s">
        <v>42</v>
      </c>
      <c r="D15" s="14">
        <v>3347.0</v>
      </c>
      <c r="E15" s="14">
        <v>4366.0</v>
      </c>
      <c r="F15" s="98">
        <f t="shared" si="1"/>
        <v>0.3044517478</v>
      </c>
      <c r="G15" s="14">
        <v>10193.0</v>
      </c>
      <c r="H15" s="98">
        <f t="shared" si="2"/>
        <v>1.334631241</v>
      </c>
      <c r="I15" s="14">
        <v>12660.0</v>
      </c>
      <c r="J15" s="98">
        <f t="shared" si="3"/>
        <v>0.2420288433</v>
      </c>
      <c r="K15" s="14">
        <v>16439.0</v>
      </c>
      <c r="L15" s="98">
        <f t="shared" si="4"/>
        <v>0.2984992101</v>
      </c>
      <c r="M15" s="98">
        <f t="shared" si="5"/>
        <v>3.911562593</v>
      </c>
    </row>
    <row r="16">
      <c r="A16" s="11" t="s">
        <v>77</v>
      </c>
      <c r="B16" s="11" t="s">
        <v>41</v>
      </c>
      <c r="C16" s="12" t="s">
        <v>42</v>
      </c>
      <c r="D16" s="14">
        <v>20270.0</v>
      </c>
      <c r="E16" s="14">
        <v>73141.0</v>
      </c>
      <c r="F16" s="98">
        <f t="shared" si="1"/>
        <v>2.608337444</v>
      </c>
      <c r="G16" s="14">
        <v>91715.0</v>
      </c>
      <c r="H16" s="98">
        <f t="shared" si="2"/>
        <v>0.2539478541</v>
      </c>
      <c r="I16" s="14">
        <v>99902.0</v>
      </c>
      <c r="J16" s="98">
        <f t="shared" si="3"/>
        <v>0.08926565992</v>
      </c>
      <c r="K16" s="14">
        <v>99314.0</v>
      </c>
      <c r="L16" s="98">
        <f t="shared" si="4"/>
        <v>-0.005885768053</v>
      </c>
      <c r="M16" s="98">
        <f t="shared" si="5"/>
        <v>3.899555994</v>
      </c>
    </row>
    <row r="17">
      <c r="A17" s="11" t="s">
        <v>541</v>
      </c>
      <c r="B17" s="11" t="s">
        <v>62</v>
      </c>
      <c r="C17" s="12" t="s">
        <v>42</v>
      </c>
      <c r="D17" s="14">
        <v>1949.0</v>
      </c>
      <c r="E17" s="14">
        <v>3946.0</v>
      </c>
      <c r="F17" s="98">
        <f t="shared" si="1"/>
        <v>1.024628014</v>
      </c>
      <c r="G17" s="14">
        <v>4184.0</v>
      </c>
      <c r="H17" s="98">
        <f t="shared" si="2"/>
        <v>0.06031424227</v>
      </c>
      <c r="I17" s="14">
        <v>6951.0</v>
      </c>
      <c r="J17" s="98">
        <f t="shared" si="3"/>
        <v>0.6613288719</v>
      </c>
      <c r="K17" s="14">
        <v>9222.0</v>
      </c>
      <c r="L17" s="98">
        <f t="shared" si="4"/>
        <v>0.3267155805</v>
      </c>
      <c r="M17" s="98">
        <f t="shared" si="5"/>
        <v>3.73165726</v>
      </c>
    </row>
    <row r="18">
      <c r="A18" s="11" t="s">
        <v>706</v>
      </c>
      <c r="B18" s="11" t="s">
        <v>41</v>
      </c>
      <c r="C18" s="12" t="s">
        <v>42</v>
      </c>
      <c r="D18" s="14">
        <v>379.0</v>
      </c>
      <c r="E18" s="14">
        <v>1160.0</v>
      </c>
      <c r="F18" s="98">
        <f t="shared" si="1"/>
        <v>2.060686016</v>
      </c>
      <c r="G18" s="14">
        <v>1593.0</v>
      </c>
      <c r="H18" s="98">
        <f t="shared" si="2"/>
        <v>0.3732758621</v>
      </c>
      <c r="I18" s="14">
        <v>1693.0</v>
      </c>
      <c r="J18" s="98">
        <f t="shared" si="3"/>
        <v>0.06277463905</v>
      </c>
      <c r="K18" s="14">
        <v>1756.0</v>
      </c>
      <c r="L18" s="98">
        <f t="shared" si="4"/>
        <v>0.03721204962</v>
      </c>
      <c r="M18" s="98">
        <f t="shared" si="5"/>
        <v>3.633245383</v>
      </c>
    </row>
    <row r="19">
      <c r="A19" s="11" t="s">
        <v>509</v>
      </c>
      <c r="B19" s="11" t="s">
        <v>222</v>
      </c>
      <c r="C19" s="12" t="s">
        <v>42</v>
      </c>
      <c r="D19" s="14">
        <v>1897.0</v>
      </c>
      <c r="E19" s="14">
        <v>3850.0</v>
      </c>
      <c r="F19" s="98">
        <f t="shared" si="1"/>
        <v>1.029520295</v>
      </c>
      <c r="G19" s="14">
        <v>6050.0</v>
      </c>
      <c r="H19" s="98">
        <f t="shared" si="2"/>
        <v>0.5714285714</v>
      </c>
      <c r="I19" s="14">
        <v>8192.0</v>
      </c>
      <c r="J19" s="98">
        <f t="shared" si="3"/>
        <v>0.3540495868</v>
      </c>
      <c r="K19" s="14">
        <v>8787.0</v>
      </c>
      <c r="L19" s="98">
        <f t="shared" si="4"/>
        <v>0.07263183594</v>
      </c>
      <c r="M19" s="98">
        <f t="shared" si="5"/>
        <v>3.632050606</v>
      </c>
    </row>
    <row r="20">
      <c r="A20" s="11" t="s">
        <v>235</v>
      </c>
      <c r="B20" s="11" t="s">
        <v>62</v>
      </c>
      <c r="C20" s="12" t="s">
        <v>42</v>
      </c>
      <c r="D20" s="14">
        <v>7892.0</v>
      </c>
      <c r="E20" s="14">
        <v>16463.0</v>
      </c>
      <c r="F20" s="98">
        <f t="shared" si="1"/>
        <v>1.086036493</v>
      </c>
      <c r="G20" s="14">
        <v>22123.0</v>
      </c>
      <c r="H20" s="98">
        <f t="shared" si="2"/>
        <v>0.3438012513</v>
      </c>
      <c r="I20" s="14">
        <v>33112.0</v>
      </c>
      <c r="J20" s="98">
        <f t="shared" si="3"/>
        <v>0.4967228676</v>
      </c>
      <c r="K20" s="14">
        <v>35509.0</v>
      </c>
      <c r="L20" s="98">
        <f t="shared" si="4"/>
        <v>0.07239067408</v>
      </c>
      <c r="M20" s="98">
        <f t="shared" si="5"/>
        <v>3.499366447</v>
      </c>
    </row>
    <row r="21">
      <c r="A21" s="11" t="s">
        <v>463</v>
      </c>
      <c r="B21" s="11" t="s">
        <v>48</v>
      </c>
      <c r="C21" s="12" t="s">
        <v>42</v>
      </c>
      <c r="D21" s="14">
        <v>2173.0</v>
      </c>
      <c r="E21" s="14">
        <v>3148.0</v>
      </c>
      <c r="F21" s="98">
        <f t="shared" si="1"/>
        <v>0.4486884491</v>
      </c>
      <c r="G21" s="14">
        <v>4342.0</v>
      </c>
      <c r="H21" s="98">
        <f t="shared" si="2"/>
        <v>0.3792884371</v>
      </c>
      <c r="I21" s="14">
        <v>7512.0</v>
      </c>
      <c r="J21" s="98">
        <f t="shared" si="3"/>
        <v>0.7300783049</v>
      </c>
      <c r="K21" s="14">
        <v>9644.0</v>
      </c>
      <c r="L21" s="98">
        <f t="shared" si="4"/>
        <v>0.2838125666</v>
      </c>
      <c r="M21" s="98">
        <f t="shared" si="5"/>
        <v>3.438104004</v>
      </c>
    </row>
    <row r="22">
      <c r="A22" s="49" t="s">
        <v>321</v>
      </c>
      <c r="B22" s="11" t="s">
        <v>62</v>
      </c>
      <c r="C22" s="12" t="s">
        <v>42</v>
      </c>
      <c r="D22" s="14">
        <v>2499.0</v>
      </c>
      <c r="E22" s="14">
        <v>6545.0</v>
      </c>
      <c r="F22" s="98">
        <f t="shared" si="1"/>
        <v>1.619047619</v>
      </c>
      <c r="G22" s="14">
        <v>9475.0</v>
      </c>
      <c r="H22" s="98">
        <f t="shared" si="2"/>
        <v>0.4476699771</v>
      </c>
      <c r="I22" s="14">
        <v>10113.0</v>
      </c>
      <c r="J22" s="98">
        <f t="shared" si="3"/>
        <v>0.06733509235</v>
      </c>
      <c r="K22" s="14">
        <v>10971.0</v>
      </c>
      <c r="L22" s="98">
        <f t="shared" si="4"/>
        <v>0.08484129338</v>
      </c>
      <c r="M22" s="98">
        <f t="shared" si="5"/>
        <v>3.390156062</v>
      </c>
    </row>
    <row r="23">
      <c r="A23" s="11" t="s">
        <v>680</v>
      </c>
      <c r="B23" s="11" t="s">
        <v>62</v>
      </c>
      <c r="C23" s="12" t="s">
        <v>42</v>
      </c>
      <c r="D23" s="14">
        <v>1323.0</v>
      </c>
      <c r="E23" s="14">
        <v>1642.0</v>
      </c>
      <c r="F23" s="98">
        <f t="shared" si="1"/>
        <v>0.2411186697</v>
      </c>
      <c r="G23" s="14">
        <v>2597.0</v>
      </c>
      <c r="H23" s="98">
        <f t="shared" si="2"/>
        <v>0.5816077954</v>
      </c>
      <c r="I23" s="14">
        <v>3624.0</v>
      </c>
      <c r="J23" s="98">
        <f t="shared" si="3"/>
        <v>0.3954562957</v>
      </c>
      <c r="K23" s="14">
        <v>5294.0</v>
      </c>
      <c r="L23" s="98">
        <f t="shared" si="4"/>
        <v>0.460816777</v>
      </c>
      <c r="M23" s="98">
        <f t="shared" si="5"/>
        <v>3.001511716</v>
      </c>
    </row>
    <row r="24">
      <c r="A24" s="11" t="s">
        <v>47</v>
      </c>
      <c r="B24" s="11" t="s">
        <v>48</v>
      </c>
      <c r="C24" s="12" t="s">
        <v>42</v>
      </c>
      <c r="D24" s="14">
        <v>42551.0</v>
      </c>
      <c r="E24" s="14">
        <v>98915.0</v>
      </c>
      <c r="F24" s="98">
        <f t="shared" si="1"/>
        <v>1.324622218</v>
      </c>
      <c r="G24" s="14">
        <v>138036.0</v>
      </c>
      <c r="H24" s="98">
        <f t="shared" si="2"/>
        <v>0.3955011879</v>
      </c>
      <c r="I24" s="14">
        <v>164072.0</v>
      </c>
      <c r="J24" s="98">
        <f t="shared" si="3"/>
        <v>0.1886174621</v>
      </c>
      <c r="K24" s="14">
        <v>166267.0</v>
      </c>
      <c r="L24" s="98">
        <f t="shared" si="4"/>
        <v>0.01337827295</v>
      </c>
      <c r="M24" s="98">
        <f t="shared" si="5"/>
        <v>2.907475735</v>
      </c>
    </row>
    <row r="25">
      <c r="A25" s="11" t="s">
        <v>533</v>
      </c>
      <c r="B25" s="11" t="s">
        <v>48</v>
      </c>
      <c r="C25" s="12" t="s">
        <v>42</v>
      </c>
      <c r="D25" s="14">
        <v>6462.0</v>
      </c>
      <c r="E25" s="14">
        <v>13641.0</v>
      </c>
      <c r="F25" s="98">
        <f t="shared" si="1"/>
        <v>1.11095636</v>
      </c>
      <c r="G25" s="14">
        <v>18370.0</v>
      </c>
      <c r="H25" s="98">
        <f t="shared" si="2"/>
        <v>0.3466754637</v>
      </c>
      <c r="I25" s="14">
        <v>21973.0</v>
      </c>
      <c r="J25" s="98">
        <f t="shared" si="3"/>
        <v>0.1961350027</v>
      </c>
      <c r="K25" s="14">
        <v>23799.0</v>
      </c>
      <c r="L25" s="98">
        <f t="shared" si="4"/>
        <v>0.0831019888</v>
      </c>
      <c r="M25" s="98">
        <f t="shared" si="5"/>
        <v>2.682915506</v>
      </c>
    </row>
    <row r="26">
      <c r="A26" s="11" t="s">
        <v>338</v>
      </c>
      <c r="B26" s="11" t="s">
        <v>41</v>
      </c>
      <c r="C26" s="12" t="s">
        <v>42</v>
      </c>
      <c r="D26" s="14">
        <v>4274.0</v>
      </c>
      <c r="E26" s="14">
        <v>12722.0</v>
      </c>
      <c r="F26" s="98">
        <f t="shared" si="1"/>
        <v>1.976602714</v>
      </c>
      <c r="G26" s="14">
        <v>15051.0</v>
      </c>
      <c r="H26" s="98">
        <f t="shared" si="2"/>
        <v>0.1830686999</v>
      </c>
      <c r="I26" s="14">
        <v>14315.0</v>
      </c>
      <c r="J26" s="98">
        <f t="shared" si="3"/>
        <v>-0.04890040529</v>
      </c>
      <c r="K26" s="14">
        <v>15388.0</v>
      </c>
      <c r="L26" s="98">
        <f t="shared" si="4"/>
        <v>0.0749563395</v>
      </c>
      <c r="M26" s="98">
        <f t="shared" si="5"/>
        <v>2.600374357</v>
      </c>
    </row>
    <row r="27">
      <c r="A27" s="11" t="s">
        <v>686</v>
      </c>
      <c r="B27" s="11" t="s">
        <v>48</v>
      </c>
      <c r="C27" s="12" t="s">
        <v>42</v>
      </c>
      <c r="D27" s="14">
        <v>1930.0</v>
      </c>
      <c r="E27" s="14">
        <v>2882.0</v>
      </c>
      <c r="F27" s="98">
        <f t="shared" si="1"/>
        <v>0.4932642487</v>
      </c>
      <c r="G27" s="14">
        <v>4114.0</v>
      </c>
      <c r="H27" s="98">
        <f t="shared" si="2"/>
        <v>0.427480916</v>
      </c>
      <c r="I27" s="14">
        <v>6301.0</v>
      </c>
      <c r="J27" s="98">
        <f t="shared" si="3"/>
        <v>0.5315994166</v>
      </c>
      <c r="K27" s="14">
        <v>6935.0</v>
      </c>
      <c r="L27" s="98">
        <f t="shared" si="4"/>
        <v>0.1006189494</v>
      </c>
      <c r="M27" s="98">
        <f t="shared" si="5"/>
        <v>2.593264249</v>
      </c>
    </row>
    <row r="28">
      <c r="A28" s="11" t="s">
        <v>713</v>
      </c>
      <c r="B28" s="11" t="s">
        <v>41</v>
      </c>
      <c r="C28" s="12" t="s">
        <v>42</v>
      </c>
      <c r="D28" s="14">
        <v>493.0</v>
      </c>
      <c r="E28" s="14">
        <v>563.0</v>
      </c>
      <c r="F28" s="98">
        <f t="shared" si="1"/>
        <v>0.1419878296</v>
      </c>
      <c r="G28" s="14">
        <v>719.0</v>
      </c>
      <c r="H28" s="98">
        <f t="shared" si="2"/>
        <v>0.2770870337</v>
      </c>
      <c r="I28" s="14">
        <v>972.0</v>
      </c>
      <c r="J28" s="98">
        <f t="shared" si="3"/>
        <v>0.3518776078</v>
      </c>
      <c r="K28" s="14">
        <v>1765.0</v>
      </c>
      <c r="L28" s="98">
        <f t="shared" si="4"/>
        <v>0.8158436214</v>
      </c>
      <c r="M28" s="98">
        <f t="shared" si="5"/>
        <v>2.580121704</v>
      </c>
    </row>
    <row r="29">
      <c r="A29" s="11" t="s">
        <v>521</v>
      </c>
      <c r="B29" s="11" t="s">
        <v>48</v>
      </c>
      <c r="C29" s="12" t="s">
        <v>42</v>
      </c>
      <c r="D29" s="14">
        <v>3058.0</v>
      </c>
      <c r="E29" s="14">
        <v>4178.0</v>
      </c>
      <c r="F29" s="98">
        <f t="shared" si="1"/>
        <v>0.3662524526</v>
      </c>
      <c r="G29" s="14">
        <v>5620.0</v>
      </c>
      <c r="H29" s="98">
        <f t="shared" si="2"/>
        <v>0.3451412159</v>
      </c>
      <c r="I29" s="14">
        <v>8290.0</v>
      </c>
      <c r="J29" s="98">
        <f t="shared" si="3"/>
        <v>0.475088968</v>
      </c>
      <c r="K29" s="14">
        <v>10068.0</v>
      </c>
      <c r="L29" s="98">
        <f t="shared" si="4"/>
        <v>0.2144752714</v>
      </c>
      <c r="M29" s="98">
        <f t="shared" si="5"/>
        <v>2.29234794</v>
      </c>
    </row>
    <row r="30">
      <c r="A30" s="11" t="s">
        <v>650</v>
      </c>
      <c r="B30" s="11" t="s">
        <v>48</v>
      </c>
      <c r="C30" s="12" t="s">
        <v>42</v>
      </c>
      <c r="D30" s="14">
        <v>1346.0</v>
      </c>
      <c r="E30" s="14">
        <v>1821.0</v>
      </c>
      <c r="F30" s="98">
        <f t="shared" si="1"/>
        <v>0.352897474</v>
      </c>
      <c r="G30" s="14">
        <v>2394.0</v>
      </c>
      <c r="H30" s="98">
        <f t="shared" si="2"/>
        <v>0.3146622735</v>
      </c>
      <c r="I30" s="14">
        <v>3247.0</v>
      </c>
      <c r="J30" s="98">
        <f t="shared" si="3"/>
        <v>0.3563074353</v>
      </c>
      <c r="K30" s="14">
        <v>4309.0</v>
      </c>
      <c r="L30" s="98">
        <f t="shared" si="4"/>
        <v>0.3270711426</v>
      </c>
      <c r="M30" s="98">
        <f t="shared" si="5"/>
        <v>2.201337296</v>
      </c>
    </row>
    <row r="31">
      <c r="A31" s="11" t="s">
        <v>709</v>
      </c>
      <c r="B31" s="11" t="s">
        <v>41</v>
      </c>
      <c r="C31" s="12" t="s">
        <v>42</v>
      </c>
      <c r="D31" s="14">
        <v>687.0</v>
      </c>
      <c r="E31" s="14">
        <v>836.0</v>
      </c>
      <c r="F31" s="98">
        <f t="shared" si="1"/>
        <v>0.2168850073</v>
      </c>
      <c r="G31" s="14">
        <v>1067.0</v>
      </c>
      <c r="H31" s="98">
        <f t="shared" si="2"/>
        <v>0.2763157895</v>
      </c>
      <c r="I31" s="14">
        <v>1449.0</v>
      </c>
      <c r="J31" s="98">
        <f t="shared" si="3"/>
        <v>0.3580131209</v>
      </c>
      <c r="K31" s="14">
        <v>2173.0</v>
      </c>
      <c r="L31" s="98">
        <f t="shared" si="4"/>
        <v>0.4996549344</v>
      </c>
      <c r="M31" s="98">
        <f t="shared" si="5"/>
        <v>2.163027656</v>
      </c>
    </row>
    <row r="32">
      <c r="A32" s="11" t="s">
        <v>228</v>
      </c>
      <c r="B32" s="11" t="s">
        <v>41</v>
      </c>
      <c r="C32" s="12" t="s">
        <v>42</v>
      </c>
      <c r="D32" s="14">
        <v>4686.0</v>
      </c>
      <c r="E32" s="14">
        <v>11155.0</v>
      </c>
      <c r="F32" s="98">
        <f t="shared" si="1"/>
        <v>1.380495092</v>
      </c>
      <c r="G32" s="14">
        <v>12010.0</v>
      </c>
      <c r="H32" s="98">
        <f t="shared" si="2"/>
        <v>0.07664724339</v>
      </c>
      <c r="I32" s="14">
        <v>14278.0</v>
      </c>
      <c r="J32" s="98">
        <f t="shared" si="3"/>
        <v>0.1888426311</v>
      </c>
      <c r="K32" s="14">
        <v>14788.0</v>
      </c>
      <c r="L32" s="98">
        <f t="shared" si="4"/>
        <v>0.03571928842</v>
      </c>
      <c r="M32" s="98">
        <f t="shared" si="5"/>
        <v>2.155783184</v>
      </c>
    </row>
    <row r="33">
      <c r="A33" s="11" t="s">
        <v>462</v>
      </c>
      <c r="B33" s="11" t="s">
        <v>41</v>
      </c>
      <c r="C33" s="12" t="s">
        <v>42</v>
      </c>
      <c r="D33" s="14">
        <v>1763.0</v>
      </c>
      <c r="E33" s="14">
        <v>2254.0</v>
      </c>
      <c r="F33" s="98">
        <f t="shared" si="1"/>
        <v>0.2785025525</v>
      </c>
      <c r="G33" s="14">
        <v>1968.0</v>
      </c>
      <c r="H33" s="98">
        <f t="shared" si="2"/>
        <v>-0.1268855368</v>
      </c>
      <c r="I33" s="14">
        <v>3730.0</v>
      </c>
      <c r="J33" s="98">
        <f t="shared" si="3"/>
        <v>0.8953252033</v>
      </c>
      <c r="K33" s="14">
        <v>5326.0</v>
      </c>
      <c r="L33" s="98">
        <f t="shared" si="4"/>
        <v>0.4278820375</v>
      </c>
      <c r="M33" s="98">
        <f t="shared" si="5"/>
        <v>2.020986954</v>
      </c>
    </row>
    <row r="34">
      <c r="A34" s="11" t="s">
        <v>550</v>
      </c>
      <c r="B34" s="11" t="s">
        <v>41</v>
      </c>
      <c r="C34" s="12" t="s">
        <v>42</v>
      </c>
      <c r="D34" s="14">
        <v>3057.0</v>
      </c>
      <c r="E34" s="14">
        <v>1795.0</v>
      </c>
      <c r="F34" s="98">
        <f t="shared" si="1"/>
        <v>-0.4128230291</v>
      </c>
      <c r="G34" s="14">
        <v>3520.0</v>
      </c>
      <c r="H34" s="98">
        <f t="shared" si="2"/>
        <v>0.9610027855</v>
      </c>
      <c r="I34" s="14">
        <v>7815.0</v>
      </c>
      <c r="J34" s="98">
        <f t="shared" si="3"/>
        <v>1.220170455</v>
      </c>
      <c r="K34" s="14">
        <v>9094.0</v>
      </c>
      <c r="L34" s="98">
        <f t="shared" si="4"/>
        <v>0.1636596289</v>
      </c>
      <c r="M34" s="98">
        <f t="shared" si="5"/>
        <v>1.974811907</v>
      </c>
    </row>
    <row r="35">
      <c r="A35" s="11" t="s">
        <v>399</v>
      </c>
      <c r="B35" s="11" t="s">
        <v>41</v>
      </c>
      <c r="C35" s="12" t="s">
        <v>42</v>
      </c>
      <c r="D35" s="14">
        <v>2318.0</v>
      </c>
      <c r="E35" s="14">
        <v>4786.0</v>
      </c>
      <c r="F35" s="98">
        <f t="shared" si="1"/>
        <v>1.064710958</v>
      </c>
      <c r="G35" s="14">
        <v>6781.0</v>
      </c>
      <c r="H35" s="98">
        <f t="shared" si="2"/>
        <v>0.4168407856</v>
      </c>
      <c r="I35" s="14">
        <v>6890.0</v>
      </c>
      <c r="J35" s="98">
        <f t="shared" si="3"/>
        <v>0.01607432532</v>
      </c>
      <c r="K35" s="14">
        <v>6754.0</v>
      </c>
      <c r="L35" s="98">
        <f t="shared" si="4"/>
        <v>-0.01973875181</v>
      </c>
      <c r="M35" s="98">
        <f t="shared" si="5"/>
        <v>1.913718723</v>
      </c>
    </row>
    <row r="36">
      <c r="A36" s="11" t="s">
        <v>111</v>
      </c>
      <c r="B36" s="11" t="s">
        <v>108</v>
      </c>
      <c r="C36" s="12" t="s">
        <v>42</v>
      </c>
      <c r="D36" s="14">
        <v>10537.0</v>
      </c>
      <c r="E36" s="14">
        <v>19659.0</v>
      </c>
      <c r="F36" s="98">
        <f t="shared" si="1"/>
        <v>0.865711303</v>
      </c>
      <c r="G36" s="14">
        <v>25688.0</v>
      </c>
      <c r="H36" s="98">
        <f t="shared" si="2"/>
        <v>0.3066788748</v>
      </c>
      <c r="I36" s="14">
        <v>29640.0</v>
      </c>
      <c r="J36" s="98">
        <f t="shared" si="3"/>
        <v>0.1538461538</v>
      </c>
      <c r="K36" s="14">
        <v>30456.0</v>
      </c>
      <c r="L36" s="98">
        <f t="shared" si="4"/>
        <v>0.02753036437</v>
      </c>
      <c r="M36" s="98">
        <f t="shared" si="5"/>
        <v>1.890386258</v>
      </c>
    </row>
    <row r="37">
      <c r="A37" s="11" t="s">
        <v>116</v>
      </c>
      <c r="B37" s="11" t="s">
        <v>62</v>
      </c>
      <c r="C37" s="12" t="s">
        <v>42</v>
      </c>
      <c r="D37" s="14">
        <v>13956.0</v>
      </c>
      <c r="E37" s="14">
        <v>24211.0</v>
      </c>
      <c r="F37" s="98">
        <f t="shared" si="1"/>
        <v>0.734809401</v>
      </c>
      <c r="G37" s="14">
        <v>27743.0</v>
      </c>
      <c r="H37" s="98">
        <f t="shared" si="2"/>
        <v>0.1458841023</v>
      </c>
      <c r="I37" s="14">
        <v>36019.0</v>
      </c>
      <c r="J37" s="98">
        <f t="shared" si="3"/>
        <v>0.2983094835</v>
      </c>
      <c r="K37" s="14">
        <v>39849.0</v>
      </c>
      <c r="L37" s="98">
        <f t="shared" si="4"/>
        <v>0.1063327688</v>
      </c>
      <c r="M37" s="98">
        <f t="shared" si="5"/>
        <v>1.85533104</v>
      </c>
    </row>
    <row r="38">
      <c r="A38" s="11" t="s">
        <v>552</v>
      </c>
      <c r="B38" s="11" t="s">
        <v>41</v>
      </c>
      <c r="C38" s="12" t="s">
        <v>42</v>
      </c>
      <c r="D38" s="14">
        <v>829.0</v>
      </c>
      <c r="E38" s="14">
        <v>878.0</v>
      </c>
      <c r="F38" s="98">
        <f t="shared" si="1"/>
        <v>0.05910735826</v>
      </c>
      <c r="G38" s="14">
        <v>1170.0</v>
      </c>
      <c r="H38" s="98">
        <f t="shared" si="2"/>
        <v>0.3325740319</v>
      </c>
      <c r="I38" s="14">
        <v>1630.0</v>
      </c>
      <c r="J38" s="98">
        <f t="shared" si="3"/>
        <v>0.3931623932</v>
      </c>
      <c r="K38" s="14">
        <v>2262.0</v>
      </c>
      <c r="L38" s="98">
        <f t="shared" si="4"/>
        <v>0.3877300613</v>
      </c>
      <c r="M38" s="98">
        <f t="shared" si="5"/>
        <v>1.728588661</v>
      </c>
    </row>
    <row r="39">
      <c r="A39" s="11" t="s">
        <v>375</v>
      </c>
      <c r="B39" s="11" t="s">
        <v>41</v>
      </c>
      <c r="C39" s="12" t="s">
        <v>42</v>
      </c>
      <c r="D39" s="14">
        <v>3047.0</v>
      </c>
      <c r="E39" s="14">
        <v>6047.0</v>
      </c>
      <c r="F39" s="98">
        <f t="shared" si="1"/>
        <v>0.9845749918</v>
      </c>
      <c r="G39" s="14">
        <v>6627.0</v>
      </c>
      <c r="H39" s="98">
        <f t="shared" si="2"/>
        <v>0.09591532992</v>
      </c>
      <c r="I39" s="14">
        <v>7022.0</v>
      </c>
      <c r="J39" s="98">
        <f t="shared" si="3"/>
        <v>0.05960464765</v>
      </c>
      <c r="K39" s="14">
        <v>8060.0</v>
      </c>
      <c r="L39" s="98">
        <f t="shared" si="4"/>
        <v>0.1478211336</v>
      </c>
      <c r="M39" s="98">
        <f t="shared" si="5"/>
        <v>1.645224811</v>
      </c>
    </row>
    <row r="40">
      <c r="A40" s="11" t="s">
        <v>694</v>
      </c>
      <c r="B40" s="11" t="s">
        <v>222</v>
      </c>
      <c r="C40" s="12" t="s">
        <v>42</v>
      </c>
      <c r="D40" s="14">
        <v>2350.0</v>
      </c>
      <c r="E40" s="14">
        <v>5021.0</v>
      </c>
      <c r="F40" s="98">
        <f t="shared" si="1"/>
        <v>1.136595745</v>
      </c>
      <c r="G40" s="14">
        <v>5942.0</v>
      </c>
      <c r="H40" s="98">
        <f t="shared" si="2"/>
        <v>0.1834295957</v>
      </c>
      <c r="I40" s="14">
        <v>6070.0</v>
      </c>
      <c r="J40" s="98">
        <f t="shared" si="3"/>
        <v>0.0215415685</v>
      </c>
      <c r="K40" s="14">
        <v>6043.0</v>
      </c>
      <c r="L40" s="98">
        <f t="shared" si="4"/>
        <v>-0.004448105437</v>
      </c>
      <c r="M40" s="98">
        <f t="shared" si="5"/>
        <v>1.571489362</v>
      </c>
    </row>
    <row r="41">
      <c r="A41" s="11" t="s">
        <v>40</v>
      </c>
      <c r="B41" s="11" t="s">
        <v>41</v>
      </c>
      <c r="C41" s="12" t="s">
        <v>42</v>
      </c>
      <c r="D41" s="14">
        <v>62882.0</v>
      </c>
      <c r="E41" s="14">
        <v>133605.0</v>
      </c>
      <c r="F41" s="98">
        <f t="shared" si="1"/>
        <v>1.124693871</v>
      </c>
      <c r="G41" s="14">
        <v>162537.0</v>
      </c>
      <c r="H41" s="98">
        <f t="shared" si="2"/>
        <v>0.2165487819</v>
      </c>
      <c r="I41" s="14">
        <v>162655.0</v>
      </c>
      <c r="J41" s="98">
        <f t="shared" si="3"/>
        <v>0.0007259885441</v>
      </c>
      <c r="K41" s="14">
        <v>160605.0</v>
      </c>
      <c r="L41" s="98">
        <f t="shared" si="4"/>
        <v>-0.01260336295</v>
      </c>
      <c r="M41" s="98">
        <f t="shared" si="5"/>
        <v>1.554069527</v>
      </c>
    </row>
    <row r="42">
      <c r="A42" s="10" t="s">
        <v>464</v>
      </c>
      <c r="B42" s="11" t="s">
        <v>108</v>
      </c>
      <c r="C42" s="12" t="s">
        <v>42</v>
      </c>
      <c r="D42" s="14">
        <v>2701.0</v>
      </c>
      <c r="E42" s="14">
        <v>3097.0</v>
      </c>
      <c r="F42" s="98">
        <f t="shared" si="1"/>
        <v>0.1466123658</v>
      </c>
      <c r="G42" s="14">
        <v>3935.0</v>
      </c>
      <c r="H42" s="98">
        <f t="shared" si="2"/>
        <v>0.2705844366</v>
      </c>
      <c r="I42" s="14">
        <v>4742.0</v>
      </c>
      <c r="J42" s="98">
        <f t="shared" si="3"/>
        <v>0.2050825921</v>
      </c>
      <c r="K42" s="14">
        <v>6594.0</v>
      </c>
      <c r="L42" s="98">
        <f t="shared" si="4"/>
        <v>0.3905525095</v>
      </c>
      <c r="M42" s="98">
        <f t="shared" si="5"/>
        <v>1.44131803</v>
      </c>
    </row>
    <row r="43">
      <c r="A43" s="11" t="s">
        <v>687</v>
      </c>
      <c r="B43" s="11" t="s">
        <v>48</v>
      </c>
      <c r="C43" s="12" t="s">
        <v>42</v>
      </c>
      <c r="D43" s="14">
        <v>1108.0</v>
      </c>
      <c r="E43" s="14">
        <v>1187.0</v>
      </c>
      <c r="F43" s="98">
        <f t="shared" si="1"/>
        <v>0.07129963899</v>
      </c>
      <c r="G43" s="14">
        <v>1633.0</v>
      </c>
      <c r="H43" s="98">
        <f t="shared" si="2"/>
        <v>0.3757371525</v>
      </c>
      <c r="I43" s="14">
        <v>2021.0</v>
      </c>
      <c r="J43" s="98">
        <f t="shared" si="3"/>
        <v>0.2375995101</v>
      </c>
      <c r="K43" s="14">
        <v>2679.0</v>
      </c>
      <c r="L43" s="98">
        <f t="shared" si="4"/>
        <v>0.3255813953</v>
      </c>
      <c r="M43" s="98">
        <f t="shared" si="5"/>
        <v>1.417870036</v>
      </c>
    </row>
    <row r="44">
      <c r="A44" s="11" t="s">
        <v>184</v>
      </c>
      <c r="B44" s="11" t="s">
        <v>62</v>
      </c>
      <c r="C44" s="12" t="s">
        <v>42</v>
      </c>
      <c r="D44" s="14">
        <v>11666.0</v>
      </c>
      <c r="E44" s="14">
        <v>23502.0</v>
      </c>
      <c r="F44" s="98">
        <f t="shared" si="1"/>
        <v>1.014572261</v>
      </c>
      <c r="G44" s="14">
        <v>22325.0</v>
      </c>
      <c r="H44" s="98">
        <f t="shared" si="2"/>
        <v>-0.05008084418</v>
      </c>
      <c r="I44" s="14">
        <v>26955.0</v>
      </c>
      <c r="J44" s="98">
        <f t="shared" si="3"/>
        <v>0.2073908175</v>
      </c>
      <c r="K44" s="14">
        <v>27921.0</v>
      </c>
      <c r="L44" s="98">
        <f t="shared" si="4"/>
        <v>0.03583750696</v>
      </c>
      <c r="M44" s="98">
        <f t="shared" si="5"/>
        <v>1.393365335</v>
      </c>
    </row>
    <row r="45">
      <c r="A45" s="11" t="s">
        <v>301</v>
      </c>
      <c r="B45" s="11" t="s">
        <v>62</v>
      </c>
      <c r="C45" s="12" t="s">
        <v>42</v>
      </c>
      <c r="D45" s="14">
        <v>3477.0</v>
      </c>
      <c r="E45" s="14">
        <v>4259.0</v>
      </c>
      <c r="F45" s="98">
        <f t="shared" si="1"/>
        <v>0.2249065286</v>
      </c>
      <c r="G45" s="14">
        <v>5114.0</v>
      </c>
      <c r="H45" s="98">
        <f t="shared" si="2"/>
        <v>0.2007513501</v>
      </c>
      <c r="I45" s="14">
        <v>6073.0</v>
      </c>
      <c r="J45" s="98">
        <f t="shared" si="3"/>
        <v>0.1875244427</v>
      </c>
      <c r="K45" s="14">
        <v>8258.0</v>
      </c>
      <c r="L45" s="98">
        <f t="shared" si="4"/>
        <v>0.359789231</v>
      </c>
      <c r="M45" s="98">
        <f t="shared" si="5"/>
        <v>1.375035951</v>
      </c>
    </row>
    <row r="46">
      <c r="A46" s="10" t="s">
        <v>698</v>
      </c>
      <c r="B46" s="11" t="s">
        <v>187</v>
      </c>
      <c r="C46" s="12" t="s">
        <v>42</v>
      </c>
      <c r="D46" s="14">
        <v>1402.0</v>
      </c>
      <c r="E46" s="14">
        <v>1274.0</v>
      </c>
      <c r="F46" s="98">
        <f t="shared" si="1"/>
        <v>-0.09129814551</v>
      </c>
      <c r="G46" s="14">
        <v>2454.0</v>
      </c>
      <c r="H46" s="98">
        <f t="shared" si="2"/>
        <v>0.9262166405</v>
      </c>
      <c r="I46" s="14">
        <v>2814.0</v>
      </c>
      <c r="J46" s="98">
        <f t="shared" si="3"/>
        <v>0.1466992665</v>
      </c>
      <c r="K46" s="14">
        <v>3281.0</v>
      </c>
      <c r="L46" s="98">
        <f t="shared" si="4"/>
        <v>0.1659559346</v>
      </c>
      <c r="M46" s="98">
        <f t="shared" si="5"/>
        <v>1.340228245</v>
      </c>
    </row>
    <row r="47">
      <c r="A47" s="11" t="s">
        <v>366</v>
      </c>
      <c r="B47" s="11" t="s">
        <v>62</v>
      </c>
      <c r="C47" s="12" t="s">
        <v>42</v>
      </c>
      <c r="D47" s="14">
        <v>2673.0</v>
      </c>
      <c r="E47" s="14">
        <v>3667.0</v>
      </c>
      <c r="F47" s="98">
        <f t="shared" si="1"/>
        <v>0.3718668163</v>
      </c>
      <c r="G47" s="14">
        <v>3895.0</v>
      </c>
      <c r="H47" s="98">
        <f t="shared" si="2"/>
        <v>0.0621761658</v>
      </c>
      <c r="I47" s="14">
        <v>5456.0</v>
      </c>
      <c r="J47" s="98">
        <f t="shared" si="3"/>
        <v>0.4007702182</v>
      </c>
      <c r="K47" s="14">
        <v>6221.0</v>
      </c>
      <c r="L47" s="98">
        <f t="shared" si="4"/>
        <v>0.14021261</v>
      </c>
      <c r="M47" s="98">
        <f t="shared" si="5"/>
        <v>1.32734755</v>
      </c>
    </row>
    <row r="48">
      <c r="A48" s="10" t="s">
        <v>186</v>
      </c>
      <c r="B48" s="11" t="s">
        <v>187</v>
      </c>
      <c r="C48" s="12" t="s">
        <v>42</v>
      </c>
      <c r="D48" s="14">
        <v>11732.0</v>
      </c>
      <c r="E48" s="14">
        <v>20749.0</v>
      </c>
      <c r="F48" s="98">
        <f t="shared" si="1"/>
        <v>0.768581657</v>
      </c>
      <c r="G48" s="14">
        <v>22129.0</v>
      </c>
      <c r="H48" s="98">
        <f t="shared" si="2"/>
        <v>0.06650922936</v>
      </c>
      <c r="I48" s="14">
        <v>24554.0</v>
      </c>
      <c r="J48" s="98">
        <f t="shared" si="3"/>
        <v>0.1095847078</v>
      </c>
      <c r="K48" s="14">
        <v>26495.0</v>
      </c>
      <c r="L48" s="98">
        <f t="shared" si="4"/>
        <v>0.07905025658</v>
      </c>
      <c r="M48" s="98">
        <f t="shared" si="5"/>
        <v>1.258353222</v>
      </c>
    </row>
    <row r="49">
      <c r="A49" s="10" t="s">
        <v>252</v>
      </c>
      <c r="B49" s="11" t="s">
        <v>187</v>
      </c>
      <c r="C49" s="12" t="s">
        <v>42</v>
      </c>
      <c r="D49" s="14">
        <v>990.0</v>
      </c>
      <c r="E49" s="14">
        <v>997.0</v>
      </c>
      <c r="F49" s="98">
        <f t="shared" si="1"/>
        <v>0.007070707071</v>
      </c>
      <c r="G49" s="14">
        <v>2312.0</v>
      </c>
      <c r="H49" s="98">
        <f t="shared" si="2"/>
        <v>1.318956871</v>
      </c>
      <c r="I49" s="14">
        <v>2114.0</v>
      </c>
      <c r="J49" s="98">
        <f t="shared" si="3"/>
        <v>-0.08564013841</v>
      </c>
      <c r="K49" s="14">
        <v>2217.0</v>
      </c>
      <c r="L49" s="98">
        <f t="shared" si="4"/>
        <v>0.04872280038</v>
      </c>
      <c r="M49" s="98">
        <f t="shared" si="5"/>
        <v>1.239393939</v>
      </c>
    </row>
    <row r="50">
      <c r="A50" s="11" t="s">
        <v>479</v>
      </c>
      <c r="B50" s="11" t="s">
        <v>48</v>
      </c>
      <c r="C50" s="12" t="s">
        <v>42</v>
      </c>
      <c r="D50" s="14">
        <v>2385.0</v>
      </c>
      <c r="E50" s="14">
        <v>3728.0</v>
      </c>
      <c r="F50" s="98">
        <f t="shared" si="1"/>
        <v>0.5631027254</v>
      </c>
      <c r="G50" s="14">
        <v>4298.0</v>
      </c>
      <c r="H50" s="98">
        <f t="shared" si="2"/>
        <v>0.1528969957</v>
      </c>
      <c r="I50" s="14">
        <v>4875.0</v>
      </c>
      <c r="J50" s="98">
        <f t="shared" si="3"/>
        <v>0.1342484877</v>
      </c>
      <c r="K50" s="14">
        <v>5230.0</v>
      </c>
      <c r="L50" s="98">
        <f t="shared" si="4"/>
        <v>0.07282051282</v>
      </c>
      <c r="M50" s="98">
        <f t="shared" si="5"/>
        <v>1.192872117</v>
      </c>
    </row>
    <row r="51">
      <c r="A51" s="11" t="s">
        <v>451</v>
      </c>
      <c r="B51" s="11" t="s">
        <v>48</v>
      </c>
      <c r="C51" s="12" t="s">
        <v>42</v>
      </c>
      <c r="D51" s="14">
        <v>1830.0</v>
      </c>
      <c r="E51" s="14">
        <v>2537.0</v>
      </c>
      <c r="F51" s="98">
        <f t="shared" si="1"/>
        <v>0.3863387978</v>
      </c>
      <c r="G51" s="14">
        <v>2958.0</v>
      </c>
      <c r="H51" s="98">
        <f t="shared" si="2"/>
        <v>0.1659440284</v>
      </c>
      <c r="I51" s="14">
        <v>3625.0</v>
      </c>
      <c r="J51" s="98">
        <f t="shared" si="3"/>
        <v>0.2254901961</v>
      </c>
      <c r="K51" s="14">
        <v>3941.0</v>
      </c>
      <c r="L51" s="98">
        <f t="shared" si="4"/>
        <v>0.08717241379</v>
      </c>
      <c r="M51" s="98">
        <f t="shared" si="5"/>
        <v>1.153551913</v>
      </c>
    </row>
    <row r="52">
      <c r="A52" s="11" t="s">
        <v>132</v>
      </c>
      <c r="B52" s="11" t="s">
        <v>41</v>
      </c>
      <c r="C52" s="12" t="s">
        <v>42</v>
      </c>
      <c r="D52" s="14">
        <v>18340.0</v>
      </c>
      <c r="E52" s="14">
        <v>32066.0</v>
      </c>
      <c r="F52" s="98">
        <f t="shared" si="1"/>
        <v>0.7484187568</v>
      </c>
      <c r="G52" s="14">
        <v>34764.0</v>
      </c>
      <c r="H52" s="98">
        <f t="shared" si="2"/>
        <v>0.08413896339</v>
      </c>
      <c r="I52" s="14">
        <v>38481.0</v>
      </c>
      <c r="J52" s="98">
        <f t="shared" si="3"/>
        <v>0.1069209527</v>
      </c>
      <c r="K52" s="14">
        <v>39494.0</v>
      </c>
      <c r="L52" s="98">
        <f t="shared" si="4"/>
        <v>0.02632467971</v>
      </c>
      <c r="M52" s="98">
        <f t="shared" si="5"/>
        <v>1.153435115</v>
      </c>
    </row>
    <row r="53">
      <c r="A53" s="11" t="s">
        <v>682</v>
      </c>
      <c r="B53" s="11" t="s">
        <v>48</v>
      </c>
      <c r="C53" s="12" t="s">
        <v>42</v>
      </c>
      <c r="D53" s="14">
        <v>1057.0</v>
      </c>
      <c r="E53" s="14">
        <v>1337.0</v>
      </c>
      <c r="F53" s="98">
        <f t="shared" si="1"/>
        <v>0.2649006623</v>
      </c>
      <c r="G53" s="14">
        <v>1534.0</v>
      </c>
      <c r="H53" s="98">
        <f t="shared" si="2"/>
        <v>0.1473448018</v>
      </c>
      <c r="I53" s="14">
        <v>1738.0</v>
      </c>
      <c r="J53" s="98">
        <f t="shared" si="3"/>
        <v>0.1329856584</v>
      </c>
      <c r="K53" s="14">
        <v>2258.0</v>
      </c>
      <c r="L53" s="98">
        <f t="shared" si="4"/>
        <v>0.2991944764</v>
      </c>
      <c r="M53" s="98">
        <f t="shared" si="5"/>
        <v>1.136234626</v>
      </c>
    </row>
    <row r="54">
      <c r="A54" s="11" t="s">
        <v>430</v>
      </c>
      <c r="B54" s="11" t="s">
        <v>108</v>
      </c>
      <c r="C54" s="12" t="s">
        <v>42</v>
      </c>
      <c r="D54" s="14">
        <v>5128.0</v>
      </c>
      <c r="E54" s="14">
        <v>6495.0</v>
      </c>
      <c r="F54" s="98">
        <f t="shared" si="1"/>
        <v>0.266575663</v>
      </c>
      <c r="G54" s="14">
        <v>9227.0</v>
      </c>
      <c r="H54" s="98">
        <f t="shared" si="2"/>
        <v>0.4206312548</v>
      </c>
      <c r="I54" s="14">
        <v>10770.0</v>
      </c>
      <c r="J54" s="98">
        <f t="shared" si="3"/>
        <v>0.1672266175</v>
      </c>
      <c r="K54" s="14">
        <v>10910.0</v>
      </c>
      <c r="L54" s="98">
        <f t="shared" si="4"/>
        <v>0.01299907149</v>
      </c>
      <c r="M54" s="98">
        <f t="shared" si="5"/>
        <v>1.127535101</v>
      </c>
    </row>
    <row r="55">
      <c r="A55" s="11" t="s">
        <v>445</v>
      </c>
      <c r="B55" s="11" t="s">
        <v>260</v>
      </c>
      <c r="C55" s="12" t="s">
        <v>42</v>
      </c>
      <c r="D55" s="14">
        <v>2154.0</v>
      </c>
      <c r="E55" s="14">
        <v>1977.0</v>
      </c>
      <c r="F55" s="98">
        <f t="shared" si="1"/>
        <v>-0.08217270195</v>
      </c>
      <c r="G55" s="14">
        <v>2574.0</v>
      </c>
      <c r="H55" s="98">
        <f t="shared" si="2"/>
        <v>0.3019726859</v>
      </c>
      <c r="I55" s="14">
        <v>3349.0</v>
      </c>
      <c r="J55" s="98">
        <f t="shared" si="3"/>
        <v>0.3010878011</v>
      </c>
      <c r="K55" s="14">
        <v>4559.0</v>
      </c>
      <c r="L55" s="98">
        <f t="shared" si="4"/>
        <v>0.3613018812</v>
      </c>
      <c r="M55" s="98">
        <f t="shared" si="5"/>
        <v>1.116527391</v>
      </c>
    </row>
    <row r="56">
      <c r="A56" s="11" t="s">
        <v>711</v>
      </c>
      <c r="B56" s="11" t="s">
        <v>41</v>
      </c>
      <c r="C56" s="12" t="s">
        <v>42</v>
      </c>
      <c r="D56" s="14">
        <v>492.0</v>
      </c>
      <c r="E56" s="14">
        <v>539.0</v>
      </c>
      <c r="F56" s="98">
        <f t="shared" si="1"/>
        <v>0.09552845528</v>
      </c>
      <c r="G56" s="14">
        <v>266.0</v>
      </c>
      <c r="H56" s="98">
        <f t="shared" si="2"/>
        <v>-0.5064935065</v>
      </c>
      <c r="I56" s="14">
        <v>531.0</v>
      </c>
      <c r="J56" s="98">
        <f t="shared" si="3"/>
        <v>0.9962406015</v>
      </c>
      <c r="K56" s="14">
        <v>1006.0</v>
      </c>
      <c r="L56" s="98">
        <f t="shared" si="4"/>
        <v>0.8945386064</v>
      </c>
      <c r="M56" s="98">
        <f t="shared" si="5"/>
        <v>1.044715447</v>
      </c>
    </row>
    <row r="57">
      <c r="A57" s="11" t="s">
        <v>391</v>
      </c>
      <c r="B57" s="11" t="s">
        <v>48</v>
      </c>
      <c r="C57" s="12" t="s">
        <v>42</v>
      </c>
      <c r="D57" s="14">
        <v>6755.0</v>
      </c>
      <c r="E57" s="14">
        <v>9719.0</v>
      </c>
      <c r="F57" s="98">
        <f t="shared" si="1"/>
        <v>0.4387860844</v>
      </c>
      <c r="G57" s="14">
        <v>11719.0</v>
      </c>
      <c r="H57" s="98">
        <f t="shared" si="2"/>
        <v>0.2057824879</v>
      </c>
      <c r="I57" s="14">
        <v>13404.0</v>
      </c>
      <c r="J57" s="98">
        <f t="shared" si="3"/>
        <v>0.1437835993</v>
      </c>
      <c r="K57" s="14">
        <v>13561.0</v>
      </c>
      <c r="L57" s="98">
        <f t="shared" si="4"/>
        <v>0.01171292152</v>
      </c>
      <c r="M57" s="98">
        <f t="shared" si="5"/>
        <v>1.007549963</v>
      </c>
    </row>
    <row r="58">
      <c r="A58" s="11" t="s">
        <v>361</v>
      </c>
      <c r="B58" s="11" t="s">
        <v>108</v>
      </c>
      <c r="C58" s="12" t="s">
        <v>42</v>
      </c>
      <c r="D58" s="14">
        <v>2745.0</v>
      </c>
      <c r="E58" s="14">
        <v>4233.0</v>
      </c>
      <c r="F58" s="98">
        <f t="shared" si="1"/>
        <v>0.5420765027</v>
      </c>
      <c r="G58" s="14">
        <v>4220.0</v>
      </c>
      <c r="H58" s="98">
        <f t="shared" si="2"/>
        <v>-0.003071107961</v>
      </c>
      <c r="I58" s="14">
        <v>6010.0</v>
      </c>
      <c r="J58" s="98">
        <f t="shared" si="3"/>
        <v>0.4241706161</v>
      </c>
      <c r="K58" s="14">
        <v>5343.0</v>
      </c>
      <c r="L58" s="98">
        <f t="shared" si="4"/>
        <v>-0.1109816972</v>
      </c>
      <c r="M58" s="98">
        <f t="shared" si="5"/>
        <v>0.9464480874</v>
      </c>
    </row>
    <row r="59">
      <c r="A59" s="11" t="s">
        <v>714</v>
      </c>
      <c r="B59" s="11" t="s">
        <v>108</v>
      </c>
      <c r="C59" s="12" t="s">
        <v>42</v>
      </c>
      <c r="D59" s="14">
        <v>1731.0</v>
      </c>
      <c r="E59" s="14">
        <v>1916.0</v>
      </c>
      <c r="F59" s="98">
        <f t="shared" si="1"/>
        <v>0.1068746389</v>
      </c>
      <c r="G59" s="14">
        <v>2291.0</v>
      </c>
      <c r="H59" s="98">
        <f t="shared" si="2"/>
        <v>0.1957202505</v>
      </c>
      <c r="I59" s="14">
        <v>2575.0</v>
      </c>
      <c r="J59" s="98">
        <f t="shared" si="3"/>
        <v>0.1239633348</v>
      </c>
      <c r="K59" s="14">
        <v>3338.0</v>
      </c>
      <c r="L59" s="98">
        <f t="shared" si="4"/>
        <v>0.2963106796</v>
      </c>
      <c r="M59" s="98">
        <f t="shared" si="5"/>
        <v>0.9283651069</v>
      </c>
    </row>
    <row r="60">
      <c r="A60" s="11" t="s">
        <v>649</v>
      </c>
      <c r="B60" s="11" t="s">
        <v>62</v>
      </c>
      <c r="C60" s="12" t="s">
        <v>42</v>
      </c>
      <c r="D60" s="14">
        <v>2028.0</v>
      </c>
      <c r="E60" s="14">
        <v>3118.0</v>
      </c>
      <c r="F60" s="98">
        <f t="shared" si="1"/>
        <v>0.5374753452</v>
      </c>
      <c r="G60" s="14">
        <v>2707.0</v>
      </c>
      <c r="H60" s="98">
        <f t="shared" si="2"/>
        <v>-0.1318152662</v>
      </c>
      <c r="I60" s="14">
        <v>3580.0</v>
      </c>
      <c r="J60" s="98">
        <f t="shared" si="3"/>
        <v>0.3224972294</v>
      </c>
      <c r="K60" s="14">
        <v>3900.0</v>
      </c>
      <c r="L60" s="98">
        <f t="shared" si="4"/>
        <v>0.08938547486</v>
      </c>
      <c r="M60" s="98">
        <f t="shared" si="5"/>
        <v>0.9230769231</v>
      </c>
    </row>
    <row r="61">
      <c r="A61" s="11" t="s">
        <v>707</v>
      </c>
      <c r="B61" s="11" t="s">
        <v>41</v>
      </c>
      <c r="C61" s="12" t="s">
        <v>42</v>
      </c>
      <c r="D61" s="14">
        <v>2284.0</v>
      </c>
      <c r="E61" s="14">
        <v>1988.0</v>
      </c>
      <c r="F61" s="98">
        <f t="shared" si="1"/>
        <v>-0.1295971979</v>
      </c>
      <c r="G61" s="14">
        <v>2855.0</v>
      </c>
      <c r="H61" s="98">
        <f t="shared" si="2"/>
        <v>0.4361167002</v>
      </c>
      <c r="I61" s="14">
        <v>3263.0</v>
      </c>
      <c r="J61" s="98">
        <f t="shared" si="3"/>
        <v>0.1429071804</v>
      </c>
      <c r="K61" s="14">
        <v>4352.0</v>
      </c>
      <c r="L61" s="98">
        <f t="shared" si="4"/>
        <v>0.3337419553</v>
      </c>
      <c r="M61" s="98">
        <f t="shared" si="5"/>
        <v>0.9054290718</v>
      </c>
    </row>
    <row r="62">
      <c r="A62" s="11" t="s">
        <v>407</v>
      </c>
      <c r="B62" s="11" t="s">
        <v>205</v>
      </c>
      <c r="C62" s="12" t="s">
        <v>42</v>
      </c>
      <c r="D62" s="14">
        <v>4021.0</v>
      </c>
      <c r="E62" s="14">
        <v>6719.0</v>
      </c>
      <c r="F62" s="98">
        <f t="shared" si="1"/>
        <v>0.6709773688</v>
      </c>
      <c r="G62" s="14">
        <v>7926.0</v>
      </c>
      <c r="H62" s="98">
        <f t="shared" si="2"/>
        <v>0.1796398274</v>
      </c>
      <c r="I62" s="14">
        <v>8027.0</v>
      </c>
      <c r="J62" s="98">
        <f t="shared" si="3"/>
        <v>0.01274287156</v>
      </c>
      <c r="K62" s="14">
        <v>7613.0</v>
      </c>
      <c r="L62" s="98">
        <f t="shared" si="4"/>
        <v>-0.05157593123</v>
      </c>
      <c r="M62" s="98">
        <f t="shared" si="5"/>
        <v>0.8933101219</v>
      </c>
    </row>
    <row r="63">
      <c r="A63" s="11" t="s">
        <v>546</v>
      </c>
      <c r="B63" s="11" t="s">
        <v>48</v>
      </c>
      <c r="C63" s="12" t="s">
        <v>42</v>
      </c>
      <c r="D63" s="14">
        <v>2332.0</v>
      </c>
      <c r="E63" s="14">
        <v>3715.0</v>
      </c>
      <c r="F63" s="98">
        <f t="shared" si="1"/>
        <v>0.5930531732</v>
      </c>
      <c r="G63" s="14">
        <v>3554.0</v>
      </c>
      <c r="H63" s="98">
        <f t="shared" si="2"/>
        <v>-0.04333781965</v>
      </c>
      <c r="I63" s="14">
        <v>4073.0</v>
      </c>
      <c r="J63" s="98">
        <f t="shared" si="3"/>
        <v>0.1460326393</v>
      </c>
      <c r="K63" s="14">
        <v>4347.0</v>
      </c>
      <c r="L63" s="98">
        <f t="shared" si="4"/>
        <v>0.06727228087</v>
      </c>
      <c r="M63" s="98">
        <f t="shared" si="5"/>
        <v>0.8640651801</v>
      </c>
    </row>
    <row r="64">
      <c r="A64" s="11" t="s">
        <v>427</v>
      </c>
      <c r="B64" s="11" t="s">
        <v>48</v>
      </c>
      <c r="C64" s="12" t="s">
        <v>42</v>
      </c>
      <c r="D64" s="14">
        <v>3580.0</v>
      </c>
      <c r="E64" s="14">
        <v>4796.0</v>
      </c>
      <c r="F64" s="98">
        <f t="shared" si="1"/>
        <v>0.3396648045</v>
      </c>
      <c r="G64" s="14">
        <v>5592.0</v>
      </c>
      <c r="H64" s="98">
        <f t="shared" si="2"/>
        <v>0.165971643</v>
      </c>
      <c r="I64" s="14">
        <v>5783.0</v>
      </c>
      <c r="J64" s="98">
        <f t="shared" si="3"/>
        <v>0.03415593705</v>
      </c>
      <c r="K64" s="14">
        <v>6632.0</v>
      </c>
      <c r="L64" s="98">
        <f t="shared" si="4"/>
        <v>0.1468096144</v>
      </c>
      <c r="M64" s="98">
        <f t="shared" si="5"/>
        <v>0.8525139665</v>
      </c>
    </row>
    <row r="65">
      <c r="A65" s="11" t="s">
        <v>325</v>
      </c>
      <c r="B65" s="11" t="s">
        <v>222</v>
      </c>
      <c r="C65" s="12" t="s">
        <v>42</v>
      </c>
      <c r="D65" s="14">
        <v>3007.0</v>
      </c>
      <c r="E65" s="14">
        <v>5010.0</v>
      </c>
      <c r="F65" s="98">
        <f t="shared" si="1"/>
        <v>0.6661124044</v>
      </c>
      <c r="G65" s="14">
        <v>4781.0</v>
      </c>
      <c r="H65" s="98">
        <f t="shared" si="2"/>
        <v>-0.04570858283</v>
      </c>
      <c r="I65" s="14">
        <v>4700.0</v>
      </c>
      <c r="J65" s="98">
        <f t="shared" si="3"/>
        <v>-0.01694206233</v>
      </c>
      <c r="K65" s="14">
        <v>5559.0</v>
      </c>
      <c r="L65" s="98">
        <f t="shared" si="4"/>
        <v>0.1827659574</v>
      </c>
      <c r="M65" s="98">
        <f t="shared" si="5"/>
        <v>0.8486863984</v>
      </c>
    </row>
    <row r="66">
      <c r="A66" s="11" t="s">
        <v>379</v>
      </c>
      <c r="B66" s="11" t="s">
        <v>108</v>
      </c>
      <c r="C66" s="12" t="s">
        <v>42</v>
      </c>
      <c r="D66" s="14">
        <v>630.0</v>
      </c>
      <c r="E66" s="14">
        <v>824.0</v>
      </c>
      <c r="F66" s="98">
        <f t="shared" si="1"/>
        <v>0.3079365079</v>
      </c>
      <c r="G66" s="14">
        <v>867.0</v>
      </c>
      <c r="H66" s="98">
        <f t="shared" si="2"/>
        <v>0.05218446602</v>
      </c>
      <c r="I66" s="14">
        <v>1097.0</v>
      </c>
      <c r="J66" s="98">
        <f t="shared" si="3"/>
        <v>0.2652825836</v>
      </c>
      <c r="K66" s="14">
        <v>1131.0</v>
      </c>
      <c r="L66" s="98">
        <f t="shared" si="4"/>
        <v>0.03099361896</v>
      </c>
      <c r="M66" s="98">
        <f t="shared" si="5"/>
        <v>0.7952380952</v>
      </c>
    </row>
    <row r="67">
      <c r="A67" s="11" t="s">
        <v>461</v>
      </c>
      <c r="B67" s="11" t="s">
        <v>48</v>
      </c>
      <c r="C67" s="12" t="s">
        <v>42</v>
      </c>
      <c r="D67" s="14">
        <v>5411.0</v>
      </c>
      <c r="E67" s="14">
        <v>6516.0</v>
      </c>
      <c r="F67" s="98">
        <f t="shared" si="1"/>
        <v>0.2042136389</v>
      </c>
      <c r="G67" s="14">
        <v>8440.0</v>
      </c>
      <c r="H67" s="98">
        <f t="shared" si="2"/>
        <v>0.2952731737</v>
      </c>
      <c r="I67" s="14">
        <v>9237.0</v>
      </c>
      <c r="J67" s="98">
        <f t="shared" si="3"/>
        <v>0.09443127962</v>
      </c>
      <c r="K67" s="14">
        <v>9649.0</v>
      </c>
      <c r="L67" s="98">
        <f t="shared" si="4"/>
        <v>0.04460322616</v>
      </c>
      <c r="M67" s="98">
        <f t="shared" si="5"/>
        <v>0.783219368</v>
      </c>
    </row>
    <row r="68">
      <c r="A68" s="11" t="s">
        <v>545</v>
      </c>
      <c r="B68" s="11" t="s">
        <v>48</v>
      </c>
      <c r="C68" s="12" t="s">
        <v>42</v>
      </c>
      <c r="D68" s="14">
        <v>3017.0</v>
      </c>
      <c r="E68" s="14">
        <v>3478.0</v>
      </c>
      <c r="F68" s="98">
        <f t="shared" si="1"/>
        <v>0.1528007955</v>
      </c>
      <c r="G68" s="14">
        <v>3844.0</v>
      </c>
      <c r="H68" s="98">
        <f t="shared" si="2"/>
        <v>0.1052328925</v>
      </c>
      <c r="I68" s="14">
        <v>4548.0</v>
      </c>
      <c r="J68" s="98">
        <f t="shared" si="3"/>
        <v>0.1831425598</v>
      </c>
      <c r="K68" s="14">
        <v>5313.0</v>
      </c>
      <c r="L68" s="98">
        <f t="shared" si="4"/>
        <v>0.1682058047</v>
      </c>
      <c r="M68" s="98">
        <f t="shared" si="5"/>
        <v>0.7610208817</v>
      </c>
    </row>
    <row r="69">
      <c r="A69" s="49" t="s">
        <v>704</v>
      </c>
      <c r="B69" s="11" t="s">
        <v>187</v>
      </c>
      <c r="C69" s="12" t="s">
        <v>42</v>
      </c>
      <c r="D69" s="14">
        <v>1362.0</v>
      </c>
      <c r="E69" s="14">
        <v>1907.0</v>
      </c>
      <c r="F69" s="98">
        <f t="shared" si="1"/>
        <v>0.4001468429</v>
      </c>
      <c r="G69" s="14">
        <v>2325.0</v>
      </c>
      <c r="H69" s="98">
        <f t="shared" si="2"/>
        <v>0.2191924489</v>
      </c>
      <c r="I69" s="14">
        <v>2381.0</v>
      </c>
      <c r="J69" s="98">
        <f t="shared" si="3"/>
        <v>0.02408602151</v>
      </c>
      <c r="K69" s="14">
        <v>2332.0</v>
      </c>
      <c r="L69" s="98">
        <f t="shared" si="4"/>
        <v>-0.02057958841</v>
      </c>
      <c r="M69" s="98">
        <f t="shared" si="5"/>
        <v>0.7121879589</v>
      </c>
    </row>
    <row r="70">
      <c r="A70" s="11" t="s">
        <v>402</v>
      </c>
      <c r="B70" s="11" t="s">
        <v>260</v>
      </c>
      <c r="C70" s="12" t="s">
        <v>42</v>
      </c>
      <c r="D70" s="14">
        <v>1242.0</v>
      </c>
      <c r="E70" s="14">
        <v>1653.0</v>
      </c>
      <c r="F70" s="98">
        <f t="shared" si="1"/>
        <v>0.3309178744</v>
      </c>
      <c r="G70" s="14">
        <v>1673.0</v>
      </c>
      <c r="H70" s="98">
        <f t="shared" si="2"/>
        <v>0.01209921355</v>
      </c>
      <c r="I70" s="14">
        <v>1917.0</v>
      </c>
      <c r="J70" s="98">
        <f t="shared" si="3"/>
        <v>0.145845786</v>
      </c>
      <c r="K70" s="14">
        <v>2114.0</v>
      </c>
      <c r="L70" s="98">
        <f t="shared" si="4"/>
        <v>0.1027647366</v>
      </c>
      <c r="M70" s="98">
        <f t="shared" si="5"/>
        <v>0.7020933977</v>
      </c>
    </row>
    <row r="71">
      <c r="A71" s="11" t="s">
        <v>204</v>
      </c>
      <c r="B71" s="11" t="s">
        <v>205</v>
      </c>
      <c r="C71" s="12" t="s">
        <v>42</v>
      </c>
      <c r="D71" s="14">
        <v>8264.0</v>
      </c>
      <c r="E71" s="14">
        <v>12604.0</v>
      </c>
      <c r="F71" s="98">
        <f t="shared" si="1"/>
        <v>0.5251694095</v>
      </c>
      <c r="G71" s="14">
        <v>13801.0</v>
      </c>
      <c r="H71" s="98">
        <f t="shared" si="2"/>
        <v>0.09496985084</v>
      </c>
      <c r="I71" s="14">
        <v>13773.0</v>
      </c>
      <c r="J71" s="98">
        <f t="shared" si="3"/>
        <v>-0.00202883849</v>
      </c>
      <c r="K71" s="14">
        <v>13824.0</v>
      </c>
      <c r="L71" s="98">
        <f t="shared" si="4"/>
        <v>0.003702896972</v>
      </c>
      <c r="M71" s="98">
        <f t="shared" si="5"/>
        <v>0.6727976767</v>
      </c>
    </row>
    <row r="72">
      <c r="A72" s="11" t="s">
        <v>406</v>
      </c>
      <c r="B72" s="11" t="s">
        <v>108</v>
      </c>
      <c r="C72" s="12" t="s">
        <v>42</v>
      </c>
      <c r="D72" s="14">
        <v>2523.0</v>
      </c>
      <c r="E72" s="14">
        <v>1917.0</v>
      </c>
      <c r="F72" s="98">
        <f t="shared" si="1"/>
        <v>-0.2401902497</v>
      </c>
      <c r="G72" s="14">
        <v>2743.0</v>
      </c>
      <c r="H72" s="98">
        <f t="shared" si="2"/>
        <v>0.4308815858</v>
      </c>
      <c r="I72" s="14">
        <v>3928.0</v>
      </c>
      <c r="J72" s="98">
        <f t="shared" si="3"/>
        <v>0.4320087495</v>
      </c>
      <c r="K72" s="14">
        <v>4206.0</v>
      </c>
      <c r="L72" s="98">
        <f t="shared" si="4"/>
        <v>0.07077393075</v>
      </c>
      <c r="M72" s="98">
        <f t="shared" si="5"/>
        <v>0.6670630202</v>
      </c>
    </row>
    <row r="73">
      <c r="A73" s="11" t="s">
        <v>304</v>
      </c>
      <c r="B73" s="11" t="s">
        <v>222</v>
      </c>
      <c r="C73" s="12" t="s">
        <v>42</v>
      </c>
      <c r="D73" s="14">
        <v>5142.0</v>
      </c>
      <c r="E73" s="14">
        <v>8679.0</v>
      </c>
      <c r="F73" s="98">
        <f t="shared" si="1"/>
        <v>0.6878646441</v>
      </c>
      <c r="G73" s="14">
        <v>9019.0</v>
      </c>
      <c r="H73" s="98">
        <f t="shared" si="2"/>
        <v>0.03917502016</v>
      </c>
      <c r="I73" s="14">
        <v>8674.0</v>
      </c>
      <c r="J73" s="98">
        <f t="shared" si="3"/>
        <v>-0.03825257789</v>
      </c>
      <c r="K73" s="14">
        <v>8482.0</v>
      </c>
      <c r="L73" s="98">
        <f t="shared" si="4"/>
        <v>-0.02213511644</v>
      </c>
      <c r="M73" s="98">
        <f t="shared" si="5"/>
        <v>0.6495527032</v>
      </c>
    </row>
    <row r="74">
      <c r="A74" s="11" t="s">
        <v>415</v>
      </c>
      <c r="B74" s="11" t="s">
        <v>48</v>
      </c>
      <c r="C74" s="12" t="s">
        <v>42</v>
      </c>
      <c r="D74" s="14">
        <v>754.0</v>
      </c>
      <c r="E74" s="14">
        <v>797.0</v>
      </c>
      <c r="F74" s="98">
        <f t="shared" si="1"/>
        <v>0.05702917772</v>
      </c>
      <c r="G74" s="14">
        <v>1056.0</v>
      </c>
      <c r="H74" s="98">
        <f t="shared" si="2"/>
        <v>0.3249686324</v>
      </c>
      <c r="I74" s="14">
        <v>1003.0</v>
      </c>
      <c r="J74" s="98">
        <f t="shared" si="3"/>
        <v>-0.05018939394</v>
      </c>
      <c r="K74" s="14">
        <v>1225.0</v>
      </c>
      <c r="L74" s="98">
        <f t="shared" si="4"/>
        <v>0.221335992</v>
      </c>
      <c r="M74" s="98">
        <f t="shared" si="5"/>
        <v>0.624668435</v>
      </c>
    </row>
    <row r="75">
      <c r="A75" s="11" t="s">
        <v>107</v>
      </c>
      <c r="B75" s="11" t="s">
        <v>108</v>
      </c>
      <c r="C75" s="12" t="s">
        <v>42</v>
      </c>
      <c r="D75" s="14">
        <v>21143.0</v>
      </c>
      <c r="E75" s="14">
        <v>28219.0</v>
      </c>
      <c r="F75" s="98">
        <f t="shared" si="1"/>
        <v>0.3346734144</v>
      </c>
      <c r="G75" s="14">
        <v>29685.0</v>
      </c>
      <c r="H75" s="98">
        <f t="shared" si="2"/>
        <v>0.05195081328</v>
      </c>
      <c r="I75" s="14">
        <v>32438.0</v>
      </c>
      <c r="J75" s="98">
        <f t="shared" si="3"/>
        <v>0.0927404413</v>
      </c>
      <c r="K75" s="14">
        <v>34140.0</v>
      </c>
      <c r="L75" s="98">
        <f t="shared" si="4"/>
        <v>0.0524693261</v>
      </c>
      <c r="M75" s="98">
        <f t="shared" si="5"/>
        <v>0.6147188195</v>
      </c>
    </row>
    <row r="76">
      <c r="A76" s="10" t="s">
        <v>699</v>
      </c>
      <c r="B76" s="11" t="s">
        <v>187</v>
      </c>
      <c r="C76" s="12" t="s">
        <v>42</v>
      </c>
      <c r="D76" s="14">
        <v>1805.0</v>
      </c>
      <c r="E76" s="14">
        <v>2745.0</v>
      </c>
      <c r="F76" s="98">
        <f t="shared" si="1"/>
        <v>0.5207756233</v>
      </c>
      <c r="G76" s="14">
        <v>2815.0</v>
      </c>
      <c r="H76" s="98">
        <f t="shared" si="2"/>
        <v>0.02550091075</v>
      </c>
      <c r="I76" s="14">
        <v>2777.0</v>
      </c>
      <c r="J76" s="98">
        <f t="shared" si="3"/>
        <v>-0.0134991119</v>
      </c>
      <c r="K76" s="14">
        <v>2859.0</v>
      </c>
      <c r="L76" s="98">
        <f t="shared" si="4"/>
        <v>0.02952826792</v>
      </c>
      <c r="M76" s="98">
        <f t="shared" si="5"/>
        <v>0.583933518</v>
      </c>
    </row>
    <row r="77">
      <c r="A77" s="11" t="s">
        <v>259</v>
      </c>
      <c r="B77" s="11" t="s">
        <v>260</v>
      </c>
      <c r="C77" s="12" t="s">
        <v>42</v>
      </c>
      <c r="D77" s="14">
        <v>1569.0</v>
      </c>
      <c r="E77" s="14">
        <v>1999.0</v>
      </c>
      <c r="F77" s="98">
        <f t="shared" si="1"/>
        <v>0.2740599108</v>
      </c>
      <c r="G77" s="14">
        <v>2127.0</v>
      </c>
      <c r="H77" s="98">
        <f t="shared" si="2"/>
        <v>0.06403201601</v>
      </c>
      <c r="I77" s="14">
        <v>2253.0</v>
      </c>
      <c r="J77" s="98">
        <f t="shared" si="3"/>
        <v>0.05923836389</v>
      </c>
      <c r="K77" s="14">
        <v>2479.0</v>
      </c>
      <c r="L77" s="98">
        <f t="shared" si="4"/>
        <v>0.1003106968</v>
      </c>
      <c r="M77" s="98">
        <f t="shared" si="5"/>
        <v>0.579987253</v>
      </c>
    </row>
    <row r="78">
      <c r="A78" s="11" t="s">
        <v>261</v>
      </c>
      <c r="B78" s="11" t="s">
        <v>108</v>
      </c>
      <c r="C78" s="12" t="s">
        <v>42</v>
      </c>
      <c r="D78" s="14">
        <v>2664.0</v>
      </c>
      <c r="E78" s="14">
        <v>2804.0</v>
      </c>
      <c r="F78" s="98">
        <f t="shared" si="1"/>
        <v>0.05255255255</v>
      </c>
      <c r="G78" s="14">
        <v>3411.0</v>
      </c>
      <c r="H78" s="98">
        <f t="shared" si="2"/>
        <v>0.2164764622</v>
      </c>
      <c r="I78" s="14">
        <v>3970.0</v>
      </c>
      <c r="J78" s="98">
        <f t="shared" si="3"/>
        <v>0.1638815597</v>
      </c>
      <c r="K78" s="14">
        <v>4135.0</v>
      </c>
      <c r="L78" s="98">
        <f t="shared" si="4"/>
        <v>0.04156171285</v>
      </c>
      <c r="M78" s="98">
        <f t="shared" si="5"/>
        <v>0.5521771772</v>
      </c>
    </row>
    <row r="79">
      <c r="A79" s="10" t="s">
        <v>703</v>
      </c>
      <c r="B79" s="11" t="s">
        <v>187</v>
      </c>
      <c r="C79" s="12" t="s">
        <v>42</v>
      </c>
      <c r="D79" s="14">
        <v>1302.0</v>
      </c>
      <c r="E79" s="14">
        <v>1516.0</v>
      </c>
      <c r="F79" s="98">
        <f t="shared" si="1"/>
        <v>0.1643625192</v>
      </c>
      <c r="G79" s="14">
        <v>1463.0</v>
      </c>
      <c r="H79" s="98">
        <f t="shared" si="2"/>
        <v>-0.03496042216</v>
      </c>
      <c r="I79" s="14">
        <v>1643.0</v>
      </c>
      <c r="J79" s="98">
        <f t="shared" si="3"/>
        <v>0.1230348599</v>
      </c>
      <c r="K79" s="14">
        <v>1985.0</v>
      </c>
      <c r="L79" s="98">
        <f t="shared" si="4"/>
        <v>0.2081558125</v>
      </c>
      <c r="M79" s="98">
        <f t="shared" si="5"/>
        <v>0.524577573</v>
      </c>
    </row>
    <row r="80">
      <c r="A80" s="10" t="s">
        <v>697</v>
      </c>
      <c r="B80" s="11" t="s">
        <v>187</v>
      </c>
      <c r="C80" s="12" t="s">
        <v>42</v>
      </c>
      <c r="D80" s="14">
        <v>1177.0</v>
      </c>
      <c r="E80" s="14">
        <v>1419.0</v>
      </c>
      <c r="F80" s="98">
        <f t="shared" si="1"/>
        <v>0.2056074766</v>
      </c>
      <c r="G80" s="14">
        <v>1217.0</v>
      </c>
      <c r="H80" s="98">
        <f t="shared" si="2"/>
        <v>-0.1423537703</v>
      </c>
      <c r="I80" s="14">
        <v>1574.0</v>
      </c>
      <c r="J80" s="98">
        <f t="shared" si="3"/>
        <v>0.2933442892</v>
      </c>
      <c r="K80" s="14">
        <v>1791.0</v>
      </c>
      <c r="L80" s="98">
        <f t="shared" si="4"/>
        <v>0.1378653113</v>
      </c>
      <c r="M80" s="98">
        <f t="shared" si="5"/>
        <v>0.5216652506</v>
      </c>
    </row>
    <row r="81">
      <c r="A81" s="11" t="s">
        <v>468</v>
      </c>
      <c r="B81" s="11" t="s">
        <v>62</v>
      </c>
      <c r="C81" s="12" t="s">
        <v>42</v>
      </c>
      <c r="D81" s="14">
        <v>1864.0</v>
      </c>
      <c r="E81" s="14">
        <v>1706.0</v>
      </c>
      <c r="F81" s="98">
        <f t="shared" si="1"/>
        <v>-0.0847639485</v>
      </c>
      <c r="G81" s="14">
        <v>1284.0</v>
      </c>
      <c r="H81" s="98">
        <f t="shared" si="2"/>
        <v>-0.2473622509</v>
      </c>
      <c r="I81" s="14">
        <v>2133.0</v>
      </c>
      <c r="J81" s="98">
        <f t="shared" si="3"/>
        <v>0.6612149533</v>
      </c>
      <c r="K81" s="14">
        <v>2829.0</v>
      </c>
      <c r="L81" s="98">
        <f t="shared" si="4"/>
        <v>0.3263009845</v>
      </c>
      <c r="M81" s="98">
        <f t="shared" si="5"/>
        <v>0.5177038627</v>
      </c>
    </row>
    <row r="82">
      <c r="A82" s="11" t="s">
        <v>190</v>
      </c>
      <c r="B82" s="11" t="s">
        <v>62</v>
      </c>
      <c r="C82" s="12" t="s">
        <v>42</v>
      </c>
      <c r="D82" s="14">
        <v>2727.0</v>
      </c>
      <c r="E82" s="14">
        <v>3792.0</v>
      </c>
      <c r="F82" s="98">
        <f t="shared" si="1"/>
        <v>0.3905390539</v>
      </c>
      <c r="G82" s="14">
        <v>3201.0</v>
      </c>
      <c r="H82" s="98">
        <f t="shared" si="2"/>
        <v>-0.1558544304</v>
      </c>
      <c r="I82" s="14">
        <v>3886.0</v>
      </c>
      <c r="J82" s="98">
        <f t="shared" si="3"/>
        <v>0.2139956264</v>
      </c>
      <c r="K82" s="14">
        <v>4105.0</v>
      </c>
      <c r="L82" s="98">
        <f t="shared" si="4"/>
        <v>0.05635615028</v>
      </c>
      <c r="M82" s="98">
        <f t="shared" si="5"/>
        <v>0.5053171984</v>
      </c>
    </row>
    <row r="83">
      <c r="A83" s="11" t="s">
        <v>688</v>
      </c>
      <c r="B83" s="11" t="s">
        <v>48</v>
      </c>
      <c r="C83" s="12" t="s">
        <v>42</v>
      </c>
      <c r="D83" s="14">
        <v>1902.0</v>
      </c>
      <c r="E83" s="14">
        <v>2251.0</v>
      </c>
      <c r="F83" s="98">
        <f t="shared" si="1"/>
        <v>0.183491062</v>
      </c>
      <c r="G83" s="14">
        <v>2142.0</v>
      </c>
      <c r="H83" s="98">
        <f t="shared" si="2"/>
        <v>-0.04842292315</v>
      </c>
      <c r="I83" s="14">
        <v>2535.0</v>
      </c>
      <c r="J83" s="98">
        <f t="shared" si="3"/>
        <v>0.1834733894</v>
      </c>
      <c r="K83" s="14">
        <v>2863.0</v>
      </c>
      <c r="L83" s="98">
        <f t="shared" si="4"/>
        <v>0.1293885602</v>
      </c>
      <c r="M83" s="98">
        <f t="shared" si="5"/>
        <v>0.5052576236</v>
      </c>
    </row>
    <row r="84">
      <c r="A84" s="11" t="s">
        <v>424</v>
      </c>
      <c r="B84" s="11" t="s">
        <v>222</v>
      </c>
      <c r="C84" s="12" t="s">
        <v>42</v>
      </c>
      <c r="D84" s="14">
        <v>1537.0</v>
      </c>
      <c r="E84" s="14">
        <v>2171.0</v>
      </c>
      <c r="F84" s="98">
        <f t="shared" si="1"/>
        <v>0.4124918673</v>
      </c>
      <c r="G84" s="14">
        <v>1933.0</v>
      </c>
      <c r="H84" s="98">
        <f t="shared" si="2"/>
        <v>-0.1096269</v>
      </c>
      <c r="I84" s="14">
        <v>2287.0</v>
      </c>
      <c r="J84" s="98">
        <f t="shared" si="3"/>
        <v>0.1831350233</v>
      </c>
      <c r="K84" s="14">
        <v>2304.0</v>
      </c>
      <c r="L84" s="98">
        <f t="shared" si="4"/>
        <v>0.007433318758</v>
      </c>
      <c r="M84" s="98">
        <f t="shared" si="5"/>
        <v>0.4990240729</v>
      </c>
    </row>
    <row r="85">
      <c r="A85" s="11" t="s">
        <v>404</v>
      </c>
      <c r="B85" s="11" t="s">
        <v>108</v>
      </c>
      <c r="C85" s="12" t="s">
        <v>42</v>
      </c>
      <c r="D85" s="14">
        <v>7355.0</v>
      </c>
      <c r="E85" s="14">
        <v>9154.0</v>
      </c>
      <c r="F85" s="98">
        <f t="shared" si="1"/>
        <v>0.2445955133</v>
      </c>
      <c r="G85" s="14">
        <v>10236.0</v>
      </c>
      <c r="H85" s="98">
        <f t="shared" si="2"/>
        <v>0.1181996941</v>
      </c>
      <c r="I85" s="14">
        <v>11025.0</v>
      </c>
      <c r="J85" s="98">
        <f t="shared" si="3"/>
        <v>0.07708089097</v>
      </c>
      <c r="K85" s="14">
        <v>11002.0</v>
      </c>
      <c r="L85" s="98">
        <f t="shared" si="4"/>
        <v>-0.0020861678</v>
      </c>
      <c r="M85" s="98">
        <f t="shared" si="5"/>
        <v>0.4958531611</v>
      </c>
    </row>
    <row r="86">
      <c r="A86" s="11" t="s">
        <v>285</v>
      </c>
      <c r="B86" s="11" t="s">
        <v>62</v>
      </c>
      <c r="C86" s="12" t="s">
        <v>42</v>
      </c>
      <c r="D86" s="14">
        <v>1157.0</v>
      </c>
      <c r="E86" s="14">
        <v>1002.0</v>
      </c>
      <c r="F86" s="98">
        <f t="shared" si="1"/>
        <v>-0.1339671564</v>
      </c>
      <c r="G86" s="14">
        <v>1161.0</v>
      </c>
      <c r="H86" s="98">
        <f t="shared" si="2"/>
        <v>0.1586826347</v>
      </c>
      <c r="I86" s="14">
        <v>1221.0</v>
      </c>
      <c r="J86" s="98">
        <f t="shared" si="3"/>
        <v>0.05167958656</v>
      </c>
      <c r="K86" s="14">
        <v>1728.0</v>
      </c>
      <c r="L86" s="98">
        <f t="shared" si="4"/>
        <v>0.4152334152</v>
      </c>
      <c r="M86" s="98">
        <f t="shared" si="5"/>
        <v>0.4935177182</v>
      </c>
    </row>
    <row r="87">
      <c r="A87" s="11" t="s">
        <v>315</v>
      </c>
      <c r="B87" s="11" t="s">
        <v>205</v>
      </c>
      <c r="C87" s="12" t="s">
        <v>42</v>
      </c>
      <c r="D87" s="14">
        <v>5827.0</v>
      </c>
      <c r="E87" s="14">
        <v>7280.0</v>
      </c>
      <c r="F87" s="98">
        <f t="shared" si="1"/>
        <v>0.2493564441</v>
      </c>
      <c r="G87" s="14">
        <v>8397.0</v>
      </c>
      <c r="H87" s="98">
        <f t="shared" si="2"/>
        <v>0.1534340659</v>
      </c>
      <c r="I87" s="14">
        <v>8099.0</v>
      </c>
      <c r="J87" s="98">
        <f t="shared" si="3"/>
        <v>-0.03548886507</v>
      </c>
      <c r="K87" s="14">
        <v>8692.0</v>
      </c>
      <c r="L87" s="98">
        <f t="shared" si="4"/>
        <v>0.07321891592</v>
      </c>
      <c r="M87" s="98">
        <f t="shared" si="5"/>
        <v>0.4916766775</v>
      </c>
    </row>
    <row r="88">
      <c r="A88" s="11" t="s">
        <v>554</v>
      </c>
      <c r="B88" s="11" t="s">
        <v>260</v>
      </c>
      <c r="C88" s="12" t="s">
        <v>42</v>
      </c>
      <c r="D88" s="14">
        <v>512.0</v>
      </c>
      <c r="E88" s="14">
        <v>433.0</v>
      </c>
      <c r="F88" s="98">
        <f t="shared" si="1"/>
        <v>-0.154296875</v>
      </c>
      <c r="G88" s="14">
        <v>448.0</v>
      </c>
      <c r="H88" s="98">
        <f t="shared" si="2"/>
        <v>0.03464203233</v>
      </c>
      <c r="I88" s="14">
        <v>504.0</v>
      </c>
      <c r="J88" s="98">
        <f t="shared" si="3"/>
        <v>0.125</v>
      </c>
      <c r="K88" s="14">
        <v>728.0</v>
      </c>
      <c r="L88" s="98">
        <f t="shared" si="4"/>
        <v>0.4444444444</v>
      </c>
      <c r="M88" s="98">
        <f t="shared" si="5"/>
        <v>0.421875</v>
      </c>
    </row>
    <row r="89">
      <c r="A89" s="11" t="s">
        <v>710</v>
      </c>
      <c r="B89" s="11" t="s">
        <v>41</v>
      </c>
      <c r="C89" s="12" t="s">
        <v>42</v>
      </c>
      <c r="D89" s="14">
        <v>1025.0</v>
      </c>
      <c r="E89" s="14">
        <v>833.0</v>
      </c>
      <c r="F89" s="98">
        <f t="shared" si="1"/>
        <v>-0.1873170732</v>
      </c>
      <c r="G89" s="14">
        <v>1110.0</v>
      </c>
      <c r="H89" s="98">
        <f t="shared" si="2"/>
        <v>0.3325330132</v>
      </c>
      <c r="I89" s="14">
        <v>1329.0</v>
      </c>
      <c r="J89" s="98">
        <f t="shared" si="3"/>
        <v>0.1972972973</v>
      </c>
      <c r="K89" s="14">
        <v>1438.0</v>
      </c>
      <c r="L89" s="98">
        <f t="shared" si="4"/>
        <v>0.0820165538</v>
      </c>
      <c r="M89" s="98">
        <f t="shared" si="5"/>
        <v>0.4029268293</v>
      </c>
    </row>
    <row r="90">
      <c r="A90" s="11" t="s">
        <v>452</v>
      </c>
      <c r="B90" s="11" t="s">
        <v>48</v>
      </c>
      <c r="C90" s="12" t="s">
        <v>42</v>
      </c>
      <c r="D90" s="14">
        <v>3225.0</v>
      </c>
      <c r="E90" s="14">
        <v>3841.0</v>
      </c>
      <c r="F90" s="98">
        <f t="shared" si="1"/>
        <v>0.1910077519</v>
      </c>
      <c r="G90" s="14">
        <v>4070.0</v>
      </c>
      <c r="H90" s="98">
        <f t="shared" si="2"/>
        <v>0.05961989065</v>
      </c>
      <c r="I90" s="14">
        <v>4346.0</v>
      </c>
      <c r="J90" s="98">
        <f t="shared" si="3"/>
        <v>0.06781326781</v>
      </c>
      <c r="K90" s="14">
        <v>4475.0</v>
      </c>
      <c r="L90" s="98">
        <f t="shared" si="4"/>
        <v>0.02968246664</v>
      </c>
      <c r="M90" s="98">
        <f t="shared" si="5"/>
        <v>0.3875968992</v>
      </c>
    </row>
    <row r="91">
      <c r="A91" s="11" t="s">
        <v>409</v>
      </c>
      <c r="B91" s="11" t="s">
        <v>205</v>
      </c>
      <c r="C91" s="12" t="s">
        <v>42</v>
      </c>
      <c r="D91" s="14">
        <v>6921.0</v>
      </c>
      <c r="E91" s="14">
        <v>6564.0</v>
      </c>
      <c r="F91" s="98">
        <f t="shared" si="1"/>
        <v>-0.05158214131</v>
      </c>
      <c r="G91" s="14">
        <v>8178.0</v>
      </c>
      <c r="H91" s="98">
        <f t="shared" si="2"/>
        <v>0.2458866545</v>
      </c>
      <c r="I91" s="14">
        <v>8852.0</v>
      </c>
      <c r="J91" s="98">
        <f t="shared" si="3"/>
        <v>0.08241623869</v>
      </c>
      <c r="K91" s="14">
        <v>9547.0</v>
      </c>
      <c r="L91" s="98">
        <f t="shared" si="4"/>
        <v>0.07851333032</v>
      </c>
      <c r="M91" s="98">
        <f t="shared" si="5"/>
        <v>0.3794249386</v>
      </c>
    </row>
    <row r="92">
      <c r="A92" s="11" t="s">
        <v>708</v>
      </c>
      <c r="B92" s="11" t="s">
        <v>41</v>
      </c>
      <c r="C92" s="12" t="s">
        <v>42</v>
      </c>
      <c r="D92" s="14">
        <v>1672.0</v>
      </c>
      <c r="E92" s="14">
        <v>1534.0</v>
      </c>
      <c r="F92" s="98">
        <f t="shared" si="1"/>
        <v>-0.08253588517</v>
      </c>
      <c r="G92" s="14">
        <v>1857.0</v>
      </c>
      <c r="H92" s="98">
        <f t="shared" si="2"/>
        <v>0.2105606258</v>
      </c>
      <c r="I92" s="14">
        <v>1918.0</v>
      </c>
      <c r="J92" s="98">
        <f t="shared" si="3"/>
        <v>0.03284868067</v>
      </c>
      <c r="K92" s="14">
        <v>2245.0</v>
      </c>
      <c r="L92" s="98">
        <f t="shared" si="4"/>
        <v>0.1704900938</v>
      </c>
      <c r="M92" s="98">
        <f t="shared" si="5"/>
        <v>0.3427033493</v>
      </c>
    </row>
    <row r="93">
      <c r="A93" s="10" t="s">
        <v>702</v>
      </c>
      <c r="B93" s="11" t="s">
        <v>187</v>
      </c>
      <c r="C93" s="12" t="s">
        <v>42</v>
      </c>
      <c r="D93" s="14">
        <v>928.0</v>
      </c>
      <c r="E93" s="14">
        <v>1036.0</v>
      </c>
      <c r="F93" s="98">
        <f t="shared" si="1"/>
        <v>0.1163793103</v>
      </c>
      <c r="G93" s="14">
        <v>1047.0</v>
      </c>
      <c r="H93" s="98">
        <f t="shared" si="2"/>
        <v>0.01061776062</v>
      </c>
      <c r="I93" s="14">
        <v>1204.0</v>
      </c>
      <c r="J93" s="98">
        <f t="shared" si="3"/>
        <v>0.1499522445</v>
      </c>
      <c r="K93" s="14">
        <v>1230.0</v>
      </c>
      <c r="L93" s="98">
        <f t="shared" si="4"/>
        <v>0.02159468439</v>
      </c>
      <c r="M93" s="98">
        <f t="shared" si="5"/>
        <v>0.3254310345</v>
      </c>
    </row>
    <row r="94">
      <c r="A94" s="10" t="s">
        <v>705</v>
      </c>
      <c r="B94" s="11" t="s">
        <v>187</v>
      </c>
      <c r="C94" s="12" t="s">
        <v>42</v>
      </c>
      <c r="D94" s="14">
        <v>878.0</v>
      </c>
      <c r="E94" s="14">
        <v>951.0</v>
      </c>
      <c r="F94" s="98">
        <f t="shared" si="1"/>
        <v>0.08314350797</v>
      </c>
      <c r="G94" s="14">
        <v>849.0</v>
      </c>
      <c r="H94" s="98">
        <f t="shared" si="2"/>
        <v>-0.1072555205</v>
      </c>
      <c r="I94" s="14">
        <v>1037.0</v>
      </c>
      <c r="J94" s="98">
        <f t="shared" si="3"/>
        <v>0.2214369847</v>
      </c>
      <c r="K94" s="14">
        <v>1159.0</v>
      </c>
      <c r="L94" s="98">
        <f t="shared" si="4"/>
        <v>0.1176470588</v>
      </c>
      <c r="M94" s="98">
        <f t="shared" si="5"/>
        <v>0.3200455581</v>
      </c>
    </row>
    <row r="95">
      <c r="A95" s="11" t="s">
        <v>251</v>
      </c>
      <c r="B95" s="11" t="s">
        <v>41</v>
      </c>
      <c r="C95" s="12" t="s">
        <v>42</v>
      </c>
      <c r="D95" s="14">
        <f>11650-3855</f>
        <v>7795</v>
      </c>
      <c r="E95" s="14">
        <v>8991.0</v>
      </c>
      <c r="F95" s="98">
        <f t="shared" si="1"/>
        <v>0.153431687</v>
      </c>
      <c r="G95" s="14">
        <v>11238.0</v>
      </c>
      <c r="H95" s="98">
        <f t="shared" si="2"/>
        <v>0.2499165832</v>
      </c>
      <c r="I95" s="14">
        <v>10788.0</v>
      </c>
      <c r="J95" s="98">
        <f t="shared" si="3"/>
        <v>-0.04004271223</v>
      </c>
      <c r="K95" s="14">
        <v>10287.0</v>
      </c>
      <c r="L95" s="98">
        <f t="shared" si="4"/>
        <v>-0.04644048943</v>
      </c>
      <c r="M95" s="98">
        <f t="shared" si="5"/>
        <v>0.3196921103</v>
      </c>
    </row>
    <row r="96">
      <c r="A96" s="11" t="s">
        <v>696</v>
      </c>
      <c r="B96" s="11" t="s">
        <v>222</v>
      </c>
      <c r="C96" s="12" t="s">
        <v>42</v>
      </c>
      <c r="D96" s="14">
        <v>3225.0</v>
      </c>
      <c r="E96" s="14">
        <v>3553.0</v>
      </c>
      <c r="F96" s="98">
        <f t="shared" si="1"/>
        <v>0.1017054264</v>
      </c>
      <c r="G96" s="14">
        <v>3993.0</v>
      </c>
      <c r="H96" s="98">
        <f t="shared" si="2"/>
        <v>0.1238390093</v>
      </c>
      <c r="I96" s="14">
        <v>4188.0</v>
      </c>
      <c r="J96" s="98">
        <f t="shared" si="3"/>
        <v>0.04883546206</v>
      </c>
      <c r="K96" s="14">
        <v>4238.0</v>
      </c>
      <c r="L96" s="98">
        <f t="shared" si="4"/>
        <v>0.01193887297</v>
      </c>
      <c r="M96" s="98">
        <f t="shared" si="5"/>
        <v>0.3141085271</v>
      </c>
    </row>
    <row r="97">
      <c r="A97" s="11" t="s">
        <v>318</v>
      </c>
      <c r="B97" s="11" t="s">
        <v>48</v>
      </c>
      <c r="C97" s="12" t="s">
        <v>42</v>
      </c>
      <c r="D97" s="14">
        <v>3019.0</v>
      </c>
      <c r="E97" s="14">
        <v>3362.0</v>
      </c>
      <c r="F97" s="98">
        <f t="shared" si="1"/>
        <v>0.1136137794</v>
      </c>
      <c r="G97" s="14">
        <v>3741.0</v>
      </c>
      <c r="H97" s="98">
        <f t="shared" si="2"/>
        <v>0.1127305175</v>
      </c>
      <c r="I97" s="14">
        <v>3815.0</v>
      </c>
      <c r="J97" s="98">
        <f t="shared" si="3"/>
        <v>0.01978080727</v>
      </c>
      <c r="K97" s="14">
        <v>3967.0</v>
      </c>
      <c r="L97" s="98">
        <f t="shared" si="4"/>
        <v>0.03984272608</v>
      </c>
      <c r="M97" s="98">
        <f t="shared" si="5"/>
        <v>0.314011262</v>
      </c>
    </row>
    <row r="98">
      <c r="A98" s="11" t="s">
        <v>631</v>
      </c>
      <c r="B98" s="11" t="s">
        <v>222</v>
      </c>
      <c r="C98" s="12" t="s">
        <v>42</v>
      </c>
      <c r="D98" s="14">
        <v>1590.0</v>
      </c>
      <c r="E98" s="14">
        <v>1747.0</v>
      </c>
      <c r="F98" s="98">
        <f t="shared" si="1"/>
        <v>0.09874213836</v>
      </c>
      <c r="G98" s="14">
        <v>1619.0</v>
      </c>
      <c r="H98" s="98">
        <f t="shared" si="2"/>
        <v>-0.07326846022</v>
      </c>
      <c r="I98" s="14">
        <v>1775.0</v>
      </c>
      <c r="J98" s="98">
        <f t="shared" si="3"/>
        <v>0.09635577517</v>
      </c>
      <c r="K98" s="14">
        <v>2089.0</v>
      </c>
      <c r="L98" s="98">
        <f t="shared" si="4"/>
        <v>0.1769014085</v>
      </c>
      <c r="M98" s="98">
        <f t="shared" si="5"/>
        <v>0.313836478</v>
      </c>
    </row>
    <row r="99">
      <c r="A99" s="11" t="s">
        <v>480</v>
      </c>
      <c r="B99" s="11" t="s">
        <v>260</v>
      </c>
      <c r="C99" s="12" t="s">
        <v>42</v>
      </c>
      <c r="D99" s="14">
        <v>4455.0</v>
      </c>
      <c r="E99" s="14">
        <v>5233.0</v>
      </c>
      <c r="F99" s="98">
        <f t="shared" si="1"/>
        <v>0.1746352413</v>
      </c>
      <c r="G99" s="14">
        <v>5407.0</v>
      </c>
      <c r="H99" s="98">
        <f t="shared" si="2"/>
        <v>0.03325052551</v>
      </c>
      <c r="I99" s="14">
        <v>5949.0</v>
      </c>
      <c r="J99" s="98">
        <f t="shared" si="3"/>
        <v>0.1002404291</v>
      </c>
      <c r="K99" s="14">
        <v>5835.0</v>
      </c>
      <c r="L99" s="98">
        <f t="shared" si="4"/>
        <v>-0.01916288452</v>
      </c>
      <c r="M99" s="98">
        <f t="shared" si="5"/>
        <v>0.3097643098</v>
      </c>
    </row>
    <row r="100">
      <c r="A100" s="11" t="s">
        <v>553</v>
      </c>
      <c r="B100" s="11" t="s">
        <v>260</v>
      </c>
      <c r="C100" s="12" t="s">
        <v>42</v>
      </c>
      <c r="D100" s="14">
        <v>428.0</v>
      </c>
      <c r="E100" s="14">
        <v>371.0</v>
      </c>
      <c r="F100" s="98">
        <f t="shared" si="1"/>
        <v>-0.1331775701</v>
      </c>
      <c r="G100" s="14">
        <v>389.0</v>
      </c>
      <c r="H100" s="98">
        <f t="shared" si="2"/>
        <v>0.04851752022</v>
      </c>
      <c r="I100" s="14">
        <v>430.0</v>
      </c>
      <c r="J100" s="98">
        <f t="shared" si="3"/>
        <v>0.1053984576</v>
      </c>
      <c r="K100" s="14">
        <v>560.0</v>
      </c>
      <c r="L100" s="98">
        <f t="shared" si="4"/>
        <v>0.3023255814</v>
      </c>
      <c r="M100" s="98">
        <f t="shared" si="5"/>
        <v>0.308411215</v>
      </c>
    </row>
    <row r="101">
      <c r="A101" s="11" t="s">
        <v>729</v>
      </c>
      <c r="B101" s="11" t="s">
        <v>205</v>
      </c>
      <c r="C101" s="12" t="s">
        <v>42</v>
      </c>
      <c r="D101" s="14">
        <v>957.0</v>
      </c>
      <c r="E101" s="14">
        <v>1283.0</v>
      </c>
      <c r="F101" s="98">
        <f t="shared" si="1"/>
        <v>0.3406478579</v>
      </c>
      <c r="G101" s="14">
        <v>1266.0</v>
      </c>
      <c r="H101" s="98">
        <f t="shared" si="2"/>
        <v>-0.01325019486</v>
      </c>
      <c r="I101" s="14">
        <v>1233.0</v>
      </c>
      <c r="J101" s="98">
        <f t="shared" si="3"/>
        <v>-0.02606635071</v>
      </c>
      <c r="K101" s="14">
        <v>1251.0</v>
      </c>
      <c r="L101" s="98">
        <f t="shared" si="4"/>
        <v>0.01459854015</v>
      </c>
      <c r="M101" s="98">
        <f t="shared" si="5"/>
        <v>0.3072100313</v>
      </c>
    </row>
    <row r="102">
      <c r="A102" s="11" t="s">
        <v>268</v>
      </c>
      <c r="B102" s="11" t="s">
        <v>260</v>
      </c>
      <c r="C102" s="12" t="s">
        <v>42</v>
      </c>
      <c r="D102" s="14">
        <v>6915.0</v>
      </c>
      <c r="E102" s="14">
        <v>9087.0</v>
      </c>
      <c r="F102" s="98">
        <f t="shared" si="1"/>
        <v>0.3140997831</v>
      </c>
      <c r="G102" s="14">
        <v>8898.0</v>
      </c>
      <c r="H102" s="98">
        <f t="shared" si="2"/>
        <v>-0.02079894355</v>
      </c>
      <c r="I102" s="14">
        <v>8703.0</v>
      </c>
      <c r="J102" s="98">
        <f t="shared" si="3"/>
        <v>-0.02191503709</v>
      </c>
      <c r="K102" s="14">
        <v>8978.0</v>
      </c>
      <c r="L102" s="98">
        <f t="shared" si="4"/>
        <v>0.03159829944</v>
      </c>
      <c r="M102" s="98">
        <f t="shared" si="5"/>
        <v>0.2983369487</v>
      </c>
    </row>
    <row r="103">
      <c r="A103" s="11" t="s">
        <v>372</v>
      </c>
      <c r="B103" s="11" t="s">
        <v>41</v>
      </c>
      <c r="C103" s="12" t="s">
        <v>42</v>
      </c>
      <c r="D103" s="14">
        <v>2782.0</v>
      </c>
      <c r="E103" s="14">
        <v>3001.0</v>
      </c>
      <c r="F103" s="98">
        <f t="shared" si="1"/>
        <v>0.07872034508</v>
      </c>
      <c r="G103" s="14">
        <v>2803.0</v>
      </c>
      <c r="H103" s="98">
        <f t="shared" si="2"/>
        <v>-0.06597800733</v>
      </c>
      <c r="I103" s="14">
        <v>3117.0</v>
      </c>
      <c r="J103" s="98">
        <f t="shared" si="3"/>
        <v>0.1120228327</v>
      </c>
      <c r="K103" s="14">
        <v>3544.0</v>
      </c>
      <c r="L103" s="98">
        <f t="shared" si="4"/>
        <v>0.1369906962</v>
      </c>
      <c r="M103" s="98">
        <f t="shared" si="5"/>
        <v>0.2739036664</v>
      </c>
    </row>
    <row r="104">
      <c r="A104" s="11" t="s">
        <v>630</v>
      </c>
      <c r="B104" s="11" t="s">
        <v>41</v>
      </c>
      <c r="C104" s="12" t="s">
        <v>42</v>
      </c>
      <c r="D104" s="14">
        <v>1120.0</v>
      </c>
      <c r="E104" s="14">
        <v>1020.0</v>
      </c>
      <c r="F104" s="98">
        <f t="shared" si="1"/>
        <v>-0.08928571429</v>
      </c>
      <c r="G104" s="14">
        <v>998.0</v>
      </c>
      <c r="H104" s="98">
        <f t="shared" si="2"/>
        <v>-0.02156862745</v>
      </c>
      <c r="I104" s="14">
        <v>1141.0</v>
      </c>
      <c r="J104" s="98">
        <f t="shared" si="3"/>
        <v>0.1432865731</v>
      </c>
      <c r="K104" s="14">
        <v>1375.0</v>
      </c>
      <c r="L104" s="98">
        <f t="shared" si="4"/>
        <v>0.2050832603</v>
      </c>
      <c r="M104" s="98">
        <f t="shared" si="5"/>
        <v>0.2276785714</v>
      </c>
    </row>
    <row r="105">
      <c r="A105" s="11" t="s">
        <v>718</v>
      </c>
      <c r="B105" s="11" t="s">
        <v>108</v>
      </c>
      <c r="C105" s="12" t="s">
        <v>42</v>
      </c>
      <c r="D105" s="14">
        <v>1387.0</v>
      </c>
      <c r="E105" s="14">
        <v>1181.0</v>
      </c>
      <c r="F105" s="98">
        <f t="shared" si="1"/>
        <v>-0.1485219899</v>
      </c>
      <c r="G105" s="14">
        <v>946.0</v>
      </c>
      <c r="H105" s="98">
        <f t="shared" si="2"/>
        <v>-0.1989839119</v>
      </c>
      <c r="I105" s="14">
        <v>1313.0</v>
      </c>
      <c r="J105" s="98">
        <f t="shared" si="3"/>
        <v>0.38794926</v>
      </c>
      <c r="K105" s="14">
        <v>1702.0</v>
      </c>
      <c r="L105" s="98">
        <f t="shared" si="4"/>
        <v>0.2962680883</v>
      </c>
      <c r="M105" s="98">
        <f t="shared" si="5"/>
        <v>0.2271088681</v>
      </c>
    </row>
    <row r="106">
      <c r="A106" s="11" t="s">
        <v>446</v>
      </c>
      <c r="B106" s="11" t="s">
        <v>48</v>
      </c>
      <c r="C106" s="12" t="s">
        <v>42</v>
      </c>
      <c r="D106" s="14">
        <v>391.0</v>
      </c>
      <c r="E106" s="14">
        <v>302.0</v>
      </c>
      <c r="F106" s="98">
        <f t="shared" si="1"/>
        <v>-0.2276214834</v>
      </c>
      <c r="G106" s="14">
        <v>303.0</v>
      </c>
      <c r="H106" s="98">
        <f t="shared" si="2"/>
        <v>0.003311258278</v>
      </c>
      <c r="I106" s="14">
        <v>319.0</v>
      </c>
      <c r="J106" s="98">
        <f t="shared" si="3"/>
        <v>0.05280528053</v>
      </c>
      <c r="K106" s="14">
        <v>476.0</v>
      </c>
      <c r="L106" s="98">
        <f t="shared" si="4"/>
        <v>0.4921630094</v>
      </c>
      <c r="M106" s="98">
        <f t="shared" si="5"/>
        <v>0.2173913043</v>
      </c>
    </row>
    <row r="107">
      <c r="A107" s="11" t="s">
        <v>417</v>
      </c>
      <c r="B107" s="11" t="s">
        <v>48</v>
      </c>
      <c r="C107" s="12" t="s">
        <v>42</v>
      </c>
      <c r="D107" s="14">
        <v>2301.0</v>
      </c>
      <c r="E107" s="14">
        <v>2732.0</v>
      </c>
      <c r="F107" s="98">
        <f t="shared" si="1"/>
        <v>0.1873098653</v>
      </c>
      <c r="G107" s="14">
        <v>2549.0</v>
      </c>
      <c r="H107" s="98">
        <f t="shared" si="2"/>
        <v>-0.06698389458</v>
      </c>
      <c r="I107" s="14">
        <v>2397.0</v>
      </c>
      <c r="J107" s="98">
        <f t="shared" si="3"/>
        <v>-0.05963122793</v>
      </c>
      <c r="K107" s="14">
        <v>2769.0</v>
      </c>
      <c r="L107" s="98">
        <f t="shared" si="4"/>
        <v>0.1551939925</v>
      </c>
      <c r="M107" s="98">
        <f t="shared" si="5"/>
        <v>0.2033898305</v>
      </c>
    </row>
    <row r="108">
      <c r="A108" s="11" t="s">
        <v>547</v>
      </c>
      <c r="B108" s="11" t="s">
        <v>222</v>
      </c>
      <c r="C108" s="12" t="s">
        <v>42</v>
      </c>
      <c r="D108" s="14">
        <v>3410.0</v>
      </c>
      <c r="E108" s="14">
        <v>3005.0</v>
      </c>
      <c r="F108" s="98">
        <f t="shared" si="1"/>
        <v>-0.1187683284</v>
      </c>
      <c r="G108" s="14">
        <v>3180.0</v>
      </c>
      <c r="H108" s="98">
        <f t="shared" si="2"/>
        <v>0.05823627288</v>
      </c>
      <c r="I108" s="14">
        <v>3574.0</v>
      </c>
      <c r="J108" s="98">
        <f t="shared" si="3"/>
        <v>0.1238993711</v>
      </c>
      <c r="K108" s="14">
        <v>4029.0</v>
      </c>
      <c r="L108" s="98">
        <f t="shared" si="4"/>
        <v>0.127308338</v>
      </c>
      <c r="M108" s="98">
        <f t="shared" si="5"/>
        <v>0.1815249267</v>
      </c>
    </row>
    <row r="109">
      <c r="A109" s="11" t="s">
        <v>587</v>
      </c>
      <c r="B109" s="11" t="s">
        <v>62</v>
      </c>
      <c r="C109" s="12" t="s">
        <v>42</v>
      </c>
      <c r="D109" s="14">
        <v>1152.0</v>
      </c>
      <c r="E109" s="14">
        <v>1101.0</v>
      </c>
      <c r="F109" s="98">
        <f t="shared" si="1"/>
        <v>-0.04427083333</v>
      </c>
      <c r="G109" s="14">
        <v>896.0</v>
      </c>
      <c r="H109" s="98">
        <f t="shared" si="2"/>
        <v>-0.1861943688</v>
      </c>
      <c r="I109" s="14">
        <v>926.0</v>
      </c>
      <c r="J109" s="98">
        <f t="shared" si="3"/>
        <v>0.03348214286</v>
      </c>
      <c r="K109" s="14">
        <v>1345.0</v>
      </c>
      <c r="L109" s="98">
        <f t="shared" si="4"/>
        <v>0.4524838013</v>
      </c>
      <c r="M109" s="98">
        <f t="shared" si="5"/>
        <v>0.1675347222</v>
      </c>
    </row>
    <row r="110">
      <c r="A110" s="11" t="s">
        <v>526</v>
      </c>
      <c r="B110" s="11" t="s">
        <v>205</v>
      </c>
      <c r="C110" s="12" t="s">
        <v>42</v>
      </c>
      <c r="D110" s="14">
        <v>1470.0</v>
      </c>
      <c r="E110" s="14">
        <v>1857.0</v>
      </c>
      <c r="F110" s="98">
        <f t="shared" si="1"/>
        <v>0.2632653061</v>
      </c>
      <c r="G110" s="14">
        <v>1454.0</v>
      </c>
      <c r="H110" s="98">
        <f t="shared" si="2"/>
        <v>-0.2170166936</v>
      </c>
      <c r="I110" s="14">
        <v>1617.0</v>
      </c>
      <c r="J110" s="98">
        <f t="shared" si="3"/>
        <v>0.1121045392</v>
      </c>
      <c r="K110" s="14">
        <v>1710.0</v>
      </c>
      <c r="L110" s="98">
        <f t="shared" si="4"/>
        <v>0.05751391466</v>
      </c>
      <c r="M110" s="98">
        <f t="shared" si="5"/>
        <v>0.1632653061</v>
      </c>
    </row>
    <row r="111">
      <c r="A111" s="11" t="s">
        <v>504</v>
      </c>
      <c r="B111" s="11" t="s">
        <v>48</v>
      </c>
      <c r="C111" s="12" t="s">
        <v>42</v>
      </c>
      <c r="D111" s="14">
        <v>1340.0</v>
      </c>
      <c r="E111" s="14">
        <v>1383.0</v>
      </c>
      <c r="F111" s="98">
        <f t="shared" si="1"/>
        <v>0.03208955224</v>
      </c>
      <c r="G111" s="14">
        <v>1342.0</v>
      </c>
      <c r="H111" s="98">
        <f t="shared" si="2"/>
        <v>-0.02964569776</v>
      </c>
      <c r="I111" s="14">
        <v>1388.0</v>
      </c>
      <c r="J111" s="98">
        <f t="shared" si="3"/>
        <v>0.03427719821</v>
      </c>
      <c r="K111" s="14">
        <v>1544.0</v>
      </c>
      <c r="L111" s="98">
        <f t="shared" si="4"/>
        <v>0.1123919308</v>
      </c>
      <c r="M111" s="98">
        <f t="shared" si="5"/>
        <v>0.152238806</v>
      </c>
    </row>
    <row r="112">
      <c r="A112" s="11" t="s">
        <v>681</v>
      </c>
      <c r="B112" s="11" t="s">
        <v>62</v>
      </c>
      <c r="C112" s="12" t="s">
        <v>42</v>
      </c>
      <c r="D112" s="14">
        <v>918.0</v>
      </c>
      <c r="E112" s="14">
        <v>831.0</v>
      </c>
      <c r="F112" s="98">
        <f t="shared" si="1"/>
        <v>-0.09477124183</v>
      </c>
      <c r="G112" s="14">
        <v>703.0</v>
      </c>
      <c r="H112" s="98">
        <f t="shared" si="2"/>
        <v>-0.1540312876</v>
      </c>
      <c r="I112" s="14">
        <v>670.0</v>
      </c>
      <c r="J112" s="98">
        <f t="shared" si="3"/>
        <v>-0.04694167852</v>
      </c>
      <c r="K112" s="14">
        <v>1053.0</v>
      </c>
      <c r="L112" s="98">
        <f t="shared" si="4"/>
        <v>0.571641791</v>
      </c>
      <c r="M112" s="98">
        <f t="shared" si="5"/>
        <v>0.1470588235</v>
      </c>
    </row>
    <row r="113">
      <c r="A113" s="11" t="s">
        <v>679</v>
      </c>
      <c r="B113" s="11" t="s">
        <v>62</v>
      </c>
      <c r="C113" s="12" t="s">
        <v>42</v>
      </c>
      <c r="D113" s="14">
        <v>1540.0</v>
      </c>
      <c r="E113" s="14">
        <v>1617.0</v>
      </c>
      <c r="F113" s="98">
        <f t="shared" si="1"/>
        <v>0.05</v>
      </c>
      <c r="G113" s="14">
        <v>1315.0</v>
      </c>
      <c r="H113" s="98">
        <f t="shared" si="2"/>
        <v>-0.1867656153</v>
      </c>
      <c r="I113" s="14">
        <v>1599.0</v>
      </c>
      <c r="J113" s="98">
        <f t="shared" si="3"/>
        <v>0.2159695817</v>
      </c>
      <c r="K113" s="14">
        <v>1758.0</v>
      </c>
      <c r="L113" s="98">
        <f t="shared" si="4"/>
        <v>0.09943714822</v>
      </c>
      <c r="M113" s="98">
        <f t="shared" si="5"/>
        <v>0.1415584416</v>
      </c>
    </row>
    <row r="114">
      <c r="A114" s="11" t="s">
        <v>722</v>
      </c>
      <c r="B114" s="11" t="s">
        <v>260</v>
      </c>
      <c r="C114" s="12" t="s">
        <v>42</v>
      </c>
      <c r="D114" s="14">
        <v>1086.0</v>
      </c>
      <c r="E114" s="14">
        <v>1112.0</v>
      </c>
      <c r="F114" s="98">
        <f t="shared" si="1"/>
        <v>0.02394106814</v>
      </c>
      <c r="G114" s="14">
        <v>1200.0</v>
      </c>
      <c r="H114" s="98">
        <f t="shared" si="2"/>
        <v>0.07913669065</v>
      </c>
      <c r="I114" s="14">
        <v>1213.0</v>
      </c>
      <c r="J114" s="98">
        <f t="shared" si="3"/>
        <v>0.01083333333</v>
      </c>
      <c r="K114" s="14">
        <v>1233.0</v>
      </c>
      <c r="L114" s="98">
        <f t="shared" si="4"/>
        <v>0.01648804617</v>
      </c>
      <c r="M114" s="98">
        <f t="shared" si="5"/>
        <v>0.135359116</v>
      </c>
    </row>
    <row r="115">
      <c r="A115" s="11" t="s">
        <v>341</v>
      </c>
      <c r="B115" s="11" t="s">
        <v>260</v>
      </c>
      <c r="C115" s="12" t="s">
        <v>42</v>
      </c>
      <c r="D115" s="14">
        <v>757.0</v>
      </c>
      <c r="E115" s="14">
        <v>646.0</v>
      </c>
      <c r="F115" s="98">
        <f t="shared" si="1"/>
        <v>-0.1466314399</v>
      </c>
      <c r="G115" s="14">
        <v>706.0</v>
      </c>
      <c r="H115" s="98">
        <f t="shared" si="2"/>
        <v>0.09287925697</v>
      </c>
      <c r="I115" s="14">
        <v>648.0</v>
      </c>
      <c r="J115" s="98">
        <f t="shared" si="3"/>
        <v>-0.0821529745</v>
      </c>
      <c r="K115" s="14">
        <v>853.0</v>
      </c>
      <c r="L115" s="98">
        <f t="shared" si="4"/>
        <v>0.3163580247</v>
      </c>
      <c r="M115" s="98">
        <f t="shared" si="5"/>
        <v>0.1268163804</v>
      </c>
    </row>
    <row r="116">
      <c r="A116" s="11" t="s">
        <v>522</v>
      </c>
      <c r="B116" s="11" t="s">
        <v>222</v>
      </c>
      <c r="C116" s="12" t="s">
        <v>42</v>
      </c>
      <c r="D116" s="14">
        <v>635.0</v>
      </c>
      <c r="E116" s="14">
        <v>550.0</v>
      </c>
      <c r="F116" s="98">
        <f t="shared" si="1"/>
        <v>-0.1338582677</v>
      </c>
      <c r="G116" s="14">
        <v>536.0</v>
      </c>
      <c r="H116" s="98">
        <f t="shared" si="2"/>
        <v>-0.02545454545</v>
      </c>
      <c r="I116" s="14">
        <v>544.0</v>
      </c>
      <c r="J116" s="98">
        <f t="shared" si="3"/>
        <v>0.01492537313</v>
      </c>
      <c r="K116" s="14">
        <v>715.0</v>
      </c>
      <c r="L116" s="98">
        <f t="shared" si="4"/>
        <v>0.3143382353</v>
      </c>
      <c r="M116" s="98">
        <f t="shared" si="5"/>
        <v>0.125984252</v>
      </c>
    </row>
    <row r="117">
      <c r="A117" s="11" t="s">
        <v>549</v>
      </c>
      <c r="B117" s="11" t="s">
        <v>41</v>
      </c>
      <c r="C117" s="12" t="s">
        <v>42</v>
      </c>
      <c r="D117" s="14">
        <v>637.0</v>
      </c>
      <c r="E117" s="14">
        <v>495.0</v>
      </c>
      <c r="F117" s="98">
        <f t="shared" si="1"/>
        <v>-0.2229199372</v>
      </c>
      <c r="G117" s="14">
        <v>411.0</v>
      </c>
      <c r="H117" s="98">
        <f t="shared" si="2"/>
        <v>-0.1696969697</v>
      </c>
      <c r="I117" s="14">
        <v>480.0</v>
      </c>
      <c r="J117" s="98">
        <f t="shared" si="3"/>
        <v>0.1678832117</v>
      </c>
      <c r="K117" s="14">
        <v>706.0</v>
      </c>
      <c r="L117" s="98">
        <f t="shared" si="4"/>
        <v>0.4708333333</v>
      </c>
      <c r="M117" s="98">
        <f t="shared" si="5"/>
        <v>0.1083202512</v>
      </c>
    </row>
    <row r="118">
      <c r="A118" s="11" t="s">
        <v>124</v>
      </c>
      <c r="B118" s="11" t="s">
        <v>205</v>
      </c>
      <c r="C118" s="12" t="s">
        <v>42</v>
      </c>
      <c r="D118" s="14">
        <v>5051.0</v>
      </c>
      <c r="E118" s="14">
        <v>4804.0</v>
      </c>
      <c r="F118" s="98">
        <f t="shared" si="1"/>
        <v>-0.04890120768</v>
      </c>
      <c r="G118" s="14">
        <v>5055.0</v>
      </c>
      <c r="H118" s="98">
        <f t="shared" si="2"/>
        <v>0.05224812656</v>
      </c>
      <c r="I118" s="14">
        <v>4999.0</v>
      </c>
      <c r="J118" s="98">
        <f t="shared" si="3"/>
        <v>-0.01107814045</v>
      </c>
      <c r="K118" s="14">
        <v>5577.0</v>
      </c>
      <c r="L118" s="98">
        <f t="shared" si="4"/>
        <v>0.1156231246</v>
      </c>
      <c r="M118" s="98">
        <f t="shared" si="5"/>
        <v>0.1041377945</v>
      </c>
    </row>
    <row r="119">
      <c r="A119" s="11" t="s">
        <v>677</v>
      </c>
      <c r="B119" s="11" t="s">
        <v>62</v>
      </c>
      <c r="C119" s="12" t="s">
        <v>42</v>
      </c>
      <c r="D119" s="14">
        <v>1145.0</v>
      </c>
      <c r="E119" s="14">
        <v>1052.0</v>
      </c>
      <c r="F119" s="98">
        <f t="shared" si="1"/>
        <v>-0.08122270742</v>
      </c>
      <c r="G119" s="14">
        <v>1017.0</v>
      </c>
      <c r="H119" s="98">
        <f t="shared" si="2"/>
        <v>-0.03326996198</v>
      </c>
      <c r="I119" s="14">
        <v>1013.0</v>
      </c>
      <c r="J119" s="98">
        <f t="shared" si="3"/>
        <v>-0.003933136676</v>
      </c>
      <c r="K119" s="14">
        <v>1262.0</v>
      </c>
      <c r="L119" s="98">
        <f t="shared" si="4"/>
        <v>0.245804541</v>
      </c>
      <c r="M119" s="98">
        <f t="shared" si="5"/>
        <v>0.1021834061</v>
      </c>
    </row>
    <row r="120">
      <c r="A120" s="11" t="s">
        <v>691</v>
      </c>
      <c r="B120" s="11" t="s">
        <v>222</v>
      </c>
      <c r="C120" s="12" t="s">
        <v>42</v>
      </c>
      <c r="D120" s="14">
        <v>1016.0</v>
      </c>
      <c r="E120" s="14">
        <v>1440.0</v>
      </c>
      <c r="F120" s="98">
        <f t="shared" si="1"/>
        <v>0.4173228346</v>
      </c>
      <c r="G120" s="14">
        <v>2020.0</v>
      </c>
      <c r="H120" s="98">
        <f t="shared" si="2"/>
        <v>0.4027777778</v>
      </c>
      <c r="I120" s="14">
        <v>949.0</v>
      </c>
      <c r="J120" s="98">
        <f t="shared" si="3"/>
        <v>-0.5301980198</v>
      </c>
      <c r="K120" s="14">
        <v>1112.0</v>
      </c>
      <c r="L120" s="98">
        <f t="shared" si="4"/>
        <v>0.1717597471</v>
      </c>
      <c r="M120" s="98">
        <f t="shared" si="5"/>
        <v>0.09448818898</v>
      </c>
    </row>
    <row r="121">
      <c r="A121" s="11" t="s">
        <v>724</v>
      </c>
      <c r="B121" s="11" t="s">
        <v>205</v>
      </c>
      <c r="C121" s="12" t="s">
        <v>42</v>
      </c>
      <c r="D121" s="14">
        <v>2308.0</v>
      </c>
      <c r="E121" s="14">
        <v>1858.0</v>
      </c>
      <c r="F121" s="98">
        <f t="shared" si="1"/>
        <v>-0.1949740035</v>
      </c>
      <c r="G121" s="14">
        <v>1655.0</v>
      </c>
      <c r="H121" s="98">
        <f t="shared" si="2"/>
        <v>-0.1092572659</v>
      </c>
      <c r="I121" s="14">
        <v>2250.0</v>
      </c>
      <c r="J121" s="98">
        <f t="shared" si="3"/>
        <v>0.3595166163</v>
      </c>
      <c r="K121" s="14">
        <v>2403.0</v>
      </c>
      <c r="L121" s="98">
        <f t="shared" si="4"/>
        <v>0.068</v>
      </c>
      <c r="M121" s="98">
        <f t="shared" si="5"/>
        <v>0.04116117851</v>
      </c>
    </row>
    <row r="122">
      <c r="A122" s="10" t="s">
        <v>448</v>
      </c>
      <c r="B122" s="11" t="s">
        <v>187</v>
      </c>
      <c r="C122" s="12" t="s">
        <v>42</v>
      </c>
      <c r="D122" s="14">
        <v>4157.0</v>
      </c>
      <c r="E122" s="14">
        <v>3425.0</v>
      </c>
      <c r="F122" s="98">
        <f t="shared" si="1"/>
        <v>-0.1760885254</v>
      </c>
      <c r="G122" s="14">
        <v>3644.0</v>
      </c>
      <c r="H122" s="98">
        <f t="shared" si="2"/>
        <v>0.06394160584</v>
      </c>
      <c r="I122" s="14">
        <v>3930.0</v>
      </c>
      <c r="J122" s="98">
        <f t="shared" si="3"/>
        <v>0.07848518112</v>
      </c>
      <c r="K122" s="14">
        <v>4321.0</v>
      </c>
      <c r="L122" s="98">
        <f t="shared" si="4"/>
        <v>0.09949109415</v>
      </c>
      <c r="M122" s="98">
        <f t="shared" si="5"/>
        <v>0.03945152754</v>
      </c>
    </row>
    <row r="123">
      <c r="A123" s="11" t="s">
        <v>715</v>
      </c>
      <c r="B123" s="11" t="s">
        <v>108</v>
      </c>
      <c r="C123" s="12" t="s">
        <v>42</v>
      </c>
      <c r="D123" s="14">
        <v>1373.0</v>
      </c>
      <c r="E123" s="14">
        <v>1079.0</v>
      </c>
      <c r="F123" s="98">
        <f t="shared" si="1"/>
        <v>-0.2141296431</v>
      </c>
      <c r="G123" s="14">
        <v>1161.0</v>
      </c>
      <c r="H123" s="98">
        <f t="shared" si="2"/>
        <v>0.07599629286</v>
      </c>
      <c r="I123" s="14">
        <v>1144.0</v>
      </c>
      <c r="J123" s="98">
        <f t="shared" si="3"/>
        <v>-0.01464254953</v>
      </c>
      <c r="K123" s="14">
        <v>1426.0</v>
      </c>
      <c r="L123" s="98">
        <f t="shared" si="4"/>
        <v>0.2465034965</v>
      </c>
      <c r="M123" s="98">
        <f t="shared" si="5"/>
        <v>0.03860160233</v>
      </c>
    </row>
    <row r="124">
      <c r="A124" s="11" t="s">
        <v>721</v>
      </c>
      <c r="B124" s="11" t="s">
        <v>260</v>
      </c>
      <c r="C124" s="12" t="s">
        <v>42</v>
      </c>
      <c r="D124" s="14">
        <v>2043.0</v>
      </c>
      <c r="E124" s="14">
        <v>1606.0</v>
      </c>
      <c r="F124" s="98">
        <f t="shared" si="1"/>
        <v>-0.2139011258</v>
      </c>
      <c r="G124" s="14">
        <v>1582.0</v>
      </c>
      <c r="H124" s="98">
        <f t="shared" si="2"/>
        <v>-0.01494396015</v>
      </c>
      <c r="I124" s="14">
        <v>1554.0</v>
      </c>
      <c r="J124" s="98">
        <f t="shared" si="3"/>
        <v>-0.01769911504</v>
      </c>
      <c r="K124" s="14">
        <v>2102.0</v>
      </c>
      <c r="L124" s="98">
        <f t="shared" si="4"/>
        <v>0.3526383526</v>
      </c>
      <c r="M124" s="98">
        <f t="shared" si="5"/>
        <v>0.02887909936</v>
      </c>
    </row>
    <row r="125">
      <c r="A125" s="11" t="s">
        <v>456</v>
      </c>
      <c r="B125" s="11" t="s">
        <v>260</v>
      </c>
      <c r="C125" s="12" t="s">
        <v>42</v>
      </c>
      <c r="D125" s="14">
        <v>1169.0</v>
      </c>
      <c r="E125" s="14">
        <v>1126.0</v>
      </c>
      <c r="F125" s="98">
        <f t="shared" si="1"/>
        <v>-0.03678357571</v>
      </c>
      <c r="G125" s="14">
        <v>1040.0</v>
      </c>
      <c r="H125" s="98">
        <f t="shared" si="2"/>
        <v>-0.07637655417</v>
      </c>
      <c r="I125" s="14">
        <v>1064.0</v>
      </c>
      <c r="J125" s="98">
        <f t="shared" si="3"/>
        <v>0.02307692308</v>
      </c>
      <c r="K125" s="14">
        <v>1192.0</v>
      </c>
      <c r="L125" s="98">
        <f t="shared" si="4"/>
        <v>0.1203007519</v>
      </c>
      <c r="M125" s="98">
        <f t="shared" si="5"/>
        <v>0.01967493584</v>
      </c>
    </row>
    <row r="126">
      <c r="A126" s="11" t="s">
        <v>683</v>
      </c>
      <c r="B126" s="11" t="s">
        <v>48</v>
      </c>
      <c r="C126" s="12" t="s">
        <v>42</v>
      </c>
      <c r="D126" s="14">
        <v>1224.0</v>
      </c>
      <c r="E126" s="14">
        <v>1319.0</v>
      </c>
      <c r="F126" s="98">
        <f t="shared" si="1"/>
        <v>0.07761437908</v>
      </c>
      <c r="G126" s="14">
        <v>1109.0</v>
      </c>
      <c r="H126" s="98">
        <f t="shared" si="2"/>
        <v>-0.1592115239</v>
      </c>
      <c r="I126" s="14">
        <v>1082.0</v>
      </c>
      <c r="J126" s="98">
        <f t="shared" si="3"/>
        <v>-0.02434625789</v>
      </c>
      <c r="K126" s="14">
        <v>1246.0</v>
      </c>
      <c r="L126" s="98">
        <f t="shared" si="4"/>
        <v>0.1515711645</v>
      </c>
      <c r="M126" s="98">
        <f t="shared" si="5"/>
        <v>0.01797385621</v>
      </c>
    </row>
    <row r="127">
      <c r="A127" s="49" t="s">
        <v>474</v>
      </c>
      <c r="B127" s="11" t="s">
        <v>187</v>
      </c>
      <c r="C127" s="12" t="s">
        <v>42</v>
      </c>
      <c r="D127" s="14">
        <v>3032.0</v>
      </c>
      <c r="E127" s="14">
        <v>2422.0</v>
      </c>
      <c r="F127" s="98">
        <f t="shared" si="1"/>
        <v>-0.2011873351</v>
      </c>
      <c r="G127" s="14">
        <v>2394.0</v>
      </c>
      <c r="H127" s="98">
        <f t="shared" si="2"/>
        <v>-0.01156069364</v>
      </c>
      <c r="I127" s="14">
        <v>2616.0</v>
      </c>
      <c r="J127" s="98">
        <f t="shared" si="3"/>
        <v>0.09273182957</v>
      </c>
      <c r="K127" s="14">
        <v>2955.0</v>
      </c>
      <c r="L127" s="98">
        <f t="shared" si="4"/>
        <v>0.129587156</v>
      </c>
      <c r="M127" s="98">
        <f t="shared" si="5"/>
        <v>-0.02539577836</v>
      </c>
    </row>
    <row r="128">
      <c r="A128" s="11" t="s">
        <v>323</v>
      </c>
      <c r="B128" s="11" t="s">
        <v>108</v>
      </c>
      <c r="C128" s="12" t="s">
        <v>42</v>
      </c>
      <c r="D128" s="14">
        <v>686.0</v>
      </c>
      <c r="E128" s="14">
        <v>527.0</v>
      </c>
      <c r="F128" s="98">
        <f t="shared" si="1"/>
        <v>-0.2317784257</v>
      </c>
      <c r="G128" s="14">
        <v>552.0</v>
      </c>
      <c r="H128" s="98">
        <f t="shared" si="2"/>
        <v>0.04743833017</v>
      </c>
      <c r="I128" s="14">
        <v>611.0</v>
      </c>
      <c r="J128" s="98">
        <f t="shared" si="3"/>
        <v>0.106884058</v>
      </c>
      <c r="K128" s="14">
        <v>667.0</v>
      </c>
      <c r="L128" s="98">
        <f t="shared" si="4"/>
        <v>0.09165302782</v>
      </c>
      <c r="M128" s="98">
        <f t="shared" si="5"/>
        <v>-0.027696793</v>
      </c>
    </row>
    <row r="129">
      <c r="A129" s="11" t="s">
        <v>154</v>
      </c>
      <c r="B129" s="11" t="s">
        <v>222</v>
      </c>
      <c r="C129" s="12" t="s">
        <v>42</v>
      </c>
      <c r="D129" s="14">
        <v>627.0</v>
      </c>
      <c r="E129" s="14">
        <v>681.0</v>
      </c>
      <c r="F129" s="98">
        <f t="shared" si="1"/>
        <v>0.08612440191</v>
      </c>
      <c r="G129" s="14">
        <v>499.0</v>
      </c>
      <c r="H129" s="98">
        <f t="shared" si="2"/>
        <v>-0.2672540382</v>
      </c>
      <c r="I129" s="14">
        <v>481.0</v>
      </c>
      <c r="J129" s="98">
        <f t="shared" si="3"/>
        <v>-0.03607214429</v>
      </c>
      <c r="K129" s="14">
        <v>606.0</v>
      </c>
      <c r="L129" s="98">
        <f t="shared" si="4"/>
        <v>0.2598752599</v>
      </c>
      <c r="M129" s="98">
        <f t="shared" si="5"/>
        <v>-0.03349282297</v>
      </c>
    </row>
    <row r="130">
      <c r="A130" s="11" t="s">
        <v>607</v>
      </c>
      <c r="B130" s="11" t="s">
        <v>222</v>
      </c>
      <c r="C130" s="12" t="s">
        <v>42</v>
      </c>
      <c r="D130" s="14">
        <v>1418.0</v>
      </c>
      <c r="E130" s="14">
        <v>1541.0</v>
      </c>
      <c r="F130" s="98">
        <f t="shared" si="1"/>
        <v>0.08674188999</v>
      </c>
      <c r="G130" s="14">
        <v>1229.0</v>
      </c>
      <c r="H130" s="98">
        <f t="shared" si="2"/>
        <v>-0.2024659312</v>
      </c>
      <c r="I130" s="14">
        <v>1298.0</v>
      </c>
      <c r="J130" s="98">
        <f t="shared" si="3"/>
        <v>0.05614320586</v>
      </c>
      <c r="K130" s="14">
        <v>1333.0</v>
      </c>
      <c r="L130" s="98">
        <f t="shared" si="4"/>
        <v>0.02696456086</v>
      </c>
      <c r="M130" s="98">
        <f t="shared" si="5"/>
        <v>-0.05994358251</v>
      </c>
    </row>
    <row r="131">
      <c r="A131" s="11" t="s">
        <v>503</v>
      </c>
      <c r="B131" s="11" t="s">
        <v>222</v>
      </c>
      <c r="C131" s="12" t="s">
        <v>42</v>
      </c>
      <c r="D131" s="14">
        <v>2149.0</v>
      </c>
      <c r="E131" s="14">
        <v>1860.0</v>
      </c>
      <c r="F131" s="98">
        <f t="shared" si="1"/>
        <v>-0.134481154</v>
      </c>
      <c r="G131" s="14">
        <v>1698.0</v>
      </c>
      <c r="H131" s="98">
        <f t="shared" si="2"/>
        <v>-0.08709677419</v>
      </c>
      <c r="I131" s="14">
        <v>1744.0</v>
      </c>
      <c r="J131" s="98">
        <f t="shared" si="3"/>
        <v>0.02709069494</v>
      </c>
      <c r="K131" s="14">
        <v>1998.0</v>
      </c>
      <c r="L131" s="98">
        <f t="shared" si="4"/>
        <v>0.1456422018</v>
      </c>
      <c r="M131" s="98">
        <f t="shared" si="5"/>
        <v>-0.07026523965</v>
      </c>
    </row>
    <row r="132">
      <c r="A132" s="11" t="s">
        <v>712</v>
      </c>
      <c r="B132" s="11" t="s">
        <v>41</v>
      </c>
      <c r="C132" s="12" t="s">
        <v>42</v>
      </c>
      <c r="D132" s="14">
        <v>1740.0</v>
      </c>
      <c r="E132" s="14">
        <v>1233.0</v>
      </c>
      <c r="F132" s="98">
        <f t="shared" si="1"/>
        <v>-0.2913793103</v>
      </c>
      <c r="G132" s="14">
        <v>1093.0</v>
      </c>
      <c r="H132" s="98">
        <f t="shared" si="2"/>
        <v>-0.1135442011</v>
      </c>
      <c r="I132" s="14">
        <v>1134.0</v>
      </c>
      <c r="J132" s="98">
        <f t="shared" si="3"/>
        <v>0.03751143641</v>
      </c>
      <c r="K132" s="14">
        <v>1532.0</v>
      </c>
      <c r="L132" s="98">
        <f t="shared" si="4"/>
        <v>0.3509700176</v>
      </c>
      <c r="M132" s="98">
        <f t="shared" si="5"/>
        <v>-0.1195402299</v>
      </c>
    </row>
    <row r="133">
      <c r="A133" s="11" t="s">
        <v>477</v>
      </c>
      <c r="B133" s="11" t="s">
        <v>108</v>
      </c>
      <c r="C133" s="12" t="s">
        <v>42</v>
      </c>
      <c r="D133" s="14">
        <v>574.0</v>
      </c>
      <c r="E133" s="14">
        <v>443.0</v>
      </c>
      <c r="F133" s="98">
        <f t="shared" si="1"/>
        <v>-0.2282229965</v>
      </c>
      <c r="G133" s="14">
        <v>424.0</v>
      </c>
      <c r="H133" s="98">
        <f t="shared" si="2"/>
        <v>-0.04288939052</v>
      </c>
      <c r="I133" s="14">
        <v>403.0</v>
      </c>
      <c r="J133" s="98">
        <f t="shared" si="3"/>
        <v>-0.04952830189</v>
      </c>
      <c r="K133" s="14">
        <v>504.0</v>
      </c>
      <c r="L133" s="98">
        <f t="shared" si="4"/>
        <v>0.2506203474</v>
      </c>
      <c r="M133" s="98">
        <f t="shared" si="5"/>
        <v>-0.1219512195</v>
      </c>
    </row>
    <row r="134">
      <c r="A134" s="11" t="s">
        <v>322</v>
      </c>
      <c r="B134" s="11" t="s">
        <v>62</v>
      </c>
      <c r="C134" s="12" t="s">
        <v>42</v>
      </c>
      <c r="D134" s="14">
        <v>4613.0</v>
      </c>
      <c r="E134" s="14">
        <v>3012.0</v>
      </c>
      <c r="F134" s="98">
        <f t="shared" si="1"/>
        <v>-0.347062649</v>
      </c>
      <c r="G134" s="14">
        <v>2751.0</v>
      </c>
      <c r="H134" s="98">
        <f t="shared" si="2"/>
        <v>-0.08665338645</v>
      </c>
      <c r="I134" s="14">
        <v>2635.0</v>
      </c>
      <c r="J134" s="98">
        <f t="shared" si="3"/>
        <v>-0.04216648491</v>
      </c>
      <c r="K134" s="14">
        <v>4023.0</v>
      </c>
      <c r="L134" s="98">
        <f t="shared" si="4"/>
        <v>0.5267552182</v>
      </c>
      <c r="M134" s="98">
        <f t="shared" si="5"/>
        <v>-0.1278994147</v>
      </c>
    </row>
    <row r="135">
      <c r="A135" s="10" t="s">
        <v>700</v>
      </c>
      <c r="B135" s="11" t="s">
        <v>187</v>
      </c>
      <c r="C135" s="12" t="s">
        <v>42</v>
      </c>
      <c r="D135" s="14">
        <v>2419.0</v>
      </c>
      <c r="E135" s="14">
        <v>1958.0</v>
      </c>
      <c r="F135" s="98">
        <f t="shared" si="1"/>
        <v>-0.1905746176</v>
      </c>
      <c r="G135" s="14">
        <v>1736.0</v>
      </c>
      <c r="H135" s="98">
        <f t="shared" si="2"/>
        <v>-0.113381001</v>
      </c>
      <c r="I135" s="14">
        <v>1755.0</v>
      </c>
      <c r="J135" s="98">
        <f t="shared" si="3"/>
        <v>0.01094470046</v>
      </c>
      <c r="K135" s="14">
        <v>2069.0</v>
      </c>
      <c r="L135" s="98">
        <f t="shared" si="4"/>
        <v>0.1789173789</v>
      </c>
      <c r="M135" s="98">
        <f t="shared" si="5"/>
        <v>-0.1446878876</v>
      </c>
    </row>
    <row r="136">
      <c r="A136" s="10" t="s">
        <v>326</v>
      </c>
      <c r="B136" s="11" t="s">
        <v>187</v>
      </c>
      <c r="C136" s="12" t="s">
        <v>42</v>
      </c>
      <c r="D136" s="14">
        <v>1967.0</v>
      </c>
      <c r="E136" s="14">
        <v>2390.0</v>
      </c>
      <c r="F136" s="98">
        <f t="shared" si="1"/>
        <v>0.2150482969</v>
      </c>
      <c r="G136" s="14">
        <v>1675.0</v>
      </c>
      <c r="H136" s="98">
        <f t="shared" si="2"/>
        <v>-0.2991631799</v>
      </c>
      <c r="I136" s="14">
        <v>1463.0</v>
      </c>
      <c r="J136" s="98">
        <f t="shared" si="3"/>
        <v>-0.1265671642</v>
      </c>
      <c r="K136" s="14">
        <v>1676.0</v>
      </c>
      <c r="L136" s="98">
        <f t="shared" si="4"/>
        <v>0.1455912509</v>
      </c>
      <c r="M136" s="98">
        <f t="shared" si="5"/>
        <v>-0.1479410269</v>
      </c>
    </row>
    <row r="137">
      <c r="A137" s="11" t="s">
        <v>548</v>
      </c>
      <c r="B137" s="11" t="s">
        <v>222</v>
      </c>
      <c r="C137" s="12" t="s">
        <v>42</v>
      </c>
      <c r="D137" s="14">
        <v>3715.0</v>
      </c>
      <c r="E137" s="14">
        <v>3522.0</v>
      </c>
      <c r="F137" s="98">
        <f t="shared" si="1"/>
        <v>-0.05195154778</v>
      </c>
      <c r="G137" s="14">
        <v>2497.0</v>
      </c>
      <c r="H137" s="98">
        <f t="shared" si="2"/>
        <v>-0.2910278251</v>
      </c>
      <c r="I137" s="14">
        <v>2767.0</v>
      </c>
      <c r="J137" s="98">
        <f t="shared" si="3"/>
        <v>0.1081297557</v>
      </c>
      <c r="K137" s="14">
        <v>3030.0</v>
      </c>
      <c r="L137" s="98">
        <f t="shared" si="4"/>
        <v>0.0950487893</v>
      </c>
      <c r="M137" s="98">
        <f t="shared" si="5"/>
        <v>-0.1843876178</v>
      </c>
    </row>
    <row r="138">
      <c r="A138" s="11" t="s">
        <v>728</v>
      </c>
      <c r="B138" s="11" t="s">
        <v>205</v>
      </c>
      <c r="C138" s="12" t="s">
        <v>42</v>
      </c>
      <c r="D138" s="14">
        <v>590.0</v>
      </c>
      <c r="E138" s="14">
        <v>476.0</v>
      </c>
      <c r="F138" s="98">
        <f t="shared" si="1"/>
        <v>-0.193220339</v>
      </c>
      <c r="G138" s="14">
        <v>391.0</v>
      </c>
      <c r="H138" s="98">
        <f t="shared" si="2"/>
        <v>-0.1785714286</v>
      </c>
      <c r="I138" s="14">
        <v>402.0</v>
      </c>
      <c r="J138" s="98">
        <f t="shared" si="3"/>
        <v>0.02813299233</v>
      </c>
      <c r="K138" s="14">
        <v>478.0</v>
      </c>
      <c r="L138" s="98">
        <f t="shared" si="4"/>
        <v>0.1890547264</v>
      </c>
      <c r="M138" s="98">
        <f t="shared" si="5"/>
        <v>-0.1898305085</v>
      </c>
    </row>
    <row r="139">
      <c r="A139" s="11" t="s">
        <v>343</v>
      </c>
      <c r="B139" s="11" t="s">
        <v>260</v>
      </c>
      <c r="C139" s="12" t="s">
        <v>42</v>
      </c>
      <c r="D139" s="14">
        <v>1243.0</v>
      </c>
      <c r="E139" s="14">
        <v>894.0</v>
      </c>
      <c r="F139" s="98">
        <f t="shared" si="1"/>
        <v>-0.280772325</v>
      </c>
      <c r="G139" s="14">
        <v>915.0</v>
      </c>
      <c r="H139" s="98">
        <f t="shared" si="2"/>
        <v>0.02348993289</v>
      </c>
      <c r="I139" s="14">
        <v>879.0</v>
      </c>
      <c r="J139" s="98">
        <f t="shared" si="3"/>
        <v>-0.0393442623</v>
      </c>
      <c r="K139" s="14">
        <v>999.0</v>
      </c>
      <c r="L139" s="98">
        <f t="shared" si="4"/>
        <v>0.1365187713</v>
      </c>
      <c r="M139" s="98">
        <f t="shared" si="5"/>
        <v>-0.1962992759</v>
      </c>
    </row>
    <row r="140">
      <c r="A140" s="11" t="s">
        <v>282</v>
      </c>
      <c r="B140" s="11" t="s">
        <v>108</v>
      </c>
      <c r="C140" s="12" t="s">
        <v>42</v>
      </c>
      <c r="D140" s="14">
        <v>1845.0</v>
      </c>
      <c r="E140" s="14">
        <v>1528.0</v>
      </c>
      <c r="F140" s="98">
        <f t="shared" si="1"/>
        <v>-0.1718157182</v>
      </c>
      <c r="G140" s="14">
        <v>1343.0</v>
      </c>
      <c r="H140" s="98">
        <f t="shared" si="2"/>
        <v>-0.1210732984</v>
      </c>
      <c r="I140" s="14">
        <v>1436.0</v>
      </c>
      <c r="J140" s="98">
        <f t="shared" si="3"/>
        <v>0.06924795235</v>
      </c>
      <c r="K140" s="14">
        <v>1467.0</v>
      </c>
      <c r="L140" s="98">
        <f t="shared" si="4"/>
        <v>0.02158774373</v>
      </c>
      <c r="M140" s="98">
        <f t="shared" si="5"/>
        <v>-0.2048780488</v>
      </c>
    </row>
    <row r="141">
      <c r="A141" s="11" t="s">
        <v>230</v>
      </c>
      <c r="B141" s="11" t="s">
        <v>108</v>
      </c>
      <c r="C141" s="12" t="s">
        <v>42</v>
      </c>
      <c r="D141" s="14">
        <v>2974.0</v>
      </c>
      <c r="E141" s="14">
        <v>2140.0</v>
      </c>
      <c r="F141" s="98">
        <f t="shared" si="1"/>
        <v>-0.2804303968</v>
      </c>
      <c r="G141" s="14">
        <v>2050.0</v>
      </c>
      <c r="H141" s="98">
        <f t="shared" si="2"/>
        <v>-0.04205607477</v>
      </c>
      <c r="I141" s="14">
        <v>2134.0</v>
      </c>
      <c r="J141" s="98">
        <f t="shared" si="3"/>
        <v>0.04097560976</v>
      </c>
      <c r="K141" s="14">
        <v>2338.0</v>
      </c>
      <c r="L141" s="98">
        <f t="shared" si="4"/>
        <v>0.09559512652</v>
      </c>
      <c r="M141" s="98">
        <f t="shared" si="5"/>
        <v>-0.2138533961</v>
      </c>
    </row>
    <row r="142">
      <c r="A142" s="11" t="s">
        <v>320</v>
      </c>
      <c r="B142" s="11" t="s">
        <v>108</v>
      </c>
      <c r="C142" s="12" t="s">
        <v>42</v>
      </c>
      <c r="D142" s="14">
        <v>1155.0</v>
      </c>
      <c r="E142" s="14">
        <v>861.0</v>
      </c>
      <c r="F142" s="98">
        <f t="shared" si="1"/>
        <v>-0.2545454545</v>
      </c>
      <c r="G142" s="14">
        <v>858.0</v>
      </c>
      <c r="H142" s="98">
        <f t="shared" si="2"/>
        <v>-0.003484320557</v>
      </c>
      <c r="I142" s="14">
        <v>859.0</v>
      </c>
      <c r="J142" s="98">
        <f t="shared" si="3"/>
        <v>0.001165501166</v>
      </c>
      <c r="K142" s="14">
        <v>904.0</v>
      </c>
      <c r="L142" s="98">
        <f t="shared" si="4"/>
        <v>0.05238649593</v>
      </c>
      <c r="M142" s="98">
        <f t="shared" si="5"/>
        <v>-0.2173160173</v>
      </c>
    </row>
    <row r="143">
      <c r="A143" s="11" t="s">
        <v>726</v>
      </c>
      <c r="B143" s="11" t="s">
        <v>205</v>
      </c>
      <c r="C143" s="12" t="s">
        <v>42</v>
      </c>
      <c r="D143" s="14">
        <v>627.0</v>
      </c>
      <c r="E143" s="14">
        <v>435.0</v>
      </c>
      <c r="F143" s="98">
        <f t="shared" si="1"/>
        <v>-0.3062200957</v>
      </c>
      <c r="G143" s="14">
        <v>385.0</v>
      </c>
      <c r="H143" s="98">
        <f t="shared" si="2"/>
        <v>-0.1149425287</v>
      </c>
      <c r="I143" s="14">
        <v>414.0</v>
      </c>
      <c r="J143" s="98">
        <f t="shared" si="3"/>
        <v>0.07532467532</v>
      </c>
      <c r="K143" s="14">
        <v>489.0</v>
      </c>
      <c r="L143" s="98">
        <f t="shared" si="4"/>
        <v>0.1811594203</v>
      </c>
      <c r="M143" s="98">
        <f t="shared" si="5"/>
        <v>-0.2200956938</v>
      </c>
    </row>
    <row r="144">
      <c r="A144" s="11" t="s">
        <v>725</v>
      </c>
      <c r="B144" s="11" t="s">
        <v>205</v>
      </c>
      <c r="C144" s="12" t="s">
        <v>42</v>
      </c>
      <c r="D144" s="14">
        <v>1272.0</v>
      </c>
      <c r="E144" s="14">
        <v>868.0</v>
      </c>
      <c r="F144" s="98">
        <f t="shared" si="1"/>
        <v>-0.3176100629</v>
      </c>
      <c r="G144" s="14">
        <v>896.0</v>
      </c>
      <c r="H144" s="98">
        <f t="shared" si="2"/>
        <v>0.03225806452</v>
      </c>
      <c r="I144" s="14">
        <v>942.0</v>
      </c>
      <c r="J144" s="98">
        <f t="shared" si="3"/>
        <v>0.05133928571</v>
      </c>
      <c r="K144" s="14">
        <v>992.0</v>
      </c>
      <c r="L144" s="98">
        <f t="shared" si="4"/>
        <v>0.05307855626</v>
      </c>
      <c r="M144" s="98">
        <f t="shared" si="5"/>
        <v>-0.2201257862</v>
      </c>
    </row>
    <row r="145">
      <c r="A145" s="11" t="s">
        <v>678</v>
      </c>
      <c r="B145" s="11" t="s">
        <v>62</v>
      </c>
      <c r="C145" s="12" t="s">
        <v>42</v>
      </c>
      <c r="D145" s="14">
        <v>791.0</v>
      </c>
      <c r="E145" s="14">
        <v>551.0</v>
      </c>
      <c r="F145" s="98">
        <f t="shared" si="1"/>
        <v>-0.3034134008</v>
      </c>
      <c r="G145" s="14">
        <v>468.0</v>
      </c>
      <c r="H145" s="98">
        <f t="shared" si="2"/>
        <v>-0.1506352087</v>
      </c>
      <c r="I145" s="14">
        <v>434.0</v>
      </c>
      <c r="J145" s="98">
        <f t="shared" si="3"/>
        <v>-0.07264957265</v>
      </c>
      <c r="K145" s="14">
        <v>608.0</v>
      </c>
      <c r="L145" s="98">
        <f t="shared" si="4"/>
        <v>0.400921659</v>
      </c>
      <c r="M145" s="98">
        <f t="shared" si="5"/>
        <v>-0.2313527181</v>
      </c>
    </row>
    <row r="146">
      <c r="A146" s="11" t="s">
        <v>692</v>
      </c>
      <c r="B146" s="11" t="s">
        <v>222</v>
      </c>
      <c r="C146" s="12" t="s">
        <v>42</v>
      </c>
      <c r="D146" s="14">
        <v>1622.0</v>
      </c>
      <c r="E146" s="14">
        <v>1122.0</v>
      </c>
      <c r="F146" s="98">
        <f t="shared" si="1"/>
        <v>-0.3082614057</v>
      </c>
      <c r="G146" s="14">
        <v>1086.0</v>
      </c>
      <c r="H146" s="98">
        <f t="shared" si="2"/>
        <v>-0.0320855615</v>
      </c>
      <c r="I146" s="14">
        <v>1054.0</v>
      </c>
      <c r="J146" s="98">
        <f t="shared" si="3"/>
        <v>-0.02946593002</v>
      </c>
      <c r="K146" s="14">
        <v>1245.0</v>
      </c>
      <c r="L146" s="98">
        <f t="shared" si="4"/>
        <v>0.1812144213</v>
      </c>
      <c r="M146" s="98">
        <f t="shared" si="5"/>
        <v>-0.2324290999</v>
      </c>
    </row>
    <row r="147">
      <c r="A147" s="11" t="s">
        <v>165</v>
      </c>
      <c r="B147" s="11" t="s">
        <v>222</v>
      </c>
      <c r="C147" s="12" t="s">
        <v>42</v>
      </c>
      <c r="D147" s="14">
        <v>708.0</v>
      </c>
      <c r="E147" s="14">
        <v>600.0</v>
      </c>
      <c r="F147" s="98">
        <f t="shared" si="1"/>
        <v>-0.1525423729</v>
      </c>
      <c r="G147" s="14">
        <v>481.0</v>
      </c>
      <c r="H147" s="98">
        <f t="shared" si="2"/>
        <v>-0.1983333333</v>
      </c>
      <c r="I147" s="14">
        <v>432.0</v>
      </c>
      <c r="J147" s="98">
        <f t="shared" si="3"/>
        <v>-0.1018711019</v>
      </c>
      <c r="K147" s="14">
        <v>537.0</v>
      </c>
      <c r="L147" s="98">
        <f t="shared" si="4"/>
        <v>0.2430555556</v>
      </c>
      <c r="M147" s="98">
        <f t="shared" si="5"/>
        <v>-0.2415254237</v>
      </c>
    </row>
    <row r="148">
      <c r="A148" s="11" t="s">
        <v>730</v>
      </c>
      <c r="B148" s="11" t="s">
        <v>205</v>
      </c>
      <c r="C148" s="12" t="s">
        <v>42</v>
      </c>
      <c r="D148" s="14">
        <v>2639.0</v>
      </c>
      <c r="E148" s="14">
        <v>1849.0</v>
      </c>
      <c r="F148" s="98">
        <f t="shared" si="1"/>
        <v>-0.2993558166</v>
      </c>
      <c r="G148" s="14">
        <v>1767.0</v>
      </c>
      <c r="H148" s="98">
        <f t="shared" si="2"/>
        <v>-0.04434829638</v>
      </c>
      <c r="I148" s="14">
        <v>1712.0</v>
      </c>
      <c r="J148" s="98">
        <f t="shared" si="3"/>
        <v>-0.0311262026</v>
      </c>
      <c r="K148" s="14">
        <v>1912.0</v>
      </c>
      <c r="L148" s="98">
        <f t="shared" si="4"/>
        <v>0.1168224299</v>
      </c>
      <c r="M148" s="98">
        <f t="shared" si="5"/>
        <v>-0.2754831376</v>
      </c>
    </row>
    <row r="149">
      <c r="A149" s="11" t="s">
        <v>719</v>
      </c>
      <c r="B149" s="11" t="s">
        <v>108</v>
      </c>
      <c r="C149" s="12" t="s">
        <v>42</v>
      </c>
      <c r="D149" s="14">
        <v>3207.0</v>
      </c>
      <c r="E149" s="14">
        <v>2551.0</v>
      </c>
      <c r="F149" s="98">
        <f t="shared" si="1"/>
        <v>-0.2045525413</v>
      </c>
      <c r="G149" s="14">
        <v>2500.0</v>
      </c>
      <c r="H149" s="98">
        <f t="shared" si="2"/>
        <v>-0.01999215994</v>
      </c>
      <c r="I149" s="14">
        <v>2539.0</v>
      </c>
      <c r="J149" s="98">
        <f t="shared" si="3"/>
        <v>0.0156</v>
      </c>
      <c r="K149" s="14">
        <v>2285.0</v>
      </c>
      <c r="L149" s="98">
        <f t="shared" si="4"/>
        <v>-0.1000393856</v>
      </c>
      <c r="M149" s="98">
        <f t="shared" si="5"/>
        <v>-0.2874961023</v>
      </c>
    </row>
    <row r="150">
      <c r="A150" s="11" t="s">
        <v>422</v>
      </c>
      <c r="B150" s="11" t="s">
        <v>222</v>
      </c>
      <c r="C150" s="12" t="s">
        <v>42</v>
      </c>
      <c r="D150" s="14">
        <v>1093.0</v>
      </c>
      <c r="E150" s="14">
        <v>675.0</v>
      </c>
      <c r="F150" s="98">
        <f t="shared" si="1"/>
        <v>-0.3824336688</v>
      </c>
      <c r="G150" s="14">
        <v>675.0</v>
      </c>
      <c r="H150" s="98">
        <f t="shared" si="2"/>
        <v>0</v>
      </c>
      <c r="I150" s="14">
        <v>683.0</v>
      </c>
      <c r="J150" s="98">
        <f t="shared" si="3"/>
        <v>0.01185185185</v>
      </c>
      <c r="K150" s="14">
        <v>778.0</v>
      </c>
      <c r="L150" s="98">
        <f t="shared" si="4"/>
        <v>0.1390922401</v>
      </c>
      <c r="M150" s="98">
        <f t="shared" si="5"/>
        <v>-0.2881976212</v>
      </c>
    </row>
    <row r="151">
      <c r="A151" s="10" t="s">
        <v>701</v>
      </c>
      <c r="B151" s="11" t="s">
        <v>187</v>
      </c>
      <c r="C151" s="12" t="s">
        <v>42</v>
      </c>
      <c r="D151" s="14">
        <v>748.0</v>
      </c>
      <c r="E151" s="14">
        <v>660.0</v>
      </c>
      <c r="F151" s="98">
        <f t="shared" si="1"/>
        <v>-0.1176470588</v>
      </c>
      <c r="G151" s="14">
        <v>531.0</v>
      </c>
      <c r="H151" s="98">
        <f t="shared" si="2"/>
        <v>-0.1954545455</v>
      </c>
      <c r="I151" s="14">
        <v>482.0</v>
      </c>
      <c r="J151" s="98">
        <f t="shared" si="3"/>
        <v>-0.0922787194</v>
      </c>
      <c r="K151" s="14">
        <v>531.0</v>
      </c>
      <c r="L151" s="98">
        <f t="shared" si="4"/>
        <v>0.101659751</v>
      </c>
      <c r="M151" s="98">
        <f t="shared" si="5"/>
        <v>-0.2901069519</v>
      </c>
    </row>
    <row r="152">
      <c r="A152" s="11" t="s">
        <v>716</v>
      </c>
      <c r="B152" s="11" t="s">
        <v>108</v>
      </c>
      <c r="C152" s="12" t="s">
        <v>42</v>
      </c>
      <c r="D152" s="14">
        <v>1025.0</v>
      </c>
      <c r="E152" s="14">
        <v>746.0</v>
      </c>
      <c r="F152" s="98">
        <f t="shared" si="1"/>
        <v>-0.272195122</v>
      </c>
      <c r="G152" s="14">
        <v>674.0</v>
      </c>
      <c r="H152" s="98">
        <f t="shared" si="2"/>
        <v>-0.09651474531</v>
      </c>
      <c r="I152" s="14">
        <v>546.0</v>
      </c>
      <c r="J152" s="98">
        <f t="shared" si="3"/>
        <v>-0.1899109792</v>
      </c>
      <c r="K152" s="14">
        <v>717.0</v>
      </c>
      <c r="L152" s="98">
        <f t="shared" si="4"/>
        <v>0.3131868132</v>
      </c>
      <c r="M152" s="98">
        <f t="shared" si="5"/>
        <v>-0.3004878049</v>
      </c>
    </row>
    <row r="153">
      <c r="A153" s="11" t="s">
        <v>717</v>
      </c>
      <c r="B153" s="11" t="s">
        <v>108</v>
      </c>
      <c r="C153" s="12" t="s">
        <v>42</v>
      </c>
      <c r="D153" s="14">
        <v>1769.0</v>
      </c>
      <c r="E153" s="14">
        <v>1100.0</v>
      </c>
      <c r="F153" s="98">
        <f t="shared" si="1"/>
        <v>-0.3781797626</v>
      </c>
      <c r="G153" s="14">
        <v>1144.0</v>
      </c>
      <c r="H153" s="98">
        <f t="shared" si="2"/>
        <v>0.04</v>
      </c>
      <c r="I153" s="14">
        <v>1135.0</v>
      </c>
      <c r="J153" s="98">
        <f t="shared" si="3"/>
        <v>-0.007867132867</v>
      </c>
      <c r="K153" s="14">
        <v>1236.0</v>
      </c>
      <c r="L153" s="98">
        <f t="shared" si="4"/>
        <v>0.08898678414</v>
      </c>
      <c r="M153" s="98">
        <f t="shared" si="5"/>
        <v>-0.3013001696</v>
      </c>
    </row>
    <row r="154">
      <c r="A154" s="11" t="s">
        <v>695</v>
      </c>
      <c r="B154" s="11" t="s">
        <v>222</v>
      </c>
      <c r="C154" s="12" t="s">
        <v>42</v>
      </c>
      <c r="D154" s="14">
        <v>950.0</v>
      </c>
      <c r="E154" s="14">
        <v>837.0</v>
      </c>
      <c r="F154" s="98">
        <f t="shared" si="1"/>
        <v>-0.1189473684</v>
      </c>
      <c r="G154" s="14">
        <v>647.0</v>
      </c>
      <c r="H154" s="98">
        <f t="shared" si="2"/>
        <v>-0.2270011947</v>
      </c>
      <c r="I154" s="14">
        <v>553.0</v>
      </c>
      <c r="J154" s="98">
        <f t="shared" si="3"/>
        <v>-0.1452859351</v>
      </c>
      <c r="K154" s="14">
        <v>660.0</v>
      </c>
      <c r="L154" s="98">
        <f t="shared" si="4"/>
        <v>0.1934900542</v>
      </c>
      <c r="M154" s="98">
        <f t="shared" si="5"/>
        <v>-0.3052631579</v>
      </c>
    </row>
    <row r="155">
      <c r="A155" s="11" t="s">
        <v>723</v>
      </c>
      <c r="B155" s="11" t="s">
        <v>205</v>
      </c>
      <c r="C155" s="12" t="s">
        <v>42</v>
      </c>
      <c r="D155" s="14">
        <v>1041.0</v>
      </c>
      <c r="E155" s="14">
        <v>668.0</v>
      </c>
      <c r="F155" s="98">
        <f t="shared" si="1"/>
        <v>-0.358309318</v>
      </c>
      <c r="G155" s="14">
        <v>673.0</v>
      </c>
      <c r="H155" s="98">
        <f t="shared" si="2"/>
        <v>0.00748502994</v>
      </c>
      <c r="I155" s="14">
        <v>726.0</v>
      </c>
      <c r="J155" s="98">
        <f t="shared" si="3"/>
        <v>0.07875185736</v>
      </c>
      <c r="K155" s="14">
        <v>704.0</v>
      </c>
      <c r="L155" s="98">
        <f t="shared" si="4"/>
        <v>-0.0303030303</v>
      </c>
      <c r="M155" s="98">
        <f t="shared" si="5"/>
        <v>-0.3237271854</v>
      </c>
    </row>
    <row r="156">
      <c r="A156" s="10" t="s">
        <v>418</v>
      </c>
      <c r="B156" s="11" t="s">
        <v>187</v>
      </c>
      <c r="C156" s="12" t="s">
        <v>42</v>
      </c>
      <c r="D156" s="14">
        <v>1640.0</v>
      </c>
      <c r="E156" s="14">
        <v>2188.0</v>
      </c>
      <c r="F156" s="98">
        <f t="shared" si="1"/>
        <v>0.3341463415</v>
      </c>
      <c r="G156" s="14">
        <v>959.0</v>
      </c>
      <c r="H156" s="98">
        <f t="shared" si="2"/>
        <v>-0.5617001828</v>
      </c>
      <c r="I156" s="14">
        <v>1044.0</v>
      </c>
      <c r="J156" s="98">
        <f t="shared" si="3"/>
        <v>0.08863399374</v>
      </c>
      <c r="K156" s="14">
        <v>1098.0</v>
      </c>
      <c r="L156" s="98">
        <f t="shared" si="4"/>
        <v>0.05172413793</v>
      </c>
      <c r="M156" s="98">
        <f t="shared" si="5"/>
        <v>-0.3304878049</v>
      </c>
    </row>
    <row r="157">
      <c r="A157" s="11" t="s">
        <v>651</v>
      </c>
      <c r="B157" s="11" t="s">
        <v>205</v>
      </c>
      <c r="C157" s="12" t="s">
        <v>42</v>
      </c>
      <c r="D157" s="14">
        <v>827.0</v>
      </c>
      <c r="E157" s="14">
        <v>583.0</v>
      </c>
      <c r="F157" s="98">
        <f t="shared" si="1"/>
        <v>-0.2950423216</v>
      </c>
      <c r="G157" s="14">
        <v>475.0</v>
      </c>
      <c r="H157" s="98">
        <f t="shared" si="2"/>
        <v>-0.1852487136</v>
      </c>
      <c r="I157" s="14">
        <v>511.0</v>
      </c>
      <c r="J157" s="98">
        <f t="shared" si="3"/>
        <v>0.07578947368</v>
      </c>
      <c r="K157" s="14">
        <v>535.0</v>
      </c>
      <c r="L157" s="98">
        <f t="shared" si="4"/>
        <v>0.0469667319</v>
      </c>
      <c r="M157" s="98">
        <f t="shared" si="5"/>
        <v>-0.3530834341</v>
      </c>
    </row>
    <row r="158">
      <c r="A158" s="11" t="s">
        <v>432</v>
      </c>
      <c r="B158" s="11" t="s">
        <v>222</v>
      </c>
      <c r="C158" s="12" t="s">
        <v>42</v>
      </c>
      <c r="D158" s="14">
        <v>2580.0</v>
      </c>
      <c r="E158" s="14">
        <v>1880.0</v>
      </c>
      <c r="F158" s="98">
        <f t="shared" si="1"/>
        <v>-0.2713178295</v>
      </c>
      <c r="G158" s="14">
        <v>1585.0</v>
      </c>
      <c r="H158" s="98">
        <f t="shared" si="2"/>
        <v>-0.1569148936</v>
      </c>
      <c r="I158" s="14">
        <v>1710.0</v>
      </c>
      <c r="J158" s="98">
        <f t="shared" si="3"/>
        <v>0.07886435331</v>
      </c>
      <c r="K158" s="14">
        <v>1611.0</v>
      </c>
      <c r="L158" s="98">
        <f t="shared" si="4"/>
        <v>-0.05789473684</v>
      </c>
      <c r="M158" s="98">
        <f t="shared" si="5"/>
        <v>-0.3755813953</v>
      </c>
    </row>
    <row r="159">
      <c r="A159" s="11" t="s">
        <v>720</v>
      </c>
      <c r="B159" s="11" t="s">
        <v>108</v>
      </c>
      <c r="C159" s="12" t="s">
        <v>42</v>
      </c>
      <c r="D159" s="14">
        <v>1186.0</v>
      </c>
      <c r="E159" s="14">
        <v>779.0</v>
      </c>
      <c r="F159" s="98">
        <f t="shared" si="1"/>
        <v>-0.3431703204</v>
      </c>
      <c r="G159" s="14">
        <v>656.0</v>
      </c>
      <c r="H159" s="98">
        <f t="shared" si="2"/>
        <v>-0.1578947368</v>
      </c>
      <c r="I159" s="14">
        <v>651.0</v>
      </c>
      <c r="J159" s="98">
        <f t="shared" si="3"/>
        <v>-0.00762195122</v>
      </c>
      <c r="K159" s="14">
        <v>723.0</v>
      </c>
      <c r="L159" s="98">
        <f t="shared" si="4"/>
        <v>0.1105990783</v>
      </c>
      <c r="M159" s="98">
        <f t="shared" si="5"/>
        <v>-0.3903878583</v>
      </c>
    </row>
    <row r="160">
      <c r="A160" s="11" t="s">
        <v>727</v>
      </c>
      <c r="B160" s="11" t="s">
        <v>205</v>
      </c>
      <c r="C160" s="12" t="s">
        <v>42</v>
      </c>
      <c r="D160" s="14">
        <v>855.0</v>
      </c>
      <c r="E160" s="14">
        <v>513.0</v>
      </c>
      <c r="F160" s="98">
        <f t="shared" si="1"/>
        <v>-0.4</v>
      </c>
      <c r="G160" s="14">
        <v>496.0</v>
      </c>
      <c r="H160" s="98">
        <f t="shared" si="2"/>
        <v>-0.03313840156</v>
      </c>
      <c r="I160" s="14">
        <v>529.0</v>
      </c>
      <c r="J160" s="98">
        <f t="shared" si="3"/>
        <v>0.06653225806</v>
      </c>
      <c r="K160" s="14">
        <v>496.0</v>
      </c>
      <c r="L160" s="98">
        <f t="shared" si="4"/>
        <v>-0.06238185255</v>
      </c>
      <c r="M160" s="98">
        <f t="shared" si="5"/>
        <v>-0.4198830409</v>
      </c>
    </row>
    <row r="161">
      <c r="A161" s="11" t="s">
        <v>562</v>
      </c>
      <c r="B161" s="11" t="s">
        <v>62</v>
      </c>
      <c r="C161" s="12" t="s">
        <v>42</v>
      </c>
      <c r="D161" s="14">
        <v>828.0</v>
      </c>
      <c r="E161" s="14">
        <v>569.0</v>
      </c>
      <c r="F161" s="98">
        <f t="shared" si="1"/>
        <v>-0.3128019324</v>
      </c>
      <c r="G161" s="14">
        <v>533.0</v>
      </c>
      <c r="H161" s="98">
        <f t="shared" si="2"/>
        <v>-0.06326889279</v>
      </c>
      <c r="I161" s="14">
        <v>391.0</v>
      </c>
      <c r="J161" s="98">
        <f t="shared" si="3"/>
        <v>-0.2664165103</v>
      </c>
      <c r="K161" s="14">
        <v>477.0</v>
      </c>
      <c r="L161" s="98">
        <f t="shared" si="4"/>
        <v>0.2199488491</v>
      </c>
      <c r="M161" s="98">
        <f t="shared" si="5"/>
        <v>-0.4239130435</v>
      </c>
    </row>
    <row r="162">
      <c r="A162" s="11" t="s">
        <v>426</v>
      </c>
      <c r="B162" s="11" t="s">
        <v>222</v>
      </c>
      <c r="C162" s="12" t="s">
        <v>42</v>
      </c>
      <c r="D162" s="14">
        <v>1583.0</v>
      </c>
      <c r="E162" s="14">
        <v>1016.0</v>
      </c>
      <c r="F162" s="98">
        <f t="shared" si="1"/>
        <v>-0.3581806696</v>
      </c>
      <c r="G162" s="14">
        <v>834.0</v>
      </c>
      <c r="H162" s="98">
        <f t="shared" si="2"/>
        <v>-0.1791338583</v>
      </c>
      <c r="I162" s="14">
        <v>878.0</v>
      </c>
      <c r="J162" s="98">
        <f t="shared" si="3"/>
        <v>0.05275779376</v>
      </c>
      <c r="K162" s="14">
        <v>907.0</v>
      </c>
      <c r="L162" s="98">
        <f t="shared" si="4"/>
        <v>0.03302961276</v>
      </c>
      <c r="M162" s="98">
        <f t="shared" si="5"/>
        <v>-0.427037271</v>
      </c>
    </row>
    <row r="163">
      <c r="A163" s="11" t="s">
        <v>689</v>
      </c>
      <c r="B163" s="11" t="s">
        <v>222</v>
      </c>
      <c r="C163" s="12" t="s">
        <v>42</v>
      </c>
      <c r="D163" s="14">
        <v>1297.0</v>
      </c>
      <c r="E163" s="14">
        <v>865.0</v>
      </c>
      <c r="F163" s="98">
        <f t="shared" si="1"/>
        <v>-0.33307633</v>
      </c>
      <c r="G163" s="14">
        <v>719.0</v>
      </c>
      <c r="H163" s="98">
        <f t="shared" si="2"/>
        <v>-0.1687861272</v>
      </c>
      <c r="I163" s="14">
        <v>697.0</v>
      </c>
      <c r="J163" s="98">
        <f t="shared" si="3"/>
        <v>-0.03059805285</v>
      </c>
      <c r="K163" s="14">
        <v>724.0</v>
      </c>
      <c r="L163" s="98">
        <f t="shared" si="4"/>
        <v>0.0387374462</v>
      </c>
      <c r="M163" s="98">
        <f t="shared" si="5"/>
        <v>-0.4417887433</v>
      </c>
    </row>
    <row r="164">
      <c r="A164" s="11" t="s">
        <v>693</v>
      </c>
      <c r="B164" s="11" t="s">
        <v>222</v>
      </c>
      <c r="C164" s="12" t="s">
        <v>42</v>
      </c>
      <c r="D164" s="14">
        <v>3302.0</v>
      </c>
      <c r="E164" s="14">
        <v>2144.0</v>
      </c>
      <c r="F164" s="98">
        <f t="shared" si="1"/>
        <v>-0.3506965475</v>
      </c>
      <c r="G164" s="14">
        <v>1781.0</v>
      </c>
      <c r="H164" s="98">
        <f t="shared" si="2"/>
        <v>-0.1693097015</v>
      </c>
      <c r="I164" s="14">
        <v>1834.0</v>
      </c>
      <c r="J164" s="98">
        <f t="shared" si="3"/>
        <v>0.02975856261</v>
      </c>
      <c r="K164" s="14">
        <v>1836.0</v>
      </c>
      <c r="L164" s="98">
        <f t="shared" si="4"/>
        <v>0.001090512541</v>
      </c>
      <c r="M164" s="98">
        <f t="shared" si="5"/>
        <v>-0.4439733495</v>
      </c>
    </row>
    <row r="165">
      <c r="A165" s="11" t="s">
        <v>342</v>
      </c>
      <c r="B165" s="11" t="s">
        <v>222</v>
      </c>
      <c r="C165" s="12" t="s">
        <v>42</v>
      </c>
      <c r="D165" s="14">
        <v>639.0</v>
      </c>
      <c r="E165" s="14">
        <v>412.0</v>
      </c>
      <c r="F165" s="98">
        <f t="shared" si="1"/>
        <v>-0.3552425665</v>
      </c>
      <c r="G165" s="14">
        <v>350.0</v>
      </c>
      <c r="H165" s="98">
        <f t="shared" si="2"/>
        <v>-0.1504854369</v>
      </c>
      <c r="I165" s="14">
        <v>303.0</v>
      </c>
      <c r="J165" s="98">
        <f t="shared" si="3"/>
        <v>-0.1342857143</v>
      </c>
      <c r="K165" s="14">
        <v>328.0</v>
      </c>
      <c r="L165" s="98">
        <f t="shared" si="4"/>
        <v>0.08250825083</v>
      </c>
      <c r="M165" s="98">
        <f t="shared" si="5"/>
        <v>-0.4866979656</v>
      </c>
    </row>
    <row r="166">
      <c r="A166" s="11" t="s">
        <v>641</v>
      </c>
      <c r="B166" s="11" t="s">
        <v>222</v>
      </c>
      <c r="C166" s="12" t="s">
        <v>42</v>
      </c>
      <c r="D166" s="14">
        <v>1157.0</v>
      </c>
      <c r="E166" s="14">
        <v>702.0</v>
      </c>
      <c r="F166" s="98">
        <f t="shared" si="1"/>
        <v>-0.393258427</v>
      </c>
      <c r="G166" s="14">
        <v>561.0</v>
      </c>
      <c r="H166" s="98">
        <f t="shared" si="2"/>
        <v>-0.2008547009</v>
      </c>
      <c r="I166" s="14">
        <v>565.0</v>
      </c>
      <c r="J166" s="98">
        <f t="shared" si="3"/>
        <v>0.007130124777</v>
      </c>
      <c r="K166" s="14">
        <v>555.0</v>
      </c>
      <c r="L166" s="98">
        <f t="shared" si="4"/>
        <v>-0.01769911504</v>
      </c>
      <c r="M166" s="98">
        <f t="shared" si="5"/>
        <v>-0.5203111495</v>
      </c>
    </row>
    <row r="167">
      <c r="A167" s="11" t="s">
        <v>690</v>
      </c>
      <c r="B167" s="11" t="s">
        <v>222</v>
      </c>
      <c r="C167" s="12" t="s">
        <v>42</v>
      </c>
      <c r="D167" s="14">
        <v>1148.0</v>
      </c>
      <c r="E167" s="14">
        <v>557.0</v>
      </c>
      <c r="F167" s="98">
        <f t="shared" si="1"/>
        <v>-0.5148083624</v>
      </c>
      <c r="G167" s="14">
        <v>492.0</v>
      </c>
      <c r="H167" s="98">
        <f t="shared" si="2"/>
        <v>-0.1166965889</v>
      </c>
      <c r="I167" s="14">
        <v>564.0</v>
      </c>
      <c r="J167" s="98">
        <f t="shared" si="3"/>
        <v>0.1463414634</v>
      </c>
      <c r="K167" s="14">
        <v>547.0</v>
      </c>
      <c r="L167" s="98">
        <f t="shared" si="4"/>
        <v>-0.03014184397</v>
      </c>
      <c r="M167" s="98">
        <f t="shared" si="5"/>
        <v>-0.5235191638</v>
      </c>
    </row>
    <row r="168">
      <c r="A168" s="11" t="s">
        <v>684</v>
      </c>
      <c r="B168" s="11" t="s">
        <v>48</v>
      </c>
      <c r="C168" s="12" t="s">
        <v>42</v>
      </c>
      <c r="D168" s="14">
        <v>643.0</v>
      </c>
      <c r="E168" s="14">
        <v>544.0</v>
      </c>
      <c r="F168" s="98">
        <f t="shared" si="1"/>
        <v>-0.1539657854</v>
      </c>
      <c r="G168" s="14">
        <v>448.0</v>
      </c>
      <c r="H168" s="98">
        <f t="shared" si="2"/>
        <v>-0.1764705882</v>
      </c>
      <c r="I168" s="14">
        <v>296.0</v>
      </c>
      <c r="J168" s="98">
        <f t="shared" si="3"/>
        <v>-0.3392857143</v>
      </c>
      <c r="K168" s="14">
        <v>300.0</v>
      </c>
      <c r="L168" s="98">
        <f t="shared" si="4"/>
        <v>0.01351351351</v>
      </c>
      <c r="M168" s="98">
        <f t="shared" si="5"/>
        <v>-0.533437014</v>
      </c>
    </row>
    <row r="169">
      <c r="A169" s="11" t="s">
        <v>247</v>
      </c>
      <c r="B169" s="11" t="s">
        <v>260</v>
      </c>
      <c r="C169" s="12" t="s">
        <v>42</v>
      </c>
      <c r="D169" s="14">
        <v>539.0</v>
      </c>
      <c r="E169" s="14">
        <v>322.0</v>
      </c>
      <c r="F169" s="98">
        <f t="shared" si="1"/>
        <v>-0.4025974026</v>
      </c>
      <c r="G169" s="14">
        <v>257.0</v>
      </c>
      <c r="H169" s="98">
        <f t="shared" si="2"/>
        <v>-0.201863354</v>
      </c>
      <c r="I169" s="14">
        <v>196.0</v>
      </c>
      <c r="J169" s="98">
        <f t="shared" si="3"/>
        <v>-0.2373540856</v>
      </c>
      <c r="K169" s="14">
        <v>234.0</v>
      </c>
      <c r="L169" s="98">
        <f t="shared" si="4"/>
        <v>0.193877551</v>
      </c>
      <c r="M169" s="98">
        <f t="shared" si="5"/>
        <v>-0.5658627087</v>
      </c>
    </row>
    <row r="170">
      <c r="A170" s="43" t="s">
        <v>137</v>
      </c>
      <c r="B170" s="20" t="s">
        <v>52</v>
      </c>
      <c r="C170" s="21" t="s">
        <v>36</v>
      </c>
      <c r="D170" s="23">
        <v>777.0</v>
      </c>
      <c r="E170" s="23">
        <f>18659+3163</f>
        <v>21822</v>
      </c>
      <c r="F170" s="98">
        <f t="shared" si="1"/>
        <v>27.08494208</v>
      </c>
      <c r="G170" s="23">
        <f>26724+3057</f>
        <v>29781</v>
      </c>
      <c r="H170" s="98">
        <f t="shared" si="2"/>
        <v>0.3647236734</v>
      </c>
      <c r="I170" s="23">
        <f>40716+2686</f>
        <v>43402</v>
      </c>
      <c r="J170" s="98">
        <f t="shared" si="3"/>
        <v>0.45737215</v>
      </c>
      <c r="K170" s="23">
        <f>39467+2273</f>
        <v>41740</v>
      </c>
      <c r="L170" s="98">
        <f t="shared" si="4"/>
        <v>-0.03829316621</v>
      </c>
      <c r="M170" s="98">
        <f t="shared" si="5"/>
        <v>52.71943372</v>
      </c>
    </row>
    <row r="171">
      <c r="A171" s="40" t="s">
        <v>97</v>
      </c>
      <c r="B171" s="20" t="s">
        <v>52</v>
      </c>
      <c r="C171" s="21" t="s">
        <v>36</v>
      </c>
      <c r="D171" s="23">
        <v>1310.0</v>
      </c>
      <c r="E171" s="23">
        <v>13560.0</v>
      </c>
      <c r="F171" s="98">
        <f t="shared" si="1"/>
        <v>9.351145038</v>
      </c>
      <c r="G171" s="23">
        <v>29926.0</v>
      </c>
      <c r="H171" s="98">
        <f t="shared" si="2"/>
        <v>1.206932153</v>
      </c>
      <c r="I171" s="23">
        <v>37107.0</v>
      </c>
      <c r="J171" s="98">
        <f t="shared" si="3"/>
        <v>0.2399585645</v>
      </c>
      <c r="K171" s="23">
        <v>39439.0</v>
      </c>
      <c r="L171" s="98">
        <f t="shared" si="4"/>
        <v>0.06284528526</v>
      </c>
      <c r="M171" s="98">
        <f t="shared" si="5"/>
        <v>29.10610687</v>
      </c>
    </row>
    <row r="172">
      <c r="A172" s="26" t="s">
        <v>158</v>
      </c>
      <c r="B172" s="20" t="s">
        <v>44</v>
      </c>
      <c r="C172" s="21" t="s">
        <v>36</v>
      </c>
      <c r="D172" s="23">
        <v>1781.0</v>
      </c>
      <c r="E172" s="23">
        <v>11869.0</v>
      </c>
      <c r="F172" s="98">
        <f t="shared" si="1"/>
        <v>5.664233577</v>
      </c>
      <c r="G172" s="23">
        <v>26470.0</v>
      </c>
      <c r="H172" s="98">
        <f t="shared" si="2"/>
        <v>1.230179459</v>
      </c>
      <c r="I172" s="23">
        <v>46875.0</v>
      </c>
      <c r="J172" s="98">
        <f t="shared" si="3"/>
        <v>0.7708726861</v>
      </c>
      <c r="K172" s="23">
        <v>48824.0</v>
      </c>
      <c r="L172" s="98">
        <f t="shared" si="4"/>
        <v>0.04157866667</v>
      </c>
      <c r="M172" s="98">
        <f t="shared" si="5"/>
        <v>26.41381246</v>
      </c>
    </row>
    <row r="173">
      <c r="A173" s="26" t="s">
        <v>94</v>
      </c>
      <c r="B173" s="20" t="s">
        <v>56</v>
      </c>
      <c r="C173" s="21" t="s">
        <v>36</v>
      </c>
      <c r="D173" s="23">
        <v>1889.0</v>
      </c>
      <c r="E173" s="23">
        <v>5323.0</v>
      </c>
      <c r="F173" s="98">
        <f t="shared" si="1"/>
        <v>1.817893065</v>
      </c>
      <c r="G173" s="23">
        <v>7493.0</v>
      </c>
      <c r="H173" s="98">
        <f t="shared" si="2"/>
        <v>0.4076648506</v>
      </c>
      <c r="I173" s="23">
        <v>34227.0</v>
      </c>
      <c r="J173" s="98">
        <f t="shared" si="3"/>
        <v>3.567863339</v>
      </c>
      <c r="K173" s="23">
        <v>37712.0</v>
      </c>
      <c r="L173" s="98">
        <f t="shared" si="4"/>
        <v>0.1018202004</v>
      </c>
      <c r="M173" s="98">
        <f t="shared" si="5"/>
        <v>18.96400212</v>
      </c>
    </row>
    <row r="174">
      <c r="A174" s="41" t="s">
        <v>144</v>
      </c>
      <c r="B174" s="20" t="s">
        <v>99</v>
      </c>
      <c r="C174" s="21" t="s">
        <v>36</v>
      </c>
      <c r="D174" s="23">
        <v>3164.0</v>
      </c>
      <c r="E174" s="23">
        <v>15833.0</v>
      </c>
      <c r="F174" s="98">
        <f t="shared" si="1"/>
        <v>4.004108723</v>
      </c>
      <c r="G174" s="23">
        <v>26242.0</v>
      </c>
      <c r="H174" s="98">
        <f t="shared" si="2"/>
        <v>0.6574243668</v>
      </c>
      <c r="I174" s="23">
        <v>47620.0</v>
      </c>
      <c r="J174" s="98">
        <f t="shared" si="3"/>
        <v>0.8146482738</v>
      </c>
      <c r="K174" s="23">
        <v>50092.0</v>
      </c>
      <c r="L174" s="98">
        <f t="shared" si="4"/>
        <v>0.05191096178</v>
      </c>
      <c r="M174" s="98">
        <f t="shared" si="5"/>
        <v>14.83185841</v>
      </c>
    </row>
    <row r="175">
      <c r="A175" s="26" t="s">
        <v>232</v>
      </c>
      <c r="B175" s="20" t="s">
        <v>35</v>
      </c>
      <c r="C175" s="21" t="s">
        <v>36</v>
      </c>
      <c r="D175" s="23">
        <v>1617.0</v>
      </c>
      <c r="E175" s="23">
        <v>6009.0</v>
      </c>
      <c r="F175" s="98">
        <f t="shared" si="1"/>
        <v>2.716141002</v>
      </c>
      <c r="G175" s="23">
        <v>9421.0</v>
      </c>
      <c r="H175" s="98">
        <f t="shared" si="2"/>
        <v>0.5678149443</v>
      </c>
      <c r="I175" s="23">
        <v>20572.0</v>
      </c>
      <c r="J175" s="98">
        <f t="shared" si="3"/>
        <v>1.183632311</v>
      </c>
      <c r="K175" s="23">
        <v>21954.0</v>
      </c>
      <c r="L175" s="98">
        <f t="shared" si="4"/>
        <v>0.06717868948</v>
      </c>
      <c r="M175" s="98">
        <f t="shared" si="5"/>
        <v>12.57699443</v>
      </c>
    </row>
    <row r="176">
      <c r="A176" s="26" t="s">
        <v>207</v>
      </c>
      <c r="B176" s="20" t="s">
        <v>52</v>
      </c>
      <c r="C176" s="21" t="s">
        <v>36</v>
      </c>
      <c r="D176" s="23">
        <v>1102.0</v>
      </c>
      <c r="E176" s="23">
        <v>11228.0</v>
      </c>
      <c r="F176" s="98">
        <f t="shared" si="1"/>
        <v>9.188747731</v>
      </c>
      <c r="G176" s="23">
        <v>14485.0</v>
      </c>
      <c r="H176" s="98">
        <f t="shared" si="2"/>
        <v>0.2900783755</v>
      </c>
      <c r="I176" s="23">
        <v>14807.0</v>
      </c>
      <c r="J176" s="98">
        <f t="shared" si="3"/>
        <v>0.02222989299</v>
      </c>
      <c r="K176" s="23">
        <v>14363.0</v>
      </c>
      <c r="L176" s="98">
        <f t="shared" si="4"/>
        <v>-0.02998581752</v>
      </c>
      <c r="M176" s="98">
        <f t="shared" si="5"/>
        <v>12.03357532</v>
      </c>
    </row>
    <row r="177">
      <c r="A177" s="41" t="s">
        <v>98</v>
      </c>
      <c r="B177" s="20" t="s">
        <v>99</v>
      </c>
      <c r="C177" s="21" t="s">
        <v>36</v>
      </c>
      <c r="D177" s="23">
        <v>14491.0</v>
      </c>
      <c r="E177" s="23">
        <v>52051.0</v>
      </c>
      <c r="F177" s="98">
        <f t="shared" si="1"/>
        <v>2.591953626</v>
      </c>
      <c r="G177" s="23">
        <v>82966.0</v>
      </c>
      <c r="H177" s="98">
        <f t="shared" si="2"/>
        <v>0.5939367159</v>
      </c>
      <c r="I177" s="23">
        <v>154228.0</v>
      </c>
      <c r="J177" s="98">
        <f t="shared" si="3"/>
        <v>0.8589301642</v>
      </c>
      <c r="K177" s="23">
        <v>179691.0</v>
      </c>
      <c r="L177" s="98">
        <f t="shared" si="4"/>
        <v>0.1650997225</v>
      </c>
      <c r="M177" s="98">
        <f t="shared" si="5"/>
        <v>11.40017942</v>
      </c>
    </row>
    <row r="178">
      <c r="A178" s="41" t="s">
        <v>115</v>
      </c>
      <c r="B178" s="20" t="s">
        <v>99</v>
      </c>
      <c r="C178" s="21" t="s">
        <v>36</v>
      </c>
      <c r="D178" s="23">
        <v>11152.0</v>
      </c>
      <c r="E178" s="23">
        <v>52244.0</v>
      </c>
      <c r="F178" s="98">
        <f t="shared" si="1"/>
        <v>3.68472023</v>
      </c>
      <c r="G178" s="23">
        <v>80195.0</v>
      </c>
      <c r="H178" s="98">
        <f t="shared" si="2"/>
        <v>0.5350088048</v>
      </c>
      <c r="I178" s="23">
        <v>127851.0</v>
      </c>
      <c r="J178" s="98">
        <f t="shared" si="3"/>
        <v>0.5942515119</v>
      </c>
      <c r="K178" s="23">
        <v>137583.0</v>
      </c>
      <c r="L178" s="98">
        <f t="shared" si="4"/>
        <v>0.07611985827</v>
      </c>
      <c r="M178" s="98">
        <f t="shared" si="5"/>
        <v>11.33706958</v>
      </c>
    </row>
    <row r="179">
      <c r="A179" s="20" t="s">
        <v>57</v>
      </c>
      <c r="B179" s="20" t="s">
        <v>58</v>
      </c>
      <c r="C179" s="21" t="s">
        <v>36</v>
      </c>
      <c r="D179" s="23">
        <v>9552.0</v>
      </c>
      <c r="E179" s="23">
        <v>55241.0</v>
      </c>
      <c r="F179" s="98">
        <f t="shared" si="1"/>
        <v>4.783186767</v>
      </c>
      <c r="G179" s="23">
        <v>63806.0</v>
      </c>
      <c r="H179" s="98">
        <f t="shared" si="2"/>
        <v>0.1550478811</v>
      </c>
      <c r="I179" s="23">
        <v>99166.0</v>
      </c>
      <c r="J179" s="98">
        <f t="shared" si="3"/>
        <v>0.5541798577</v>
      </c>
      <c r="K179" s="23">
        <v>98087.0</v>
      </c>
      <c r="L179" s="98">
        <f t="shared" si="4"/>
        <v>-0.01088074542</v>
      </c>
      <c r="M179" s="98">
        <f t="shared" si="5"/>
        <v>9.268739531</v>
      </c>
    </row>
    <row r="180">
      <c r="A180" s="42" t="s">
        <v>2672</v>
      </c>
      <c r="B180" s="20" t="s">
        <v>52</v>
      </c>
      <c r="C180" s="21" t="s">
        <v>36</v>
      </c>
      <c r="D180" s="23">
        <f>4268+1206</f>
        <v>5474</v>
      </c>
      <c r="E180" s="23">
        <f>4740+15662+5647</f>
        <v>26049</v>
      </c>
      <c r="F180" s="98">
        <f t="shared" si="1"/>
        <v>3.758677384</v>
      </c>
      <c r="G180" s="23">
        <f>23344+5423+6726</f>
        <v>35493</v>
      </c>
      <c r="H180" s="98">
        <f t="shared" si="2"/>
        <v>0.3625475066</v>
      </c>
      <c r="I180" s="23">
        <f>40714+8950+6535</f>
        <v>56199</v>
      </c>
      <c r="J180" s="98">
        <f t="shared" si="3"/>
        <v>0.5833826388</v>
      </c>
      <c r="K180" s="23">
        <f>9754+39714+6200</f>
        <v>55668</v>
      </c>
      <c r="L180" s="98">
        <f t="shared" si="4"/>
        <v>-0.0094485667</v>
      </c>
      <c r="M180" s="98">
        <f t="shared" si="5"/>
        <v>9.169528681</v>
      </c>
    </row>
    <row r="181">
      <c r="A181" s="26" t="s">
        <v>150</v>
      </c>
      <c r="B181" s="20" t="s">
        <v>79</v>
      </c>
      <c r="C181" s="21" t="s">
        <v>36</v>
      </c>
      <c r="D181" s="23">
        <v>4099.0</v>
      </c>
      <c r="E181" s="23">
        <v>14734.0</v>
      </c>
      <c r="F181" s="98">
        <f t="shared" si="1"/>
        <v>2.594535253</v>
      </c>
      <c r="G181" s="23">
        <v>24470.0</v>
      </c>
      <c r="H181" s="98">
        <f t="shared" si="2"/>
        <v>0.6607845799</v>
      </c>
      <c r="I181" s="23">
        <v>38605.0</v>
      </c>
      <c r="J181" s="98">
        <f t="shared" si="3"/>
        <v>0.5776460973</v>
      </c>
      <c r="K181" s="23">
        <v>39164.0</v>
      </c>
      <c r="L181" s="98">
        <f t="shared" si="4"/>
        <v>0.01447998964</v>
      </c>
      <c r="M181" s="98">
        <f t="shared" si="5"/>
        <v>8.554525494</v>
      </c>
    </row>
    <row r="182">
      <c r="A182" s="26" t="s">
        <v>64</v>
      </c>
      <c r="B182" s="20" t="s">
        <v>44</v>
      </c>
      <c r="C182" s="21" t="s">
        <v>36</v>
      </c>
      <c r="D182" s="23">
        <v>6532.0</v>
      </c>
      <c r="E182" s="23">
        <v>54773.0</v>
      </c>
      <c r="F182" s="98">
        <f t="shared" si="1"/>
        <v>7.385333742</v>
      </c>
      <c r="G182" s="23">
        <v>63841.0</v>
      </c>
      <c r="H182" s="98">
        <f t="shared" si="2"/>
        <v>0.1655560221</v>
      </c>
      <c r="I182" s="23">
        <v>62959.0</v>
      </c>
      <c r="J182" s="98">
        <f t="shared" si="3"/>
        <v>-0.01381557306</v>
      </c>
      <c r="K182" s="23">
        <v>61394.0</v>
      </c>
      <c r="L182" s="98">
        <f t="shared" si="4"/>
        <v>-0.02485744691</v>
      </c>
      <c r="M182" s="98">
        <f t="shared" si="5"/>
        <v>8.398958971</v>
      </c>
    </row>
    <row r="183">
      <c r="A183" s="26" t="s">
        <v>83</v>
      </c>
      <c r="B183" s="20" t="s">
        <v>79</v>
      </c>
      <c r="C183" s="21" t="s">
        <v>36</v>
      </c>
      <c r="D183" s="23">
        <v>4808.0</v>
      </c>
      <c r="E183" s="23">
        <v>32121.0</v>
      </c>
      <c r="F183" s="98">
        <f t="shared" si="1"/>
        <v>5.680740433</v>
      </c>
      <c r="G183" s="23">
        <v>41707.0</v>
      </c>
      <c r="H183" s="98">
        <f t="shared" si="2"/>
        <v>0.2984340463</v>
      </c>
      <c r="I183" s="23">
        <v>43516.0</v>
      </c>
      <c r="J183" s="98">
        <f t="shared" si="3"/>
        <v>0.04337401395</v>
      </c>
      <c r="K183" s="23">
        <v>41242.0</v>
      </c>
      <c r="L183" s="98">
        <f t="shared" si="4"/>
        <v>-0.05225664124</v>
      </c>
      <c r="M183" s="98">
        <f t="shared" si="5"/>
        <v>7.577787022</v>
      </c>
    </row>
    <row r="184">
      <c r="A184" s="26" t="s">
        <v>120</v>
      </c>
      <c r="B184" s="20" t="s">
        <v>35</v>
      </c>
      <c r="C184" s="21" t="s">
        <v>36</v>
      </c>
      <c r="D184" s="23">
        <v>5748.0</v>
      </c>
      <c r="E184" s="23">
        <v>18330.0</v>
      </c>
      <c r="F184" s="98">
        <f t="shared" si="1"/>
        <v>2.188935282</v>
      </c>
      <c r="G184" s="23">
        <v>26639.0</v>
      </c>
      <c r="H184" s="98">
        <f t="shared" si="2"/>
        <v>0.4533006001</v>
      </c>
      <c r="I184" s="23">
        <v>45442.0</v>
      </c>
      <c r="J184" s="98">
        <f t="shared" si="3"/>
        <v>0.705844814</v>
      </c>
      <c r="K184" s="23">
        <v>48954.0</v>
      </c>
      <c r="L184" s="98">
        <f t="shared" si="4"/>
        <v>0.07728533075</v>
      </c>
      <c r="M184" s="98">
        <f t="shared" si="5"/>
        <v>7.516701461</v>
      </c>
    </row>
    <row r="185">
      <c r="A185" s="26" t="s">
        <v>250</v>
      </c>
      <c r="B185" s="20" t="s">
        <v>56</v>
      </c>
      <c r="C185" s="21" t="s">
        <v>36</v>
      </c>
      <c r="D185" s="23">
        <v>1910.0</v>
      </c>
      <c r="E185" s="23">
        <v>7500.0</v>
      </c>
      <c r="F185" s="98">
        <f t="shared" si="1"/>
        <v>2.926701571</v>
      </c>
      <c r="G185" s="23">
        <v>10174.0</v>
      </c>
      <c r="H185" s="98">
        <f t="shared" si="2"/>
        <v>0.3565333333</v>
      </c>
      <c r="I185" s="23">
        <v>14556.0</v>
      </c>
      <c r="J185" s="98">
        <f t="shared" si="3"/>
        <v>0.4307057205</v>
      </c>
      <c r="K185" s="23">
        <v>16165.0</v>
      </c>
      <c r="L185" s="98">
        <f t="shared" si="4"/>
        <v>0.1105386095</v>
      </c>
      <c r="M185" s="98">
        <f t="shared" si="5"/>
        <v>7.463350785</v>
      </c>
    </row>
    <row r="186">
      <c r="A186" s="26" t="s">
        <v>63</v>
      </c>
      <c r="B186" s="20" t="s">
        <v>52</v>
      </c>
      <c r="C186" s="21" t="s">
        <v>36</v>
      </c>
      <c r="D186" s="23">
        <v>9372.0</v>
      </c>
      <c r="E186" s="23">
        <v>55545.0</v>
      </c>
      <c r="F186" s="98">
        <f t="shared" si="1"/>
        <v>4.926696543</v>
      </c>
      <c r="G186" s="23">
        <v>76754.0</v>
      </c>
      <c r="H186" s="98">
        <f t="shared" si="2"/>
        <v>0.3818345486</v>
      </c>
      <c r="I186" s="23">
        <v>88979.0</v>
      </c>
      <c r="J186" s="98">
        <f t="shared" si="3"/>
        <v>0.1592750866</v>
      </c>
      <c r="K186" s="23">
        <v>79198.0</v>
      </c>
      <c r="L186" s="98">
        <f t="shared" si="4"/>
        <v>-0.1099248137</v>
      </c>
      <c r="M186" s="98">
        <f t="shared" si="5"/>
        <v>7.450490824</v>
      </c>
    </row>
    <row r="187">
      <c r="A187" s="26" t="s">
        <v>162</v>
      </c>
      <c r="B187" s="20" t="s">
        <v>35</v>
      </c>
      <c r="C187" s="21" t="s">
        <v>36</v>
      </c>
      <c r="D187" s="23">
        <v>5147.0</v>
      </c>
      <c r="E187" s="23">
        <v>21550.0</v>
      </c>
      <c r="F187" s="98">
        <f t="shared" si="1"/>
        <v>3.186904993</v>
      </c>
      <c r="G187" s="23">
        <v>28810.0</v>
      </c>
      <c r="H187" s="98">
        <f t="shared" si="2"/>
        <v>0.3368909513</v>
      </c>
      <c r="I187" s="23">
        <v>42017.0</v>
      </c>
      <c r="J187" s="98">
        <f t="shared" si="3"/>
        <v>0.4584172162</v>
      </c>
      <c r="K187" s="23">
        <v>39807.0</v>
      </c>
      <c r="L187" s="98">
        <f t="shared" si="4"/>
        <v>-0.05259775805</v>
      </c>
      <c r="M187" s="98">
        <f t="shared" si="5"/>
        <v>6.734019817</v>
      </c>
    </row>
    <row r="188">
      <c r="A188" s="26" t="s">
        <v>183</v>
      </c>
      <c r="B188" s="20" t="s">
        <v>35</v>
      </c>
      <c r="C188" s="21" t="s">
        <v>36</v>
      </c>
      <c r="D188" s="23">
        <v>3385.0</v>
      </c>
      <c r="E188" s="23">
        <v>10980.0</v>
      </c>
      <c r="F188" s="98">
        <f t="shared" si="1"/>
        <v>2.243722304</v>
      </c>
      <c r="G188" s="23">
        <v>15573.0</v>
      </c>
      <c r="H188" s="98">
        <f t="shared" si="2"/>
        <v>0.4183060109</v>
      </c>
      <c r="I188" s="23">
        <v>24327.0</v>
      </c>
      <c r="J188" s="98">
        <f t="shared" si="3"/>
        <v>0.5621267579</v>
      </c>
      <c r="K188" s="23">
        <v>25662.0</v>
      </c>
      <c r="L188" s="98">
        <f t="shared" si="4"/>
        <v>0.05487729683</v>
      </c>
      <c r="M188" s="98">
        <f t="shared" si="5"/>
        <v>6.581093058</v>
      </c>
    </row>
    <row r="189">
      <c r="A189" s="26" t="s">
        <v>160</v>
      </c>
      <c r="B189" s="20" t="s">
        <v>35</v>
      </c>
      <c r="C189" s="21" t="s">
        <v>36</v>
      </c>
      <c r="D189" s="23">
        <v>4568.0</v>
      </c>
      <c r="E189" s="23">
        <v>10066.0</v>
      </c>
      <c r="F189" s="98">
        <f t="shared" si="1"/>
        <v>1.203590193</v>
      </c>
      <c r="G189" s="23">
        <v>14814.0</v>
      </c>
      <c r="H189" s="98">
        <f t="shared" si="2"/>
        <v>0.4716868667</v>
      </c>
      <c r="I189" s="23">
        <v>28139.0</v>
      </c>
      <c r="J189" s="98">
        <f t="shared" si="3"/>
        <v>0.8994869718</v>
      </c>
      <c r="K189" s="23">
        <v>34513.0</v>
      </c>
      <c r="L189" s="98">
        <f t="shared" si="4"/>
        <v>0.2265183553</v>
      </c>
      <c r="M189" s="98">
        <f t="shared" si="5"/>
        <v>6.555385289</v>
      </c>
    </row>
    <row r="190">
      <c r="A190" s="26" t="s">
        <v>141</v>
      </c>
      <c r="B190" s="20" t="s">
        <v>79</v>
      </c>
      <c r="C190" s="21" t="s">
        <v>36</v>
      </c>
      <c r="D190" s="23">
        <v>3789.0</v>
      </c>
      <c r="E190" s="23">
        <v>6362.0</v>
      </c>
      <c r="F190" s="98">
        <f t="shared" si="1"/>
        <v>0.679070995</v>
      </c>
      <c r="G190" s="23">
        <v>13619.0</v>
      </c>
      <c r="H190" s="98">
        <f t="shared" si="2"/>
        <v>1.140679032</v>
      </c>
      <c r="I190" s="23">
        <v>24464.0</v>
      </c>
      <c r="J190" s="98">
        <f t="shared" si="3"/>
        <v>0.7963139731</v>
      </c>
      <c r="K190" s="23">
        <v>27029.0</v>
      </c>
      <c r="L190" s="98">
        <f t="shared" si="4"/>
        <v>0.1048479398</v>
      </c>
      <c r="M190" s="98">
        <f t="shared" si="5"/>
        <v>6.133544471</v>
      </c>
    </row>
    <row r="191">
      <c r="A191" s="26" t="s">
        <v>628</v>
      </c>
      <c r="B191" s="20" t="s">
        <v>44</v>
      </c>
      <c r="C191" s="21" t="s">
        <v>36</v>
      </c>
      <c r="D191" s="23">
        <v>1757.0</v>
      </c>
      <c r="E191" s="23">
        <v>3411.0</v>
      </c>
      <c r="F191" s="98">
        <f t="shared" si="1"/>
        <v>0.9413773478</v>
      </c>
      <c r="G191" s="23">
        <v>4166.0</v>
      </c>
      <c r="H191" s="98">
        <f t="shared" si="2"/>
        <v>0.2213427147</v>
      </c>
      <c r="I191" s="23">
        <v>9069.0</v>
      </c>
      <c r="J191" s="98">
        <f t="shared" si="3"/>
        <v>1.176908305</v>
      </c>
      <c r="K191" s="23">
        <v>11998.0</v>
      </c>
      <c r="L191" s="98">
        <f t="shared" si="4"/>
        <v>0.3229683537</v>
      </c>
      <c r="M191" s="98">
        <f t="shared" si="5"/>
        <v>5.828685259</v>
      </c>
    </row>
    <row r="192">
      <c r="A192" s="26" t="s">
        <v>334</v>
      </c>
      <c r="B192" s="20" t="s">
        <v>79</v>
      </c>
      <c r="C192" s="21" t="s">
        <v>36</v>
      </c>
      <c r="D192" s="23">
        <v>3242.0</v>
      </c>
      <c r="E192" s="23">
        <v>5513.0</v>
      </c>
      <c r="F192" s="98">
        <f t="shared" si="1"/>
        <v>0.7004935225</v>
      </c>
      <c r="G192" s="23">
        <v>10631.0</v>
      </c>
      <c r="H192" s="98">
        <f t="shared" si="2"/>
        <v>0.92835117</v>
      </c>
      <c r="I192" s="23">
        <v>19564.0</v>
      </c>
      <c r="J192" s="98">
        <f t="shared" si="3"/>
        <v>0.840278431</v>
      </c>
      <c r="K192" s="23">
        <v>21745.0</v>
      </c>
      <c r="L192" s="98">
        <f t="shared" si="4"/>
        <v>0.1114802699</v>
      </c>
      <c r="M192" s="98">
        <f t="shared" si="5"/>
        <v>5.707279457</v>
      </c>
    </row>
    <row r="193">
      <c r="A193" s="26" t="s">
        <v>224</v>
      </c>
      <c r="B193" s="20" t="s">
        <v>35</v>
      </c>
      <c r="C193" s="21" t="s">
        <v>36</v>
      </c>
      <c r="D193" s="23">
        <v>1743.0</v>
      </c>
      <c r="E193" s="23">
        <v>3720.0</v>
      </c>
      <c r="F193" s="98">
        <f t="shared" si="1"/>
        <v>1.134251291</v>
      </c>
      <c r="G193" s="23">
        <v>4633.0</v>
      </c>
      <c r="H193" s="98">
        <f t="shared" si="2"/>
        <v>0.2454301075</v>
      </c>
      <c r="I193" s="23">
        <v>8602.0</v>
      </c>
      <c r="J193" s="98">
        <f t="shared" si="3"/>
        <v>0.8566803367</v>
      </c>
      <c r="K193" s="23">
        <v>11652.0</v>
      </c>
      <c r="L193" s="98">
        <f t="shared" si="4"/>
        <v>0.354568705</v>
      </c>
      <c r="M193" s="98">
        <f t="shared" si="5"/>
        <v>5.685025818</v>
      </c>
    </row>
    <row r="194">
      <c r="A194" s="26" t="s">
        <v>291</v>
      </c>
      <c r="B194" s="20" t="s">
        <v>70</v>
      </c>
      <c r="C194" s="21" t="s">
        <v>36</v>
      </c>
      <c r="D194" s="23">
        <v>2527.0</v>
      </c>
      <c r="E194" s="23">
        <v>5174.0</v>
      </c>
      <c r="F194" s="98">
        <f t="shared" si="1"/>
        <v>1.047487139</v>
      </c>
      <c r="G194" s="23">
        <f>4008+3490</f>
        <v>7498</v>
      </c>
      <c r="H194" s="98">
        <f t="shared" si="2"/>
        <v>0.4491689215</v>
      </c>
      <c r="I194" s="23">
        <v>15992.0</v>
      </c>
      <c r="J194" s="98">
        <f t="shared" si="3"/>
        <v>1.132835423</v>
      </c>
      <c r="K194" s="23">
        <v>16877.0</v>
      </c>
      <c r="L194" s="98">
        <f t="shared" si="4"/>
        <v>0.05534017009</v>
      </c>
      <c r="M194" s="98">
        <f t="shared" si="5"/>
        <v>5.67867036</v>
      </c>
    </row>
    <row r="195">
      <c r="A195" s="26" t="s">
        <v>421</v>
      </c>
      <c r="B195" s="20" t="s">
        <v>44</v>
      </c>
      <c r="C195" s="21" t="s">
        <v>36</v>
      </c>
      <c r="D195" s="23">
        <v>1404.0</v>
      </c>
      <c r="E195" s="23">
        <v>3750.0</v>
      </c>
      <c r="F195" s="98">
        <f t="shared" si="1"/>
        <v>1.670940171</v>
      </c>
      <c r="G195" s="23">
        <v>5168.0</v>
      </c>
      <c r="H195" s="98">
        <f t="shared" si="2"/>
        <v>0.3781333333</v>
      </c>
      <c r="I195" s="23">
        <v>8262.0</v>
      </c>
      <c r="J195" s="98">
        <f t="shared" si="3"/>
        <v>0.5986842105</v>
      </c>
      <c r="K195" s="23">
        <v>8674.0</v>
      </c>
      <c r="L195" s="98">
        <f t="shared" si="4"/>
        <v>0.04986686032</v>
      </c>
      <c r="M195" s="98">
        <f t="shared" si="5"/>
        <v>5.178062678</v>
      </c>
    </row>
    <row r="196">
      <c r="A196" s="26" t="s">
        <v>673</v>
      </c>
      <c r="B196" s="20" t="s">
        <v>56</v>
      </c>
      <c r="C196" s="21" t="s">
        <v>36</v>
      </c>
      <c r="D196" s="23">
        <v>781.0</v>
      </c>
      <c r="E196" s="23">
        <v>1399.0</v>
      </c>
      <c r="F196" s="98">
        <f t="shared" si="1"/>
        <v>0.7912932138</v>
      </c>
      <c r="G196" s="23">
        <v>2157.0</v>
      </c>
      <c r="H196" s="98">
        <f t="shared" si="2"/>
        <v>0.5418155826</v>
      </c>
      <c r="I196" s="23">
        <v>3817.0</v>
      </c>
      <c r="J196" s="98">
        <f t="shared" si="3"/>
        <v>0.7695873899</v>
      </c>
      <c r="K196" s="23">
        <v>4568.0</v>
      </c>
      <c r="L196" s="98">
        <f t="shared" si="4"/>
        <v>0.1967513754</v>
      </c>
      <c r="M196" s="98">
        <f t="shared" si="5"/>
        <v>4.848911652</v>
      </c>
    </row>
    <row r="197">
      <c r="A197" s="26" t="s">
        <v>55</v>
      </c>
      <c r="B197" s="20" t="s">
        <v>56</v>
      </c>
      <c r="C197" s="21" t="s">
        <v>36</v>
      </c>
      <c r="D197" s="23">
        <v>31831.0</v>
      </c>
      <c r="E197" s="23">
        <v>85504.0</v>
      </c>
      <c r="F197" s="98">
        <f t="shared" si="1"/>
        <v>1.686186422</v>
      </c>
      <c r="G197" s="23">
        <v>119847.0</v>
      </c>
      <c r="H197" s="98">
        <f t="shared" si="2"/>
        <v>0.4016537238</v>
      </c>
      <c r="I197" s="23">
        <v>174344.0</v>
      </c>
      <c r="J197" s="98">
        <f t="shared" si="3"/>
        <v>0.4547214365</v>
      </c>
      <c r="K197" s="23">
        <v>181792.0</v>
      </c>
      <c r="L197" s="98">
        <f t="shared" si="4"/>
        <v>0.04272013949</v>
      </c>
      <c r="M197" s="98">
        <f t="shared" si="5"/>
        <v>4.711162075</v>
      </c>
    </row>
    <row r="198">
      <c r="A198" s="26" t="s">
        <v>89</v>
      </c>
      <c r="B198" s="20" t="s">
        <v>56</v>
      </c>
      <c r="C198" s="21" t="s">
        <v>36</v>
      </c>
      <c r="D198" s="23">
        <v>11448.0</v>
      </c>
      <c r="E198" s="23">
        <v>29419.0</v>
      </c>
      <c r="F198" s="98">
        <f t="shared" si="1"/>
        <v>1.56979385</v>
      </c>
      <c r="G198" s="23">
        <v>40323.0</v>
      </c>
      <c r="H198" s="98">
        <f t="shared" si="2"/>
        <v>0.3706448214</v>
      </c>
      <c r="I198" s="23">
        <v>57055.0</v>
      </c>
      <c r="J198" s="98">
        <f t="shared" si="3"/>
        <v>0.4149492845</v>
      </c>
      <c r="K198" s="23">
        <v>64378.0</v>
      </c>
      <c r="L198" s="98">
        <f t="shared" si="4"/>
        <v>0.1283498379</v>
      </c>
      <c r="M198" s="98">
        <f t="shared" si="5"/>
        <v>4.623515024</v>
      </c>
    </row>
    <row r="199">
      <c r="A199" s="41" t="s">
        <v>199</v>
      </c>
      <c r="B199" s="20" t="s">
        <v>99</v>
      </c>
      <c r="C199" s="21" t="s">
        <v>36</v>
      </c>
      <c r="D199" s="23">
        <v>7979.0</v>
      </c>
      <c r="E199" s="23">
        <v>17874.0</v>
      </c>
      <c r="F199" s="98">
        <f t="shared" si="1"/>
        <v>1.240130342</v>
      </c>
      <c r="G199" s="23">
        <v>21300.0</v>
      </c>
      <c r="H199" s="98">
        <f t="shared" si="2"/>
        <v>0.1916750587</v>
      </c>
      <c r="I199" s="23">
        <v>35278.0</v>
      </c>
      <c r="J199" s="98">
        <f t="shared" si="3"/>
        <v>0.6562441315</v>
      </c>
      <c r="K199" s="23">
        <v>42280.0</v>
      </c>
      <c r="L199" s="98">
        <f t="shared" si="4"/>
        <v>0.1984806395</v>
      </c>
      <c r="M199" s="98">
        <f t="shared" si="5"/>
        <v>4.298909638</v>
      </c>
    </row>
    <row r="200">
      <c r="A200" s="20" t="s">
        <v>639</v>
      </c>
      <c r="B200" s="20" t="s">
        <v>58</v>
      </c>
      <c r="C200" s="21" t="s">
        <v>36</v>
      </c>
      <c r="D200" s="23">
        <v>855.0</v>
      </c>
      <c r="E200" s="23">
        <v>2955.0</v>
      </c>
      <c r="F200" s="98">
        <f t="shared" si="1"/>
        <v>2.456140351</v>
      </c>
      <c r="G200" s="23">
        <v>3864.0</v>
      </c>
      <c r="H200" s="98">
        <f t="shared" si="2"/>
        <v>0.3076142132</v>
      </c>
      <c r="I200" s="23">
        <v>4395.0</v>
      </c>
      <c r="J200" s="98">
        <f t="shared" si="3"/>
        <v>0.1374223602</v>
      </c>
      <c r="K200" s="23">
        <v>4296.0</v>
      </c>
      <c r="L200" s="98">
        <f t="shared" si="4"/>
        <v>-0.02252559727</v>
      </c>
      <c r="M200" s="98">
        <f t="shared" si="5"/>
        <v>4.024561404</v>
      </c>
    </row>
    <row r="201">
      <c r="A201" s="26" t="s">
        <v>84</v>
      </c>
      <c r="B201" s="20" t="s">
        <v>52</v>
      </c>
      <c r="C201" s="21" t="s">
        <v>36</v>
      </c>
      <c r="D201" s="23">
        <f>5849+5441</f>
        <v>11290</v>
      </c>
      <c r="E201" s="23">
        <f>35403+21023</f>
        <v>56426</v>
      </c>
      <c r="F201" s="98">
        <f t="shared" si="1"/>
        <v>3.997874225</v>
      </c>
      <c r="G201" s="23">
        <v>60725.0</v>
      </c>
      <c r="H201" s="98">
        <f t="shared" si="2"/>
        <v>0.076188282</v>
      </c>
      <c r="I201" s="23">
        <v>58659.0</v>
      </c>
      <c r="J201" s="98">
        <f t="shared" si="3"/>
        <v>-0.03402223137</v>
      </c>
      <c r="K201" s="23">
        <v>56173.0</v>
      </c>
      <c r="L201" s="98">
        <f t="shared" si="4"/>
        <v>-0.04238053837</v>
      </c>
      <c r="M201" s="98">
        <f t="shared" si="5"/>
        <v>3.975465013</v>
      </c>
    </row>
    <row r="202">
      <c r="A202" s="26" t="s">
        <v>1102</v>
      </c>
      <c r="B202" s="20" t="s">
        <v>56</v>
      </c>
      <c r="C202" s="21" t="s">
        <v>36</v>
      </c>
      <c r="D202" s="23">
        <v>844.0</v>
      </c>
      <c r="E202" s="23">
        <v>1246.0</v>
      </c>
      <c r="F202" s="98">
        <f t="shared" si="1"/>
        <v>0.4763033175</v>
      </c>
      <c r="G202" s="23">
        <v>1715.0</v>
      </c>
      <c r="H202" s="98">
        <f t="shared" si="2"/>
        <v>0.3764044944</v>
      </c>
      <c r="I202" s="23">
        <v>3725.0</v>
      </c>
      <c r="J202" s="98">
        <f t="shared" si="3"/>
        <v>1.172011662</v>
      </c>
      <c r="K202" s="23">
        <v>4148.0</v>
      </c>
      <c r="L202" s="98">
        <f t="shared" si="4"/>
        <v>0.113557047</v>
      </c>
      <c r="M202" s="98">
        <f t="shared" si="5"/>
        <v>3.914691943</v>
      </c>
    </row>
    <row r="203">
      <c r="A203" s="20" t="s">
        <v>129</v>
      </c>
      <c r="B203" s="20" t="s">
        <v>130</v>
      </c>
      <c r="C203" s="21" t="s">
        <v>36</v>
      </c>
      <c r="D203" s="23">
        <v>2990.0</v>
      </c>
      <c r="E203" s="23">
        <v>8610.0</v>
      </c>
      <c r="F203" s="98">
        <f t="shared" si="1"/>
        <v>1.879598662</v>
      </c>
      <c r="G203" s="23">
        <v>10079.0</v>
      </c>
      <c r="H203" s="98">
        <f t="shared" si="2"/>
        <v>0.1706155633</v>
      </c>
      <c r="I203" s="23">
        <v>13409.0</v>
      </c>
      <c r="J203" s="98">
        <f t="shared" si="3"/>
        <v>0.3303899196</v>
      </c>
      <c r="K203" s="23">
        <v>14576.0</v>
      </c>
      <c r="L203" s="98">
        <f t="shared" si="4"/>
        <v>0.08703109852</v>
      </c>
      <c r="M203" s="98">
        <f t="shared" si="5"/>
        <v>3.874916388</v>
      </c>
    </row>
    <row r="204">
      <c r="A204" s="20" t="s">
        <v>233</v>
      </c>
      <c r="B204" s="20" t="s">
        <v>234</v>
      </c>
      <c r="C204" s="21" t="s">
        <v>36</v>
      </c>
      <c r="D204" s="23">
        <v>5217.0</v>
      </c>
      <c r="E204" s="23">
        <v>10193.0</v>
      </c>
      <c r="F204" s="98">
        <f t="shared" si="1"/>
        <v>0.9538048687</v>
      </c>
      <c r="G204" s="23">
        <v>14585.0</v>
      </c>
      <c r="H204" s="98">
        <f t="shared" si="2"/>
        <v>0.43088394</v>
      </c>
      <c r="I204" s="23">
        <v>24167.0</v>
      </c>
      <c r="J204" s="98">
        <f t="shared" si="3"/>
        <v>0.6569763456</v>
      </c>
      <c r="K204" s="23">
        <v>25390.0</v>
      </c>
      <c r="L204" s="98">
        <f t="shared" si="4"/>
        <v>0.05060619854</v>
      </c>
      <c r="M204" s="98">
        <f t="shared" si="5"/>
        <v>3.866781675</v>
      </c>
    </row>
    <row r="205">
      <c r="A205" s="20" t="s">
        <v>310</v>
      </c>
      <c r="B205" s="20" t="s">
        <v>155</v>
      </c>
      <c r="C205" s="21" t="s">
        <v>36</v>
      </c>
      <c r="D205" s="23">
        <v>4138.0</v>
      </c>
      <c r="E205" s="23">
        <v>6228.0</v>
      </c>
      <c r="F205" s="98">
        <f t="shared" si="1"/>
        <v>0.5050749154</v>
      </c>
      <c r="G205" s="23">
        <v>8531.0</v>
      </c>
      <c r="H205" s="98">
        <f t="shared" si="2"/>
        <v>0.3697816313</v>
      </c>
      <c r="I205" s="23">
        <v>13938.0</v>
      </c>
      <c r="J205" s="98">
        <f t="shared" si="3"/>
        <v>0.6338061189</v>
      </c>
      <c r="K205" s="23">
        <v>19590.0</v>
      </c>
      <c r="L205" s="98">
        <f t="shared" si="4"/>
        <v>0.4055101162</v>
      </c>
      <c r="M205" s="98">
        <f t="shared" si="5"/>
        <v>3.734171097</v>
      </c>
    </row>
    <row r="206">
      <c r="A206" s="20" t="s">
        <v>326</v>
      </c>
      <c r="B206" s="20" t="s">
        <v>189</v>
      </c>
      <c r="C206" s="21" t="s">
        <v>36</v>
      </c>
      <c r="D206" s="23">
        <v>2855.0</v>
      </c>
      <c r="E206" s="23">
        <v>5069.0</v>
      </c>
      <c r="F206" s="98">
        <f t="shared" si="1"/>
        <v>0.7754816112</v>
      </c>
      <c r="G206" s="23">
        <v>7273.0</v>
      </c>
      <c r="H206" s="98">
        <f t="shared" si="2"/>
        <v>0.4347997633</v>
      </c>
      <c r="I206" s="23">
        <v>12364.0</v>
      </c>
      <c r="J206" s="98">
        <f t="shared" si="3"/>
        <v>0.6999862505</v>
      </c>
      <c r="K206" s="23">
        <v>13284.0</v>
      </c>
      <c r="L206" s="98">
        <f t="shared" si="4"/>
        <v>0.07440957619</v>
      </c>
      <c r="M206" s="98">
        <f t="shared" si="5"/>
        <v>3.652889667</v>
      </c>
    </row>
    <row r="207">
      <c r="A207" s="26" t="s">
        <v>1338</v>
      </c>
      <c r="B207" s="20" t="s">
        <v>155</v>
      </c>
      <c r="C207" s="21" t="s">
        <v>36</v>
      </c>
      <c r="D207" s="23">
        <v>2239.0</v>
      </c>
      <c r="E207" s="23">
        <v>4186.0</v>
      </c>
      <c r="F207" s="98">
        <f t="shared" si="1"/>
        <v>0.869584636</v>
      </c>
      <c r="G207" s="23">
        <v>5177.0</v>
      </c>
      <c r="H207" s="98">
        <f t="shared" si="2"/>
        <v>0.2367415194</v>
      </c>
      <c r="I207" s="23">
        <v>8807.0</v>
      </c>
      <c r="J207" s="98">
        <f t="shared" si="3"/>
        <v>0.7011782886</v>
      </c>
      <c r="K207" s="23">
        <v>10248.0</v>
      </c>
      <c r="L207" s="98">
        <f t="shared" si="4"/>
        <v>0.1636198478</v>
      </c>
      <c r="M207" s="98">
        <f t="shared" si="5"/>
        <v>3.577043323</v>
      </c>
    </row>
    <row r="208">
      <c r="A208" s="20" t="s">
        <v>378</v>
      </c>
      <c r="B208" s="20" t="s">
        <v>234</v>
      </c>
      <c r="C208" s="21" t="s">
        <v>36</v>
      </c>
      <c r="D208" s="23">
        <v>2598.0</v>
      </c>
      <c r="E208" s="23">
        <v>4401.0</v>
      </c>
      <c r="F208" s="98">
        <f t="shared" si="1"/>
        <v>0.6939953811</v>
      </c>
      <c r="G208" s="23">
        <v>7586.0</v>
      </c>
      <c r="H208" s="98">
        <f t="shared" si="2"/>
        <v>0.7236991593</v>
      </c>
      <c r="I208" s="23">
        <v>11513.0</v>
      </c>
      <c r="J208" s="98">
        <f t="shared" si="3"/>
        <v>0.5176641181</v>
      </c>
      <c r="K208" s="23">
        <v>11695.0</v>
      </c>
      <c r="L208" s="98">
        <f t="shared" si="4"/>
        <v>0.0158082168</v>
      </c>
      <c r="M208" s="98">
        <f t="shared" si="5"/>
        <v>3.501539646</v>
      </c>
    </row>
    <row r="209">
      <c r="A209" s="26" t="s">
        <v>287</v>
      </c>
      <c r="B209" s="20" t="s">
        <v>44</v>
      </c>
      <c r="C209" s="21" t="s">
        <v>36</v>
      </c>
      <c r="D209" s="23">
        <v>2251.0</v>
      </c>
      <c r="E209" s="23">
        <v>5104.0</v>
      </c>
      <c r="F209" s="98">
        <f t="shared" si="1"/>
        <v>1.267436695</v>
      </c>
      <c r="G209" s="23">
        <v>8142.0</v>
      </c>
      <c r="H209" s="98">
        <f t="shared" si="2"/>
        <v>0.5952194357</v>
      </c>
      <c r="I209" s="23">
        <v>9804.0</v>
      </c>
      <c r="J209" s="98">
        <f t="shared" si="3"/>
        <v>0.2041267502</v>
      </c>
      <c r="K209" s="23">
        <v>9915.0</v>
      </c>
      <c r="L209" s="98">
        <f t="shared" si="4"/>
        <v>0.01132190942</v>
      </c>
      <c r="M209" s="98">
        <f t="shared" si="5"/>
        <v>3.404709018</v>
      </c>
    </row>
    <row r="210">
      <c r="A210" s="20" t="s">
        <v>80</v>
      </c>
      <c r="B210" s="20" t="s">
        <v>81</v>
      </c>
      <c r="C210" s="21" t="s">
        <v>36</v>
      </c>
      <c r="D210" s="23">
        <f>12856+6526</f>
        <v>19382</v>
      </c>
      <c r="E210" s="23">
        <v>50421.0</v>
      </c>
      <c r="F210" s="98">
        <f t="shared" si="1"/>
        <v>1.601434321</v>
      </c>
      <c r="G210" s="23">
        <v>57290.0</v>
      </c>
      <c r="H210" s="98">
        <f t="shared" si="2"/>
        <v>0.1362329188</v>
      </c>
      <c r="I210" s="23">
        <v>81424.0</v>
      </c>
      <c r="J210" s="98">
        <f t="shared" si="3"/>
        <v>0.4212602548</v>
      </c>
      <c r="K210" s="23">
        <v>84294.0</v>
      </c>
      <c r="L210" s="98">
        <f t="shared" si="4"/>
        <v>0.03524759285</v>
      </c>
      <c r="M210" s="98">
        <f t="shared" si="5"/>
        <v>3.349086782</v>
      </c>
    </row>
    <row r="211">
      <c r="A211" s="20" t="s">
        <v>364</v>
      </c>
      <c r="B211" s="20" t="s">
        <v>58</v>
      </c>
      <c r="C211" s="21" t="s">
        <v>36</v>
      </c>
      <c r="D211" s="23">
        <v>1776.0</v>
      </c>
      <c r="E211" s="23">
        <v>5088.0</v>
      </c>
      <c r="F211" s="98">
        <f t="shared" si="1"/>
        <v>1.864864865</v>
      </c>
      <c r="G211" s="23">
        <v>6417.0</v>
      </c>
      <c r="H211" s="98">
        <f t="shared" si="2"/>
        <v>0.2612028302</v>
      </c>
      <c r="I211" s="23">
        <v>7656.0</v>
      </c>
      <c r="J211" s="98">
        <f t="shared" si="3"/>
        <v>0.1930808789</v>
      </c>
      <c r="K211" s="23">
        <v>7668.0</v>
      </c>
      <c r="L211" s="98">
        <f t="shared" si="4"/>
        <v>0.001567398119</v>
      </c>
      <c r="M211" s="98">
        <f t="shared" si="5"/>
        <v>3.317567568</v>
      </c>
    </row>
    <row r="212">
      <c r="A212" s="20" t="s">
        <v>1353</v>
      </c>
      <c r="B212" s="20" t="s">
        <v>189</v>
      </c>
      <c r="C212" s="21" t="s">
        <v>36</v>
      </c>
      <c r="D212" s="23">
        <v>325.0</v>
      </c>
      <c r="E212" s="23">
        <v>475.0</v>
      </c>
      <c r="F212" s="98">
        <f t="shared" si="1"/>
        <v>0.4615384615</v>
      </c>
      <c r="G212" s="23">
        <v>548.0</v>
      </c>
      <c r="H212" s="98">
        <f t="shared" si="2"/>
        <v>0.1536842105</v>
      </c>
      <c r="I212" s="23">
        <v>970.0</v>
      </c>
      <c r="J212" s="98">
        <f t="shared" si="3"/>
        <v>0.7700729927</v>
      </c>
      <c r="K212" s="23">
        <v>1374.0</v>
      </c>
      <c r="L212" s="98">
        <f t="shared" si="4"/>
        <v>0.4164948454</v>
      </c>
      <c r="M212" s="98">
        <f t="shared" si="5"/>
        <v>3.227692308</v>
      </c>
    </row>
    <row r="213">
      <c r="A213" s="20" t="s">
        <v>254</v>
      </c>
      <c r="B213" s="20" t="s">
        <v>189</v>
      </c>
      <c r="C213" s="21" t="s">
        <v>36</v>
      </c>
      <c r="D213" s="23">
        <f>3944+600</f>
        <v>4544</v>
      </c>
      <c r="E213" s="23">
        <v>10897.0</v>
      </c>
      <c r="F213" s="98">
        <f t="shared" si="1"/>
        <v>1.398107394</v>
      </c>
      <c r="G213" s="23">
        <v>15255.0</v>
      </c>
      <c r="H213" s="98">
        <f t="shared" si="2"/>
        <v>0.3999265853</v>
      </c>
      <c r="I213" s="23">
        <v>18804.0</v>
      </c>
      <c r="J213" s="98">
        <f t="shared" si="3"/>
        <v>0.2326450344</v>
      </c>
      <c r="K213" s="23">
        <v>19034.0</v>
      </c>
      <c r="L213" s="98">
        <f t="shared" si="4"/>
        <v>0.01223144012</v>
      </c>
      <c r="M213" s="98">
        <f t="shared" si="5"/>
        <v>3.188820423</v>
      </c>
    </row>
    <row r="214">
      <c r="A214" s="26" t="s">
        <v>34</v>
      </c>
      <c r="B214" s="20" t="s">
        <v>35</v>
      </c>
      <c r="C214" s="21" t="s">
        <v>36</v>
      </c>
      <c r="D214" s="23">
        <v>147842.0</v>
      </c>
      <c r="E214" s="23">
        <v>412511.0</v>
      </c>
      <c r="F214" s="98">
        <f t="shared" si="1"/>
        <v>1.79021523</v>
      </c>
      <c r="G214" s="23">
        <v>518931.0</v>
      </c>
      <c r="H214" s="98">
        <f t="shared" si="2"/>
        <v>0.2579809993</v>
      </c>
      <c r="I214" s="23">
        <v>629015.0</v>
      </c>
      <c r="J214" s="98">
        <f t="shared" si="3"/>
        <v>0.2121361029</v>
      </c>
      <c r="K214" s="23">
        <v>619081.0</v>
      </c>
      <c r="L214" s="98">
        <f t="shared" si="4"/>
        <v>-0.01579294611</v>
      </c>
      <c r="M214" s="98">
        <f t="shared" si="5"/>
        <v>3.187450116</v>
      </c>
    </row>
    <row r="215">
      <c r="A215" s="20" t="s">
        <v>151</v>
      </c>
      <c r="B215" s="20" t="s">
        <v>147</v>
      </c>
      <c r="C215" s="21" t="s">
        <v>36</v>
      </c>
      <c r="D215" s="23">
        <v>6005.0</v>
      </c>
      <c r="E215" s="23">
        <v>11717.0</v>
      </c>
      <c r="F215" s="98">
        <f t="shared" si="1"/>
        <v>0.9512073272</v>
      </c>
      <c r="G215" s="23">
        <v>16834.0</v>
      </c>
      <c r="H215" s="98">
        <f t="shared" si="2"/>
        <v>0.4367158829</v>
      </c>
      <c r="I215" s="23">
        <v>21603.0</v>
      </c>
      <c r="J215" s="98">
        <f t="shared" si="3"/>
        <v>0.2832957111</v>
      </c>
      <c r="K215" s="23">
        <v>24439.0</v>
      </c>
      <c r="L215" s="98">
        <f t="shared" si="4"/>
        <v>0.1312780632</v>
      </c>
      <c r="M215" s="98">
        <f t="shared" si="5"/>
        <v>3.069775187</v>
      </c>
    </row>
    <row r="216">
      <c r="A216" s="20" t="s">
        <v>163</v>
      </c>
      <c r="B216" s="20" t="s">
        <v>81</v>
      </c>
      <c r="C216" s="21" t="s">
        <v>36</v>
      </c>
      <c r="D216" s="23">
        <v>3829.0</v>
      </c>
      <c r="E216" s="23">
        <v>7685.0</v>
      </c>
      <c r="F216" s="98">
        <f t="shared" si="1"/>
        <v>1.007051449</v>
      </c>
      <c r="G216" s="23">
        <v>8527.0</v>
      </c>
      <c r="H216" s="98">
        <f t="shared" si="2"/>
        <v>0.1095640859</v>
      </c>
      <c r="I216" s="23">
        <v>14273.0</v>
      </c>
      <c r="J216" s="98">
        <f t="shared" si="3"/>
        <v>0.6738595051</v>
      </c>
      <c r="K216" s="23">
        <v>15399.0</v>
      </c>
      <c r="L216" s="98">
        <f t="shared" si="4"/>
        <v>0.07889021229</v>
      </c>
      <c r="M216" s="98">
        <f t="shared" si="5"/>
        <v>3.021676678</v>
      </c>
    </row>
    <row r="217">
      <c r="A217" s="26" t="s">
        <v>69</v>
      </c>
      <c r="B217" s="20" t="s">
        <v>70</v>
      </c>
      <c r="C217" s="21" t="s">
        <v>36</v>
      </c>
      <c r="D217" s="23">
        <v>54627.0</v>
      </c>
      <c r="E217" s="23">
        <v>127715.0</v>
      </c>
      <c r="F217" s="98">
        <f t="shared" si="1"/>
        <v>1.337946437</v>
      </c>
      <c r="G217" s="23">
        <f>167693+4004</f>
        <v>171697</v>
      </c>
      <c r="H217" s="98">
        <f t="shared" si="2"/>
        <v>0.34437615</v>
      </c>
      <c r="I217" s="23">
        <v>217604.0</v>
      </c>
      <c r="J217" s="98">
        <f t="shared" si="3"/>
        <v>0.2673721731</v>
      </c>
      <c r="K217" s="23">
        <v>219428.0</v>
      </c>
      <c r="L217" s="98">
        <f t="shared" si="4"/>
        <v>0.008382198857</v>
      </c>
      <c r="M217" s="98">
        <f t="shared" si="5"/>
        <v>3.016841489</v>
      </c>
    </row>
    <row r="218">
      <c r="A218" s="26" t="s">
        <v>464</v>
      </c>
      <c r="B218" s="20" t="s">
        <v>70</v>
      </c>
      <c r="C218" s="21" t="s">
        <v>36</v>
      </c>
      <c r="D218" s="23">
        <v>2149.0</v>
      </c>
      <c r="E218" s="23">
        <v>4269.0</v>
      </c>
      <c r="F218" s="98">
        <f t="shared" si="1"/>
        <v>0.9865053513</v>
      </c>
      <c r="G218" s="23">
        <v>5315.0</v>
      </c>
      <c r="H218" s="98">
        <f t="shared" si="2"/>
        <v>0.2450222535</v>
      </c>
      <c r="I218" s="23">
        <v>7940.0</v>
      </c>
      <c r="J218" s="98">
        <f t="shared" si="3"/>
        <v>0.4938852305</v>
      </c>
      <c r="K218" s="23">
        <v>8437.0</v>
      </c>
      <c r="L218" s="98">
        <f t="shared" si="4"/>
        <v>0.06259445844</v>
      </c>
      <c r="M218" s="98">
        <f t="shared" si="5"/>
        <v>2.926012099</v>
      </c>
    </row>
    <row r="219">
      <c r="A219" s="26" t="s">
        <v>640</v>
      </c>
      <c r="B219" s="20" t="s">
        <v>70</v>
      </c>
      <c r="C219" s="21" t="s">
        <v>36</v>
      </c>
      <c r="D219" s="23">
        <v>1481.0</v>
      </c>
      <c r="E219" s="23">
        <v>1706.0</v>
      </c>
      <c r="F219" s="98">
        <f t="shared" si="1"/>
        <v>0.1519243754</v>
      </c>
      <c r="G219" s="23">
        <v>2331.0</v>
      </c>
      <c r="H219" s="98">
        <f t="shared" si="2"/>
        <v>0.3663540445</v>
      </c>
      <c r="I219" s="23">
        <v>5734.0</v>
      </c>
      <c r="J219" s="98">
        <f t="shared" si="3"/>
        <v>1.45988846</v>
      </c>
      <c r="K219" s="23">
        <v>5811.0</v>
      </c>
      <c r="L219" s="98">
        <f t="shared" si="4"/>
        <v>0.01342867108</v>
      </c>
      <c r="M219" s="98">
        <f t="shared" si="5"/>
        <v>2.923700203</v>
      </c>
    </row>
    <row r="220">
      <c r="A220" s="20" t="s">
        <v>169</v>
      </c>
      <c r="B220" s="20" t="s">
        <v>166</v>
      </c>
      <c r="C220" s="21" t="s">
        <v>36</v>
      </c>
      <c r="D220" s="23">
        <f>3217</f>
        <v>3217</v>
      </c>
      <c r="E220" s="23">
        <f>6117+886</f>
        <v>7003</v>
      </c>
      <c r="F220" s="98">
        <f t="shared" si="1"/>
        <v>1.176872863</v>
      </c>
      <c r="G220" s="23">
        <f>1116+6916</f>
        <v>8032</v>
      </c>
      <c r="H220" s="98">
        <f t="shared" si="2"/>
        <v>0.146937027</v>
      </c>
      <c r="I220" s="23">
        <f>544+9760+906</f>
        <v>11210</v>
      </c>
      <c r="J220" s="98">
        <f t="shared" si="3"/>
        <v>0.3956673307</v>
      </c>
      <c r="K220" s="23">
        <f>763+10586+1158</f>
        <v>12507</v>
      </c>
      <c r="L220" s="98">
        <f t="shared" si="4"/>
        <v>0.1157002676</v>
      </c>
      <c r="M220" s="98">
        <f t="shared" si="5"/>
        <v>2.887783649</v>
      </c>
    </row>
    <row r="221">
      <c r="A221" s="26" t="s">
        <v>65</v>
      </c>
      <c r="B221" s="20" t="s">
        <v>66</v>
      </c>
      <c r="C221" s="21" t="s">
        <v>36</v>
      </c>
      <c r="D221" s="23">
        <v>44303.0</v>
      </c>
      <c r="E221" s="23">
        <v>109125.0</v>
      </c>
      <c r="F221" s="98">
        <f t="shared" si="1"/>
        <v>1.46315148</v>
      </c>
      <c r="G221" s="23">
        <v>141030.0</v>
      </c>
      <c r="H221" s="98">
        <f t="shared" si="2"/>
        <v>0.292371134</v>
      </c>
      <c r="I221" s="23">
        <v>163712.0</v>
      </c>
      <c r="J221" s="98">
        <f t="shared" si="3"/>
        <v>0.1608310289</v>
      </c>
      <c r="K221" s="23">
        <v>171584.0</v>
      </c>
      <c r="L221" s="98">
        <f t="shared" si="4"/>
        <v>0.04808444097</v>
      </c>
      <c r="M221" s="98">
        <f t="shared" si="5"/>
        <v>2.872965713</v>
      </c>
    </row>
    <row r="222">
      <c r="A222" s="20" t="s">
        <v>340</v>
      </c>
      <c r="B222" s="20" t="s">
        <v>209</v>
      </c>
      <c r="C222" s="21" t="s">
        <v>36</v>
      </c>
      <c r="D222" s="23">
        <v>3361.0</v>
      </c>
      <c r="E222" s="23">
        <v>4226.0</v>
      </c>
      <c r="F222" s="98">
        <f t="shared" si="1"/>
        <v>0.2573638798</v>
      </c>
      <c r="G222" s="23">
        <v>13647.0</v>
      </c>
      <c r="H222" s="98">
        <f t="shared" si="2"/>
        <v>2.229294841</v>
      </c>
      <c r="I222" s="23">
        <v>11205.0</v>
      </c>
      <c r="J222" s="98">
        <f t="shared" si="3"/>
        <v>-0.1789404265</v>
      </c>
      <c r="K222" s="23">
        <v>13015.0</v>
      </c>
      <c r="L222" s="98">
        <f t="shared" si="4"/>
        <v>0.161535029</v>
      </c>
      <c r="M222" s="98">
        <f t="shared" si="5"/>
        <v>2.872359417</v>
      </c>
    </row>
    <row r="223">
      <c r="A223" s="20" t="s">
        <v>371</v>
      </c>
      <c r="B223" s="20" t="s">
        <v>155</v>
      </c>
      <c r="C223" s="21" t="s">
        <v>36</v>
      </c>
      <c r="D223" s="23">
        <v>4276.0</v>
      </c>
      <c r="E223" s="23">
        <v>7902.0</v>
      </c>
      <c r="F223" s="98">
        <f t="shared" si="1"/>
        <v>0.8479887746</v>
      </c>
      <c r="G223" s="23">
        <v>9250.0</v>
      </c>
      <c r="H223" s="98">
        <f t="shared" si="2"/>
        <v>0.1705897241</v>
      </c>
      <c r="I223" s="23">
        <v>13734.0</v>
      </c>
      <c r="J223" s="98">
        <f t="shared" si="3"/>
        <v>0.4847567568</v>
      </c>
      <c r="K223" s="23">
        <v>16467.0</v>
      </c>
      <c r="L223" s="98">
        <f t="shared" si="4"/>
        <v>0.1989951944</v>
      </c>
      <c r="M223" s="98">
        <f t="shared" si="5"/>
        <v>2.851028999</v>
      </c>
    </row>
    <row r="224">
      <c r="A224" s="20" t="s">
        <v>1367</v>
      </c>
      <c r="B224" s="20" t="s">
        <v>209</v>
      </c>
      <c r="C224" s="21" t="s">
        <v>36</v>
      </c>
      <c r="D224" s="23">
        <v>1334.0</v>
      </c>
      <c r="E224" s="23">
        <v>1544.0</v>
      </c>
      <c r="F224" s="98">
        <f t="shared" si="1"/>
        <v>0.1574212894</v>
      </c>
      <c r="G224" s="23">
        <v>2149.0</v>
      </c>
      <c r="H224" s="98">
        <f t="shared" si="2"/>
        <v>0.3918393782</v>
      </c>
      <c r="I224" s="23">
        <v>2933.0</v>
      </c>
      <c r="J224" s="98">
        <f t="shared" si="3"/>
        <v>0.3648208469</v>
      </c>
      <c r="K224" s="23">
        <v>5113.0</v>
      </c>
      <c r="L224" s="98">
        <f t="shared" si="4"/>
        <v>0.7432662803</v>
      </c>
      <c r="M224" s="98">
        <f t="shared" si="5"/>
        <v>2.832833583</v>
      </c>
    </row>
    <row r="225">
      <c r="A225" s="20" t="s">
        <v>165</v>
      </c>
      <c r="B225" s="20" t="s">
        <v>166</v>
      </c>
      <c r="C225" s="21" t="s">
        <v>36</v>
      </c>
      <c r="D225" s="23">
        <v>7997.0</v>
      </c>
      <c r="E225" s="23">
        <v>14444.0</v>
      </c>
      <c r="F225" s="98">
        <f t="shared" si="1"/>
        <v>0.8061773165</v>
      </c>
      <c r="G225" s="23">
        <v>19015.0</v>
      </c>
      <c r="H225" s="98">
        <f t="shared" si="2"/>
        <v>0.3164635835</v>
      </c>
      <c r="I225" s="23">
        <v>23730.0</v>
      </c>
      <c r="J225" s="98">
        <f t="shared" si="3"/>
        <v>0.2479621352</v>
      </c>
      <c r="K225" s="23">
        <v>26109.0</v>
      </c>
      <c r="L225" s="98">
        <f t="shared" si="4"/>
        <v>0.1002528445</v>
      </c>
      <c r="M225" s="98">
        <f t="shared" si="5"/>
        <v>2.264849318</v>
      </c>
    </row>
    <row r="226">
      <c r="A226" s="20" t="s">
        <v>121</v>
      </c>
      <c r="B226" s="20" t="s">
        <v>122</v>
      </c>
      <c r="C226" s="21" t="s">
        <v>36</v>
      </c>
      <c r="D226" s="23">
        <v>3514.0</v>
      </c>
      <c r="E226" s="23">
        <v>8134.0</v>
      </c>
      <c r="F226" s="98">
        <f t="shared" si="1"/>
        <v>1.314741036</v>
      </c>
      <c r="G226" s="23">
        <v>7393.0</v>
      </c>
      <c r="H226" s="98">
        <f t="shared" si="2"/>
        <v>-0.09109909024</v>
      </c>
      <c r="I226" s="23">
        <v>11811.0</v>
      </c>
      <c r="J226" s="98">
        <f t="shared" si="3"/>
        <v>0.5975923171</v>
      </c>
      <c r="K226" s="23">
        <v>11108.0</v>
      </c>
      <c r="L226" s="98">
        <f t="shared" si="4"/>
        <v>-0.05952078571</v>
      </c>
      <c r="M226" s="98">
        <f t="shared" si="5"/>
        <v>2.161070006</v>
      </c>
    </row>
    <row r="227">
      <c r="A227" s="26" t="s">
        <v>43</v>
      </c>
      <c r="B227" s="20" t="s">
        <v>44</v>
      </c>
      <c r="C227" s="21" t="s">
        <v>36</v>
      </c>
      <c r="D227" s="23">
        <v>52544.0</v>
      </c>
      <c r="E227" s="23">
        <v>135028.0</v>
      </c>
      <c r="F227" s="98">
        <f t="shared" si="1"/>
        <v>1.569808161</v>
      </c>
      <c r="G227" s="23">
        <v>149624.0</v>
      </c>
      <c r="H227" s="98">
        <f t="shared" si="2"/>
        <v>0.1080960986</v>
      </c>
      <c r="I227" s="23">
        <v>163259.0</v>
      </c>
      <c r="J227" s="98">
        <f t="shared" si="3"/>
        <v>0.09112842859</v>
      </c>
      <c r="K227" s="23">
        <v>166084.0</v>
      </c>
      <c r="L227" s="98">
        <f t="shared" si="4"/>
        <v>0.01730379336</v>
      </c>
      <c r="M227" s="98">
        <f t="shared" si="5"/>
        <v>2.160855664</v>
      </c>
    </row>
    <row r="228">
      <c r="A228" s="20" t="s">
        <v>154</v>
      </c>
      <c r="B228" s="20" t="s">
        <v>155</v>
      </c>
      <c r="C228" s="21" t="s">
        <v>36</v>
      </c>
      <c r="D228" s="23">
        <v>6837.0</v>
      </c>
      <c r="E228" s="23">
        <v>15688.0</v>
      </c>
      <c r="F228" s="98">
        <f t="shared" si="1"/>
        <v>1.294573643</v>
      </c>
      <c r="G228" s="23">
        <v>15372.0</v>
      </c>
      <c r="H228" s="98">
        <f t="shared" si="2"/>
        <v>-0.02014278429</v>
      </c>
      <c r="I228" s="23">
        <v>20762.0</v>
      </c>
      <c r="J228" s="98">
        <f t="shared" si="3"/>
        <v>0.3506375228</v>
      </c>
      <c r="K228" s="23">
        <v>21377.0</v>
      </c>
      <c r="L228" s="98">
        <f t="shared" si="4"/>
        <v>0.02962142375</v>
      </c>
      <c r="M228" s="98">
        <f t="shared" si="5"/>
        <v>2.126663741</v>
      </c>
    </row>
    <row r="229">
      <c r="A229" s="20" t="s">
        <v>192</v>
      </c>
      <c r="B229" s="20" t="s">
        <v>130</v>
      </c>
      <c r="C229" s="21" t="s">
        <v>36</v>
      </c>
      <c r="D229" s="23">
        <v>3122.0</v>
      </c>
      <c r="E229" s="23">
        <v>3505.0</v>
      </c>
      <c r="F229" s="98">
        <f t="shared" si="1"/>
        <v>0.1226777707</v>
      </c>
      <c r="G229" s="23">
        <v>3527.0</v>
      </c>
      <c r="H229" s="98">
        <f t="shared" si="2"/>
        <v>0.006276747504</v>
      </c>
      <c r="I229" s="23">
        <v>7536.0</v>
      </c>
      <c r="J229" s="98">
        <f t="shared" si="3"/>
        <v>1.136660051</v>
      </c>
      <c r="K229" s="23">
        <v>9701.0</v>
      </c>
      <c r="L229" s="98">
        <f t="shared" si="4"/>
        <v>0.2872876858</v>
      </c>
      <c r="M229" s="98">
        <f t="shared" si="5"/>
        <v>2.107303011</v>
      </c>
    </row>
    <row r="230">
      <c r="A230" s="20" t="s">
        <v>208</v>
      </c>
      <c r="B230" s="20" t="s">
        <v>209</v>
      </c>
      <c r="C230" s="21" t="s">
        <v>36</v>
      </c>
      <c r="D230" s="23">
        <v>1778.0</v>
      </c>
      <c r="E230" s="23">
        <v>5315.0</v>
      </c>
      <c r="F230" s="98">
        <f t="shared" si="1"/>
        <v>1.989313836</v>
      </c>
      <c r="G230" s="23">
        <v>4681.0</v>
      </c>
      <c r="H230" s="98">
        <f t="shared" si="2"/>
        <v>-0.1192850423</v>
      </c>
      <c r="I230" s="23">
        <v>5209.0</v>
      </c>
      <c r="J230" s="98">
        <f t="shared" si="3"/>
        <v>0.112796411</v>
      </c>
      <c r="K230" s="23">
        <v>5426.0</v>
      </c>
      <c r="L230" s="98">
        <f t="shared" si="4"/>
        <v>0.04165866769</v>
      </c>
      <c r="M230" s="98">
        <f t="shared" si="5"/>
        <v>2.051743532</v>
      </c>
    </row>
    <row r="231">
      <c r="A231" s="20" t="s">
        <v>186</v>
      </c>
      <c r="B231" s="20" t="s">
        <v>81</v>
      </c>
      <c r="C231" s="21" t="s">
        <v>36</v>
      </c>
      <c r="D231" s="23">
        <v>5059.0</v>
      </c>
      <c r="E231" s="23">
        <v>9684.0</v>
      </c>
      <c r="F231" s="98">
        <f t="shared" si="1"/>
        <v>0.9142122949</v>
      </c>
      <c r="G231" s="23">
        <v>9277.0</v>
      </c>
      <c r="H231" s="98">
        <f t="shared" si="2"/>
        <v>-0.04202808757</v>
      </c>
      <c r="I231" s="23">
        <v>13086.0</v>
      </c>
      <c r="J231" s="98">
        <f t="shared" si="3"/>
        <v>0.4105853185</v>
      </c>
      <c r="K231" s="23">
        <v>15429.0</v>
      </c>
      <c r="L231" s="98">
        <f t="shared" si="4"/>
        <v>0.179046309</v>
      </c>
      <c r="M231" s="98">
        <f t="shared" si="5"/>
        <v>2.049812216</v>
      </c>
    </row>
    <row r="232">
      <c r="A232" s="20" t="s">
        <v>284</v>
      </c>
      <c r="B232" s="20" t="s">
        <v>81</v>
      </c>
      <c r="C232" s="21" t="s">
        <v>36</v>
      </c>
      <c r="D232" s="23">
        <v>3891.0</v>
      </c>
      <c r="E232" s="23">
        <v>5137.0</v>
      </c>
      <c r="F232" s="98">
        <f t="shared" si="1"/>
        <v>0.3202261629</v>
      </c>
      <c r="G232" s="23">
        <v>7395.0</v>
      </c>
      <c r="H232" s="98">
        <f t="shared" si="2"/>
        <v>0.4395561612</v>
      </c>
      <c r="I232" s="23">
        <v>10591.0</v>
      </c>
      <c r="J232" s="98">
        <f t="shared" si="3"/>
        <v>0.432183908</v>
      </c>
      <c r="K232" s="23">
        <v>11789.0</v>
      </c>
      <c r="L232" s="98">
        <f t="shared" si="4"/>
        <v>0.1131149089</v>
      </c>
      <c r="M232" s="98">
        <f t="shared" si="5"/>
        <v>2.029812388</v>
      </c>
    </row>
    <row r="233">
      <c r="A233" s="20" t="s">
        <v>328</v>
      </c>
      <c r="B233" s="20" t="s">
        <v>58</v>
      </c>
      <c r="C233" s="21" t="s">
        <v>36</v>
      </c>
      <c r="D233" s="23">
        <v>1232.0</v>
      </c>
      <c r="E233" s="23">
        <v>2181.0</v>
      </c>
      <c r="F233" s="98">
        <f t="shared" si="1"/>
        <v>0.7702922078</v>
      </c>
      <c r="G233" s="23">
        <v>2622.0</v>
      </c>
      <c r="H233" s="98">
        <f t="shared" si="2"/>
        <v>0.2022008253</v>
      </c>
      <c r="I233" s="23">
        <v>3478.0</v>
      </c>
      <c r="J233" s="98">
        <f t="shared" si="3"/>
        <v>0.3264683448</v>
      </c>
      <c r="K233" s="23">
        <v>3589.0</v>
      </c>
      <c r="L233" s="98">
        <f t="shared" si="4"/>
        <v>0.03191489362</v>
      </c>
      <c r="M233" s="98">
        <f t="shared" si="5"/>
        <v>1.913149351</v>
      </c>
    </row>
    <row r="234">
      <c r="A234" s="26" t="s">
        <v>210</v>
      </c>
      <c r="B234" s="20" t="s">
        <v>56</v>
      </c>
      <c r="C234" s="21" t="s">
        <v>36</v>
      </c>
      <c r="D234" s="23">
        <f>353+6455</f>
        <v>6808</v>
      </c>
      <c r="E234" s="23">
        <f>469+9337</f>
        <v>9806</v>
      </c>
      <c r="F234" s="98">
        <f t="shared" si="1"/>
        <v>0.4403642773</v>
      </c>
      <c r="G234" s="23">
        <f>794+11042</f>
        <v>11836</v>
      </c>
      <c r="H234" s="98">
        <f t="shared" si="2"/>
        <v>0.2070161126</v>
      </c>
      <c r="I234" s="23">
        <f>1474+16011</f>
        <v>17485</v>
      </c>
      <c r="J234" s="98">
        <f t="shared" si="3"/>
        <v>0.4772727273</v>
      </c>
      <c r="K234" s="23">
        <f>2083+17498</f>
        <v>19581</v>
      </c>
      <c r="L234" s="98">
        <f t="shared" si="4"/>
        <v>0.1198741779</v>
      </c>
      <c r="M234" s="98">
        <f t="shared" si="5"/>
        <v>1.876175088</v>
      </c>
    </row>
    <row r="235">
      <c r="A235" s="26" t="s">
        <v>273</v>
      </c>
      <c r="B235" s="20" t="s">
        <v>79</v>
      </c>
      <c r="C235" s="21" t="s">
        <v>36</v>
      </c>
      <c r="D235" s="23">
        <v>5578.0</v>
      </c>
      <c r="E235" s="23">
        <v>12790.0</v>
      </c>
      <c r="F235" s="98">
        <f t="shared" si="1"/>
        <v>1.292936536</v>
      </c>
      <c r="G235" s="23">
        <v>15078.0</v>
      </c>
      <c r="H235" s="98">
        <f t="shared" si="2"/>
        <v>0.1788897576</v>
      </c>
      <c r="I235" s="23">
        <v>17134.0</v>
      </c>
      <c r="J235" s="98">
        <f t="shared" si="3"/>
        <v>0.1363576071</v>
      </c>
      <c r="K235" s="23">
        <v>15988.0</v>
      </c>
      <c r="L235" s="98">
        <f t="shared" si="4"/>
        <v>-0.06688455702</v>
      </c>
      <c r="M235" s="98">
        <f t="shared" si="5"/>
        <v>1.866260308</v>
      </c>
    </row>
    <row r="236">
      <c r="A236" s="20" t="s">
        <v>191</v>
      </c>
      <c r="B236" s="20" t="s">
        <v>122</v>
      </c>
      <c r="C236" s="21" t="s">
        <v>36</v>
      </c>
      <c r="D236" s="23">
        <v>6251.0</v>
      </c>
      <c r="E236" s="23">
        <v>11611.0</v>
      </c>
      <c r="F236" s="98">
        <f t="shared" si="1"/>
        <v>0.857462806</v>
      </c>
      <c r="G236" s="23">
        <v>12067.0</v>
      </c>
      <c r="H236" s="98">
        <f t="shared" si="2"/>
        <v>0.03927310309</v>
      </c>
      <c r="I236" s="23">
        <v>17675.0</v>
      </c>
      <c r="J236" s="98">
        <f t="shared" si="3"/>
        <v>0.4647385431</v>
      </c>
      <c r="K236" s="23">
        <v>17811.0</v>
      </c>
      <c r="L236" s="98">
        <f t="shared" si="4"/>
        <v>0.007694483734</v>
      </c>
      <c r="M236" s="98">
        <f t="shared" si="5"/>
        <v>1.849304111</v>
      </c>
    </row>
    <row r="237">
      <c r="A237" s="20" t="s">
        <v>249</v>
      </c>
      <c r="B237" s="20" t="s">
        <v>155</v>
      </c>
      <c r="C237" s="21" t="s">
        <v>36</v>
      </c>
      <c r="D237" s="23">
        <v>3952.0</v>
      </c>
      <c r="E237" s="23">
        <v>7302.0</v>
      </c>
      <c r="F237" s="98">
        <f t="shared" si="1"/>
        <v>0.8476720648</v>
      </c>
      <c r="G237" s="23">
        <v>7571.0</v>
      </c>
      <c r="H237" s="98">
        <f t="shared" si="2"/>
        <v>0.03683922213</v>
      </c>
      <c r="I237" s="23">
        <v>9956.0</v>
      </c>
      <c r="J237" s="98">
        <f t="shared" si="3"/>
        <v>0.3150178312</v>
      </c>
      <c r="K237" s="23">
        <v>10763.0</v>
      </c>
      <c r="L237" s="98">
        <f t="shared" si="4"/>
        <v>0.08105664926</v>
      </c>
      <c r="M237" s="98">
        <f t="shared" si="5"/>
        <v>1.723431174</v>
      </c>
    </row>
    <row r="238">
      <c r="A238" s="26" t="s">
        <v>138</v>
      </c>
      <c r="B238" s="20" t="s">
        <v>35</v>
      </c>
      <c r="C238" s="21" t="s">
        <v>36</v>
      </c>
      <c r="D238" s="23">
        <v>13207.0</v>
      </c>
      <c r="E238" s="23">
        <v>29630.0</v>
      </c>
      <c r="F238" s="98">
        <f t="shared" si="1"/>
        <v>1.243507231</v>
      </c>
      <c r="G238" s="23">
        <v>33268.0</v>
      </c>
      <c r="H238" s="98">
        <f t="shared" si="2"/>
        <v>0.1227809652</v>
      </c>
      <c r="I238" s="23">
        <v>35399.0</v>
      </c>
      <c r="J238" s="98">
        <f t="shared" si="3"/>
        <v>0.06405554888</v>
      </c>
      <c r="K238" s="23">
        <v>35717.0</v>
      </c>
      <c r="L238" s="98">
        <f t="shared" si="4"/>
        <v>0.008983304613</v>
      </c>
      <c r="M238" s="98">
        <f t="shared" si="5"/>
        <v>1.704399182</v>
      </c>
    </row>
    <row r="239">
      <c r="A239" s="26" t="s">
        <v>78</v>
      </c>
      <c r="B239" s="20" t="s">
        <v>79</v>
      </c>
      <c r="C239" s="21" t="s">
        <v>36</v>
      </c>
      <c r="D239" s="23">
        <v>21689.0</v>
      </c>
      <c r="E239" s="23">
        <v>33620.0</v>
      </c>
      <c r="F239" s="98">
        <f t="shared" si="1"/>
        <v>0.550094518</v>
      </c>
      <c r="G239" s="23">
        <v>46535.0</v>
      </c>
      <c r="H239" s="98">
        <f t="shared" si="2"/>
        <v>0.3841463415</v>
      </c>
      <c r="I239" s="23">
        <v>56363.0</v>
      </c>
      <c r="J239" s="98">
        <f t="shared" si="3"/>
        <v>0.2111958741</v>
      </c>
      <c r="K239" s="23">
        <v>57545.0</v>
      </c>
      <c r="L239" s="98">
        <f t="shared" si="4"/>
        <v>0.02097120451</v>
      </c>
      <c r="M239" s="98">
        <f t="shared" si="5"/>
        <v>1.653188252</v>
      </c>
    </row>
    <row r="240">
      <c r="A240" s="20" t="s">
        <v>633</v>
      </c>
      <c r="B240" s="20" t="s">
        <v>166</v>
      </c>
      <c r="C240" s="21" t="s">
        <v>36</v>
      </c>
      <c r="D240" s="23">
        <f>3428</f>
        <v>3428</v>
      </c>
      <c r="E240" s="23">
        <f>2313+157</f>
        <v>2470</v>
      </c>
      <c r="F240" s="98">
        <f t="shared" si="1"/>
        <v>-0.2794632439</v>
      </c>
      <c r="G240" s="23">
        <f>5124+178</f>
        <v>5302</v>
      </c>
      <c r="H240" s="98">
        <f t="shared" si="2"/>
        <v>1.146558704</v>
      </c>
      <c r="I240" s="23">
        <v>7911.0</v>
      </c>
      <c r="J240" s="98">
        <f t="shared" si="3"/>
        <v>0.492078461</v>
      </c>
      <c r="K240" s="23">
        <v>8962.0</v>
      </c>
      <c r="L240" s="98">
        <f t="shared" si="4"/>
        <v>0.1328529895</v>
      </c>
      <c r="M240" s="98">
        <f t="shared" si="5"/>
        <v>1.614352392</v>
      </c>
    </row>
    <row r="241">
      <c r="A241" s="20" t="s">
        <v>351</v>
      </c>
      <c r="B241" s="20" t="s">
        <v>166</v>
      </c>
      <c r="C241" s="21" t="s">
        <v>36</v>
      </c>
      <c r="D241" s="23">
        <f>1812+2622</f>
        <v>4434</v>
      </c>
      <c r="E241" s="23">
        <f>2375+4608</f>
        <v>6983</v>
      </c>
      <c r="F241" s="98">
        <f t="shared" si="1"/>
        <v>0.5748759585</v>
      </c>
      <c r="G241" s="23">
        <v>6557.0</v>
      </c>
      <c r="H241" s="98">
        <f t="shared" si="2"/>
        <v>-0.06100529858</v>
      </c>
      <c r="I241" s="23">
        <v>8836.0</v>
      </c>
      <c r="J241" s="98">
        <f t="shared" si="3"/>
        <v>0.3475674851</v>
      </c>
      <c r="K241" s="23">
        <v>11451.0</v>
      </c>
      <c r="L241" s="98">
        <f t="shared" si="4"/>
        <v>0.2959483929</v>
      </c>
      <c r="M241" s="98">
        <f t="shared" si="5"/>
        <v>1.582543978</v>
      </c>
    </row>
    <row r="242">
      <c r="A242" s="20" t="s">
        <v>290</v>
      </c>
      <c r="B242" s="20" t="s">
        <v>234</v>
      </c>
      <c r="C242" s="21" t="s">
        <v>36</v>
      </c>
      <c r="D242" s="23">
        <v>7628.0</v>
      </c>
      <c r="E242" s="23">
        <v>11624.0</v>
      </c>
      <c r="F242" s="98">
        <f t="shared" si="1"/>
        <v>0.5238594651</v>
      </c>
      <c r="G242" s="23">
        <v>13532.0</v>
      </c>
      <c r="H242" s="98">
        <f t="shared" si="2"/>
        <v>0.1641431521</v>
      </c>
      <c r="I242" s="23">
        <v>19368.0</v>
      </c>
      <c r="J242" s="98">
        <f t="shared" si="3"/>
        <v>0.4312740171</v>
      </c>
      <c r="K242" s="23">
        <v>19332.0</v>
      </c>
      <c r="L242" s="98">
        <f t="shared" si="4"/>
        <v>-0.001858736059</v>
      </c>
      <c r="M242" s="98">
        <f t="shared" si="5"/>
        <v>1.534347142</v>
      </c>
    </row>
    <row r="243">
      <c r="A243" s="26" t="s">
        <v>264</v>
      </c>
      <c r="B243" s="20" t="s">
        <v>66</v>
      </c>
      <c r="C243" s="21" t="s">
        <v>36</v>
      </c>
      <c r="D243" s="23">
        <v>4348.0</v>
      </c>
      <c r="E243" s="23">
        <v>6314.0</v>
      </c>
      <c r="F243" s="98">
        <f t="shared" si="1"/>
        <v>0.4521619135</v>
      </c>
      <c r="G243" s="23">
        <v>7341.0</v>
      </c>
      <c r="H243" s="98">
        <f t="shared" si="2"/>
        <v>0.1626544188</v>
      </c>
      <c r="I243" s="23">
        <v>9730.0</v>
      </c>
      <c r="J243" s="98">
        <f t="shared" si="3"/>
        <v>0.3254325024</v>
      </c>
      <c r="K243" s="23">
        <v>10970.0</v>
      </c>
      <c r="L243" s="98">
        <f t="shared" si="4"/>
        <v>0.1274409044</v>
      </c>
      <c r="M243" s="98">
        <f t="shared" si="5"/>
        <v>1.52299908</v>
      </c>
    </row>
    <row r="244">
      <c r="A244" s="26" t="s">
        <v>51</v>
      </c>
      <c r="B244" s="20" t="s">
        <v>52</v>
      </c>
      <c r="C244" s="21" t="s">
        <v>36</v>
      </c>
      <c r="D244" s="23">
        <v>120722.0</v>
      </c>
      <c r="E244" s="23">
        <v>267779.0</v>
      </c>
      <c r="F244" s="98">
        <f t="shared" si="1"/>
        <v>1.218145823</v>
      </c>
      <c r="G244" s="23">
        <v>298103.0</v>
      </c>
      <c r="H244" s="98">
        <f t="shared" si="2"/>
        <v>0.1132426367</v>
      </c>
      <c r="I244" s="23">
        <v>316715.0</v>
      </c>
      <c r="J244" s="98">
        <f t="shared" si="3"/>
        <v>0.06243479603</v>
      </c>
      <c r="K244" s="23">
        <v>301173.0</v>
      </c>
      <c r="L244" s="98">
        <f t="shared" si="4"/>
        <v>-0.04907250999</v>
      </c>
      <c r="M244" s="98">
        <f t="shared" si="5"/>
        <v>1.494764832</v>
      </c>
    </row>
    <row r="245">
      <c r="A245" s="26" t="s">
        <v>1339</v>
      </c>
      <c r="B245" s="20" t="s">
        <v>70</v>
      </c>
      <c r="C245" s="21" t="s">
        <v>36</v>
      </c>
      <c r="D245" s="23">
        <v>2158.0</v>
      </c>
      <c r="E245" s="23">
        <v>3165.0</v>
      </c>
      <c r="F245" s="98">
        <f t="shared" si="1"/>
        <v>0.4666357739</v>
      </c>
      <c r="G245" s="23">
        <v>3666.0</v>
      </c>
      <c r="H245" s="98">
        <f t="shared" si="2"/>
        <v>0.1582938389</v>
      </c>
      <c r="I245" s="23">
        <v>5042.0</v>
      </c>
      <c r="J245" s="98">
        <f t="shared" si="3"/>
        <v>0.3753409711</v>
      </c>
      <c r="K245" s="23">
        <v>5174.0</v>
      </c>
      <c r="L245" s="98">
        <f t="shared" si="4"/>
        <v>0.02618008727</v>
      </c>
      <c r="M245" s="98">
        <f t="shared" si="5"/>
        <v>1.397590361</v>
      </c>
    </row>
    <row r="246">
      <c r="A246" s="20" t="s">
        <v>500</v>
      </c>
      <c r="B246" s="20" t="s">
        <v>331</v>
      </c>
      <c r="C246" s="21" t="s">
        <v>36</v>
      </c>
      <c r="D246" s="23">
        <v>2645.0</v>
      </c>
      <c r="E246" s="23">
        <v>5210.0</v>
      </c>
      <c r="F246" s="98">
        <f t="shared" si="1"/>
        <v>0.9697542533</v>
      </c>
      <c r="G246" s="23">
        <v>6003.0</v>
      </c>
      <c r="H246" s="98">
        <f t="shared" si="2"/>
        <v>0.1522072937</v>
      </c>
      <c r="I246" s="23">
        <v>6282.0</v>
      </c>
      <c r="J246" s="98">
        <f t="shared" si="3"/>
        <v>0.04647676162</v>
      </c>
      <c r="K246" s="23">
        <v>6159.0</v>
      </c>
      <c r="L246" s="98">
        <f t="shared" si="4"/>
        <v>-0.01957975167</v>
      </c>
      <c r="M246" s="98">
        <f t="shared" si="5"/>
        <v>1.328544423</v>
      </c>
    </row>
    <row r="247">
      <c r="A247" s="20" t="s">
        <v>674</v>
      </c>
      <c r="B247" s="20" t="s">
        <v>58</v>
      </c>
      <c r="C247" s="21" t="s">
        <v>36</v>
      </c>
      <c r="D247" s="23">
        <v>1464.0</v>
      </c>
      <c r="E247" s="23">
        <v>2271.0</v>
      </c>
      <c r="F247" s="98">
        <f t="shared" si="1"/>
        <v>0.5512295082</v>
      </c>
      <c r="G247" s="23">
        <v>2406.0</v>
      </c>
      <c r="H247" s="98">
        <f t="shared" si="2"/>
        <v>0.05944517834</v>
      </c>
      <c r="I247" s="23">
        <v>3193.0</v>
      </c>
      <c r="J247" s="98">
        <f t="shared" si="3"/>
        <v>0.3270989194</v>
      </c>
      <c r="K247" s="23">
        <v>3363.0</v>
      </c>
      <c r="L247" s="98">
        <f t="shared" si="4"/>
        <v>0.05324146571</v>
      </c>
      <c r="M247" s="98">
        <f t="shared" si="5"/>
        <v>1.297131148</v>
      </c>
    </row>
    <row r="248">
      <c r="A248" s="26" t="s">
        <v>1348</v>
      </c>
      <c r="B248" s="20" t="s">
        <v>79</v>
      </c>
      <c r="C248" s="21" t="s">
        <v>36</v>
      </c>
      <c r="D248" s="23">
        <v>1662.0</v>
      </c>
      <c r="E248" s="23">
        <v>1621.0</v>
      </c>
      <c r="F248" s="98">
        <f t="shared" si="1"/>
        <v>-0.02466907341</v>
      </c>
      <c r="G248" s="23">
        <v>1808.0</v>
      </c>
      <c r="H248" s="98">
        <f t="shared" si="2"/>
        <v>0.1153608883</v>
      </c>
      <c r="I248" s="23">
        <v>2566.0</v>
      </c>
      <c r="J248" s="98">
        <f t="shared" si="3"/>
        <v>0.4192477876</v>
      </c>
      <c r="K248" s="23">
        <v>3803.0</v>
      </c>
      <c r="L248" s="98">
        <f t="shared" si="4"/>
        <v>0.4820732658</v>
      </c>
      <c r="M248" s="98">
        <f t="shared" si="5"/>
        <v>1.28820698</v>
      </c>
    </row>
    <row r="249">
      <c r="A249" s="20" t="s">
        <v>1316</v>
      </c>
      <c r="B249" s="20" t="s">
        <v>81</v>
      </c>
      <c r="C249" s="21" t="s">
        <v>36</v>
      </c>
      <c r="D249" s="23">
        <v>2193.0</v>
      </c>
      <c r="E249" s="23">
        <v>1754.0</v>
      </c>
      <c r="F249" s="98">
        <f t="shared" si="1"/>
        <v>-0.2001823985</v>
      </c>
      <c r="G249" s="23">
        <v>1710.0</v>
      </c>
      <c r="H249" s="98">
        <f t="shared" si="2"/>
        <v>-0.02508551881</v>
      </c>
      <c r="I249" s="23">
        <v>1992.0</v>
      </c>
      <c r="J249" s="98">
        <f t="shared" si="3"/>
        <v>0.1649122807</v>
      </c>
      <c r="K249" s="23">
        <v>5015.0</v>
      </c>
      <c r="L249" s="98">
        <f t="shared" si="4"/>
        <v>1.517570281</v>
      </c>
      <c r="M249" s="98">
        <f t="shared" si="5"/>
        <v>1.286821705</v>
      </c>
    </row>
    <row r="250">
      <c r="A250" s="20" t="s">
        <v>313</v>
      </c>
      <c r="B250" s="20" t="s">
        <v>314</v>
      </c>
      <c r="C250" s="21" t="s">
        <v>36</v>
      </c>
      <c r="D250" s="23">
        <v>8772.0</v>
      </c>
      <c r="E250" s="23">
        <v>14669.0</v>
      </c>
      <c r="F250" s="98">
        <f t="shared" si="1"/>
        <v>0.672252622</v>
      </c>
      <c r="G250" s="23">
        <v>17973.0</v>
      </c>
      <c r="H250" s="98">
        <f t="shared" si="2"/>
        <v>0.2252368941</v>
      </c>
      <c r="I250" s="23">
        <v>20524.0</v>
      </c>
      <c r="J250" s="98">
        <f t="shared" si="3"/>
        <v>0.1419351249</v>
      </c>
      <c r="K250" s="23">
        <v>19764.0</v>
      </c>
      <c r="L250" s="98">
        <f t="shared" si="4"/>
        <v>-0.03702981875</v>
      </c>
      <c r="M250" s="98">
        <f t="shared" si="5"/>
        <v>1.253077975</v>
      </c>
    </row>
    <row r="251">
      <c r="A251" s="20" t="s">
        <v>64</v>
      </c>
      <c r="B251" s="20" t="s">
        <v>155</v>
      </c>
      <c r="C251" s="21" t="s">
        <v>36</v>
      </c>
      <c r="D251" s="23">
        <v>1896.0</v>
      </c>
      <c r="E251" s="23">
        <v>2165.0</v>
      </c>
      <c r="F251" s="98">
        <f t="shared" si="1"/>
        <v>0.1418776371</v>
      </c>
      <c r="G251" s="23">
        <v>2373.0</v>
      </c>
      <c r="H251" s="98">
        <f t="shared" si="2"/>
        <v>0.096073903</v>
      </c>
      <c r="I251" s="23">
        <v>3355.0</v>
      </c>
      <c r="J251" s="98">
        <f t="shared" si="3"/>
        <v>0.413822166</v>
      </c>
      <c r="K251" s="23">
        <v>4229.0</v>
      </c>
      <c r="L251" s="98">
        <f t="shared" si="4"/>
        <v>0.2605067064</v>
      </c>
      <c r="M251" s="98">
        <f t="shared" si="5"/>
        <v>1.230485232</v>
      </c>
    </row>
    <row r="252">
      <c r="A252" s="20" t="s">
        <v>181</v>
      </c>
      <c r="B252" s="20" t="s">
        <v>81</v>
      </c>
      <c r="C252" s="21" t="s">
        <v>36</v>
      </c>
      <c r="D252" s="23">
        <v>4302.0</v>
      </c>
      <c r="E252" s="23">
        <v>5562.0</v>
      </c>
      <c r="F252" s="98">
        <f t="shared" si="1"/>
        <v>0.2928870293</v>
      </c>
      <c r="G252" s="23">
        <v>6266.0</v>
      </c>
      <c r="H252" s="98">
        <f t="shared" si="2"/>
        <v>0.1265731751</v>
      </c>
      <c r="I252" s="23">
        <v>8614.0</v>
      </c>
      <c r="J252" s="98">
        <f t="shared" si="3"/>
        <v>0.374720715</v>
      </c>
      <c r="K252" s="23">
        <v>9411.0</v>
      </c>
      <c r="L252" s="98">
        <f t="shared" si="4"/>
        <v>0.09252379847</v>
      </c>
      <c r="M252" s="98">
        <f t="shared" si="5"/>
        <v>1.187587169</v>
      </c>
    </row>
    <row r="253">
      <c r="A253" s="20" t="s">
        <v>323</v>
      </c>
      <c r="B253" s="20" t="s">
        <v>166</v>
      </c>
      <c r="C253" s="21" t="s">
        <v>36</v>
      </c>
      <c r="D253" s="23">
        <f>3818</f>
        <v>3818</v>
      </c>
      <c r="E253" s="23">
        <v>3775.0</v>
      </c>
      <c r="F253" s="98">
        <f t="shared" si="1"/>
        <v>-0.01126244107</v>
      </c>
      <c r="G253" s="23">
        <v>4684.0</v>
      </c>
      <c r="H253" s="98">
        <f t="shared" si="2"/>
        <v>0.240794702</v>
      </c>
      <c r="I253" s="23">
        <v>7802.0</v>
      </c>
      <c r="J253" s="98">
        <f t="shared" si="3"/>
        <v>0.6656703672</v>
      </c>
      <c r="K253" s="23">
        <v>8227.0</v>
      </c>
      <c r="L253" s="98">
        <f t="shared" si="4"/>
        <v>0.054473212</v>
      </c>
      <c r="M253" s="98">
        <f t="shared" si="5"/>
        <v>1.154793085</v>
      </c>
    </row>
    <row r="254">
      <c r="A254" s="20" t="s">
        <v>235</v>
      </c>
      <c r="B254" s="20" t="s">
        <v>314</v>
      </c>
      <c r="C254" s="21" t="s">
        <v>36</v>
      </c>
      <c r="D254" s="23">
        <v>2554.0</v>
      </c>
      <c r="E254" s="23">
        <v>4106.0</v>
      </c>
      <c r="F254" s="98">
        <f t="shared" si="1"/>
        <v>0.6076742365</v>
      </c>
      <c r="G254" s="23">
        <v>4749.0</v>
      </c>
      <c r="H254" s="98">
        <f t="shared" si="2"/>
        <v>0.1566000974</v>
      </c>
      <c r="I254" s="23">
        <v>5489.0</v>
      </c>
      <c r="J254" s="98">
        <f t="shared" si="3"/>
        <v>0.1558222784</v>
      </c>
      <c r="K254" s="23">
        <v>5455.0</v>
      </c>
      <c r="L254" s="98">
        <f t="shared" si="4"/>
        <v>-0.006194206595</v>
      </c>
      <c r="M254" s="98">
        <f t="shared" si="5"/>
        <v>1.135865309</v>
      </c>
    </row>
    <row r="255">
      <c r="A255" s="20" t="s">
        <v>1359</v>
      </c>
      <c r="B255" s="20" t="s">
        <v>58</v>
      </c>
      <c r="C255" s="21" t="s">
        <v>36</v>
      </c>
      <c r="D255" s="23">
        <v>717.0</v>
      </c>
      <c r="E255" s="23">
        <v>811.0</v>
      </c>
      <c r="F255" s="98">
        <f t="shared" si="1"/>
        <v>0.1311018131</v>
      </c>
      <c r="G255" s="23">
        <v>1166.0</v>
      </c>
      <c r="H255" s="98">
        <f t="shared" si="2"/>
        <v>0.4377311961</v>
      </c>
      <c r="I255" s="23">
        <v>1425.0</v>
      </c>
      <c r="J255" s="98">
        <f t="shared" si="3"/>
        <v>0.2221269297</v>
      </c>
      <c r="K255" s="23">
        <v>1500.0</v>
      </c>
      <c r="L255" s="98">
        <f t="shared" si="4"/>
        <v>0.05263157895</v>
      </c>
      <c r="M255" s="98">
        <f t="shared" si="5"/>
        <v>1.092050209</v>
      </c>
    </row>
    <row r="256">
      <c r="A256" s="20" t="s">
        <v>494</v>
      </c>
      <c r="B256" s="20" t="s">
        <v>155</v>
      </c>
      <c r="C256" s="21" t="s">
        <v>36</v>
      </c>
      <c r="D256" s="23">
        <v>4121.0</v>
      </c>
      <c r="E256" s="23">
        <v>5383.0</v>
      </c>
      <c r="F256" s="98">
        <f t="shared" si="1"/>
        <v>0.3062363504</v>
      </c>
      <c r="G256" s="23">
        <v>5997.0</v>
      </c>
      <c r="H256" s="98">
        <f t="shared" si="2"/>
        <v>0.1140627903</v>
      </c>
      <c r="I256" s="23">
        <v>7517.0</v>
      </c>
      <c r="J256" s="98">
        <f t="shared" si="3"/>
        <v>0.2534600634</v>
      </c>
      <c r="K256" s="23">
        <v>8594.0</v>
      </c>
      <c r="L256" s="98">
        <f t="shared" si="4"/>
        <v>0.1432752428</v>
      </c>
      <c r="M256" s="98">
        <f t="shared" si="5"/>
        <v>1.085416161</v>
      </c>
    </row>
    <row r="257">
      <c r="A257" s="26" t="s">
        <v>298</v>
      </c>
      <c r="B257" s="20" t="s">
        <v>52</v>
      </c>
      <c r="C257" s="21" t="s">
        <v>36</v>
      </c>
      <c r="D257" s="23">
        <v>6898.0</v>
      </c>
      <c r="E257" s="23">
        <v>14498.0</v>
      </c>
      <c r="F257" s="98">
        <f t="shared" si="1"/>
        <v>1.101768629</v>
      </c>
      <c r="G257" s="23">
        <v>15721.0</v>
      </c>
      <c r="H257" s="98">
        <f t="shared" si="2"/>
        <v>0.08435646296</v>
      </c>
      <c r="I257" s="23">
        <v>15601.0</v>
      </c>
      <c r="J257" s="98">
        <f t="shared" si="3"/>
        <v>-0.00763310222</v>
      </c>
      <c r="K257" s="23">
        <v>14171.0</v>
      </c>
      <c r="L257" s="98">
        <f t="shared" si="4"/>
        <v>-0.09166079097</v>
      </c>
      <c r="M257" s="98">
        <f t="shared" si="5"/>
        <v>1.054363584</v>
      </c>
    </row>
    <row r="258">
      <c r="A258" s="20" t="s">
        <v>435</v>
      </c>
      <c r="B258" s="20" t="s">
        <v>81</v>
      </c>
      <c r="C258" s="21" t="s">
        <v>36</v>
      </c>
      <c r="D258" s="23">
        <v>2699.0</v>
      </c>
      <c r="E258" s="23">
        <v>3118.0</v>
      </c>
      <c r="F258" s="98">
        <f t="shared" si="1"/>
        <v>0.1552426825</v>
      </c>
      <c r="G258" s="23">
        <v>3766.0</v>
      </c>
      <c r="H258" s="98">
        <f t="shared" si="2"/>
        <v>0.2078255292</v>
      </c>
      <c r="I258" s="23">
        <v>4760.0</v>
      </c>
      <c r="J258" s="98">
        <f t="shared" si="3"/>
        <v>0.2639405204</v>
      </c>
      <c r="K258" s="23">
        <v>5391.0</v>
      </c>
      <c r="L258" s="98">
        <f t="shared" si="4"/>
        <v>0.1325630252</v>
      </c>
      <c r="M258" s="98">
        <f t="shared" si="5"/>
        <v>0.9974064468</v>
      </c>
    </row>
    <row r="259">
      <c r="A259" s="20" t="s">
        <v>410</v>
      </c>
      <c r="B259" s="20" t="s">
        <v>189</v>
      </c>
      <c r="C259" s="21" t="s">
        <v>36</v>
      </c>
      <c r="D259" s="23">
        <v>3128.0</v>
      </c>
      <c r="E259" s="23">
        <v>4477.0</v>
      </c>
      <c r="F259" s="98">
        <f t="shared" si="1"/>
        <v>0.4312659847</v>
      </c>
      <c r="G259" s="23">
        <v>5356.0</v>
      </c>
      <c r="H259" s="98">
        <f t="shared" si="2"/>
        <v>0.1963368327</v>
      </c>
      <c r="I259" s="23">
        <v>6456.0</v>
      </c>
      <c r="J259" s="98">
        <f t="shared" si="3"/>
        <v>0.2053771471</v>
      </c>
      <c r="K259" s="23">
        <v>6245.0</v>
      </c>
      <c r="L259" s="98">
        <f t="shared" si="4"/>
        <v>-0.03268277571</v>
      </c>
      <c r="M259" s="98">
        <f t="shared" si="5"/>
        <v>0.996483376</v>
      </c>
    </row>
    <row r="260">
      <c r="A260" s="20" t="s">
        <v>277</v>
      </c>
      <c r="B260" s="20" t="s">
        <v>166</v>
      </c>
      <c r="C260" s="21" t="s">
        <v>36</v>
      </c>
      <c r="D260" s="23">
        <f>1928</f>
        <v>1928</v>
      </c>
      <c r="E260" s="23">
        <f>1637+502</f>
        <v>2139</v>
      </c>
      <c r="F260" s="98">
        <f t="shared" si="1"/>
        <v>0.109439834</v>
      </c>
      <c r="G260" s="23">
        <f>2082+305</f>
        <v>2387</v>
      </c>
      <c r="H260" s="98">
        <f t="shared" si="2"/>
        <v>0.115942029</v>
      </c>
      <c r="I260" s="23">
        <f>2648+512</f>
        <v>3160</v>
      </c>
      <c r="J260" s="98">
        <f t="shared" si="3"/>
        <v>0.3238374529</v>
      </c>
      <c r="K260" s="23">
        <f>3360+404</f>
        <v>3764</v>
      </c>
      <c r="L260" s="98">
        <f t="shared" si="4"/>
        <v>0.1911392405</v>
      </c>
      <c r="M260" s="98">
        <f t="shared" si="5"/>
        <v>0.9522821577</v>
      </c>
    </row>
    <row r="261">
      <c r="A261" s="20" t="s">
        <v>1362</v>
      </c>
      <c r="B261" s="20" t="s">
        <v>147</v>
      </c>
      <c r="C261" s="21" t="s">
        <v>36</v>
      </c>
      <c r="D261" s="23">
        <v>7660.0</v>
      </c>
      <c r="E261" s="23">
        <v>12451.0</v>
      </c>
      <c r="F261" s="98">
        <f t="shared" si="1"/>
        <v>0.6254569191</v>
      </c>
      <c r="G261" s="23">
        <v>14691.0</v>
      </c>
      <c r="H261" s="98">
        <f t="shared" si="2"/>
        <v>0.1799052285</v>
      </c>
      <c r="I261" s="23">
        <v>14705.0</v>
      </c>
      <c r="J261" s="98">
        <f t="shared" si="3"/>
        <v>0.0009529644</v>
      </c>
      <c r="K261" s="23">
        <v>14806.0</v>
      </c>
      <c r="L261" s="98">
        <f t="shared" si="4"/>
        <v>0.006868412105</v>
      </c>
      <c r="M261" s="98">
        <f t="shared" si="5"/>
        <v>0.9328981723</v>
      </c>
    </row>
    <row r="262">
      <c r="A262" s="26" t="s">
        <v>318</v>
      </c>
      <c r="B262" s="20" t="s">
        <v>66</v>
      </c>
      <c r="C262" s="21" t="s">
        <v>36</v>
      </c>
      <c r="D262" s="23">
        <v>2271.0</v>
      </c>
      <c r="E262" s="50">
        <f>971+1879</f>
        <v>2850</v>
      </c>
      <c r="F262" s="98">
        <f t="shared" si="1"/>
        <v>0.2549537649</v>
      </c>
      <c r="G262" s="50">
        <f>733+2674</f>
        <v>3407</v>
      </c>
      <c r="H262" s="98">
        <f t="shared" si="2"/>
        <v>0.1954385965</v>
      </c>
      <c r="I262" s="50">
        <f>922+3012</f>
        <v>3934</v>
      </c>
      <c r="J262" s="98">
        <f t="shared" si="3"/>
        <v>0.154681538</v>
      </c>
      <c r="K262" s="50">
        <f>845+3486</f>
        <v>4331</v>
      </c>
      <c r="L262" s="98">
        <f t="shared" si="4"/>
        <v>0.1009150991</v>
      </c>
      <c r="M262" s="98">
        <f t="shared" si="5"/>
        <v>0.9070893879</v>
      </c>
    </row>
    <row r="263">
      <c r="A263" s="20" t="s">
        <v>1358</v>
      </c>
      <c r="B263" s="20" t="s">
        <v>58</v>
      </c>
      <c r="C263" s="21" t="s">
        <v>36</v>
      </c>
      <c r="D263" s="23">
        <v>2337.0</v>
      </c>
      <c r="E263" s="23">
        <v>2448.0</v>
      </c>
      <c r="F263" s="98">
        <f t="shared" si="1"/>
        <v>0.04749679076</v>
      </c>
      <c r="G263" s="23">
        <v>2467.0</v>
      </c>
      <c r="H263" s="98">
        <f t="shared" si="2"/>
        <v>0.007761437908</v>
      </c>
      <c r="I263" s="23">
        <v>4146.0</v>
      </c>
      <c r="J263" s="98">
        <f t="shared" si="3"/>
        <v>0.6805837049</v>
      </c>
      <c r="K263" s="23">
        <v>4262.0</v>
      </c>
      <c r="L263" s="98">
        <f t="shared" si="4"/>
        <v>0.02797877472</v>
      </c>
      <c r="M263" s="98">
        <f t="shared" si="5"/>
        <v>0.8237056055</v>
      </c>
    </row>
    <row r="264">
      <c r="A264" s="20" t="s">
        <v>164</v>
      </c>
      <c r="B264" s="20" t="s">
        <v>155</v>
      </c>
      <c r="C264" s="21" t="s">
        <v>36</v>
      </c>
      <c r="D264" s="23">
        <v>15066.0</v>
      </c>
      <c r="E264" s="23">
        <v>19495.0</v>
      </c>
      <c r="F264" s="98">
        <f t="shared" si="1"/>
        <v>0.2939731847</v>
      </c>
      <c r="G264" s="23">
        <v>22555.0</v>
      </c>
      <c r="H264" s="98">
        <f t="shared" si="2"/>
        <v>0.1569633239</v>
      </c>
      <c r="I264" s="23">
        <v>25773.0</v>
      </c>
      <c r="J264" s="98">
        <f t="shared" si="3"/>
        <v>0.1426734649</v>
      </c>
      <c r="K264" s="23">
        <v>27100.0</v>
      </c>
      <c r="L264" s="98">
        <f t="shared" si="4"/>
        <v>0.05148799131</v>
      </c>
      <c r="M264" s="98">
        <f t="shared" si="5"/>
        <v>0.7987521572</v>
      </c>
    </row>
    <row r="265">
      <c r="A265" s="20" t="s">
        <v>342</v>
      </c>
      <c r="B265" s="20" t="s">
        <v>166</v>
      </c>
      <c r="C265" s="21" t="s">
        <v>36</v>
      </c>
      <c r="D265" s="23">
        <v>1204.0</v>
      </c>
      <c r="E265" s="23">
        <v>1036.0</v>
      </c>
      <c r="F265" s="98">
        <f t="shared" si="1"/>
        <v>-0.1395348837</v>
      </c>
      <c r="G265" s="23">
        <v>1083.0</v>
      </c>
      <c r="H265" s="98">
        <f t="shared" si="2"/>
        <v>0.04536679537</v>
      </c>
      <c r="I265" s="23">
        <v>1399.0</v>
      </c>
      <c r="J265" s="98">
        <f t="shared" si="3"/>
        <v>0.2917820868</v>
      </c>
      <c r="K265" s="23">
        <v>2139.0</v>
      </c>
      <c r="L265" s="98">
        <f t="shared" si="4"/>
        <v>0.5289492495</v>
      </c>
      <c r="M265" s="98">
        <f t="shared" si="5"/>
        <v>0.7765780731</v>
      </c>
    </row>
    <row r="266">
      <c r="A266" s="20" t="s">
        <v>188</v>
      </c>
      <c r="B266" s="20" t="s">
        <v>189</v>
      </c>
      <c r="C266" s="21" t="s">
        <v>36</v>
      </c>
      <c r="D266" s="23">
        <f>7237+743</f>
        <v>7980</v>
      </c>
      <c r="E266" s="23">
        <v>10118.0</v>
      </c>
      <c r="F266" s="98">
        <f t="shared" si="1"/>
        <v>0.2679197995</v>
      </c>
      <c r="G266" s="23">
        <v>11170.0</v>
      </c>
      <c r="H266" s="98">
        <f t="shared" si="2"/>
        <v>0.1039731172</v>
      </c>
      <c r="I266" s="23">
        <v>14044.0</v>
      </c>
      <c r="J266" s="98">
        <f t="shared" si="3"/>
        <v>0.2572963295</v>
      </c>
      <c r="K266" s="23">
        <v>14067.0</v>
      </c>
      <c r="L266" s="98">
        <f t="shared" si="4"/>
        <v>0.001637710054</v>
      </c>
      <c r="M266" s="98">
        <f t="shared" si="5"/>
        <v>0.7627819549</v>
      </c>
    </row>
    <row r="267">
      <c r="A267" s="20" t="s">
        <v>1360</v>
      </c>
      <c r="B267" s="20" t="s">
        <v>58</v>
      </c>
      <c r="C267" s="21" t="s">
        <v>36</v>
      </c>
      <c r="D267" s="23">
        <v>741.0</v>
      </c>
      <c r="E267" s="23">
        <v>899.0</v>
      </c>
      <c r="F267" s="98">
        <f t="shared" si="1"/>
        <v>0.2132253711</v>
      </c>
      <c r="G267" s="23">
        <v>1166.0</v>
      </c>
      <c r="H267" s="98">
        <f t="shared" si="2"/>
        <v>0.296996663</v>
      </c>
      <c r="I267" s="23">
        <v>1364.0</v>
      </c>
      <c r="J267" s="98">
        <f t="shared" si="3"/>
        <v>0.1698113208</v>
      </c>
      <c r="K267" s="23">
        <v>1301.0</v>
      </c>
      <c r="L267" s="98">
        <f t="shared" si="4"/>
        <v>-0.04618768328</v>
      </c>
      <c r="M267" s="98">
        <f t="shared" si="5"/>
        <v>0.7557354926</v>
      </c>
    </row>
    <row r="268">
      <c r="A268" s="20" t="s">
        <v>323</v>
      </c>
      <c r="B268" s="20" t="s">
        <v>234</v>
      </c>
      <c r="C268" s="21" t="s">
        <v>36</v>
      </c>
      <c r="D268" s="23">
        <v>2480.0</v>
      </c>
      <c r="E268" s="23">
        <v>2603.0</v>
      </c>
      <c r="F268" s="98">
        <f t="shared" si="1"/>
        <v>0.04959677419</v>
      </c>
      <c r="G268" s="23">
        <v>3448.0</v>
      </c>
      <c r="H268" s="98">
        <f t="shared" si="2"/>
        <v>0.3246254322</v>
      </c>
      <c r="I268" s="23">
        <v>4443.0</v>
      </c>
      <c r="J268" s="98">
        <f t="shared" si="3"/>
        <v>0.2885730858</v>
      </c>
      <c r="K268" s="23">
        <v>4353.0</v>
      </c>
      <c r="L268" s="98">
        <f t="shared" si="4"/>
        <v>-0.02025658339</v>
      </c>
      <c r="M268" s="98">
        <f t="shared" si="5"/>
        <v>0.7552419355</v>
      </c>
    </row>
    <row r="269">
      <c r="A269" s="26" t="s">
        <v>285</v>
      </c>
      <c r="B269" s="20" t="s">
        <v>79</v>
      </c>
      <c r="C269" s="21" t="s">
        <v>36</v>
      </c>
      <c r="D269" s="23">
        <v>3017.0</v>
      </c>
      <c r="E269" s="23">
        <v>3798.0</v>
      </c>
      <c r="F269" s="98">
        <f t="shared" si="1"/>
        <v>0.2588664236</v>
      </c>
      <c r="G269" s="23">
        <v>4677.0</v>
      </c>
      <c r="H269" s="98">
        <f t="shared" si="2"/>
        <v>0.2314375987</v>
      </c>
      <c r="I269" s="23">
        <v>4942.0</v>
      </c>
      <c r="J269" s="98">
        <f t="shared" si="3"/>
        <v>0.0566602523</v>
      </c>
      <c r="K269" s="23">
        <v>5162.0</v>
      </c>
      <c r="L269" s="98">
        <f t="shared" si="4"/>
        <v>0.04451639013</v>
      </c>
      <c r="M269" s="98">
        <f t="shared" si="5"/>
        <v>0.7109711634</v>
      </c>
    </row>
    <row r="270">
      <c r="A270" s="20" t="s">
        <v>248</v>
      </c>
      <c r="B270" s="20" t="s">
        <v>209</v>
      </c>
      <c r="C270" s="21" t="s">
        <v>36</v>
      </c>
      <c r="D270" s="23">
        <v>5056.0</v>
      </c>
      <c r="E270" s="23">
        <v>6614.0</v>
      </c>
      <c r="F270" s="98">
        <f t="shared" si="1"/>
        <v>0.3081487342</v>
      </c>
      <c r="G270" s="23">
        <v>7435.0</v>
      </c>
      <c r="H270" s="98">
        <f t="shared" si="2"/>
        <v>0.124130632</v>
      </c>
      <c r="I270" s="23">
        <v>8047.0</v>
      </c>
      <c r="J270" s="98">
        <f t="shared" si="3"/>
        <v>0.08231338265</v>
      </c>
      <c r="K270" s="23">
        <v>8618.0</v>
      </c>
      <c r="L270" s="98">
        <f t="shared" si="4"/>
        <v>0.07095812104</v>
      </c>
      <c r="M270" s="98">
        <f t="shared" si="5"/>
        <v>0.7045094937</v>
      </c>
    </row>
    <row r="271">
      <c r="A271" s="20" t="s">
        <v>631</v>
      </c>
      <c r="B271" s="20" t="s">
        <v>314</v>
      </c>
      <c r="C271" s="21" t="s">
        <v>36</v>
      </c>
      <c r="D271" s="23">
        <v>3594.0</v>
      </c>
      <c r="E271" s="23">
        <v>4590.0</v>
      </c>
      <c r="F271" s="98">
        <f t="shared" si="1"/>
        <v>0.2771285476</v>
      </c>
      <c r="G271" s="23">
        <v>4343.0</v>
      </c>
      <c r="H271" s="98">
        <f t="shared" si="2"/>
        <v>-0.05381263617</v>
      </c>
      <c r="I271" s="23">
        <v>5417.0</v>
      </c>
      <c r="J271" s="98">
        <f t="shared" si="3"/>
        <v>0.2472944969</v>
      </c>
      <c r="K271" s="23">
        <v>5963.0</v>
      </c>
      <c r="L271" s="98">
        <f t="shared" si="4"/>
        <v>0.1007937973</v>
      </c>
      <c r="M271" s="98">
        <f t="shared" si="5"/>
        <v>0.6591541458</v>
      </c>
    </row>
    <row r="272">
      <c r="A272" s="20" t="s">
        <v>533</v>
      </c>
      <c r="B272" s="20" t="s">
        <v>130</v>
      </c>
      <c r="C272" s="21" t="s">
        <v>36</v>
      </c>
      <c r="D272" s="23">
        <v>1057.0</v>
      </c>
      <c r="E272" s="23">
        <v>1112.0</v>
      </c>
      <c r="F272" s="98">
        <f t="shared" si="1"/>
        <v>0.05203405866</v>
      </c>
      <c r="G272" s="23">
        <v>1034.0</v>
      </c>
      <c r="H272" s="98">
        <f t="shared" si="2"/>
        <v>-0.07014388489</v>
      </c>
      <c r="I272" s="23">
        <v>1956.0</v>
      </c>
      <c r="J272" s="98">
        <f t="shared" si="3"/>
        <v>0.8916827853</v>
      </c>
      <c r="K272" s="23">
        <v>1745.0</v>
      </c>
      <c r="L272" s="98">
        <f t="shared" si="4"/>
        <v>-0.1078732106</v>
      </c>
      <c r="M272" s="98">
        <f t="shared" si="5"/>
        <v>0.6508987701</v>
      </c>
    </row>
    <row r="273">
      <c r="A273" s="26" t="s">
        <v>101</v>
      </c>
      <c r="B273" s="20" t="s">
        <v>52</v>
      </c>
      <c r="C273" s="21" t="s">
        <v>36</v>
      </c>
      <c r="D273" s="23">
        <v>30999.0</v>
      </c>
      <c r="E273" s="23">
        <v>70324.0</v>
      </c>
      <c r="F273" s="98">
        <f t="shared" si="1"/>
        <v>1.268589309</v>
      </c>
      <c r="G273" s="23">
        <v>68166.0</v>
      </c>
      <c r="H273" s="98">
        <f t="shared" si="2"/>
        <v>-0.0306865366</v>
      </c>
      <c r="I273" s="23">
        <v>59261.0</v>
      </c>
      <c r="J273" s="98">
        <f t="shared" si="3"/>
        <v>-0.1306369744</v>
      </c>
      <c r="K273" s="23">
        <v>50115.0</v>
      </c>
      <c r="L273" s="98">
        <f t="shared" si="4"/>
        <v>-0.1543342164</v>
      </c>
      <c r="M273" s="98">
        <f t="shared" si="5"/>
        <v>0.6166650537</v>
      </c>
    </row>
    <row r="274">
      <c r="A274" s="20" t="s">
        <v>146</v>
      </c>
      <c r="B274" s="20" t="s">
        <v>147</v>
      </c>
      <c r="C274" s="21" t="s">
        <v>36</v>
      </c>
      <c r="D274" s="23">
        <v>16451.0</v>
      </c>
      <c r="E274" s="23">
        <v>23593.0</v>
      </c>
      <c r="F274" s="98">
        <f t="shared" si="1"/>
        <v>0.4341377424</v>
      </c>
      <c r="G274" s="23">
        <v>23227.0</v>
      </c>
      <c r="H274" s="98">
        <f t="shared" si="2"/>
        <v>-0.01551307591</v>
      </c>
      <c r="I274" s="23">
        <v>25842.0</v>
      </c>
      <c r="J274" s="98">
        <f t="shared" si="3"/>
        <v>0.1125844922</v>
      </c>
      <c r="K274" s="23">
        <v>26381.0</v>
      </c>
      <c r="L274" s="98">
        <f t="shared" si="4"/>
        <v>0.02085751877</v>
      </c>
      <c r="M274" s="98">
        <f t="shared" si="5"/>
        <v>0.6036107228</v>
      </c>
    </row>
    <row r="275">
      <c r="A275" s="20" t="s">
        <v>1337</v>
      </c>
      <c r="B275" s="20" t="s">
        <v>155</v>
      </c>
      <c r="C275" s="21" t="s">
        <v>36</v>
      </c>
      <c r="D275" s="23">
        <v>1526.0</v>
      </c>
      <c r="E275" s="23">
        <v>1921.0</v>
      </c>
      <c r="F275" s="98">
        <f t="shared" si="1"/>
        <v>0.2588466579</v>
      </c>
      <c r="G275" s="23">
        <v>1668.0</v>
      </c>
      <c r="H275" s="98">
        <f t="shared" si="2"/>
        <v>-0.1317022384</v>
      </c>
      <c r="I275" s="23">
        <v>2281.0</v>
      </c>
      <c r="J275" s="98">
        <f t="shared" si="3"/>
        <v>0.3675059952</v>
      </c>
      <c r="K275" s="23">
        <v>2422.0</v>
      </c>
      <c r="L275" s="98">
        <f t="shared" si="4"/>
        <v>0.06181499342</v>
      </c>
      <c r="M275" s="98">
        <f t="shared" si="5"/>
        <v>0.5871559633</v>
      </c>
    </row>
    <row r="276">
      <c r="A276" s="26" t="s">
        <v>1057</v>
      </c>
      <c r="B276" s="20" t="s">
        <v>66</v>
      </c>
      <c r="C276" s="21" t="s">
        <v>36</v>
      </c>
      <c r="D276" s="23">
        <v>4462.0</v>
      </c>
      <c r="E276" s="23">
        <v>4966.0</v>
      </c>
      <c r="F276" s="98">
        <f t="shared" si="1"/>
        <v>0.1129538324</v>
      </c>
      <c r="G276" s="23">
        <v>5553.0</v>
      </c>
      <c r="H276" s="98">
        <f t="shared" si="2"/>
        <v>0.1182037857</v>
      </c>
      <c r="I276" s="23">
        <v>6709.0</v>
      </c>
      <c r="J276" s="98">
        <f t="shared" si="3"/>
        <v>0.2081757608</v>
      </c>
      <c r="K276" s="23">
        <v>6908.0</v>
      </c>
      <c r="L276" s="98">
        <f t="shared" si="4"/>
        <v>0.02966164853</v>
      </c>
      <c r="M276" s="98">
        <f t="shared" si="5"/>
        <v>0.5481846706</v>
      </c>
    </row>
    <row r="277">
      <c r="A277" s="26" t="s">
        <v>1354</v>
      </c>
      <c r="B277" s="20" t="s">
        <v>66</v>
      </c>
      <c r="C277" s="21" t="s">
        <v>36</v>
      </c>
      <c r="D277" s="23">
        <v>1396.0</v>
      </c>
      <c r="E277" s="23">
        <v>1342.0</v>
      </c>
      <c r="F277" s="98">
        <f t="shared" si="1"/>
        <v>-0.03868194842</v>
      </c>
      <c r="G277" s="23">
        <v>1389.0</v>
      </c>
      <c r="H277" s="98">
        <f t="shared" si="2"/>
        <v>0.03502235469</v>
      </c>
      <c r="I277" s="23">
        <v>1711.0</v>
      </c>
      <c r="J277" s="98">
        <f t="shared" si="3"/>
        <v>0.2318214543</v>
      </c>
      <c r="K277" s="23">
        <v>2160.0</v>
      </c>
      <c r="L277" s="98">
        <f t="shared" si="4"/>
        <v>0.2624196376</v>
      </c>
      <c r="M277" s="98">
        <f t="shared" si="5"/>
        <v>0.547277937</v>
      </c>
    </row>
    <row r="278">
      <c r="A278" s="20" t="s">
        <v>447</v>
      </c>
      <c r="B278" s="20" t="s">
        <v>331</v>
      </c>
      <c r="C278" s="21" t="s">
        <v>36</v>
      </c>
      <c r="D278" s="23">
        <v>1406.0</v>
      </c>
      <c r="E278" s="23">
        <v>2232.0</v>
      </c>
      <c r="F278" s="98">
        <f t="shared" si="1"/>
        <v>0.5874822191</v>
      </c>
      <c r="G278" s="23">
        <v>1619.0</v>
      </c>
      <c r="H278" s="98">
        <f t="shared" si="2"/>
        <v>-0.2746415771</v>
      </c>
      <c r="I278" s="23">
        <v>1868.0</v>
      </c>
      <c r="J278" s="98">
        <f t="shared" si="3"/>
        <v>0.1537986411</v>
      </c>
      <c r="K278" s="23">
        <v>2133.0</v>
      </c>
      <c r="L278" s="98">
        <f t="shared" si="4"/>
        <v>0.141862955</v>
      </c>
      <c r="M278" s="98">
        <f t="shared" si="5"/>
        <v>0.5170697013</v>
      </c>
    </row>
    <row r="279">
      <c r="A279" s="20" t="s">
        <v>285</v>
      </c>
      <c r="B279" s="20" t="s">
        <v>234</v>
      </c>
      <c r="C279" s="21" t="s">
        <v>36</v>
      </c>
      <c r="D279" s="23">
        <v>2858.0</v>
      </c>
      <c r="E279" s="23">
        <v>3015.0</v>
      </c>
      <c r="F279" s="98">
        <f t="shared" si="1"/>
        <v>0.05493351994</v>
      </c>
      <c r="G279" s="23">
        <v>3292.0</v>
      </c>
      <c r="H279" s="98">
        <f t="shared" si="2"/>
        <v>0.09187396352</v>
      </c>
      <c r="I279" s="23">
        <v>4064.0</v>
      </c>
      <c r="J279" s="98">
        <f t="shared" si="3"/>
        <v>0.2345078979</v>
      </c>
      <c r="K279" s="23">
        <v>4310.0</v>
      </c>
      <c r="L279" s="98">
        <f t="shared" si="4"/>
        <v>0.06053149606</v>
      </c>
      <c r="M279" s="98">
        <f t="shared" si="5"/>
        <v>0.5080475857</v>
      </c>
    </row>
    <row r="280">
      <c r="A280" s="20" t="s">
        <v>631</v>
      </c>
      <c r="B280" s="20" t="s">
        <v>234</v>
      </c>
      <c r="C280" s="21" t="s">
        <v>36</v>
      </c>
      <c r="D280" s="23">
        <v>1366.0</v>
      </c>
      <c r="E280" s="23">
        <v>1396.0</v>
      </c>
      <c r="F280" s="98">
        <f t="shared" si="1"/>
        <v>0.02196193265</v>
      </c>
      <c r="G280" s="23">
        <v>1460.0</v>
      </c>
      <c r="H280" s="98">
        <f t="shared" si="2"/>
        <v>0.04584527221</v>
      </c>
      <c r="I280" s="23">
        <v>2068.0</v>
      </c>
      <c r="J280" s="98">
        <f t="shared" si="3"/>
        <v>0.4164383562</v>
      </c>
      <c r="K280" s="23">
        <v>2048.0</v>
      </c>
      <c r="L280" s="98">
        <f t="shared" si="4"/>
        <v>-0.009671179884</v>
      </c>
      <c r="M280" s="98">
        <f t="shared" si="5"/>
        <v>0.4992679356</v>
      </c>
    </row>
    <row r="281">
      <c r="A281" s="20" t="s">
        <v>540</v>
      </c>
      <c r="B281" s="20" t="s">
        <v>130</v>
      </c>
      <c r="C281" s="21" t="s">
        <v>36</v>
      </c>
      <c r="D281" s="23">
        <v>3108.0</v>
      </c>
      <c r="E281" s="53">
        <v>1251.0</v>
      </c>
      <c r="F281" s="98">
        <f t="shared" si="1"/>
        <v>-0.5974903475</v>
      </c>
      <c r="G281" s="23">
        <v>2622.0</v>
      </c>
      <c r="H281" s="98">
        <f t="shared" si="2"/>
        <v>1.095923261</v>
      </c>
      <c r="I281" s="23">
        <v>3851.0</v>
      </c>
      <c r="J281" s="98">
        <f t="shared" si="3"/>
        <v>0.4687261632</v>
      </c>
      <c r="K281" s="23">
        <v>4525.0</v>
      </c>
      <c r="L281" s="98">
        <f t="shared" si="4"/>
        <v>0.1750194755</v>
      </c>
      <c r="M281" s="98">
        <f t="shared" si="5"/>
        <v>0.4559202059</v>
      </c>
    </row>
    <row r="282">
      <c r="A282" s="20" t="s">
        <v>324</v>
      </c>
      <c r="B282" s="20" t="s">
        <v>189</v>
      </c>
      <c r="C282" s="21" t="s">
        <v>36</v>
      </c>
      <c r="D282" s="23">
        <f>5334+1980+1866+1528+1525</f>
        <v>12233</v>
      </c>
      <c r="E282" s="23">
        <f>5338+1130+4731+1526+1278</f>
        <v>14003</v>
      </c>
      <c r="F282" s="98">
        <f t="shared" si="1"/>
        <v>0.144690591</v>
      </c>
      <c r="G282" s="23">
        <f>5497+1133+7100+1517+1223</f>
        <v>16470</v>
      </c>
      <c r="H282" s="98">
        <f t="shared" si="2"/>
        <v>0.1761765336</v>
      </c>
      <c r="I282" s="23">
        <f>5716+1269+7824+1709+1326</f>
        <v>17844</v>
      </c>
      <c r="J282" s="98">
        <f t="shared" si="3"/>
        <v>0.08342440801</v>
      </c>
      <c r="K282" s="23">
        <f>5855+1766+7229+1642+1299</f>
        <v>17791</v>
      </c>
      <c r="L282" s="98">
        <f t="shared" si="4"/>
        <v>-0.002970186057</v>
      </c>
      <c r="M282" s="98">
        <f t="shared" si="5"/>
        <v>0.454344805</v>
      </c>
    </row>
    <row r="283">
      <c r="A283" s="20" t="s">
        <v>416</v>
      </c>
      <c r="B283" s="20" t="s">
        <v>130</v>
      </c>
      <c r="C283" s="21" t="s">
        <v>36</v>
      </c>
      <c r="D283" s="23">
        <v>1881.0</v>
      </c>
      <c r="E283" s="23">
        <v>1928.0</v>
      </c>
      <c r="F283" s="98">
        <f t="shared" si="1"/>
        <v>0.0249867092</v>
      </c>
      <c r="G283" s="23">
        <v>1845.0</v>
      </c>
      <c r="H283" s="98">
        <f t="shared" si="2"/>
        <v>-0.04304979253</v>
      </c>
      <c r="I283" s="23">
        <v>2691.0</v>
      </c>
      <c r="J283" s="98">
        <f t="shared" si="3"/>
        <v>0.4585365854</v>
      </c>
      <c r="K283" s="23">
        <v>2643.0</v>
      </c>
      <c r="L283" s="98">
        <f t="shared" si="4"/>
        <v>-0.01783723523</v>
      </c>
      <c r="M283" s="98">
        <f t="shared" si="5"/>
        <v>0.4051036683</v>
      </c>
    </row>
    <row r="284">
      <c r="A284" s="26" t="s">
        <v>267</v>
      </c>
      <c r="B284" s="20" t="s">
        <v>81</v>
      </c>
      <c r="C284" s="21" t="s">
        <v>36</v>
      </c>
      <c r="D284" s="23">
        <v>3374.0</v>
      </c>
      <c r="E284" s="23">
        <v>3119.0</v>
      </c>
      <c r="F284" s="98">
        <f t="shared" si="1"/>
        <v>-0.07557794902</v>
      </c>
      <c r="G284" s="23">
        <v>3023.0</v>
      </c>
      <c r="H284" s="98">
        <f t="shared" si="2"/>
        <v>-0.03077909586</v>
      </c>
      <c r="I284" s="23">
        <v>3775.0</v>
      </c>
      <c r="J284" s="98">
        <f t="shared" si="3"/>
        <v>0.2487595104</v>
      </c>
      <c r="K284" s="23">
        <v>4648.0</v>
      </c>
      <c r="L284" s="98">
        <f t="shared" si="4"/>
        <v>0.2312582781</v>
      </c>
      <c r="M284" s="98">
        <f t="shared" si="5"/>
        <v>0.377593361</v>
      </c>
    </row>
    <row r="285">
      <c r="A285" s="20" t="s">
        <v>389</v>
      </c>
      <c r="B285" s="20" t="s">
        <v>234</v>
      </c>
      <c r="C285" s="21" t="s">
        <v>36</v>
      </c>
      <c r="D285" s="23">
        <v>3739.0</v>
      </c>
      <c r="E285" s="23">
        <v>4136.0</v>
      </c>
      <c r="F285" s="98">
        <f t="shared" si="1"/>
        <v>0.1061781225</v>
      </c>
      <c r="G285" s="23">
        <v>4321.0</v>
      </c>
      <c r="H285" s="98">
        <f t="shared" si="2"/>
        <v>0.04472920696</v>
      </c>
      <c r="I285" s="23">
        <v>5179.0</v>
      </c>
      <c r="J285" s="98">
        <f t="shared" si="3"/>
        <v>0.198565147</v>
      </c>
      <c r="K285" s="23">
        <v>5091.0</v>
      </c>
      <c r="L285" s="98">
        <f t="shared" si="4"/>
        <v>-0.01699169724</v>
      </c>
      <c r="M285" s="98">
        <f t="shared" si="5"/>
        <v>0.3615940091</v>
      </c>
    </row>
    <row r="286">
      <c r="A286" s="20" t="s">
        <v>330</v>
      </c>
      <c r="B286" s="20" t="s">
        <v>331</v>
      </c>
      <c r="C286" s="21" t="s">
        <v>36</v>
      </c>
      <c r="D286" s="23">
        <v>6787.0</v>
      </c>
      <c r="E286" s="23">
        <v>8684.0</v>
      </c>
      <c r="F286" s="98">
        <f t="shared" si="1"/>
        <v>0.2795049359</v>
      </c>
      <c r="G286" s="23">
        <v>7001.0</v>
      </c>
      <c r="H286" s="98">
        <f t="shared" si="2"/>
        <v>-0.1938046983</v>
      </c>
      <c r="I286" s="23">
        <v>8614.0</v>
      </c>
      <c r="J286" s="98">
        <f t="shared" si="3"/>
        <v>0.2303956578</v>
      </c>
      <c r="K286" s="23">
        <v>8944.0</v>
      </c>
      <c r="L286" s="98">
        <f t="shared" si="4"/>
        <v>0.03830972835</v>
      </c>
      <c r="M286" s="98">
        <f t="shared" si="5"/>
        <v>0.3178134669</v>
      </c>
    </row>
    <row r="287">
      <c r="A287" s="26" t="s">
        <v>370</v>
      </c>
      <c r="B287" s="20" t="s">
        <v>314</v>
      </c>
      <c r="C287" s="21" t="s">
        <v>36</v>
      </c>
      <c r="D287" s="23">
        <v>2505.0</v>
      </c>
      <c r="E287" s="23">
        <v>2715.0</v>
      </c>
      <c r="F287" s="98">
        <f t="shared" si="1"/>
        <v>0.08383233533</v>
      </c>
      <c r="G287" s="23">
        <v>2936.0</v>
      </c>
      <c r="H287" s="98">
        <f t="shared" si="2"/>
        <v>0.08139963168</v>
      </c>
      <c r="I287" s="23">
        <v>3038.0</v>
      </c>
      <c r="J287" s="98">
        <f t="shared" si="3"/>
        <v>0.03474114441</v>
      </c>
      <c r="K287" s="23">
        <v>3289.0</v>
      </c>
      <c r="L287" s="98">
        <f t="shared" si="4"/>
        <v>0.08262014483</v>
      </c>
      <c r="M287" s="98">
        <f t="shared" si="5"/>
        <v>0.3129740519</v>
      </c>
    </row>
    <row r="288">
      <c r="A288" s="20" t="s">
        <v>279</v>
      </c>
      <c r="B288" s="20" t="s">
        <v>189</v>
      </c>
      <c r="C288" s="21" t="s">
        <v>36</v>
      </c>
      <c r="D288" s="23">
        <v>7600.0</v>
      </c>
      <c r="E288" s="23">
        <v>8492.0</v>
      </c>
      <c r="F288" s="98">
        <f t="shared" si="1"/>
        <v>0.1173684211</v>
      </c>
      <c r="G288" s="23">
        <v>8489.0</v>
      </c>
      <c r="H288" s="98">
        <f t="shared" si="2"/>
        <v>-0.0003532736693</v>
      </c>
      <c r="I288" s="23">
        <v>9456.0</v>
      </c>
      <c r="J288" s="98">
        <f t="shared" si="3"/>
        <v>0.1139121216</v>
      </c>
      <c r="K288" s="23">
        <v>9828.0</v>
      </c>
      <c r="L288" s="98">
        <f t="shared" si="4"/>
        <v>0.03934010152</v>
      </c>
      <c r="M288" s="98">
        <f t="shared" si="5"/>
        <v>0.2931578947</v>
      </c>
    </row>
    <row r="289">
      <c r="A289" s="20" t="s">
        <v>539</v>
      </c>
      <c r="B289" s="20" t="s">
        <v>331</v>
      </c>
      <c r="C289" s="21" t="s">
        <v>36</v>
      </c>
      <c r="D289" s="23">
        <v>2274.0</v>
      </c>
      <c r="E289" s="23">
        <v>1579.0</v>
      </c>
      <c r="F289" s="98">
        <f t="shared" si="1"/>
        <v>-0.3056288478</v>
      </c>
      <c r="G289" s="23">
        <v>1956.0</v>
      </c>
      <c r="H289" s="98">
        <f t="shared" si="2"/>
        <v>0.238758708</v>
      </c>
      <c r="I289" s="23">
        <v>2454.0</v>
      </c>
      <c r="J289" s="98">
        <f t="shared" si="3"/>
        <v>0.254601227</v>
      </c>
      <c r="K289" s="23">
        <v>2894.0</v>
      </c>
      <c r="L289" s="98">
        <f t="shared" si="4"/>
        <v>0.1792991035</v>
      </c>
      <c r="M289" s="98">
        <f t="shared" si="5"/>
        <v>0.2726473175</v>
      </c>
    </row>
    <row r="290">
      <c r="A290" s="26" t="s">
        <v>632</v>
      </c>
      <c r="B290" s="20" t="s">
        <v>79</v>
      </c>
      <c r="C290" s="21" t="s">
        <v>36</v>
      </c>
      <c r="D290" s="23">
        <v>4312.0</v>
      </c>
      <c r="E290" s="23">
        <v>3867.0</v>
      </c>
      <c r="F290" s="98">
        <f t="shared" si="1"/>
        <v>-0.1032003711</v>
      </c>
      <c r="G290" s="23">
        <v>3749.0</v>
      </c>
      <c r="H290" s="98">
        <f t="shared" si="2"/>
        <v>-0.03051461081</v>
      </c>
      <c r="I290" s="23">
        <v>5054.0</v>
      </c>
      <c r="J290" s="98">
        <f t="shared" si="3"/>
        <v>0.3480928248</v>
      </c>
      <c r="K290" s="23">
        <v>5396.0</v>
      </c>
      <c r="L290" s="98">
        <f t="shared" si="4"/>
        <v>0.06766917293</v>
      </c>
      <c r="M290" s="98">
        <f t="shared" si="5"/>
        <v>0.2513914657</v>
      </c>
    </row>
    <row r="291">
      <c r="A291" s="20" t="s">
        <v>359</v>
      </c>
      <c r="B291" s="20" t="s">
        <v>81</v>
      </c>
      <c r="C291" s="21" t="s">
        <v>36</v>
      </c>
      <c r="D291" s="23">
        <v>2175.0</v>
      </c>
      <c r="E291" s="23">
        <v>1843.0</v>
      </c>
      <c r="F291" s="98">
        <f t="shared" si="1"/>
        <v>-0.1526436782</v>
      </c>
      <c r="G291" s="23">
        <v>1721.0</v>
      </c>
      <c r="H291" s="98">
        <f t="shared" si="2"/>
        <v>-0.06619641888</v>
      </c>
      <c r="I291" s="23">
        <v>2261.0</v>
      </c>
      <c r="J291" s="98">
        <f t="shared" si="3"/>
        <v>0.3137710633</v>
      </c>
      <c r="K291" s="23">
        <v>2715.0</v>
      </c>
      <c r="L291" s="98">
        <f t="shared" si="4"/>
        <v>0.2007961079</v>
      </c>
      <c r="M291" s="98">
        <f t="shared" si="5"/>
        <v>0.2482758621</v>
      </c>
    </row>
    <row r="292">
      <c r="A292" s="20" t="s">
        <v>354</v>
      </c>
      <c r="B292" s="20" t="s">
        <v>189</v>
      </c>
      <c r="C292" s="21" t="s">
        <v>36</v>
      </c>
      <c r="D292" s="23">
        <v>1759.0</v>
      </c>
      <c r="E292" s="23">
        <v>1573.0</v>
      </c>
      <c r="F292" s="98">
        <f t="shared" si="1"/>
        <v>-0.1057418988</v>
      </c>
      <c r="G292" s="23">
        <v>1667.0</v>
      </c>
      <c r="H292" s="98">
        <f t="shared" si="2"/>
        <v>0.05975842339</v>
      </c>
      <c r="I292" s="23">
        <v>1929.0</v>
      </c>
      <c r="J292" s="98">
        <f t="shared" si="3"/>
        <v>0.1571685663</v>
      </c>
      <c r="K292" s="23">
        <v>2189.0</v>
      </c>
      <c r="L292" s="98">
        <f t="shared" si="4"/>
        <v>0.1347848626</v>
      </c>
      <c r="M292" s="98">
        <f t="shared" si="5"/>
        <v>0.2444570779</v>
      </c>
    </row>
    <row r="293">
      <c r="A293" s="20" t="s">
        <v>1351</v>
      </c>
      <c r="B293" s="20" t="s">
        <v>189</v>
      </c>
      <c r="C293" s="21" t="s">
        <v>36</v>
      </c>
      <c r="D293" s="23">
        <v>1980.0</v>
      </c>
      <c r="E293" s="23">
        <v>1903.0</v>
      </c>
      <c r="F293" s="98">
        <f t="shared" si="1"/>
        <v>-0.03888888889</v>
      </c>
      <c r="G293" s="23">
        <v>1891.0</v>
      </c>
      <c r="H293" s="98">
        <f t="shared" si="2"/>
        <v>-0.006305832895</v>
      </c>
      <c r="I293" s="23">
        <v>2021.0</v>
      </c>
      <c r="J293" s="98">
        <f t="shared" si="3"/>
        <v>0.06874669487</v>
      </c>
      <c r="K293" s="23">
        <v>2374.0</v>
      </c>
      <c r="L293" s="98">
        <f t="shared" si="4"/>
        <v>0.1746660069</v>
      </c>
      <c r="M293" s="98">
        <f t="shared" si="5"/>
        <v>0.198989899</v>
      </c>
    </row>
    <row r="294">
      <c r="A294" s="20" t="s">
        <v>1227</v>
      </c>
      <c r="B294" s="20" t="s">
        <v>130</v>
      </c>
      <c r="C294" s="21" t="s">
        <v>36</v>
      </c>
      <c r="D294" s="23">
        <v>1803.0</v>
      </c>
      <c r="E294" s="23">
        <v>1325.0</v>
      </c>
      <c r="F294" s="98">
        <f t="shared" si="1"/>
        <v>-0.2651136994</v>
      </c>
      <c r="G294" s="23">
        <v>1268.0</v>
      </c>
      <c r="H294" s="98">
        <f t="shared" si="2"/>
        <v>-0.04301886792</v>
      </c>
      <c r="I294" s="23">
        <v>1719.0</v>
      </c>
      <c r="J294" s="98">
        <f t="shared" si="3"/>
        <v>0.3556782334</v>
      </c>
      <c r="K294" s="23">
        <v>2153.0</v>
      </c>
      <c r="L294" s="98">
        <f t="shared" si="4"/>
        <v>0.2524723677</v>
      </c>
      <c r="M294" s="98">
        <f t="shared" si="5"/>
        <v>0.1941209096</v>
      </c>
    </row>
    <row r="295">
      <c r="A295" s="20" t="s">
        <v>475</v>
      </c>
      <c r="B295" s="20" t="s">
        <v>331</v>
      </c>
      <c r="C295" s="21" t="s">
        <v>36</v>
      </c>
      <c r="D295" s="23">
        <v>1682.0</v>
      </c>
      <c r="E295" s="23">
        <v>1667.0</v>
      </c>
      <c r="F295" s="98">
        <f t="shared" si="1"/>
        <v>-0.008917954816</v>
      </c>
      <c r="G295" s="23">
        <v>1524.0</v>
      </c>
      <c r="H295" s="98">
        <f t="shared" si="2"/>
        <v>-0.08578284343</v>
      </c>
      <c r="I295" s="23">
        <v>1739.0</v>
      </c>
      <c r="J295" s="98">
        <f t="shared" si="3"/>
        <v>0.1410761155</v>
      </c>
      <c r="K295" s="23">
        <v>1959.0</v>
      </c>
      <c r="L295" s="98">
        <f t="shared" si="4"/>
        <v>0.1265094882</v>
      </c>
      <c r="M295" s="98">
        <f t="shared" si="5"/>
        <v>0.1646848989</v>
      </c>
    </row>
    <row r="296">
      <c r="A296" s="20" t="s">
        <v>1364</v>
      </c>
      <c r="B296" s="20" t="s">
        <v>209</v>
      </c>
      <c r="C296" s="21" t="s">
        <v>36</v>
      </c>
      <c r="D296" s="23">
        <v>570.0</v>
      </c>
      <c r="E296" s="23">
        <v>419.0</v>
      </c>
      <c r="F296" s="98">
        <f t="shared" si="1"/>
        <v>-0.2649122807</v>
      </c>
      <c r="G296" s="23">
        <v>374.0</v>
      </c>
      <c r="H296" s="98">
        <f t="shared" si="2"/>
        <v>-0.107398568</v>
      </c>
      <c r="I296" s="23">
        <v>405.0</v>
      </c>
      <c r="J296" s="98">
        <f t="shared" si="3"/>
        <v>0.08288770053</v>
      </c>
      <c r="K296" s="23">
        <v>663.0</v>
      </c>
      <c r="L296" s="98">
        <f t="shared" si="4"/>
        <v>0.637037037</v>
      </c>
      <c r="M296" s="98">
        <f t="shared" si="5"/>
        <v>0.1631578947</v>
      </c>
    </row>
    <row r="297">
      <c r="A297" s="20" t="s">
        <v>644</v>
      </c>
      <c r="B297" s="20" t="s">
        <v>331</v>
      </c>
      <c r="C297" s="21" t="s">
        <v>36</v>
      </c>
      <c r="D297" s="23">
        <v>3361.0</v>
      </c>
      <c r="E297" s="23">
        <v>3289.0</v>
      </c>
      <c r="F297" s="98">
        <f t="shared" si="1"/>
        <v>-0.02142219578</v>
      </c>
      <c r="G297" s="23">
        <v>3216.0</v>
      </c>
      <c r="H297" s="98">
        <f t="shared" si="2"/>
        <v>-0.02219519611</v>
      </c>
      <c r="I297" s="23">
        <v>3490.0</v>
      </c>
      <c r="J297" s="98">
        <f t="shared" si="3"/>
        <v>0.08519900498</v>
      </c>
      <c r="K297" s="23">
        <v>3854.0</v>
      </c>
      <c r="L297" s="98">
        <f t="shared" si="4"/>
        <v>0.1042979943</v>
      </c>
      <c r="M297" s="98">
        <f t="shared" si="5"/>
        <v>0.146682535</v>
      </c>
    </row>
    <row r="298">
      <c r="A298" s="20" t="s">
        <v>634</v>
      </c>
      <c r="B298" s="20" t="s">
        <v>189</v>
      </c>
      <c r="C298" s="21" t="s">
        <v>36</v>
      </c>
      <c r="D298" s="23">
        <v>2885.0</v>
      </c>
      <c r="E298" s="23">
        <v>2476.0</v>
      </c>
      <c r="F298" s="98">
        <f t="shared" si="1"/>
        <v>-0.1417677643</v>
      </c>
      <c r="G298" s="23">
        <v>2244.0</v>
      </c>
      <c r="H298" s="98">
        <f t="shared" si="2"/>
        <v>-0.09369951535</v>
      </c>
      <c r="I298" s="23">
        <v>2712.0</v>
      </c>
      <c r="J298" s="98">
        <f t="shared" si="3"/>
        <v>0.2085561497</v>
      </c>
      <c r="K298" s="23">
        <v>3292.0</v>
      </c>
      <c r="L298" s="98">
        <f t="shared" si="4"/>
        <v>0.2138643068</v>
      </c>
      <c r="M298" s="98">
        <f t="shared" si="5"/>
        <v>0.1410745234</v>
      </c>
    </row>
    <row r="299">
      <c r="A299" s="20" t="s">
        <v>1361</v>
      </c>
      <c r="B299" s="20" t="s">
        <v>147</v>
      </c>
      <c r="C299" s="21" t="s">
        <v>36</v>
      </c>
      <c r="D299" s="23">
        <v>3952.0</v>
      </c>
      <c r="E299" s="23">
        <v>4123.0</v>
      </c>
      <c r="F299" s="98">
        <f t="shared" si="1"/>
        <v>0.04326923077</v>
      </c>
      <c r="G299" s="23">
        <v>3614.0</v>
      </c>
      <c r="H299" s="98">
        <f t="shared" si="2"/>
        <v>-0.1234537958</v>
      </c>
      <c r="I299" s="23">
        <v>4447.0</v>
      </c>
      <c r="J299" s="98">
        <f t="shared" si="3"/>
        <v>0.2304925291</v>
      </c>
      <c r="K299" s="23">
        <v>4368.0</v>
      </c>
      <c r="L299" s="98">
        <f t="shared" si="4"/>
        <v>-0.01776478525</v>
      </c>
      <c r="M299" s="98">
        <f t="shared" si="5"/>
        <v>0.1052631579</v>
      </c>
    </row>
    <row r="300">
      <c r="A300" s="20" t="s">
        <v>636</v>
      </c>
      <c r="B300" s="20" t="s">
        <v>226</v>
      </c>
      <c r="C300" s="21" t="s">
        <v>36</v>
      </c>
      <c r="D300" s="23">
        <v>1886.0</v>
      </c>
      <c r="E300" s="23">
        <v>1699.0</v>
      </c>
      <c r="F300" s="98">
        <f t="shared" si="1"/>
        <v>-0.09915164369</v>
      </c>
      <c r="G300" s="23">
        <v>1567.0</v>
      </c>
      <c r="H300" s="98">
        <f t="shared" si="2"/>
        <v>-0.07769276045</v>
      </c>
      <c r="I300" s="23">
        <v>1927.0</v>
      </c>
      <c r="J300" s="98">
        <f t="shared" si="3"/>
        <v>0.2297383535</v>
      </c>
      <c r="K300" s="23">
        <v>2083.0</v>
      </c>
      <c r="L300" s="98">
        <f t="shared" si="4"/>
        <v>0.0809548521</v>
      </c>
      <c r="M300" s="98">
        <f t="shared" si="5"/>
        <v>0.1044538706</v>
      </c>
    </row>
    <row r="301">
      <c r="A301" s="20" t="s">
        <v>1345</v>
      </c>
      <c r="B301" s="20" t="s">
        <v>314</v>
      </c>
      <c r="C301" s="21" t="s">
        <v>36</v>
      </c>
      <c r="D301" s="23">
        <v>1350.0</v>
      </c>
      <c r="E301" s="23">
        <v>1490.0</v>
      </c>
      <c r="F301" s="98">
        <f t="shared" si="1"/>
        <v>0.1037037037</v>
      </c>
      <c r="G301" s="23">
        <v>1444.0</v>
      </c>
      <c r="H301" s="98">
        <f t="shared" si="2"/>
        <v>-0.03087248322</v>
      </c>
      <c r="I301" s="23">
        <v>1311.0</v>
      </c>
      <c r="J301" s="98">
        <f t="shared" si="3"/>
        <v>-0.09210526316</v>
      </c>
      <c r="K301" s="23">
        <v>1465.0</v>
      </c>
      <c r="L301" s="98">
        <f t="shared" si="4"/>
        <v>0.117467582</v>
      </c>
      <c r="M301" s="98">
        <f t="shared" si="5"/>
        <v>0.08518518519</v>
      </c>
    </row>
    <row r="302">
      <c r="A302" s="26" t="s">
        <v>635</v>
      </c>
      <c r="B302" s="20" t="s">
        <v>66</v>
      </c>
      <c r="C302" s="21" t="s">
        <v>36</v>
      </c>
      <c r="D302" s="23">
        <v>1281.0</v>
      </c>
      <c r="E302" s="23">
        <v>1090.0</v>
      </c>
      <c r="F302" s="98">
        <f t="shared" si="1"/>
        <v>-0.1491022639</v>
      </c>
      <c r="G302" s="23">
        <v>1161.0</v>
      </c>
      <c r="H302" s="98">
        <f t="shared" si="2"/>
        <v>0.06513761468</v>
      </c>
      <c r="I302" s="23">
        <v>1347.0</v>
      </c>
      <c r="J302" s="98">
        <f t="shared" si="3"/>
        <v>0.1602067183</v>
      </c>
      <c r="K302" s="23">
        <v>1365.0</v>
      </c>
      <c r="L302" s="98">
        <f t="shared" si="4"/>
        <v>0.01336302895</v>
      </c>
      <c r="M302" s="98">
        <f t="shared" si="5"/>
        <v>0.06557377049</v>
      </c>
    </row>
    <row r="303">
      <c r="A303" s="20" t="s">
        <v>1342</v>
      </c>
      <c r="B303" s="20" t="s">
        <v>314</v>
      </c>
      <c r="C303" s="21" t="s">
        <v>36</v>
      </c>
      <c r="D303" s="23">
        <v>648.0</v>
      </c>
      <c r="E303" s="23">
        <v>642.0</v>
      </c>
      <c r="F303" s="98">
        <f t="shared" si="1"/>
        <v>-0.009259259259</v>
      </c>
      <c r="G303" s="23">
        <v>556.0</v>
      </c>
      <c r="H303" s="98">
        <f t="shared" si="2"/>
        <v>-0.1339563863</v>
      </c>
      <c r="I303" s="23">
        <v>684.0</v>
      </c>
      <c r="J303" s="98">
        <f t="shared" si="3"/>
        <v>0.2302158273</v>
      </c>
      <c r="K303" s="23">
        <v>688.0</v>
      </c>
      <c r="L303" s="98">
        <f t="shared" si="4"/>
        <v>0.005847953216</v>
      </c>
      <c r="M303" s="98">
        <f t="shared" si="5"/>
        <v>0.06172839506</v>
      </c>
    </row>
    <row r="304">
      <c r="A304" s="20" t="s">
        <v>244</v>
      </c>
      <c r="B304" s="20" t="s">
        <v>81</v>
      </c>
      <c r="C304" s="21" t="s">
        <v>36</v>
      </c>
      <c r="D304" s="23">
        <f>2080</f>
        <v>2080</v>
      </c>
      <c r="E304" s="23">
        <v>1461.0</v>
      </c>
      <c r="F304" s="98">
        <f t="shared" si="1"/>
        <v>-0.2975961538</v>
      </c>
      <c r="G304" s="23">
        <v>1405.0</v>
      </c>
      <c r="H304" s="98">
        <f t="shared" si="2"/>
        <v>-0.03832991102</v>
      </c>
      <c r="I304" s="23">
        <v>1428.0</v>
      </c>
      <c r="J304" s="98">
        <f t="shared" si="3"/>
        <v>0.01637010676</v>
      </c>
      <c r="K304" s="23">
        <v>2164.0</v>
      </c>
      <c r="L304" s="98">
        <f t="shared" si="4"/>
        <v>0.5154061625</v>
      </c>
      <c r="M304" s="98">
        <f t="shared" si="5"/>
        <v>0.04038461538</v>
      </c>
    </row>
    <row r="305">
      <c r="A305" s="20" t="s">
        <v>1350</v>
      </c>
      <c r="B305" s="20" t="s">
        <v>189</v>
      </c>
      <c r="C305" s="21" t="s">
        <v>36</v>
      </c>
      <c r="D305" s="23">
        <v>1602.0</v>
      </c>
      <c r="E305" s="23">
        <v>1408.0</v>
      </c>
      <c r="F305" s="98">
        <f t="shared" si="1"/>
        <v>-0.1210986267</v>
      </c>
      <c r="G305" s="23">
        <v>1284.0</v>
      </c>
      <c r="H305" s="98">
        <f t="shared" si="2"/>
        <v>-0.08806818182</v>
      </c>
      <c r="I305" s="23">
        <v>1694.0</v>
      </c>
      <c r="J305" s="98">
        <f t="shared" si="3"/>
        <v>0.3193146417</v>
      </c>
      <c r="K305" s="23">
        <v>1655.0</v>
      </c>
      <c r="L305" s="98">
        <f t="shared" si="4"/>
        <v>-0.02302243211</v>
      </c>
      <c r="M305" s="98">
        <f t="shared" si="5"/>
        <v>0.03308364544</v>
      </c>
    </row>
    <row r="306">
      <c r="A306" s="20" t="s">
        <v>1047</v>
      </c>
      <c r="B306" s="20" t="s">
        <v>331</v>
      </c>
      <c r="C306" s="21" t="s">
        <v>36</v>
      </c>
      <c r="D306" s="23">
        <v>781.0</v>
      </c>
      <c r="E306" s="23">
        <v>683.0</v>
      </c>
      <c r="F306" s="98">
        <f t="shared" si="1"/>
        <v>-0.1254801536</v>
      </c>
      <c r="G306" s="23">
        <v>634.0</v>
      </c>
      <c r="H306" s="98">
        <f t="shared" si="2"/>
        <v>-0.07174231332</v>
      </c>
      <c r="I306" s="23">
        <v>735.0</v>
      </c>
      <c r="J306" s="98">
        <f t="shared" si="3"/>
        <v>0.1593059937</v>
      </c>
      <c r="K306" s="23">
        <v>803.0</v>
      </c>
      <c r="L306" s="98">
        <f t="shared" si="4"/>
        <v>0.0925170068</v>
      </c>
      <c r="M306" s="98">
        <f t="shared" si="5"/>
        <v>0.02816901408</v>
      </c>
    </row>
    <row r="307">
      <c r="A307" s="20" t="s">
        <v>555</v>
      </c>
      <c r="B307" s="20" t="s">
        <v>314</v>
      </c>
      <c r="C307" s="21" t="s">
        <v>36</v>
      </c>
      <c r="D307" s="23">
        <v>1018.0</v>
      </c>
      <c r="E307" s="23">
        <v>867.0</v>
      </c>
      <c r="F307" s="98">
        <f t="shared" si="1"/>
        <v>-0.1483300589</v>
      </c>
      <c r="G307" s="23">
        <v>933.0</v>
      </c>
      <c r="H307" s="98">
        <f t="shared" si="2"/>
        <v>0.07612456747</v>
      </c>
      <c r="I307" s="23">
        <v>964.0</v>
      </c>
      <c r="J307" s="98">
        <f t="shared" si="3"/>
        <v>0.0332261522</v>
      </c>
      <c r="K307" s="23">
        <v>1046.0</v>
      </c>
      <c r="L307" s="98">
        <f t="shared" si="4"/>
        <v>0.08506224066</v>
      </c>
      <c r="M307" s="98">
        <f t="shared" si="5"/>
        <v>0.02750491159</v>
      </c>
    </row>
    <row r="308">
      <c r="A308" s="20" t="s">
        <v>638</v>
      </c>
      <c r="B308" s="20" t="s">
        <v>130</v>
      </c>
      <c r="C308" s="21" t="s">
        <v>36</v>
      </c>
      <c r="D308" s="23">
        <v>1561.0</v>
      </c>
      <c r="E308" s="23">
        <v>1123.0</v>
      </c>
      <c r="F308" s="98">
        <f t="shared" si="1"/>
        <v>-0.2805893658</v>
      </c>
      <c r="G308" s="23">
        <v>1276.0</v>
      </c>
      <c r="H308" s="98">
        <f t="shared" si="2"/>
        <v>0.1362422084</v>
      </c>
      <c r="I308" s="23">
        <v>1215.0</v>
      </c>
      <c r="J308" s="98">
        <f t="shared" si="3"/>
        <v>-0.04780564263</v>
      </c>
      <c r="K308" s="23">
        <v>1580.0</v>
      </c>
      <c r="L308" s="98">
        <f t="shared" si="4"/>
        <v>0.3004115226</v>
      </c>
      <c r="M308" s="98">
        <f t="shared" si="5"/>
        <v>0.01217168482</v>
      </c>
    </row>
    <row r="309">
      <c r="A309" s="20" t="s">
        <v>323</v>
      </c>
      <c r="B309" s="20" t="s">
        <v>314</v>
      </c>
      <c r="C309" s="21" t="s">
        <v>36</v>
      </c>
      <c r="D309" s="23">
        <v>1529.0</v>
      </c>
      <c r="E309" s="23">
        <v>1585.0</v>
      </c>
      <c r="F309" s="98">
        <f t="shared" si="1"/>
        <v>0.03662524526</v>
      </c>
      <c r="G309" s="23">
        <v>1457.0</v>
      </c>
      <c r="H309" s="98">
        <f t="shared" si="2"/>
        <v>-0.08075709779</v>
      </c>
      <c r="I309" s="23">
        <v>1213.0</v>
      </c>
      <c r="J309" s="98">
        <f t="shared" si="3"/>
        <v>-0.1674673988</v>
      </c>
      <c r="K309" s="23">
        <v>1540.0</v>
      </c>
      <c r="L309" s="98">
        <f t="shared" si="4"/>
        <v>0.2695795548</v>
      </c>
      <c r="M309" s="98">
        <f t="shared" si="5"/>
        <v>0.007194244604</v>
      </c>
    </row>
    <row r="310">
      <c r="A310" s="20" t="s">
        <v>629</v>
      </c>
      <c r="B310" s="20" t="s">
        <v>314</v>
      </c>
      <c r="C310" s="21" t="s">
        <v>36</v>
      </c>
      <c r="D310" s="23">
        <v>1458.0</v>
      </c>
      <c r="E310" s="23">
        <v>1718.0</v>
      </c>
      <c r="F310" s="98">
        <f t="shared" si="1"/>
        <v>0.1783264746</v>
      </c>
      <c r="G310" s="23">
        <v>1361.0</v>
      </c>
      <c r="H310" s="98">
        <f t="shared" si="2"/>
        <v>-0.2077997672</v>
      </c>
      <c r="I310" s="23">
        <v>1416.0</v>
      </c>
      <c r="J310" s="98">
        <f t="shared" si="3"/>
        <v>0.04041146216</v>
      </c>
      <c r="K310" s="23">
        <v>1449.0</v>
      </c>
      <c r="L310" s="98">
        <f t="shared" si="4"/>
        <v>0.02330508475</v>
      </c>
      <c r="M310" s="98">
        <f t="shared" si="5"/>
        <v>-0.006172839506</v>
      </c>
    </row>
    <row r="311">
      <c r="A311" s="26" t="s">
        <v>1336</v>
      </c>
      <c r="B311" s="20" t="s">
        <v>44</v>
      </c>
      <c r="C311" s="21" t="s">
        <v>36</v>
      </c>
      <c r="D311" s="23">
        <v>2591.0</v>
      </c>
      <c r="E311" s="23">
        <v>1967.0</v>
      </c>
      <c r="F311" s="98">
        <f t="shared" si="1"/>
        <v>-0.240833655</v>
      </c>
      <c r="G311" s="23">
        <v>1763.0</v>
      </c>
      <c r="H311" s="98">
        <f t="shared" si="2"/>
        <v>-0.1037112354</v>
      </c>
      <c r="I311" s="23">
        <v>1901.0</v>
      </c>
      <c r="J311" s="98">
        <f t="shared" si="3"/>
        <v>0.07827566648</v>
      </c>
      <c r="K311" s="23">
        <v>2501.0</v>
      </c>
      <c r="L311" s="98">
        <f t="shared" si="4"/>
        <v>0.3156233561</v>
      </c>
      <c r="M311" s="98">
        <f t="shared" si="5"/>
        <v>-0.03473562331</v>
      </c>
    </row>
    <row r="312">
      <c r="A312" s="20" t="s">
        <v>1357</v>
      </c>
      <c r="B312" s="20" t="s">
        <v>130</v>
      </c>
      <c r="C312" s="21" t="s">
        <v>36</v>
      </c>
      <c r="D312" s="23">
        <v>814.0</v>
      </c>
      <c r="E312" s="23">
        <v>602.0</v>
      </c>
      <c r="F312" s="98">
        <f t="shared" si="1"/>
        <v>-0.2604422604</v>
      </c>
      <c r="G312" s="23">
        <v>504.0</v>
      </c>
      <c r="H312" s="98">
        <f t="shared" si="2"/>
        <v>-0.1627906977</v>
      </c>
      <c r="I312" s="23">
        <v>692.0</v>
      </c>
      <c r="J312" s="98">
        <f t="shared" si="3"/>
        <v>0.373015873</v>
      </c>
      <c r="K312" s="23">
        <v>783.0</v>
      </c>
      <c r="L312" s="98">
        <f t="shared" si="4"/>
        <v>0.1315028902</v>
      </c>
      <c r="M312" s="98">
        <f t="shared" si="5"/>
        <v>-0.03808353808</v>
      </c>
    </row>
    <row r="313">
      <c r="A313" s="20" t="s">
        <v>225</v>
      </c>
      <c r="B313" s="20" t="s">
        <v>226</v>
      </c>
      <c r="C313" s="21" t="s">
        <v>36</v>
      </c>
      <c r="D313" s="23">
        <f>13598+600</f>
        <v>14198</v>
      </c>
      <c r="E313" s="23">
        <v>13074.0</v>
      </c>
      <c r="F313" s="98">
        <f t="shared" si="1"/>
        <v>-0.07916607973</v>
      </c>
      <c r="G313" s="23">
        <v>12988.0</v>
      </c>
      <c r="H313" s="98">
        <f t="shared" si="2"/>
        <v>-0.006577940952</v>
      </c>
      <c r="I313" s="23">
        <v>13328.0</v>
      </c>
      <c r="J313" s="98">
        <f t="shared" si="3"/>
        <v>0.02617801047</v>
      </c>
      <c r="K313" s="23">
        <v>13649.0</v>
      </c>
      <c r="L313" s="98">
        <f t="shared" si="4"/>
        <v>0.02408463385</v>
      </c>
      <c r="M313" s="98">
        <f t="shared" si="5"/>
        <v>-0.03866741795</v>
      </c>
    </row>
    <row r="314">
      <c r="A314" s="20" t="s">
        <v>223</v>
      </c>
      <c r="B314" s="20" t="s">
        <v>147</v>
      </c>
      <c r="C314" s="21" t="s">
        <v>36</v>
      </c>
      <c r="D314" s="23">
        <v>2374.0</v>
      </c>
      <c r="E314" s="23">
        <v>2124.0</v>
      </c>
      <c r="F314" s="98">
        <f t="shared" si="1"/>
        <v>-0.1053074979</v>
      </c>
      <c r="G314" s="23">
        <v>2016.0</v>
      </c>
      <c r="H314" s="98">
        <f t="shared" si="2"/>
        <v>-0.05084745763</v>
      </c>
      <c r="I314" s="23">
        <v>2319.0</v>
      </c>
      <c r="J314" s="98">
        <f t="shared" si="3"/>
        <v>0.150297619</v>
      </c>
      <c r="K314" s="23">
        <v>2261.0</v>
      </c>
      <c r="L314" s="98">
        <f t="shared" si="4"/>
        <v>-0.02501078051</v>
      </c>
      <c r="M314" s="98">
        <f t="shared" si="5"/>
        <v>-0.04759898905</v>
      </c>
    </row>
    <row r="315">
      <c r="A315" s="20" t="s">
        <v>1368</v>
      </c>
      <c r="B315" s="20" t="s">
        <v>209</v>
      </c>
      <c r="C315" s="21" t="s">
        <v>36</v>
      </c>
      <c r="D315" s="23">
        <v>1390.0</v>
      </c>
      <c r="E315" s="23">
        <v>1091.0</v>
      </c>
      <c r="F315" s="98">
        <f t="shared" si="1"/>
        <v>-0.2151079137</v>
      </c>
      <c r="G315" s="23">
        <v>956.0</v>
      </c>
      <c r="H315" s="98">
        <f t="shared" si="2"/>
        <v>-0.1237396884</v>
      </c>
      <c r="I315" s="23">
        <v>1166.0</v>
      </c>
      <c r="J315" s="98">
        <f t="shared" si="3"/>
        <v>0.219665272</v>
      </c>
      <c r="K315" s="23">
        <v>1313.0</v>
      </c>
      <c r="L315" s="98">
        <f t="shared" si="4"/>
        <v>0.1260720412</v>
      </c>
      <c r="M315" s="98">
        <f t="shared" si="5"/>
        <v>-0.05539568345</v>
      </c>
    </row>
    <row r="316">
      <c r="A316" s="20" t="s">
        <v>512</v>
      </c>
      <c r="B316" s="20" t="s">
        <v>226</v>
      </c>
      <c r="C316" s="21" t="s">
        <v>36</v>
      </c>
      <c r="D316" s="23">
        <v>15326.0</v>
      </c>
      <c r="E316" s="23">
        <v>12933.0</v>
      </c>
      <c r="F316" s="98">
        <f t="shared" si="1"/>
        <v>-0.156139893</v>
      </c>
      <c r="G316" s="23">
        <v>12603.0</v>
      </c>
      <c r="H316" s="98">
        <f t="shared" si="2"/>
        <v>-0.02551612155</v>
      </c>
      <c r="I316" s="23">
        <v>13161.0</v>
      </c>
      <c r="J316" s="98">
        <f t="shared" si="3"/>
        <v>0.04427517258</v>
      </c>
      <c r="K316" s="23">
        <v>14452.0</v>
      </c>
      <c r="L316" s="98">
        <f t="shared" si="4"/>
        <v>0.09809285009</v>
      </c>
      <c r="M316" s="98">
        <f t="shared" si="5"/>
        <v>-0.05702727391</v>
      </c>
    </row>
    <row r="317">
      <c r="A317" s="20" t="s">
        <v>1355</v>
      </c>
      <c r="B317" s="20" t="s">
        <v>226</v>
      </c>
      <c r="C317" s="21" t="s">
        <v>36</v>
      </c>
      <c r="D317" s="23">
        <v>3103.0</v>
      </c>
      <c r="E317" s="23">
        <v>2569.0</v>
      </c>
      <c r="F317" s="98">
        <f t="shared" si="1"/>
        <v>-0.1720915243</v>
      </c>
      <c r="G317" s="23">
        <v>2525.0</v>
      </c>
      <c r="H317" s="98">
        <f t="shared" si="2"/>
        <v>-0.01712728688</v>
      </c>
      <c r="I317" s="23">
        <v>2811.0</v>
      </c>
      <c r="J317" s="98">
        <f t="shared" si="3"/>
        <v>0.1132673267</v>
      </c>
      <c r="K317" s="23">
        <v>2905.0</v>
      </c>
      <c r="L317" s="98">
        <f t="shared" si="4"/>
        <v>0.03344005692</v>
      </c>
      <c r="M317" s="98">
        <f t="shared" si="5"/>
        <v>-0.06380921689</v>
      </c>
    </row>
    <row r="318">
      <c r="A318" s="20" t="s">
        <v>392</v>
      </c>
      <c r="B318" s="20" t="s">
        <v>166</v>
      </c>
      <c r="C318" s="21" t="s">
        <v>36</v>
      </c>
      <c r="D318" s="23">
        <v>1316.0</v>
      </c>
      <c r="E318" s="23">
        <v>970.0</v>
      </c>
      <c r="F318" s="98">
        <f t="shared" si="1"/>
        <v>-0.2629179331</v>
      </c>
      <c r="G318" s="23">
        <v>931.0</v>
      </c>
      <c r="H318" s="98">
        <f t="shared" si="2"/>
        <v>-0.04020618557</v>
      </c>
      <c r="I318" s="23">
        <v>1084.0</v>
      </c>
      <c r="J318" s="98">
        <f t="shared" si="3"/>
        <v>0.16433942</v>
      </c>
      <c r="K318" s="23">
        <v>1231.0</v>
      </c>
      <c r="L318" s="98">
        <f t="shared" si="4"/>
        <v>0.1356088561</v>
      </c>
      <c r="M318" s="98">
        <f t="shared" si="5"/>
        <v>-0.06458966565</v>
      </c>
    </row>
    <row r="319">
      <c r="A319" s="20" t="s">
        <v>395</v>
      </c>
      <c r="B319" s="20" t="s">
        <v>226</v>
      </c>
      <c r="C319" s="21" t="s">
        <v>36</v>
      </c>
      <c r="D319" s="23">
        <v>4057.0</v>
      </c>
      <c r="E319" s="23">
        <v>3294.0</v>
      </c>
      <c r="F319" s="98">
        <f t="shared" si="1"/>
        <v>-0.1880700025</v>
      </c>
      <c r="G319" s="23">
        <v>3202.0</v>
      </c>
      <c r="H319" s="98">
        <f t="shared" si="2"/>
        <v>-0.02792956891</v>
      </c>
      <c r="I319" s="23">
        <v>3501.0</v>
      </c>
      <c r="J319" s="98">
        <f t="shared" si="3"/>
        <v>0.09337913804</v>
      </c>
      <c r="K319" s="23">
        <v>3677.0</v>
      </c>
      <c r="L319" s="98">
        <f t="shared" si="4"/>
        <v>0.05027135104</v>
      </c>
      <c r="M319" s="98">
        <f t="shared" si="5"/>
        <v>-0.0936652699</v>
      </c>
    </row>
    <row r="320">
      <c r="A320" s="20" t="s">
        <v>1363</v>
      </c>
      <c r="B320" s="20" t="s">
        <v>209</v>
      </c>
      <c r="C320" s="21" t="s">
        <v>36</v>
      </c>
      <c r="D320" s="23">
        <v>1917.0</v>
      </c>
      <c r="E320" s="23">
        <v>1533.0</v>
      </c>
      <c r="F320" s="98">
        <f t="shared" si="1"/>
        <v>-0.200312989</v>
      </c>
      <c r="G320" s="23">
        <v>1431.0</v>
      </c>
      <c r="H320" s="98">
        <f t="shared" si="2"/>
        <v>-0.06653620352</v>
      </c>
      <c r="I320" s="23">
        <v>1575.0</v>
      </c>
      <c r="J320" s="98">
        <f t="shared" si="3"/>
        <v>0.1006289308</v>
      </c>
      <c r="K320" s="23">
        <v>1705.0</v>
      </c>
      <c r="L320" s="98">
        <f t="shared" si="4"/>
        <v>0.08253968254</v>
      </c>
      <c r="M320" s="98">
        <f t="shared" si="5"/>
        <v>-0.1105894627</v>
      </c>
    </row>
    <row r="321">
      <c r="A321" s="20" t="s">
        <v>1132</v>
      </c>
      <c r="B321" s="20" t="s">
        <v>155</v>
      </c>
      <c r="C321" s="21" t="s">
        <v>36</v>
      </c>
      <c r="D321" s="23">
        <v>1792.0</v>
      </c>
      <c r="E321" s="23">
        <v>1303.0</v>
      </c>
      <c r="F321" s="98">
        <f t="shared" si="1"/>
        <v>-0.2728794643</v>
      </c>
      <c r="G321" s="23">
        <v>1226.0</v>
      </c>
      <c r="H321" s="98">
        <f t="shared" si="2"/>
        <v>-0.05909439754</v>
      </c>
      <c r="I321" s="23">
        <v>1254.0</v>
      </c>
      <c r="J321" s="98">
        <f t="shared" si="3"/>
        <v>0.02283849918</v>
      </c>
      <c r="K321" s="23">
        <v>1548.0</v>
      </c>
      <c r="L321" s="98">
        <f t="shared" si="4"/>
        <v>0.2344497608</v>
      </c>
      <c r="M321" s="98">
        <f t="shared" si="5"/>
        <v>-0.1361607143</v>
      </c>
    </row>
    <row r="322">
      <c r="A322" s="20" t="s">
        <v>1352</v>
      </c>
      <c r="B322" s="20" t="s">
        <v>189</v>
      </c>
      <c r="C322" s="21" t="s">
        <v>36</v>
      </c>
      <c r="D322" s="23">
        <v>3366.0</v>
      </c>
      <c r="E322" s="23">
        <v>2748.0</v>
      </c>
      <c r="F322" s="98">
        <f t="shared" si="1"/>
        <v>-0.183600713</v>
      </c>
      <c r="G322" s="23">
        <v>2486.0</v>
      </c>
      <c r="H322" s="98">
        <f t="shared" si="2"/>
        <v>-0.09534206696</v>
      </c>
      <c r="I322" s="23">
        <v>2572.0</v>
      </c>
      <c r="J322" s="98">
        <f t="shared" si="3"/>
        <v>0.03459372486</v>
      </c>
      <c r="K322" s="23">
        <v>2808.0</v>
      </c>
      <c r="L322" s="98">
        <f t="shared" si="4"/>
        <v>0.09175738725</v>
      </c>
      <c r="M322" s="98">
        <f t="shared" si="5"/>
        <v>-0.1657754011</v>
      </c>
    </row>
    <row r="323">
      <c r="A323" s="20" t="s">
        <v>1317</v>
      </c>
      <c r="B323" s="20" t="s">
        <v>189</v>
      </c>
      <c r="C323" s="21" t="s">
        <v>36</v>
      </c>
      <c r="D323" s="23">
        <v>2373.0</v>
      </c>
      <c r="E323" s="23">
        <v>1644.0</v>
      </c>
      <c r="F323" s="98">
        <f t="shared" si="1"/>
        <v>-0.3072060683</v>
      </c>
      <c r="G323" s="23">
        <v>6525.0</v>
      </c>
      <c r="H323" s="98">
        <f t="shared" si="2"/>
        <v>2.968978102</v>
      </c>
      <c r="I323" s="23">
        <v>1497.0</v>
      </c>
      <c r="J323" s="98">
        <f t="shared" si="3"/>
        <v>-0.7705747126</v>
      </c>
      <c r="K323" s="23">
        <v>1955.0</v>
      </c>
      <c r="L323" s="98">
        <f t="shared" si="4"/>
        <v>0.3059452238</v>
      </c>
      <c r="M323" s="98">
        <f t="shared" si="5"/>
        <v>-0.1761483354</v>
      </c>
    </row>
    <row r="324">
      <c r="A324" s="20" t="s">
        <v>1365</v>
      </c>
      <c r="B324" s="20" t="s">
        <v>209</v>
      </c>
      <c r="C324" s="21" t="s">
        <v>36</v>
      </c>
      <c r="D324" s="23">
        <v>1373.0</v>
      </c>
      <c r="E324" s="23">
        <v>1252.0</v>
      </c>
      <c r="F324" s="98">
        <f t="shared" si="1"/>
        <v>-0.08812818645</v>
      </c>
      <c r="G324" s="23">
        <v>1084.0</v>
      </c>
      <c r="H324" s="98">
        <f t="shared" si="2"/>
        <v>-0.1341853035</v>
      </c>
      <c r="I324" s="23">
        <v>1063.0</v>
      </c>
      <c r="J324" s="98">
        <f t="shared" si="3"/>
        <v>-0.01937269373</v>
      </c>
      <c r="K324" s="23">
        <v>1124.0</v>
      </c>
      <c r="L324" s="98">
        <f t="shared" si="4"/>
        <v>0.05738476011</v>
      </c>
      <c r="M324" s="98">
        <f t="shared" si="5"/>
        <v>-0.1813546977</v>
      </c>
    </row>
    <row r="325">
      <c r="A325" s="20" t="s">
        <v>1356</v>
      </c>
      <c r="B325" s="20" t="s">
        <v>81</v>
      </c>
      <c r="C325" s="21" t="s">
        <v>36</v>
      </c>
      <c r="D325" s="23">
        <v>3236.0</v>
      </c>
      <c r="E325" s="23">
        <v>2687.0</v>
      </c>
      <c r="F325" s="98">
        <f t="shared" si="1"/>
        <v>-0.1696538937</v>
      </c>
      <c r="G325" s="23">
        <v>2371.0</v>
      </c>
      <c r="H325" s="98">
        <f t="shared" si="2"/>
        <v>-0.117603275</v>
      </c>
      <c r="I325" s="23">
        <v>2573.0</v>
      </c>
      <c r="J325" s="98">
        <f t="shared" si="3"/>
        <v>0.08519611978</v>
      </c>
      <c r="K325" s="23">
        <v>2605.0</v>
      </c>
      <c r="L325" s="98">
        <f t="shared" si="4"/>
        <v>0.01243684415</v>
      </c>
      <c r="M325" s="98">
        <f t="shared" si="5"/>
        <v>-0.1949938195</v>
      </c>
    </row>
    <row r="326">
      <c r="A326" s="20" t="s">
        <v>630</v>
      </c>
      <c r="B326" s="20" t="s">
        <v>314</v>
      </c>
      <c r="C326" s="21" t="s">
        <v>36</v>
      </c>
      <c r="D326" s="23">
        <v>6307.0</v>
      </c>
      <c r="E326" s="23">
        <v>5208.0</v>
      </c>
      <c r="F326" s="98">
        <f t="shared" si="1"/>
        <v>-0.1742508324</v>
      </c>
      <c r="G326" s="23">
        <v>4989.0</v>
      </c>
      <c r="H326" s="98">
        <f t="shared" si="2"/>
        <v>-0.04205069124</v>
      </c>
      <c r="I326" s="23">
        <v>4996.0</v>
      </c>
      <c r="J326" s="98">
        <f t="shared" si="3"/>
        <v>0.001403086791</v>
      </c>
      <c r="K326" s="23">
        <v>4943.0</v>
      </c>
      <c r="L326" s="98">
        <f t="shared" si="4"/>
        <v>-0.01060848679</v>
      </c>
      <c r="M326" s="98">
        <f t="shared" si="5"/>
        <v>-0.2162676391</v>
      </c>
    </row>
    <row r="327">
      <c r="A327" s="20" t="s">
        <v>268</v>
      </c>
      <c r="B327" s="20" t="s">
        <v>331</v>
      </c>
      <c r="C327" s="21" t="s">
        <v>36</v>
      </c>
      <c r="D327" s="23">
        <v>1811.0</v>
      </c>
      <c r="E327" s="23">
        <v>1675.0</v>
      </c>
      <c r="F327" s="98">
        <f t="shared" si="1"/>
        <v>-0.0750966317</v>
      </c>
      <c r="G327" s="23">
        <v>1433.0</v>
      </c>
      <c r="H327" s="98">
        <f t="shared" si="2"/>
        <v>-0.1444776119</v>
      </c>
      <c r="I327" s="23">
        <v>1279.0</v>
      </c>
      <c r="J327" s="98">
        <f t="shared" si="3"/>
        <v>-0.1074668528</v>
      </c>
      <c r="K327" s="23">
        <v>1407.0</v>
      </c>
      <c r="L327" s="98">
        <f t="shared" si="4"/>
        <v>0.1000781861</v>
      </c>
      <c r="M327" s="98">
        <f t="shared" si="5"/>
        <v>-0.2230811706</v>
      </c>
    </row>
    <row r="328">
      <c r="A328" s="20" t="s">
        <v>637</v>
      </c>
      <c r="B328" s="20" t="s">
        <v>81</v>
      </c>
      <c r="C328" s="21" t="s">
        <v>36</v>
      </c>
      <c r="D328" s="23">
        <v>1575.0</v>
      </c>
      <c r="E328" s="23">
        <v>1058.0</v>
      </c>
      <c r="F328" s="98">
        <f t="shared" si="1"/>
        <v>-0.3282539683</v>
      </c>
      <c r="G328" s="23">
        <v>1100.0</v>
      </c>
      <c r="H328" s="98">
        <f t="shared" si="2"/>
        <v>0.03969754253</v>
      </c>
      <c r="I328" s="23">
        <v>1191.0</v>
      </c>
      <c r="J328" s="98">
        <f t="shared" si="3"/>
        <v>0.08272727273</v>
      </c>
      <c r="K328" s="23">
        <v>1201.0</v>
      </c>
      <c r="L328" s="98">
        <f t="shared" si="4"/>
        <v>0.008396305626</v>
      </c>
      <c r="M328" s="98">
        <f t="shared" si="5"/>
        <v>-0.2374603175</v>
      </c>
    </row>
    <row r="329">
      <c r="A329" s="20" t="s">
        <v>235</v>
      </c>
      <c r="B329" s="20" t="s">
        <v>147</v>
      </c>
      <c r="C329" s="21" t="s">
        <v>36</v>
      </c>
      <c r="D329" s="23">
        <v>1245.0</v>
      </c>
      <c r="E329" s="23">
        <v>1145.0</v>
      </c>
      <c r="F329" s="98">
        <f t="shared" si="1"/>
        <v>-0.08032128514</v>
      </c>
      <c r="G329" s="23">
        <v>966.0</v>
      </c>
      <c r="H329" s="98">
        <f t="shared" si="2"/>
        <v>-0.1563318777</v>
      </c>
      <c r="I329" s="23">
        <v>979.0</v>
      </c>
      <c r="J329" s="98">
        <f t="shared" si="3"/>
        <v>0.01345755694</v>
      </c>
      <c r="K329" s="23">
        <v>929.0</v>
      </c>
      <c r="L329" s="98">
        <f t="shared" si="4"/>
        <v>-0.05107252298</v>
      </c>
      <c r="M329" s="98">
        <f t="shared" si="5"/>
        <v>-0.253815261</v>
      </c>
    </row>
    <row r="330">
      <c r="A330" s="20" t="s">
        <v>1366</v>
      </c>
      <c r="B330" s="20" t="s">
        <v>209</v>
      </c>
      <c r="C330" s="21" t="s">
        <v>36</v>
      </c>
      <c r="D330" s="23">
        <v>2230.0</v>
      </c>
      <c r="E330" s="23">
        <v>1606.0</v>
      </c>
      <c r="F330" s="98">
        <f t="shared" si="1"/>
        <v>-0.2798206278</v>
      </c>
      <c r="G330" s="23">
        <v>1495.0</v>
      </c>
      <c r="H330" s="98">
        <f t="shared" si="2"/>
        <v>-0.06911581569</v>
      </c>
      <c r="I330" s="23">
        <v>1584.0</v>
      </c>
      <c r="J330" s="98">
        <f t="shared" si="3"/>
        <v>0.05953177258</v>
      </c>
      <c r="K330" s="23">
        <v>1656.0</v>
      </c>
      <c r="L330" s="98">
        <f t="shared" si="4"/>
        <v>0.04545454545</v>
      </c>
      <c r="M330" s="98">
        <f t="shared" si="5"/>
        <v>-0.2573991031</v>
      </c>
    </row>
    <row r="331">
      <c r="A331" s="20" t="s">
        <v>1347</v>
      </c>
      <c r="B331" s="20" t="s">
        <v>314</v>
      </c>
      <c r="C331" s="21" t="s">
        <v>36</v>
      </c>
      <c r="D331" s="23">
        <v>1476.0</v>
      </c>
      <c r="E331" s="23">
        <v>1556.0</v>
      </c>
      <c r="F331" s="98">
        <f t="shared" si="1"/>
        <v>0.05420054201</v>
      </c>
      <c r="G331" s="23">
        <v>1073.0</v>
      </c>
      <c r="H331" s="98">
        <f t="shared" si="2"/>
        <v>-0.3104113111</v>
      </c>
      <c r="I331" s="23">
        <v>1049.0</v>
      </c>
      <c r="J331" s="98">
        <f t="shared" si="3"/>
        <v>-0.02236719478</v>
      </c>
      <c r="K331" s="23">
        <v>1084.0</v>
      </c>
      <c r="L331" s="98">
        <f t="shared" si="4"/>
        <v>0.03336510963</v>
      </c>
      <c r="M331" s="98">
        <f t="shared" si="5"/>
        <v>-0.2655826558</v>
      </c>
    </row>
    <row r="332">
      <c r="A332" s="20" t="s">
        <v>445</v>
      </c>
      <c r="B332" s="20" t="s">
        <v>314</v>
      </c>
      <c r="C332" s="21" t="s">
        <v>36</v>
      </c>
      <c r="D332" s="23">
        <v>1709.0</v>
      </c>
      <c r="E332" s="23">
        <v>1238.0</v>
      </c>
      <c r="F332" s="98">
        <f t="shared" si="1"/>
        <v>-0.2755997659</v>
      </c>
      <c r="G332" s="23">
        <v>1133.0</v>
      </c>
      <c r="H332" s="98">
        <f t="shared" si="2"/>
        <v>-0.08481421648</v>
      </c>
      <c r="I332" s="23">
        <v>1139.0</v>
      </c>
      <c r="J332" s="98">
        <f t="shared" si="3"/>
        <v>0.005295675199</v>
      </c>
      <c r="K332" s="23">
        <v>1254.0</v>
      </c>
      <c r="L332" s="98">
        <f t="shared" si="4"/>
        <v>0.1009657594</v>
      </c>
      <c r="M332" s="98">
        <f t="shared" si="5"/>
        <v>-0.2662375658</v>
      </c>
    </row>
    <row r="333">
      <c r="A333" s="20" t="s">
        <v>631</v>
      </c>
      <c r="B333" s="20" t="s">
        <v>155</v>
      </c>
      <c r="C333" s="21" t="s">
        <v>36</v>
      </c>
      <c r="D333" s="23">
        <v>2681.0</v>
      </c>
      <c r="E333" s="23">
        <v>1900.0</v>
      </c>
      <c r="F333" s="98">
        <f t="shared" si="1"/>
        <v>-0.291309213</v>
      </c>
      <c r="G333" s="23">
        <v>1779.0</v>
      </c>
      <c r="H333" s="98">
        <f t="shared" si="2"/>
        <v>-0.06368421053</v>
      </c>
      <c r="I333" s="23">
        <v>1615.0</v>
      </c>
      <c r="J333" s="98">
        <f t="shared" si="3"/>
        <v>-0.0921866217</v>
      </c>
      <c r="K333" s="23">
        <v>1870.0</v>
      </c>
      <c r="L333" s="98">
        <f t="shared" si="4"/>
        <v>0.1578947368</v>
      </c>
      <c r="M333" s="98">
        <f t="shared" si="5"/>
        <v>-0.3024990675</v>
      </c>
    </row>
    <row r="334">
      <c r="A334" s="20" t="s">
        <v>1346</v>
      </c>
      <c r="B334" s="20" t="s">
        <v>314</v>
      </c>
      <c r="C334" s="21" t="s">
        <v>36</v>
      </c>
      <c r="D334" s="23">
        <v>1569.0</v>
      </c>
      <c r="E334" s="23">
        <v>1119.0</v>
      </c>
      <c r="F334" s="98">
        <f t="shared" si="1"/>
        <v>-0.2868068834</v>
      </c>
      <c r="G334" s="23">
        <v>948.0</v>
      </c>
      <c r="H334" s="98">
        <f t="shared" si="2"/>
        <v>-0.1528150134</v>
      </c>
      <c r="I334" s="23">
        <v>972.0</v>
      </c>
      <c r="J334" s="98">
        <f t="shared" si="3"/>
        <v>0.0253164557</v>
      </c>
      <c r="K334" s="23">
        <v>1087.0</v>
      </c>
      <c r="L334" s="98">
        <f t="shared" si="4"/>
        <v>0.1183127572</v>
      </c>
      <c r="M334" s="98">
        <f t="shared" si="5"/>
        <v>-0.3072020395</v>
      </c>
    </row>
    <row r="335">
      <c r="A335" s="20" t="s">
        <v>1343</v>
      </c>
      <c r="B335" s="20" t="s">
        <v>314</v>
      </c>
      <c r="C335" s="21" t="s">
        <v>36</v>
      </c>
      <c r="D335" s="23">
        <v>1042.0</v>
      </c>
      <c r="E335" s="23">
        <v>1074.0</v>
      </c>
      <c r="F335" s="98">
        <f t="shared" si="1"/>
        <v>0.03071017274</v>
      </c>
      <c r="G335" s="23">
        <v>682.0</v>
      </c>
      <c r="H335" s="98">
        <f t="shared" si="2"/>
        <v>-0.364990689</v>
      </c>
      <c r="I335" s="23">
        <v>696.0</v>
      </c>
      <c r="J335" s="98">
        <f t="shared" si="3"/>
        <v>0.02052785924</v>
      </c>
      <c r="K335" s="23">
        <v>715.0</v>
      </c>
      <c r="L335" s="98">
        <f t="shared" si="4"/>
        <v>0.02729885057</v>
      </c>
      <c r="M335" s="98">
        <f t="shared" si="5"/>
        <v>-0.3138195777</v>
      </c>
    </row>
    <row r="336">
      <c r="A336" s="20" t="s">
        <v>433</v>
      </c>
      <c r="B336" s="20" t="s">
        <v>81</v>
      </c>
      <c r="C336" s="21" t="s">
        <v>36</v>
      </c>
      <c r="D336" s="23">
        <v>1743.0</v>
      </c>
      <c r="E336" s="23">
        <v>1205.0</v>
      </c>
      <c r="F336" s="98">
        <f t="shared" si="1"/>
        <v>-0.3086632243</v>
      </c>
      <c r="G336" s="23">
        <v>1074.0</v>
      </c>
      <c r="H336" s="98">
        <f t="shared" si="2"/>
        <v>-0.1087136929</v>
      </c>
      <c r="I336" s="23">
        <v>1241.0</v>
      </c>
      <c r="J336" s="98">
        <f t="shared" si="3"/>
        <v>0.1554934823</v>
      </c>
      <c r="K336" s="23">
        <v>1177.0</v>
      </c>
      <c r="L336" s="98">
        <f t="shared" si="4"/>
        <v>-0.05157131346</v>
      </c>
      <c r="M336" s="98">
        <f t="shared" si="5"/>
        <v>-0.3247274814</v>
      </c>
    </row>
    <row r="337">
      <c r="A337" s="20" t="s">
        <v>428</v>
      </c>
      <c r="B337" s="20" t="s">
        <v>209</v>
      </c>
      <c r="C337" s="21" t="s">
        <v>36</v>
      </c>
      <c r="D337" s="23">
        <v>5570.0</v>
      </c>
      <c r="E337" s="23">
        <v>3399.0</v>
      </c>
      <c r="F337" s="98">
        <f t="shared" si="1"/>
        <v>-0.3897666068</v>
      </c>
      <c r="G337" s="23">
        <v>3320.0</v>
      </c>
      <c r="H337" s="98">
        <f t="shared" si="2"/>
        <v>-0.02324213004</v>
      </c>
      <c r="I337" s="23">
        <v>3647.0</v>
      </c>
      <c r="J337" s="98">
        <f t="shared" si="3"/>
        <v>0.0984939759</v>
      </c>
      <c r="K337" s="23">
        <v>3641.0</v>
      </c>
      <c r="L337" s="98">
        <f t="shared" si="4"/>
        <v>-0.001645187826</v>
      </c>
      <c r="M337" s="98">
        <f t="shared" si="5"/>
        <v>-0.3463195691</v>
      </c>
    </row>
    <row r="338">
      <c r="A338" s="20" t="s">
        <v>326</v>
      </c>
      <c r="B338" s="20" t="s">
        <v>155</v>
      </c>
      <c r="C338" s="21" t="s">
        <v>36</v>
      </c>
      <c r="D338" s="23">
        <v>2337.0</v>
      </c>
      <c r="E338" s="23">
        <v>1251.0</v>
      </c>
      <c r="F338" s="98">
        <f t="shared" si="1"/>
        <v>-0.4646983312</v>
      </c>
      <c r="G338" s="23">
        <v>1195.0</v>
      </c>
      <c r="H338" s="98">
        <f t="shared" si="2"/>
        <v>-0.04476418865</v>
      </c>
      <c r="I338" s="23">
        <v>1453.0</v>
      </c>
      <c r="J338" s="98">
        <f t="shared" si="3"/>
        <v>0.2158995816</v>
      </c>
      <c r="K338" s="53">
        <v>1524.0</v>
      </c>
      <c r="L338" s="98">
        <f t="shared" si="4"/>
        <v>0.04886441844</v>
      </c>
      <c r="M338" s="98">
        <f t="shared" si="5"/>
        <v>-0.3478818999</v>
      </c>
    </row>
    <row r="339">
      <c r="A339" s="20" t="s">
        <v>631</v>
      </c>
      <c r="B339" s="20" t="s">
        <v>189</v>
      </c>
      <c r="C339" s="21" t="s">
        <v>36</v>
      </c>
      <c r="D339" s="23">
        <v>817.0</v>
      </c>
      <c r="E339" s="23">
        <v>597.0</v>
      </c>
      <c r="F339" s="98">
        <f t="shared" si="1"/>
        <v>-0.2692778458</v>
      </c>
      <c r="G339" s="23">
        <v>500.0</v>
      </c>
      <c r="H339" s="98">
        <f t="shared" si="2"/>
        <v>-0.162479062</v>
      </c>
      <c r="I339" s="23">
        <v>478.0</v>
      </c>
      <c r="J339" s="98">
        <f t="shared" si="3"/>
        <v>-0.044</v>
      </c>
      <c r="K339" s="23">
        <v>518.0</v>
      </c>
      <c r="L339" s="98">
        <f t="shared" si="4"/>
        <v>0.08368200837</v>
      </c>
      <c r="M339" s="98">
        <f t="shared" si="5"/>
        <v>-0.3659730722</v>
      </c>
    </row>
    <row r="340">
      <c r="A340" s="20" t="s">
        <v>978</v>
      </c>
      <c r="B340" s="20" t="s">
        <v>331</v>
      </c>
      <c r="C340" s="21" t="s">
        <v>36</v>
      </c>
      <c r="D340" s="23">
        <v>1022.0</v>
      </c>
      <c r="E340" s="23">
        <v>621.0</v>
      </c>
      <c r="F340" s="98">
        <f t="shared" si="1"/>
        <v>-0.3923679061</v>
      </c>
      <c r="G340" s="23">
        <v>534.0</v>
      </c>
      <c r="H340" s="98">
        <f t="shared" si="2"/>
        <v>-0.1400966184</v>
      </c>
      <c r="I340" s="23">
        <v>581.0</v>
      </c>
      <c r="J340" s="98">
        <f t="shared" si="3"/>
        <v>0.08801498127</v>
      </c>
      <c r="K340" s="23">
        <v>621.0</v>
      </c>
      <c r="L340" s="98">
        <f t="shared" si="4"/>
        <v>0.06884681583</v>
      </c>
      <c r="M340" s="98">
        <f t="shared" si="5"/>
        <v>-0.3923679061</v>
      </c>
    </row>
    <row r="341">
      <c r="A341" s="20" t="s">
        <v>1349</v>
      </c>
      <c r="B341" s="20" t="s">
        <v>189</v>
      </c>
      <c r="C341" s="21" t="s">
        <v>36</v>
      </c>
      <c r="D341" s="23">
        <v>1006.0</v>
      </c>
      <c r="E341" s="23">
        <v>685.0</v>
      </c>
      <c r="F341" s="98">
        <f t="shared" si="1"/>
        <v>-0.3190854871</v>
      </c>
      <c r="G341" s="23">
        <v>612.0</v>
      </c>
      <c r="H341" s="98">
        <f t="shared" si="2"/>
        <v>-0.1065693431</v>
      </c>
      <c r="I341" s="23">
        <v>700.0</v>
      </c>
      <c r="J341" s="98">
        <f t="shared" si="3"/>
        <v>0.1437908497</v>
      </c>
      <c r="K341" s="23">
        <v>599.0</v>
      </c>
      <c r="L341" s="98">
        <f t="shared" si="4"/>
        <v>-0.1442857143</v>
      </c>
      <c r="M341" s="98">
        <f t="shared" si="5"/>
        <v>-0.4045725646</v>
      </c>
    </row>
    <row r="342">
      <c r="A342" s="20" t="s">
        <v>1340</v>
      </c>
      <c r="B342" s="20" t="s">
        <v>331</v>
      </c>
      <c r="C342" s="21" t="s">
        <v>36</v>
      </c>
      <c r="D342" s="23">
        <v>1195.0</v>
      </c>
      <c r="E342" s="23">
        <v>855.0</v>
      </c>
      <c r="F342" s="98">
        <f t="shared" si="1"/>
        <v>-0.2845188285</v>
      </c>
      <c r="G342" s="23">
        <v>727.0</v>
      </c>
      <c r="H342" s="98">
        <f t="shared" si="2"/>
        <v>-0.1497076023</v>
      </c>
      <c r="I342" s="23">
        <v>610.0</v>
      </c>
      <c r="J342" s="98">
        <f t="shared" si="3"/>
        <v>-0.1609353508</v>
      </c>
      <c r="K342" s="23">
        <v>651.0</v>
      </c>
      <c r="L342" s="98">
        <f t="shared" si="4"/>
        <v>0.06721311475</v>
      </c>
      <c r="M342" s="98">
        <f t="shared" si="5"/>
        <v>-0.4552301255</v>
      </c>
    </row>
    <row r="343">
      <c r="A343" s="20" t="s">
        <v>1344</v>
      </c>
      <c r="B343" s="20" t="s">
        <v>314</v>
      </c>
      <c r="C343" s="21" t="s">
        <v>36</v>
      </c>
      <c r="D343" s="23">
        <v>1001.0</v>
      </c>
      <c r="E343" s="23">
        <v>610.0</v>
      </c>
      <c r="F343" s="98">
        <f t="shared" si="1"/>
        <v>-0.3906093906</v>
      </c>
      <c r="G343" s="23">
        <v>480.0</v>
      </c>
      <c r="H343" s="98">
        <f t="shared" si="2"/>
        <v>-0.2131147541</v>
      </c>
      <c r="I343" s="23">
        <v>411.0</v>
      </c>
      <c r="J343" s="98">
        <f t="shared" si="3"/>
        <v>-0.14375</v>
      </c>
      <c r="K343" s="23">
        <v>439.0</v>
      </c>
      <c r="L343" s="98">
        <f t="shared" si="4"/>
        <v>0.06812652068</v>
      </c>
      <c r="M343" s="98">
        <f t="shared" si="5"/>
        <v>-0.5614385614</v>
      </c>
    </row>
    <row r="344">
      <c r="A344" s="20" t="s">
        <v>1341</v>
      </c>
      <c r="B344" s="20" t="s">
        <v>331</v>
      </c>
      <c r="C344" s="21" t="s">
        <v>36</v>
      </c>
      <c r="D344" s="23">
        <v>575.0</v>
      </c>
      <c r="E344" s="23">
        <v>286.0</v>
      </c>
      <c r="F344" s="98">
        <f t="shared" si="1"/>
        <v>-0.5026086957</v>
      </c>
      <c r="G344" s="23">
        <v>258.0</v>
      </c>
      <c r="H344" s="98">
        <f t="shared" si="2"/>
        <v>-0.0979020979</v>
      </c>
      <c r="I344" s="23">
        <v>178.0</v>
      </c>
      <c r="J344" s="98">
        <f t="shared" si="3"/>
        <v>-0.3100775194</v>
      </c>
      <c r="K344" s="23">
        <v>207.0</v>
      </c>
      <c r="L344" s="98">
        <f t="shared" si="4"/>
        <v>0.1629213483</v>
      </c>
      <c r="M344" s="98">
        <f t="shared" si="5"/>
        <v>-0.64</v>
      </c>
    </row>
    <row r="345">
      <c r="A345" s="10" t="s">
        <v>25</v>
      </c>
      <c r="B345" s="11" t="s">
        <v>26</v>
      </c>
      <c r="C345" s="12" t="s">
        <v>24</v>
      </c>
      <c r="D345" s="14">
        <f>6789+28338+13288</f>
        <v>48415</v>
      </c>
      <c r="E345" s="14">
        <v>430980.0</v>
      </c>
      <c r="F345" s="98">
        <f t="shared" si="1"/>
        <v>7.901786636</v>
      </c>
      <c r="G345" s="14">
        <v>732016.0</v>
      </c>
      <c r="H345" s="98">
        <f t="shared" si="2"/>
        <v>0.6984918094</v>
      </c>
      <c r="I345" s="14">
        <v>1265258.0</v>
      </c>
      <c r="J345" s="98">
        <f t="shared" si="3"/>
        <v>0.728456755</v>
      </c>
      <c r="K345" s="14">
        <v>1394711.0</v>
      </c>
      <c r="L345" s="98">
        <f t="shared" si="4"/>
        <v>0.1023135202</v>
      </c>
      <c r="M345" s="98">
        <f t="shared" si="5"/>
        <v>27.80741506</v>
      </c>
    </row>
    <row r="346">
      <c r="A346" s="10" t="s">
        <v>32</v>
      </c>
      <c r="B346" s="11" t="s">
        <v>33</v>
      </c>
      <c r="C346" s="12" t="s">
        <v>24</v>
      </c>
      <c r="D346" s="14">
        <f>90574-37647</f>
        <v>52927</v>
      </c>
      <c r="E346" s="14">
        <v>284041.0</v>
      </c>
      <c r="F346" s="98">
        <f t="shared" si="1"/>
        <v>4.36665596</v>
      </c>
      <c r="G346" s="14">
        <v>469042.0</v>
      </c>
      <c r="H346" s="98">
        <f t="shared" si="2"/>
        <v>0.6513179435</v>
      </c>
      <c r="I346" s="14">
        <v>1079129.0</v>
      </c>
      <c r="J346" s="98">
        <f t="shared" si="3"/>
        <v>1.300708679</v>
      </c>
      <c r="K346" s="14">
        <v>1297634.0</v>
      </c>
      <c r="L346" s="98">
        <f t="shared" si="4"/>
        <v>0.202482743</v>
      </c>
      <c r="M346" s="98">
        <f t="shared" si="5"/>
        <v>23.51742967</v>
      </c>
    </row>
    <row r="347">
      <c r="A347" s="10" t="s">
        <v>157</v>
      </c>
      <c r="B347" s="11" t="s">
        <v>72</v>
      </c>
      <c r="C347" s="12" t="s">
        <v>24</v>
      </c>
      <c r="D347" s="14">
        <v>614.0</v>
      </c>
      <c r="E347" s="14">
        <v>1300.0</v>
      </c>
      <c r="F347" s="98">
        <f t="shared" si="1"/>
        <v>1.117263844</v>
      </c>
      <c r="G347" s="14">
        <v>3506.0</v>
      </c>
      <c r="H347" s="98">
        <f t="shared" si="2"/>
        <v>1.696923077</v>
      </c>
      <c r="I347" s="14">
        <v>9690.0</v>
      </c>
      <c r="J347" s="98">
        <f t="shared" si="3"/>
        <v>1.763833428</v>
      </c>
      <c r="K347" s="14">
        <v>12966.0</v>
      </c>
      <c r="L347" s="98">
        <f t="shared" si="4"/>
        <v>0.3380804954</v>
      </c>
      <c r="M347" s="98">
        <f t="shared" si="5"/>
        <v>20.11726384</v>
      </c>
    </row>
    <row r="348">
      <c r="A348" s="10" t="s">
        <v>247</v>
      </c>
      <c r="B348" s="11" t="s">
        <v>96</v>
      </c>
      <c r="C348" s="12" t="s">
        <v>24</v>
      </c>
      <c r="D348" s="14">
        <v>2596.0</v>
      </c>
      <c r="E348" s="14">
        <v>9486.0</v>
      </c>
      <c r="F348" s="98">
        <f t="shared" si="1"/>
        <v>2.654083205</v>
      </c>
      <c r="G348" s="14">
        <v>25651.0</v>
      </c>
      <c r="H348" s="98">
        <f t="shared" si="2"/>
        <v>1.704090238</v>
      </c>
      <c r="I348" s="14">
        <v>42579.0</v>
      </c>
      <c r="J348" s="98">
        <f t="shared" si="3"/>
        <v>0.6599352852</v>
      </c>
      <c r="K348" s="14">
        <v>50195.0</v>
      </c>
      <c r="L348" s="98">
        <f t="shared" si="4"/>
        <v>0.1788675169</v>
      </c>
      <c r="M348" s="98">
        <f t="shared" si="5"/>
        <v>18.33551618</v>
      </c>
    </row>
    <row r="349">
      <c r="A349" s="10" t="s">
        <v>59</v>
      </c>
      <c r="B349" s="11" t="s">
        <v>60</v>
      </c>
      <c r="C349" s="12" t="s">
        <v>24</v>
      </c>
      <c r="D349" s="14">
        <v>18164.0</v>
      </c>
      <c r="E349" s="14">
        <f>44297</f>
        <v>44297</v>
      </c>
      <c r="F349" s="98">
        <f t="shared" si="1"/>
        <v>1.43872495</v>
      </c>
      <c r="G349" s="14">
        <f>282+70790</f>
        <v>71072</v>
      </c>
      <c r="H349" s="98">
        <f t="shared" si="2"/>
        <v>0.6044427388</v>
      </c>
      <c r="I349" s="14">
        <f>186735+5817</f>
        <v>192552</v>
      </c>
      <c r="J349" s="98">
        <f t="shared" si="3"/>
        <v>1.709252589</v>
      </c>
      <c r="K349" s="14">
        <f>259318+9036</f>
        <v>268354</v>
      </c>
      <c r="L349" s="98">
        <f t="shared" si="4"/>
        <v>0.3936702813</v>
      </c>
      <c r="M349" s="98">
        <f t="shared" si="5"/>
        <v>13.77394847</v>
      </c>
    </row>
    <row r="350">
      <c r="A350" s="10" t="s">
        <v>71</v>
      </c>
      <c r="B350" s="11" t="s">
        <v>72</v>
      </c>
      <c r="C350" s="12" t="s">
        <v>24</v>
      </c>
      <c r="D350" s="14">
        <v>4586.0</v>
      </c>
      <c r="E350" s="14">
        <v>30919.0</v>
      </c>
      <c r="F350" s="98">
        <f t="shared" si="1"/>
        <v>5.742040994</v>
      </c>
      <c r="G350" s="14">
        <v>42726.0</v>
      </c>
      <c r="H350" s="98">
        <f t="shared" si="2"/>
        <v>0.3818687538</v>
      </c>
      <c r="I350" s="14">
        <v>61499.0</v>
      </c>
      <c r="J350" s="98">
        <f t="shared" si="3"/>
        <v>0.4393811731</v>
      </c>
      <c r="K350" s="14">
        <v>67362.0</v>
      </c>
      <c r="L350" s="98">
        <f t="shared" si="4"/>
        <v>0.09533488349</v>
      </c>
      <c r="M350" s="98">
        <f t="shared" si="5"/>
        <v>13.68861753</v>
      </c>
    </row>
    <row r="351">
      <c r="A351" s="10" t="s">
        <v>158</v>
      </c>
      <c r="B351" s="11" t="s">
        <v>272</v>
      </c>
      <c r="C351" s="12" t="s">
        <v>24</v>
      </c>
      <c r="D351" s="14">
        <v>71.0</v>
      </c>
      <c r="E351" s="14">
        <v>1674.0</v>
      </c>
      <c r="F351" s="98">
        <f t="shared" si="1"/>
        <v>22.57746479</v>
      </c>
      <c r="G351" s="14">
        <v>1573.0</v>
      </c>
      <c r="H351" s="98">
        <f t="shared" si="2"/>
        <v>-0.06033452808</v>
      </c>
      <c r="I351" s="14">
        <v>1291.0</v>
      </c>
      <c r="J351" s="98">
        <f t="shared" si="3"/>
        <v>-0.1792752702</v>
      </c>
      <c r="K351" s="14">
        <v>1005.0</v>
      </c>
      <c r="L351" s="98">
        <f t="shared" si="4"/>
        <v>-0.2215336948</v>
      </c>
      <c r="M351" s="98">
        <f t="shared" si="5"/>
        <v>13.15492958</v>
      </c>
    </row>
    <row r="352">
      <c r="A352" s="10" t="s">
        <v>336</v>
      </c>
      <c r="B352" s="11" t="s">
        <v>337</v>
      </c>
      <c r="C352" s="12" t="s">
        <v>24</v>
      </c>
      <c r="D352" s="14">
        <v>480.0</v>
      </c>
      <c r="E352" s="14">
        <v>3896.0</v>
      </c>
      <c r="F352" s="98">
        <f t="shared" si="1"/>
        <v>7.116666667</v>
      </c>
      <c r="G352" s="14">
        <v>4343.0</v>
      </c>
      <c r="H352" s="98">
        <f t="shared" si="2"/>
        <v>0.1147330595</v>
      </c>
      <c r="I352" s="14">
        <v>6472.0</v>
      </c>
      <c r="J352" s="98">
        <f t="shared" si="3"/>
        <v>0.4902141377</v>
      </c>
      <c r="K352" s="14">
        <v>6092.0</v>
      </c>
      <c r="L352" s="98">
        <f t="shared" si="4"/>
        <v>-0.0587144623</v>
      </c>
      <c r="M352" s="98">
        <f t="shared" si="5"/>
        <v>11.69166667</v>
      </c>
    </row>
    <row r="353">
      <c r="A353" s="10" t="s">
        <v>119</v>
      </c>
      <c r="B353" s="11" t="s">
        <v>72</v>
      </c>
      <c r="C353" s="12" t="s">
        <v>24</v>
      </c>
      <c r="D353" s="14">
        <v>1863.0</v>
      </c>
      <c r="E353" s="14">
        <v>5602.0</v>
      </c>
      <c r="F353" s="98">
        <f t="shared" si="1"/>
        <v>2.006977992</v>
      </c>
      <c r="G353" s="14">
        <v>7801.0</v>
      </c>
      <c r="H353" s="98">
        <f t="shared" si="2"/>
        <v>0.3925383792</v>
      </c>
      <c r="I353" s="14">
        <v>19040.0</v>
      </c>
      <c r="J353" s="98">
        <f t="shared" si="3"/>
        <v>1.440712729</v>
      </c>
      <c r="K353" s="14">
        <v>22260.0</v>
      </c>
      <c r="L353" s="98">
        <f t="shared" si="4"/>
        <v>0.1691176471</v>
      </c>
      <c r="M353" s="98">
        <f t="shared" si="5"/>
        <v>10.94847021</v>
      </c>
    </row>
    <row r="354">
      <c r="A354" s="10" t="s">
        <v>76</v>
      </c>
      <c r="B354" s="11" t="s">
        <v>72</v>
      </c>
      <c r="C354" s="12" t="s">
        <v>24</v>
      </c>
      <c r="D354" s="14">
        <v>5276.0</v>
      </c>
      <c r="E354" s="14">
        <v>28867.0</v>
      </c>
      <c r="F354" s="98">
        <f t="shared" si="1"/>
        <v>4.471379833</v>
      </c>
      <c r="G354" s="14">
        <v>36213.0</v>
      </c>
      <c r="H354" s="98">
        <f t="shared" si="2"/>
        <v>0.254477431</v>
      </c>
      <c r="I354" s="14">
        <v>54000.0</v>
      </c>
      <c r="J354" s="98">
        <f t="shared" si="3"/>
        <v>0.4911772016</v>
      </c>
      <c r="K354" s="14">
        <v>58408.0</v>
      </c>
      <c r="L354" s="98">
        <f t="shared" si="4"/>
        <v>0.08162962963</v>
      </c>
      <c r="M354" s="98">
        <f t="shared" si="5"/>
        <v>10.07050796</v>
      </c>
    </row>
    <row r="355">
      <c r="A355" s="10" t="s">
        <v>91</v>
      </c>
      <c r="B355" s="11" t="s">
        <v>60</v>
      </c>
      <c r="C355" s="12" t="s">
        <v>24</v>
      </c>
      <c r="D355" s="14">
        <v>7560.0</v>
      </c>
      <c r="E355" s="14">
        <v>17831.0</v>
      </c>
      <c r="F355" s="98">
        <f t="shared" si="1"/>
        <v>1.358597884</v>
      </c>
      <c r="G355" s="14">
        <v>26730.0</v>
      </c>
      <c r="H355" s="98">
        <f t="shared" si="2"/>
        <v>0.4990746453</v>
      </c>
      <c r="I355" s="14">
        <v>62202.0</v>
      </c>
      <c r="J355" s="98">
        <f t="shared" si="3"/>
        <v>1.32704826</v>
      </c>
      <c r="K355" s="14">
        <f>83385</f>
        <v>83385</v>
      </c>
      <c r="L355" s="98">
        <f t="shared" si="4"/>
        <v>0.3405517507</v>
      </c>
      <c r="M355" s="98">
        <f t="shared" si="5"/>
        <v>10.0297619</v>
      </c>
    </row>
    <row r="356">
      <c r="A356" s="31" t="s">
        <v>139</v>
      </c>
      <c r="B356" s="11" t="s">
        <v>140</v>
      </c>
      <c r="C356" s="12" t="s">
        <v>24</v>
      </c>
      <c r="D356" s="14">
        <v>7432.0</v>
      </c>
      <c r="E356" s="14">
        <f>30445+1648</f>
        <v>32093</v>
      </c>
      <c r="F356" s="98">
        <f t="shared" si="1"/>
        <v>3.318218515</v>
      </c>
      <c r="G356" s="14">
        <f>4173+50760</f>
        <v>54933</v>
      </c>
      <c r="H356" s="98">
        <f t="shared" si="2"/>
        <v>0.7116816751</v>
      </c>
      <c r="I356" s="14">
        <f>865+75460</f>
        <v>76325</v>
      </c>
      <c r="J356" s="98">
        <f t="shared" si="3"/>
        <v>0.3894198387</v>
      </c>
      <c r="K356" s="14">
        <f>2618+78029</f>
        <v>80647</v>
      </c>
      <c r="L356" s="98">
        <f t="shared" si="4"/>
        <v>0.05662626924</v>
      </c>
      <c r="M356" s="98">
        <f t="shared" si="5"/>
        <v>9.851318622</v>
      </c>
    </row>
    <row r="357">
      <c r="A357" s="10" t="s">
        <v>643</v>
      </c>
      <c r="B357" s="11" t="s">
        <v>50</v>
      </c>
      <c r="C357" s="12" t="s">
        <v>24</v>
      </c>
      <c r="D357" s="14">
        <v>2327.0</v>
      </c>
      <c r="E357" s="14">
        <v>7650.0</v>
      </c>
      <c r="F357" s="98">
        <f t="shared" si="1"/>
        <v>2.287494628</v>
      </c>
      <c r="G357" s="14">
        <v>11923.0</v>
      </c>
      <c r="H357" s="98">
        <f t="shared" si="2"/>
        <v>0.5585620915</v>
      </c>
      <c r="I357" s="14">
        <v>20849.0</v>
      </c>
      <c r="J357" s="98">
        <f t="shared" si="3"/>
        <v>0.748637088</v>
      </c>
      <c r="K357" s="14">
        <v>25006.0</v>
      </c>
      <c r="L357" s="98">
        <f t="shared" si="4"/>
        <v>0.1993860617</v>
      </c>
      <c r="M357" s="98">
        <f t="shared" si="5"/>
        <v>9.746024925</v>
      </c>
    </row>
    <row r="358">
      <c r="A358" s="52" t="s">
        <v>2673</v>
      </c>
      <c r="B358" s="11" t="s">
        <v>50</v>
      </c>
      <c r="C358" s="12" t="s">
        <v>24</v>
      </c>
      <c r="D358" s="14">
        <v>3463.0</v>
      </c>
      <c r="E358" s="14">
        <f>14549+4605</f>
        <v>19154</v>
      </c>
      <c r="F358" s="98">
        <f t="shared" si="1"/>
        <v>4.531042449</v>
      </c>
      <c r="G358" s="14">
        <f>17918+7062</f>
        <v>24980</v>
      </c>
      <c r="H358" s="98">
        <f t="shared" si="2"/>
        <v>0.3041662316</v>
      </c>
      <c r="I358" s="14">
        <f>23948+10401</f>
        <v>34349</v>
      </c>
      <c r="J358" s="98">
        <f t="shared" si="3"/>
        <v>0.375060048</v>
      </c>
      <c r="K358" s="14">
        <f>24058+12694</f>
        <v>36752</v>
      </c>
      <c r="L358" s="98">
        <f t="shared" si="4"/>
        <v>0.06995836851</v>
      </c>
      <c r="M358" s="98">
        <f t="shared" si="5"/>
        <v>9.6127635</v>
      </c>
    </row>
    <row r="359">
      <c r="A359" s="10" t="s">
        <v>100</v>
      </c>
      <c r="B359" s="11" t="s">
        <v>72</v>
      </c>
      <c r="C359" s="12" t="s">
        <v>24</v>
      </c>
      <c r="D359" s="14">
        <v>4094.0</v>
      </c>
      <c r="E359" s="14">
        <v>15045.0</v>
      </c>
      <c r="F359" s="98">
        <f t="shared" si="1"/>
        <v>2.674890083</v>
      </c>
      <c r="G359" s="14">
        <v>21031.0</v>
      </c>
      <c r="H359" s="98">
        <f t="shared" si="2"/>
        <v>0.3978730475</v>
      </c>
      <c r="I359" s="14">
        <v>35830.0</v>
      </c>
      <c r="J359" s="98">
        <f t="shared" si="3"/>
        <v>0.7036755266</v>
      </c>
      <c r="K359" s="14">
        <v>40327.0</v>
      </c>
      <c r="L359" s="98">
        <f t="shared" si="4"/>
        <v>0.1255093497</v>
      </c>
      <c r="M359" s="98">
        <f t="shared" si="5"/>
        <v>8.850268686</v>
      </c>
    </row>
    <row r="360">
      <c r="A360" s="10" t="s">
        <v>383</v>
      </c>
      <c r="B360" s="11" t="s">
        <v>50</v>
      </c>
      <c r="C360" s="12" t="s">
        <v>24</v>
      </c>
      <c r="D360" s="19">
        <v>4909.0</v>
      </c>
      <c r="E360" s="14">
        <v>8290.0</v>
      </c>
      <c r="F360" s="98">
        <f t="shared" si="1"/>
        <v>0.6887349766</v>
      </c>
      <c r="G360" s="14">
        <f>10068+5505</f>
        <v>15573</v>
      </c>
      <c r="H360" s="98">
        <f t="shared" si="2"/>
        <v>0.8785283474</v>
      </c>
      <c r="I360" s="14">
        <f>12681+25006</f>
        <v>37687</v>
      </c>
      <c r="J360" s="98">
        <f t="shared" si="3"/>
        <v>1.420021833</v>
      </c>
      <c r="K360" s="14">
        <f>32155+13008</f>
        <v>45163</v>
      </c>
      <c r="L360" s="98">
        <f t="shared" si="4"/>
        <v>0.198370791</v>
      </c>
      <c r="M360" s="98">
        <f t="shared" si="5"/>
        <v>8.200040741</v>
      </c>
    </row>
    <row r="361">
      <c r="A361" s="10" t="s">
        <v>211</v>
      </c>
      <c r="B361" s="11" t="s">
        <v>136</v>
      </c>
      <c r="C361" s="12" t="s">
        <v>24</v>
      </c>
      <c r="D361" s="14">
        <v>6453.0</v>
      </c>
      <c r="E361" s="14">
        <v>18346.0</v>
      </c>
      <c r="F361" s="98">
        <f t="shared" si="1"/>
        <v>1.843018751</v>
      </c>
      <c r="G361" s="14">
        <v>20700.0</v>
      </c>
      <c r="H361" s="98">
        <f t="shared" si="2"/>
        <v>0.1283113485</v>
      </c>
      <c r="I361" s="14">
        <v>33194.0</v>
      </c>
      <c r="J361" s="98">
        <f t="shared" si="3"/>
        <v>0.6035748792</v>
      </c>
      <c r="K361" s="14">
        <v>51182.0</v>
      </c>
      <c r="L361" s="98">
        <f t="shared" si="4"/>
        <v>0.5419051636</v>
      </c>
      <c r="M361" s="98">
        <f t="shared" si="5"/>
        <v>6.931504726</v>
      </c>
    </row>
    <row r="362">
      <c r="A362" s="10" t="s">
        <v>298</v>
      </c>
      <c r="B362" s="11" t="s">
        <v>72</v>
      </c>
      <c r="C362" s="12" t="s">
        <v>24</v>
      </c>
      <c r="D362" s="14">
        <v>1494.0</v>
      </c>
      <c r="E362" s="14">
        <v>4226.0</v>
      </c>
      <c r="F362" s="98">
        <f t="shared" si="1"/>
        <v>1.828647925</v>
      </c>
      <c r="G362" s="14">
        <v>5006.0</v>
      </c>
      <c r="H362" s="98">
        <f t="shared" si="2"/>
        <v>0.184571699</v>
      </c>
      <c r="I362" s="14">
        <v>10195.0</v>
      </c>
      <c r="J362" s="98">
        <f t="shared" si="3"/>
        <v>1.036556133</v>
      </c>
      <c r="K362" s="14">
        <v>11783.0</v>
      </c>
      <c r="L362" s="98">
        <f t="shared" si="4"/>
        <v>0.1557626287</v>
      </c>
      <c r="M362" s="98">
        <f t="shared" si="5"/>
        <v>6.886880857</v>
      </c>
    </row>
    <row r="363">
      <c r="A363" s="10" t="s">
        <v>75</v>
      </c>
      <c r="B363" s="11" t="s">
        <v>72</v>
      </c>
      <c r="C363" s="12" t="s">
        <v>24</v>
      </c>
      <c r="D363" s="14">
        <v>18892.0</v>
      </c>
      <c r="E363" s="14">
        <v>79803.0</v>
      </c>
      <c r="F363" s="98">
        <f t="shared" si="1"/>
        <v>3.22416896</v>
      </c>
      <c r="G363" s="14">
        <v>100176.0</v>
      </c>
      <c r="H363" s="98">
        <f t="shared" si="2"/>
        <v>0.2552911545</v>
      </c>
      <c r="I363" s="14">
        <v>134646.0</v>
      </c>
      <c r="J363" s="98">
        <f t="shared" si="3"/>
        <v>0.3440943939</v>
      </c>
      <c r="K363" s="14">
        <v>142598.0</v>
      </c>
      <c r="L363" s="98">
        <f t="shared" si="4"/>
        <v>0.05905856839</v>
      </c>
      <c r="M363" s="98">
        <f t="shared" si="5"/>
        <v>6.548062672</v>
      </c>
    </row>
    <row r="364">
      <c r="A364" s="10" t="s">
        <v>1122</v>
      </c>
      <c r="B364" s="11" t="s">
        <v>86</v>
      </c>
      <c r="C364" s="12" t="s">
        <v>24</v>
      </c>
      <c r="D364" s="14">
        <v>990.0</v>
      </c>
      <c r="E364" s="14">
        <v>1907.0</v>
      </c>
      <c r="F364" s="98">
        <f t="shared" si="1"/>
        <v>0.9262626263</v>
      </c>
      <c r="G364" s="14">
        <v>3149.0</v>
      </c>
      <c r="H364" s="98">
        <f t="shared" si="2"/>
        <v>0.6512847404</v>
      </c>
      <c r="I364" s="14">
        <v>4931.0</v>
      </c>
      <c r="J364" s="98">
        <f t="shared" si="3"/>
        <v>0.5658939346</v>
      </c>
      <c r="K364" s="14">
        <v>6348.0</v>
      </c>
      <c r="L364" s="98">
        <f t="shared" si="4"/>
        <v>0.2873656459</v>
      </c>
      <c r="M364" s="98">
        <f t="shared" si="5"/>
        <v>5.412121212</v>
      </c>
    </row>
    <row r="365">
      <c r="A365" s="10" t="s">
        <v>85</v>
      </c>
      <c r="B365" s="11" t="s">
        <v>86</v>
      </c>
      <c r="C365" s="12" t="s">
        <v>24</v>
      </c>
      <c r="D365" s="14">
        <v>13655.0</v>
      </c>
      <c r="E365" s="14">
        <v>72826.0</v>
      </c>
      <c r="F365" s="98">
        <f t="shared" si="1"/>
        <v>4.333284511</v>
      </c>
      <c r="G365" s="14">
        <v>88723.0</v>
      </c>
      <c r="H365" s="98">
        <f t="shared" si="2"/>
        <v>0.2182874248</v>
      </c>
      <c r="I365" s="14">
        <v>95692.0</v>
      </c>
      <c r="J365" s="98">
        <f t="shared" si="3"/>
        <v>0.07854783991</v>
      </c>
      <c r="K365" s="14">
        <v>87549.0</v>
      </c>
      <c r="L365" s="98">
        <f t="shared" si="4"/>
        <v>-0.08509593278</v>
      </c>
      <c r="M365" s="98">
        <f t="shared" si="5"/>
        <v>5.41149762</v>
      </c>
    </row>
    <row r="366">
      <c r="A366" s="10" t="s">
        <v>245</v>
      </c>
      <c r="B366" s="11" t="s">
        <v>136</v>
      </c>
      <c r="C366" s="12" t="s">
        <v>24</v>
      </c>
      <c r="D366" s="14">
        <v>2249.0</v>
      </c>
      <c r="E366" s="14">
        <v>7073.0</v>
      </c>
      <c r="F366" s="98">
        <f t="shared" si="1"/>
        <v>2.144953313</v>
      </c>
      <c r="G366" s="14">
        <v>9114.0</v>
      </c>
      <c r="H366" s="98">
        <f t="shared" si="2"/>
        <v>0.2885621377</v>
      </c>
      <c r="I366" s="14">
        <v>11855.0</v>
      </c>
      <c r="J366" s="98">
        <f t="shared" si="3"/>
        <v>0.3007461049</v>
      </c>
      <c r="K366" s="14">
        <v>13970.0</v>
      </c>
      <c r="L366" s="98">
        <f t="shared" si="4"/>
        <v>0.178405736</v>
      </c>
      <c r="M366" s="98">
        <f t="shared" si="5"/>
        <v>5.211649622</v>
      </c>
    </row>
    <row r="367">
      <c r="A367" s="10" t="s">
        <v>102</v>
      </c>
      <c r="B367" s="11" t="s">
        <v>72</v>
      </c>
      <c r="C367" s="12" t="s">
        <v>24</v>
      </c>
      <c r="D367" s="14">
        <v>6576.0</v>
      </c>
      <c r="E367" s="14">
        <v>19652.0</v>
      </c>
      <c r="F367" s="98">
        <f t="shared" si="1"/>
        <v>1.988442822</v>
      </c>
      <c r="G367" s="14">
        <v>25819.0</v>
      </c>
      <c r="H367" s="98">
        <f t="shared" si="2"/>
        <v>0.3138102992</v>
      </c>
      <c r="I367" s="14">
        <v>37495.0</v>
      </c>
      <c r="J367" s="98">
        <f t="shared" si="3"/>
        <v>0.4522251055</v>
      </c>
      <c r="K367" s="14">
        <v>40135.0</v>
      </c>
      <c r="L367" s="98">
        <f t="shared" si="4"/>
        <v>0.07040938792</v>
      </c>
      <c r="M367" s="98">
        <f t="shared" si="5"/>
        <v>5.103254258</v>
      </c>
    </row>
    <row r="368">
      <c r="A368" s="10" t="s">
        <v>198</v>
      </c>
      <c r="B368" s="11" t="s">
        <v>72</v>
      </c>
      <c r="C368" s="12" t="s">
        <v>24</v>
      </c>
      <c r="D368" s="14">
        <f>8737-4586</f>
        <v>4151</v>
      </c>
      <c r="E368" s="14">
        <v>6422.0</v>
      </c>
      <c r="F368" s="98">
        <f t="shared" si="1"/>
        <v>0.547097085</v>
      </c>
      <c r="G368" s="14">
        <v>9372.0</v>
      </c>
      <c r="H368" s="98">
        <f t="shared" si="2"/>
        <v>0.4593584553</v>
      </c>
      <c r="I368" s="14">
        <v>20340.0</v>
      </c>
      <c r="J368" s="98">
        <f t="shared" si="3"/>
        <v>1.170294494</v>
      </c>
      <c r="K368" s="14">
        <v>23492.0</v>
      </c>
      <c r="L368" s="98">
        <f t="shared" si="4"/>
        <v>0.1549655851</v>
      </c>
      <c r="M368" s="98">
        <f t="shared" si="5"/>
        <v>4.659359191</v>
      </c>
    </row>
    <row r="369">
      <c r="A369" s="10" t="s">
        <v>1124</v>
      </c>
      <c r="B369" s="11" t="s">
        <v>86</v>
      </c>
      <c r="C369" s="12" t="s">
        <v>24</v>
      </c>
      <c r="D369" s="14">
        <v>2326.0</v>
      </c>
      <c r="E369" s="14">
        <v>5406.0</v>
      </c>
      <c r="F369" s="98">
        <f t="shared" si="1"/>
        <v>1.324161651</v>
      </c>
      <c r="G369" s="14">
        <v>7853.0</v>
      </c>
      <c r="H369" s="98">
        <f t="shared" si="2"/>
        <v>0.452645209</v>
      </c>
      <c r="I369" s="14">
        <v>9920.0</v>
      </c>
      <c r="J369" s="98">
        <f t="shared" si="3"/>
        <v>0.2632115115</v>
      </c>
      <c r="K369" s="14">
        <v>12560.0</v>
      </c>
      <c r="L369" s="98">
        <f t="shared" si="4"/>
        <v>0.2661290323</v>
      </c>
      <c r="M369" s="98">
        <f t="shared" si="5"/>
        <v>4.399828031</v>
      </c>
    </row>
    <row r="370">
      <c r="A370" s="10" t="s">
        <v>469</v>
      </c>
      <c r="B370" s="11" t="s">
        <v>50</v>
      </c>
      <c r="C370" s="12" t="s">
        <v>24</v>
      </c>
      <c r="D370" s="14">
        <v>3234.0</v>
      </c>
      <c r="E370" s="14">
        <v>6059.0</v>
      </c>
      <c r="F370" s="98">
        <f t="shared" si="1"/>
        <v>0.8735312307</v>
      </c>
      <c r="G370" s="14">
        <v>8656.0</v>
      </c>
      <c r="H370" s="98">
        <f t="shared" si="2"/>
        <v>0.4286185839</v>
      </c>
      <c r="I370" s="14">
        <v>13058.0</v>
      </c>
      <c r="J370" s="98">
        <f t="shared" si="3"/>
        <v>0.5085489834</v>
      </c>
      <c r="K370" s="14">
        <v>17190.0</v>
      </c>
      <c r="L370" s="98">
        <f t="shared" si="4"/>
        <v>0.3164343697</v>
      </c>
      <c r="M370" s="98">
        <f t="shared" si="5"/>
        <v>4.315398887</v>
      </c>
    </row>
    <row r="371">
      <c r="A371" s="31" t="s">
        <v>455</v>
      </c>
      <c r="B371" s="11" t="s">
        <v>140</v>
      </c>
      <c r="C371" s="12" t="s">
        <v>24</v>
      </c>
      <c r="D371" s="14">
        <v>4390.0</v>
      </c>
      <c r="E371" s="14">
        <f>1792+11955</f>
        <v>13747</v>
      </c>
      <c r="F371" s="98">
        <f t="shared" si="1"/>
        <v>2.13143508</v>
      </c>
      <c r="G371" s="14">
        <f>15482+1884</f>
        <v>17366</v>
      </c>
      <c r="H371" s="98">
        <f t="shared" si="2"/>
        <v>0.263257438</v>
      </c>
      <c r="I371" s="14">
        <f>2212+19019</f>
        <v>21231</v>
      </c>
      <c r="J371" s="98">
        <f t="shared" si="3"/>
        <v>0.2225613267</v>
      </c>
      <c r="K371" s="14">
        <f>20254+3077</f>
        <v>23331</v>
      </c>
      <c r="L371" s="98">
        <f t="shared" si="4"/>
        <v>0.09891196835</v>
      </c>
      <c r="M371" s="98">
        <f t="shared" si="5"/>
        <v>4.314578588</v>
      </c>
    </row>
    <row r="372">
      <c r="A372" s="10" t="s">
        <v>203</v>
      </c>
      <c r="B372" s="11" t="s">
        <v>136</v>
      </c>
      <c r="C372" s="12" t="s">
        <v>24</v>
      </c>
      <c r="D372" s="14">
        <v>4739.0</v>
      </c>
      <c r="E372" s="14">
        <v>9030.0</v>
      </c>
      <c r="F372" s="98">
        <f t="shared" si="1"/>
        <v>0.905465288</v>
      </c>
      <c r="G372" s="14">
        <v>11315.0</v>
      </c>
      <c r="H372" s="98">
        <f t="shared" si="2"/>
        <v>0.2530454042</v>
      </c>
      <c r="I372" s="14">
        <v>19291.0</v>
      </c>
      <c r="J372" s="98">
        <f t="shared" si="3"/>
        <v>0.7049049934</v>
      </c>
      <c r="K372" s="14">
        <v>24297.0</v>
      </c>
      <c r="L372" s="98">
        <f t="shared" si="4"/>
        <v>0.2594992484</v>
      </c>
      <c r="M372" s="98">
        <f t="shared" si="5"/>
        <v>4.127031019</v>
      </c>
    </row>
    <row r="373">
      <c r="A373" s="52" t="s">
        <v>2674</v>
      </c>
      <c r="B373" s="11" t="s">
        <v>220</v>
      </c>
      <c r="C373" s="12" t="s">
        <v>24</v>
      </c>
      <c r="D373" s="14">
        <f>815+533</f>
        <v>1348</v>
      </c>
      <c r="E373" s="14">
        <f>872+675+4753</f>
        <v>6300</v>
      </c>
      <c r="F373" s="98">
        <f t="shared" si="1"/>
        <v>3.673590504</v>
      </c>
      <c r="G373" s="14">
        <f>728+541+4797</f>
        <v>6066</v>
      </c>
      <c r="H373" s="98">
        <f t="shared" si="2"/>
        <v>-0.03714285714</v>
      </c>
      <c r="I373" s="14">
        <f>516+6856+528</f>
        <v>7900</v>
      </c>
      <c r="J373" s="98">
        <f t="shared" si="3"/>
        <v>0.3023409166</v>
      </c>
      <c r="K373" s="14">
        <f>489+6117+258</f>
        <v>6864</v>
      </c>
      <c r="L373" s="98">
        <f t="shared" si="4"/>
        <v>-0.1311392405</v>
      </c>
      <c r="M373" s="98">
        <f t="shared" si="5"/>
        <v>4.091988131</v>
      </c>
    </row>
    <row r="374">
      <c r="A374" s="10" t="s">
        <v>501</v>
      </c>
      <c r="B374" s="11" t="s">
        <v>309</v>
      </c>
      <c r="C374" s="12" t="s">
        <v>24</v>
      </c>
      <c r="D374" s="14">
        <v>271.0</v>
      </c>
      <c r="E374" s="14">
        <v>1250.0</v>
      </c>
      <c r="F374" s="98">
        <f t="shared" si="1"/>
        <v>3.612546125</v>
      </c>
      <c r="G374" s="14">
        <v>1357.0</v>
      </c>
      <c r="H374" s="98">
        <f t="shared" si="2"/>
        <v>0.0856</v>
      </c>
      <c r="I374" s="14">
        <v>1785.0</v>
      </c>
      <c r="J374" s="98">
        <f t="shared" si="3"/>
        <v>0.3154016212</v>
      </c>
      <c r="K374" s="14">
        <v>1373.0</v>
      </c>
      <c r="L374" s="98">
        <f t="shared" si="4"/>
        <v>-0.2308123249</v>
      </c>
      <c r="M374" s="98">
        <f t="shared" si="5"/>
        <v>4.066420664</v>
      </c>
    </row>
    <row r="375">
      <c r="A375" s="10" t="s">
        <v>602</v>
      </c>
      <c r="B375" s="11" t="s">
        <v>86</v>
      </c>
      <c r="C375" s="12" t="s">
        <v>24</v>
      </c>
      <c r="D375" s="14">
        <v>2746.0</v>
      </c>
      <c r="E375" s="14">
        <v>5201.0</v>
      </c>
      <c r="F375" s="98">
        <f t="shared" si="1"/>
        <v>0.8940276766</v>
      </c>
      <c r="G375" s="14">
        <v>7036.0</v>
      </c>
      <c r="H375" s="98">
        <f t="shared" si="2"/>
        <v>0.352816766</v>
      </c>
      <c r="I375" s="14">
        <v>12069.0</v>
      </c>
      <c r="J375" s="98">
        <f t="shared" si="3"/>
        <v>0.7153212052</v>
      </c>
      <c r="K375" s="14">
        <v>13343.0</v>
      </c>
      <c r="L375" s="98">
        <f t="shared" si="4"/>
        <v>0.1055596984</v>
      </c>
      <c r="M375" s="98">
        <f t="shared" si="5"/>
        <v>3.859067735</v>
      </c>
    </row>
    <row r="376">
      <c r="A376" s="10" t="s">
        <v>238</v>
      </c>
      <c r="B376" s="11" t="s">
        <v>72</v>
      </c>
      <c r="C376" s="12" t="s">
        <v>24</v>
      </c>
      <c r="D376" s="14">
        <v>2540.0</v>
      </c>
      <c r="E376" s="14">
        <v>2998.0</v>
      </c>
      <c r="F376" s="98">
        <f t="shared" si="1"/>
        <v>0.1803149606</v>
      </c>
      <c r="G376" s="14">
        <v>5195.0</v>
      </c>
      <c r="H376" s="98">
        <f t="shared" si="2"/>
        <v>0.7328218813</v>
      </c>
      <c r="I376" s="14">
        <v>11851.0</v>
      </c>
      <c r="J376" s="98">
        <f t="shared" si="3"/>
        <v>1.281231954</v>
      </c>
      <c r="K376" s="14">
        <v>12272.0</v>
      </c>
      <c r="L376" s="98">
        <f t="shared" si="4"/>
        <v>0.03552442832</v>
      </c>
      <c r="M376" s="98">
        <f t="shared" si="5"/>
        <v>3.831496063</v>
      </c>
    </row>
    <row r="377">
      <c r="A377" s="10" t="s">
        <v>271</v>
      </c>
      <c r="B377" s="11" t="s">
        <v>272</v>
      </c>
      <c r="C377" s="12" t="s">
        <v>24</v>
      </c>
      <c r="D377" s="14">
        <v>2739.0</v>
      </c>
      <c r="E377" s="14">
        <v>4806.0</v>
      </c>
      <c r="F377" s="98">
        <f t="shared" si="1"/>
        <v>0.7546549836</v>
      </c>
      <c r="G377" s="14">
        <v>8975.0</v>
      </c>
      <c r="H377" s="98">
        <f t="shared" si="2"/>
        <v>0.867457345</v>
      </c>
      <c r="I377" s="14">
        <v>12029.0</v>
      </c>
      <c r="J377" s="98">
        <f t="shared" si="3"/>
        <v>0.3402785515</v>
      </c>
      <c r="K377" s="14">
        <v>12979.0</v>
      </c>
      <c r="L377" s="98">
        <f t="shared" si="4"/>
        <v>0.07897580846</v>
      </c>
      <c r="M377" s="98">
        <f t="shared" si="5"/>
        <v>3.738590727</v>
      </c>
    </row>
    <row r="378">
      <c r="A378" s="10" t="s">
        <v>257</v>
      </c>
      <c r="B378" s="11" t="s">
        <v>258</v>
      </c>
      <c r="C378" s="12" t="s">
        <v>24</v>
      </c>
      <c r="D378" s="14">
        <f>10842</f>
        <v>10842</v>
      </c>
      <c r="E378" s="14">
        <f>4371+31297</f>
        <v>35668</v>
      </c>
      <c r="F378" s="98">
        <f t="shared" si="1"/>
        <v>2.28979893</v>
      </c>
      <c r="G378" s="14">
        <f>5463+38917</f>
        <v>44380</v>
      </c>
      <c r="H378" s="98">
        <f t="shared" si="2"/>
        <v>0.2442525513</v>
      </c>
      <c r="I378" s="14">
        <f>8237+45155</f>
        <v>53392</v>
      </c>
      <c r="J378" s="98">
        <f t="shared" si="3"/>
        <v>0.2030644434</v>
      </c>
      <c r="K378" s="14">
        <f>8041+42638</f>
        <v>50679</v>
      </c>
      <c r="L378" s="98">
        <f t="shared" si="4"/>
        <v>-0.05081285586</v>
      </c>
      <c r="M378" s="98">
        <f t="shared" si="5"/>
        <v>3.674322081</v>
      </c>
    </row>
    <row r="379">
      <c r="A379" s="10" t="s">
        <v>182</v>
      </c>
      <c r="B379" s="11" t="s">
        <v>60</v>
      </c>
      <c r="C379" s="12" t="s">
        <v>24</v>
      </c>
      <c r="D379" s="14">
        <v>11923.0</v>
      </c>
      <c r="E379" s="14">
        <v>21802.0</v>
      </c>
      <c r="F379" s="98">
        <f t="shared" si="1"/>
        <v>0.8285666359</v>
      </c>
      <c r="G379" s="14">
        <f>20296+8664</f>
        <v>28960</v>
      </c>
      <c r="H379" s="98">
        <f t="shared" si="2"/>
        <v>0.3283185029</v>
      </c>
      <c r="I379" s="14">
        <f>11430+36869</f>
        <v>48299</v>
      </c>
      <c r="J379" s="98">
        <f t="shared" si="3"/>
        <v>0.6677831492</v>
      </c>
      <c r="K379" s="14">
        <f>42594+12415</f>
        <v>55009</v>
      </c>
      <c r="L379" s="98">
        <f t="shared" si="4"/>
        <v>0.1389262718</v>
      </c>
      <c r="M379" s="98">
        <f t="shared" si="5"/>
        <v>3.61368783</v>
      </c>
    </row>
    <row r="380">
      <c r="A380" s="10" t="s">
        <v>22</v>
      </c>
      <c r="B380" s="11" t="s">
        <v>23</v>
      </c>
      <c r="C380" s="12" t="s">
        <v>24</v>
      </c>
      <c r="D380" s="14">
        <v>599495.0</v>
      </c>
      <c r="E380" s="14">
        <v>1634351.0</v>
      </c>
      <c r="F380" s="98">
        <f t="shared" si="1"/>
        <v>1.726212896</v>
      </c>
      <c r="G380" s="14">
        <v>2018356.0</v>
      </c>
      <c r="H380" s="98">
        <f t="shared" si="2"/>
        <v>0.2349587084</v>
      </c>
      <c r="I380" s="14">
        <v>2560401.0</v>
      </c>
      <c r="J380" s="98">
        <f t="shared" si="3"/>
        <v>0.2685576776</v>
      </c>
      <c r="K380" s="14">
        <v>2698285.0</v>
      </c>
      <c r="L380" s="98">
        <f t="shared" si="4"/>
        <v>0.05385250201</v>
      </c>
      <c r="M380" s="98">
        <f t="shared" si="5"/>
        <v>3.500929949</v>
      </c>
    </row>
    <row r="381">
      <c r="A381" s="10" t="s">
        <v>123</v>
      </c>
      <c r="B381" s="11" t="s">
        <v>72</v>
      </c>
      <c r="C381" s="12" t="s">
        <v>24</v>
      </c>
      <c r="D381" s="14">
        <v>8934.0</v>
      </c>
      <c r="E381" s="14">
        <v>23193.0</v>
      </c>
      <c r="F381" s="98">
        <f t="shared" si="1"/>
        <v>1.596037609</v>
      </c>
      <c r="G381" s="14">
        <v>23881.0</v>
      </c>
      <c r="H381" s="98">
        <f t="shared" si="2"/>
        <v>0.0296641228</v>
      </c>
      <c r="I381" s="14">
        <v>35821.0</v>
      </c>
      <c r="J381" s="98">
        <f t="shared" si="3"/>
        <v>0.4999790629</v>
      </c>
      <c r="K381" s="14">
        <v>40145.0</v>
      </c>
      <c r="L381" s="98">
        <f t="shared" si="4"/>
        <v>0.1207113146</v>
      </c>
      <c r="M381" s="98">
        <f t="shared" si="5"/>
        <v>3.493507947</v>
      </c>
    </row>
    <row r="382">
      <c r="A382" s="10" t="s">
        <v>302</v>
      </c>
      <c r="B382" s="11" t="s">
        <v>72</v>
      </c>
      <c r="C382" s="12" t="s">
        <v>24</v>
      </c>
      <c r="D382" s="14">
        <v>5459.0</v>
      </c>
      <c r="E382" s="14">
        <v>11863.0</v>
      </c>
      <c r="F382" s="98">
        <f t="shared" si="1"/>
        <v>1.173108628</v>
      </c>
      <c r="G382" s="14">
        <v>14004.0</v>
      </c>
      <c r="H382" s="98">
        <f t="shared" si="2"/>
        <v>0.1804771137</v>
      </c>
      <c r="I382" s="14">
        <v>20944.0</v>
      </c>
      <c r="J382" s="98">
        <f t="shared" si="3"/>
        <v>0.4955726935</v>
      </c>
      <c r="K382" s="14">
        <v>24138.0</v>
      </c>
      <c r="L382" s="98">
        <f t="shared" si="4"/>
        <v>0.1525019099</v>
      </c>
      <c r="M382" s="98">
        <f t="shared" si="5"/>
        <v>3.421688954</v>
      </c>
    </row>
    <row r="383">
      <c r="A383" s="10" t="s">
        <v>570</v>
      </c>
      <c r="B383" s="11" t="s">
        <v>50</v>
      </c>
      <c r="C383" s="12" t="s">
        <v>24</v>
      </c>
      <c r="D383" s="14">
        <v>4519.0</v>
      </c>
      <c r="E383" s="14">
        <v>4629.0</v>
      </c>
      <c r="F383" s="98">
        <f t="shared" si="1"/>
        <v>0.02434166851</v>
      </c>
      <c r="G383" s="14">
        <v>6286.0</v>
      </c>
      <c r="H383" s="98">
        <f t="shared" si="2"/>
        <v>0.3579606827</v>
      </c>
      <c r="I383" s="14">
        <v>13181.0</v>
      </c>
      <c r="J383" s="98">
        <f t="shared" si="3"/>
        <v>1.09688196</v>
      </c>
      <c r="K383" s="14">
        <v>19356.0</v>
      </c>
      <c r="L383" s="98">
        <f t="shared" si="4"/>
        <v>0.4684773538</v>
      </c>
      <c r="M383" s="98">
        <f t="shared" si="5"/>
        <v>3.283248506</v>
      </c>
    </row>
    <row r="384">
      <c r="A384" s="10" t="s">
        <v>95</v>
      </c>
      <c r="B384" s="11" t="s">
        <v>96</v>
      </c>
      <c r="C384" s="12" t="s">
        <v>24</v>
      </c>
      <c r="D384" s="14">
        <f>2555+17317</f>
        <v>19872</v>
      </c>
      <c r="E384" s="14">
        <f>48443+675+832</f>
        <v>49950</v>
      </c>
      <c r="F384" s="98">
        <f t="shared" si="1"/>
        <v>1.513586957</v>
      </c>
      <c r="G384" s="14">
        <f>66800+672+1975</f>
        <v>69447</v>
      </c>
      <c r="H384" s="98">
        <f t="shared" si="2"/>
        <v>0.3903303303</v>
      </c>
      <c r="I384" s="14">
        <f>76662+1092+4255</f>
        <v>82009</v>
      </c>
      <c r="J384" s="98">
        <f t="shared" si="3"/>
        <v>0.1808861434</v>
      </c>
      <c r="K384" s="14">
        <f>78309+1576+5060</f>
        <v>84945</v>
      </c>
      <c r="L384" s="98">
        <f t="shared" si="4"/>
        <v>0.03580094868</v>
      </c>
      <c r="M384" s="98">
        <f t="shared" si="5"/>
        <v>3.274607488</v>
      </c>
    </row>
    <row r="385">
      <c r="A385" s="10" t="s">
        <v>73</v>
      </c>
      <c r="B385" s="11" t="s">
        <v>74</v>
      </c>
      <c r="C385" s="12" t="s">
        <v>24</v>
      </c>
      <c r="D385" s="14">
        <v>38991.0</v>
      </c>
      <c r="E385" s="14">
        <v>85969.0</v>
      </c>
      <c r="F385" s="98">
        <f t="shared" si="1"/>
        <v>1.204842143</v>
      </c>
      <c r="G385" s="14">
        <v>116531.0</v>
      </c>
      <c r="H385" s="98">
        <f t="shared" si="2"/>
        <v>0.3555002385</v>
      </c>
      <c r="I385" s="14">
        <v>158346.0</v>
      </c>
      <c r="J385" s="98">
        <f t="shared" si="3"/>
        <v>0.3588315556</v>
      </c>
      <c r="K385" s="14">
        <v>158346.0</v>
      </c>
      <c r="L385" s="98">
        <f t="shared" si="4"/>
        <v>0</v>
      </c>
      <c r="M385" s="98">
        <f t="shared" si="5"/>
        <v>3.061091021</v>
      </c>
    </row>
    <row r="386">
      <c r="A386" s="10" t="s">
        <v>135</v>
      </c>
      <c r="B386" s="11" t="s">
        <v>136</v>
      </c>
      <c r="C386" s="12" t="s">
        <v>24</v>
      </c>
      <c r="D386" s="14">
        <v>8008.0</v>
      </c>
      <c r="E386" s="14">
        <v>12004.0</v>
      </c>
      <c r="F386" s="98">
        <f t="shared" si="1"/>
        <v>0.499000999</v>
      </c>
      <c r="G386" s="14">
        <v>13893.0</v>
      </c>
      <c r="H386" s="98">
        <f t="shared" si="2"/>
        <v>0.1573642119</v>
      </c>
      <c r="I386" s="14">
        <v>25582.0</v>
      </c>
      <c r="J386" s="98">
        <f t="shared" si="3"/>
        <v>0.8413589577</v>
      </c>
      <c r="K386" s="14">
        <v>31768.0</v>
      </c>
      <c r="L386" s="98">
        <f t="shared" si="4"/>
        <v>0.2418106481</v>
      </c>
      <c r="M386" s="98">
        <f t="shared" si="5"/>
        <v>2.967032967</v>
      </c>
    </row>
    <row r="387">
      <c r="A387" s="10" t="s">
        <v>495</v>
      </c>
      <c r="B387" s="11" t="s">
        <v>50</v>
      </c>
      <c r="C387" s="12" t="s">
        <v>24</v>
      </c>
      <c r="D387" s="14">
        <v>3944.0</v>
      </c>
      <c r="E387" s="14">
        <v>9663.0</v>
      </c>
      <c r="F387" s="98">
        <f t="shared" si="1"/>
        <v>1.45005071</v>
      </c>
      <c r="G387" s="14">
        <v>13172.0</v>
      </c>
      <c r="H387" s="98">
        <f t="shared" si="2"/>
        <v>0.3631377419</v>
      </c>
      <c r="I387" s="14">
        <v>15260.0</v>
      </c>
      <c r="J387" s="98">
        <f t="shared" si="3"/>
        <v>0.1585180686</v>
      </c>
      <c r="K387" s="14">
        <v>15299.0</v>
      </c>
      <c r="L387" s="98">
        <f t="shared" si="4"/>
        <v>0.00255570118</v>
      </c>
      <c r="M387" s="98">
        <f t="shared" si="5"/>
        <v>2.879056795</v>
      </c>
    </row>
    <row r="388">
      <c r="A388" s="10" t="s">
        <v>45</v>
      </c>
      <c r="B388" s="11" t="s">
        <v>46</v>
      </c>
      <c r="C388" s="12" t="s">
        <v>24</v>
      </c>
      <c r="D388" s="19">
        <v>101924.0</v>
      </c>
      <c r="E388" s="14">
        <v>238582.0</v>
      </c>
      <c r="F388" s="98">
        <f t="shared" si="1"/>
        <v>1.340783329</v>
      </c>
      <c r="G388" s="14">
        <v>308553.0</v>
      </c>
      <c r="H388" s="98">
        <f t="shared" si="2"/>
        <v>0.2932786212</v>
      </c>
      <c r="I388" s="14">
        <v>370968.0</v>
      </c>
      <c r="J388" s="98">
        <f t="shared" si="3"/>
        <v>0.2022829141</v>
      </c>
      <c r="K388" s="14">
        <v>381343.0</v>
      </c>
      <c r="L388" s="98">
        <f t="shared" si="4"/>
        <v>0.02796737185</v>
      </c>
      <c r="M388" s="98">
        <f t="shared" si="5"/>
        <v>2.741444606</v>
      </c>
    </row>
    <row r="389">
      <c r="A389" s="10" t="s">
        <v>49</v>
      </c>
      <c r="B389" s="11" t="s">
        <v>50</v>
      </c>
      <c r="C389" s="12" t="s">
        <v>24</v>
      </c>
      <c r="D389" s="14">
        <v>155134.0</v>
      </c>
      <c r="E389" s="14">
        <v>423715.0</v>
      </c>
      <c r="F389" s="98">
        <f t="shared" si="1"/>
        <v>1.731283922</v>
      </c>
      <c r="G389" s="14">
        <v>506775.0</v>
      </c>
      <c r="H389" s="98">
        <f t="shared" si="2"/>
        <v>0.1960279905</v>
      </c>
      <c r="I389" s="14">
        <v>573076.0</v>
      </c>
      <c r="J389" s="98">
        <f t="shared" si="3"/>
        <v>0.1308292635</v>
      </c>
      <c r="K389" s="14">
        <v>575901.0</v>
      </c>
      <c r="L389" s="98">
        <f t="shared" si="4"/>
        <v>0.004929538142</v>
      </c>
      <c r="M389" s="98">
        <f t="shared" si="5"/>
        <v>2.712280996</v>
      </c>
    </row>
    <row r="390">
      <c r="A390" s="52" t="s">
        <v>2675</v>
      </c>
      <c r="B390" s="11" t="s">
        <v>220</v>
      </c>
      <c r="C390" s="12" t="s">
        <v>24</v>
      </c>
      <c r="D390" s="14">
        <v>2329.0</v>
      </c>
      <c r="E390" s="14">
        <f>1609+4691+2170</f>
        <v>8470</v>
      </c>
      <c r="F390" s="98">
        <f t="shared" si="1"/>
        <v>2.636753972</v>
      </c>
      <c r="G390" s="14">
        <f>4927+1312+1695</f>
        <v>7934</v>
      </c>
      <c r="H390" s="98">
        <f t="shared" si="2"/>
        <v>-0.06328217237</v>
      </c>
      <c r="I390" s="14">
        <f>6097+1061+1337</f>
        <v>8495</v>
      </c>
      <c r="J390" s="98">
        <f t="shared" si="3"/>
        <v>0.07070834384</v>
      </c>
      <c r="K390" s="14">
        <f>6537+1017+934</f>
        <v>8488</v>
      </c>
      <c r="L390" s="98">
        <f t="shared" si="4"/>
        <v>-0.000824014126</v>
      </c>
      <c r="M390" s="98">
        <f t="shared" si="5"/>
        <v>2.644482611</v>
      </c>
    </row>
    <row r="391">
      <c r="A391" s="10" t="s">
        <v>117</v>
      </c>
      <c r="B391" s="11" t="s">
        <v>118</v>
      </c>
      <c r="C391" s="12" t="s">
        <v>24</v>
      </c>
      <c r="D391" s="14">
        <v>4954.0</v>
      </c>
      <c r="E391" s="14">
        <v>11537.0</v>
      </c>
      <c r="F391" s="98">
        <f t="shared" si="1"/>
        <v>1.328825192</v>
      </c>
      <c r="G391" s="14">
        <v>11709.0</v>
      </c>
      <c r="H391" s="98">
        <f t="shared" si="2"/>
        <v>0.01490855508</v>
      </c>
      <c r="I391" s="14">
        <v>16321.0</v>
      </c>
      <c r="J391" s="98">
        <f t="shared" si="3"/>
        <v>0.3938850457</v>
      </c>
      <c r="K391" s="14">
        <v>18007.0</v>
      </c>
      <c r="L391" s="98">
        <f t="shared" si="4"/>
        <v>0.1033024937</v>
      </c>
      <c r="M391" s="98">
        <f t="shared" si="5"/>
        <v>2.634840533</v>
      </c>
    </row>
    <row r="392">
      <c r="A392" s="10" t="s">
        <v>236</v>
      </c>
      <c r="B392" s="11" t="s">
        <v>237</v>
      </c>
      <c r="C392" s="12" t="s">
        <v>24</v>
      </c>
      <c r="D392" s="14">
        <v>6575.0</v>
      </c>
      <c r="E392" s="14">
        <f>14743+885</f>
        <v>15628</v>
      </c>
      <c r="F392" s="98">
        <f t="shared" si="1"/>
        <v>1.376882129</v>
      </c>
      <c r="G392" s="14">
        <f>20506+1316</f>
        <v>21822</v>
      </c>
      <c r="H392" s="98">
        <f t="shared" si="2"/>
        <v>0.3963399027</v>
      </c>
      <c r="I392" s="14">
        <f>21790+1162</f>
        <v>22952</v>
      </c>
      <c r="J392" s="98">
        <f t="shared" si="3"/>
        <v>0.05178260471</v>
      </c>
      <c r="K392" s="14">
        <f>21506+1432</f>
        <v>22938</v>
      </c>
      <c r="L392" s="98">
        <f t="shared" si="4"/>
        <v>-0.0006099686302</v>
      </c>
      <c r="M392" s="98">
        <f t="shared" si="5"/>
        <v>2.488669202</v>
      </c>
    </row>
    <row r="393">
      <c r="A393" s="10" t="s">
        <v>444</v>
      </c>
      <c r="B393" s="11" t="s">
        <v>46</v>
      </c>
      <c r="C393" s="12" t="s">
        <v>24</v>
      </c>
      <c r="D393" s="14">
        <v>2236.0</v>
      </c>
      <c r="E393" s="14">
        <v>3634.0</v>
      </c>
      <c r="F393" s="98">
        <f t="shared" si="1"/>
        <v>0.6252236136</v>
      </c>
      <c r="G393" s="14">
        <v>4614.0</v>
      </c>
      <c r="H393" s="98">
        <f t="shared" si="2"/>
        <v>0.2696752889</v>
      </c>
      <c r="I393" s="14">
        <v>7192.0</v>
      </c>
      <c r="J393" s="98">
        <f t="shared" si="3"/>
        <v>0.558734287</v>
      </c>
      <c r="K393" s="14">
        <v>7741.0</v>
      </c>
      <c r="L393" s="98">
        <f t="shared" si="4"/>
        <v>0.07633481646</v>
      </c>
      <c r="M393" s="98">
        <f t="shared" si="5"/>
        <v>2.461985689</v>
      </c>
    </row>
    <row r="394">
      <c r="A394" s="10" t="s">
        <v>212</v>
      </c>
      <c r="B394" s="11" t="s">
        <v>72</v>
      </c>
      <c r="C394" s="12" t="s">
        <v>24</v>
      </c>
      <c r="D394" s="14">
        <v>2297.0</v>
      </c>
      <c r="E394" s="14">
        <v>3573.0</v>
      </c>
      <c r="F394" s="98">
        <f t="shared" si="1"/>
        <v>0.5555071833</v>
      </c>
      <c r="G394" s="14">
        <v>3639.0</v>
      </c>
      <c r="H394" s="98">
        <f t="shared" si="2"/>
        <v>0.01847187238</v>
      </c>
      <c r="I394" s="14">
        <v>6792.0</v>
      </c>
      <c r="J394" s="98">
        <f t="shared" si="3"/>
        <v>0.8664468261</v>
      </c>
      <c r="K394" s="14">
        <v>7903.0</v>
      </c>
      <c r="L394" s="98">
        <f t="shared" si="4"/>
        <v>0.1635747939</v>
      </c>
      <c r="M394" s="98">
        <f t="shared" si="5"/>
        <v>2.440574663</v>
      </c>
    </row>
    <row r="395">
      <c r="A395" s="31" t="s">
        <v>53</v>
      </c>
      <c r="B395" s="11" t="s">
        <v>54</v>
      </c>
      <c r="C395" s="12" t="s">
        <v>24</v>
      </c>
      <c r="D395" s="14">
        <f>51792+2888+6358+7088+3975</f>
        <v>72101</v>
      </c>
      <c r="E395" s="14">
        <f>7422+5969+6340+3208+137249</f>
        <v>160188</v>
      </c>
      <c r="F395" s="98">
        <f t="shared" si="1"/>
        <v>1.221716758</v>
      </c>
      <c r="G395" s="14">
        <f>10279+7995+6620+171717+4257+475</f>
        <v>201343</v>
      </c>
      <c r="H395" s="98">
        <f t="shared" si="2"/>
        <v>0.2569168727</v>
      </c>
      <c r="I395" s="14">
        <f>9536+10210+5826+10117+209326+611</f>
        <v>245626</v>
      </c>
      <c r="J395" s="98">
        <f t="shared" si="3"/>
        <v>0.2199381156</v>
      </c>
      <c r="K395" s="14">
        <v>246875.0</v>
      </c>
      <c r="L395" s="98">
        <f t="shared" si="4"/>
        <v>0.005084966575</v>
      </c>
      <c r="M395" s="98">
        <f t="shared" si="5"/>
        <v>2.42401631</v>
      </c>
    </row>
    <row r="396">
      <c r="A396" s="10" t="s">
        <v>229</v>
      </c>
      <c r="B396" s="11" t="s">
        <v>118</v>
      </c>
      <c r="C396" s="12" t="s">
        <v>24</v>
      </c>
      <c r="D396" s="14">
        <v>8077.0</v>
      </c>
      <c r="E396" s="14">
        <v>14370.0</v>
      </c>
      <c r="F396" s="98">
        <f t="shared" si="1"/>
        <v>0.7791259131</v>
      </c>
      <c r="G396" s="14">
        <v>14284.0</v>
      </c>
      <c r="H396" s="98">
        <f t="shared" si="2"/>
        <v>-0.005984690327</v>
      </c>
      <c r="I396" s="14">
        <v>18029.0</v>
      </c>
      <c r="J396" s="98">
        <f t="shared" si="3"/>
        <v>0.2621814618</v>
      </c>
      <c r="K396" s="14">
        <v>26662.0</v>
      </c>
      <c r="L396" s="98">
        <f t="shared" si="4"/>
        <v>0.4788396472</v>
      </c>
      <c r="M396" s="98">
        <f t="shared" si="5"/>
        <v>2.300978086</v>
      </c>
    </row>
    <row r="397">
      <c r="A397" s="10" t="s">
        <v>192</v>
      </c>
      <c r="B397" s="11" t="s">
        <v>104</v>
      </c>
      <c r="C397" s="12" t="s">
        <v>24</v>
      </c>
      <c r="D397" s="14">
        <v>2281.0</v>
      </c>
      <c r="E397" s="14">
        <v>2016.0</v>
      </c>
      <c r="F397" s="98">
        <f t="shared" si="1"/>
        <v>-0.1161771153</v>
      </c>
      <c r="G397" s="14">
        <v>1710.0</v>
      </c>
      <c r="H397" s="98">
        <f t="shared" si="2"/>
        <v>-0.1517857143</v>
      </c>
      <c r="I397" s="14">
        <v>3775.0</v>
      </c>
      <c r="J397" s="98">
        <f t="shared" si="3"/>
        <v>1.207602339</v>
      </c>
      <c r="K397" s="14">
        <v>7385.0</v>
      </c>
      <c r="L397" s="98">
        <f t="shared" si="4"/>
        <v>0.9562913907</v>
      </c>
      <c r="M397" s="98">
        <f t="shared" si="5"/>
        <v>2.237615081</v>
      </c>
    </row>
    <row r="398">
      <c r="A398" s="31" t="s">
        <v>355</v>
      </c>
      <c r="B398" s="11" t="s">
        <v>356</v>
      </c>
      <c r="C398" s="12" t="s">
        <v>24</v>
      </c>
      <c r="D398" s="14">
        <v>4461.0</v>
      </c>
      <c r="E398" s="14">
        <f>9491+1307</f>
        <v>10798</v>
      </c>
      <c r="F398" s="98">
        <f t="shared" si="1"/>
        <v>1.420533513</v>
      </c>
      <c r="G398" s="14">
        <f>11582+1601</f>
        <v>13183</v>
      </c>
      <c r="H398" s="98">
        <f t="shared" si="2"/>
        <v>0.220874236</v>
      </c>
      <c r="I398" s="14">
        <f>12536+2314</f>
        <v>14850</v>
      </c>
      <c r="J398" s="98">
        <f t="shared" si="3"/>
        <v>0.126450732</v>
      </c>
      <c r="K398" s="14">
        <f>11731+2673</f>
        <v>14404</v>
      </c>
      <c r="L398" s="98">
        <f t="shared" si="4"/>
        <v>-0.03003367003</v>
      </c>
      <c r="M398" s="98">
        <f t="shared" si="5"/>
        <v>2.22887245</v>
      </c>
    </row>
    <row r="399">
      <c r="A399" s="10" t="s">
        <v>1032</v>
      </c>
      <c r="B399" s="11" t="s">
        <v>88</v>
      </c>
      <c r="C399" s="12" t="s">
        <v>24</v>
      </c>
      <c r="D399" s="14">
        <v>1413.0</v>
      </c>
      <c r="E399" s="14">
        <v>1301.0</v>
      </c>
      <c r="F399" s="98">
        <f t="shared" si="1"/>
        <v>-0.07926397735</v>
      </c>
      <c r="G399" s="14">
        <v>1191.0</v>
      </c>
      <c r="H399" s="98">
        <f t="shared" si="2"/>
        <v>-0.08455034589</v>
      </c>
      <c r="I399" s="14">
        <v>2604.0</v>
      </c>
      <c r="J399" s="98">
        <f t="shared" si="3"/>
        <v>1.186397985</v>
      </c>
      <c r="K399" s="14">
        <v>4528.0</v>
      </c>
      <c r="L399" s="98">
        <f t="shared" si="4"/>
        <v>0.7388632873</v>
      </c>
      <c r="M399" s="98">
        <f t="shared" si="5"/>
        <v>2.20452937</v>
      </c>
    </row>
    <row r="400">
      <c r="A400" s="10" t="s">
        <v>174</v>
      </c>
      <c r="B400" s="11" t="s">
        <v>175</v>
      </c>
      <c r="C400" s="12" t="s">
        <v>24</v>
      </c>
      <c r="D400" s="14">
        <v>11710.0</v>
      </c>
      <c r="E400" s="14">
        <f>3074+31267</f>
        <v>34341</v>
      </c>
      <c r="F400" s="98">
        <f t="shared" si="1"/>
        <v>1.932621691</v>
      </c>
      <c r="G400" s="14">
        <f>33524+3130</f>
        <v>36654</v>
      </c>
      <c r="H400" s="98">
        <f t="shared" si="2"/>
        <v>0.06735389185</v>
      </c>
      <c r="I400" s="14">
        <f>34817+3818</f>
        <v>38635</v>
      </c>
      <c r="J400" s="98">
        <f t="shared" si="3"/>
        <v>0.05404594314</v>
      </c>
      <c r="K400" s="14">
        <f>33329+3911</f>
        <v>37240</v>
      </c>
      <c r="L400" s="98">
        <f t="shared" si="4"/>
        <v>-0.03610715672</v>
      </c>
      <c r="M400" s="98">
        <f t="shared" si="5"/>
        <v>2.180187874</v>
      </c>
    </row>
    <row r="401">
      <c r="A401" s="10" t="s">
        <v>308</v>
      </c>
      <c r="B401" s="11" t="s">
        <v>309</v>
      </c>
      <c r="C401" s="12" t="s">
        <v>24</v>
      </c>
      <c r="D401" s="14">
        <v>3593.0</v>
      </c>
      <c r="E401" s="14">
        <v>8797.0</v>
      </c>
      <c r="F401" s="98">
        <f t="shared" si="1"/>
        <v>1.448371834</v>
      </c>
      <c r="G401" s="14">
        <v>11982.0</v>
      </c>
      <c r="H401" s="98">
        <f t="shared" si="2"/>
        <v>0.3620552461</v>
      </c>
      <c r="I401" s="14">
        <v>12327.0</v>
      </c>
      <c r="J401" s="98">
        <f t="shared" si="3"/>
        <v>0.02879318978</v>
      </c>
      <c r="K401" s="14">
        <v>11345.0</v>
      </c>
      <c r="L401" s="98">
        <f t="shared" si="4"/>
        <v>-0.07966252941</v>
      </c>
      <c r="M401" s="98">
        <f t="shared" si="5"/>
        <v>2.157528528</v>
      </c>
    </row>
    <row r="402">
      <c r="A402" s="31" t="s">
        <v>987</v>
      </c>
      <c r="B402" s="11" t="s">
        <v>658</v>
      </c>
      <c r="C402" s="12" t="s">
        <v>24</v>
      </c>
      <c r="D402" s="14">
        <v>1342.0</v>
      </c>
      <c r="E402" s="14">
        <v>2820.0</v>
      </c>
      <c r="F402" s="98">
        <f t="shared" si="1"/>
        <v>1.101341282</v>
      </c>
      <c r="G402" s="14">
        <v>2920.0</v>
      </c>
      <c r="H402" s="98">
        <f t="shared" si="2"/>
        <v>0.03546099291</v>
      </c>
      <c r="I402" s="14">
        <v>3295.0</v>
      </c>
      <c r="J402" s="98">
        <f t="shared" si="3"/>
        <v>0.1284246575</v>
      </c>
      <c r="K402" s="14">
        <v>4135.0</v>
      </c>
      <c r="L402" s="98">
        <f t="shared" si="4"/>
        <v>0.2549317147</v>
      </c>
      <c r="M402" s="98">
        <f t="shared" si="5"/>
        <v>2.081222057</v>
      </c>
    </row>
    <row r="403">
      <c r="A403" s="10" t="s">
        <v>925</v>
      </c>
      <c r="B403" s="11" t="s">
        <v>220</v>
      </c>
      <c r="C403" s="12" t="s">
        <v>24</v>
      </c>
      <c r="D403" s="14">
        <v>267.0</v>
      </c>
      <c r="E403" s="14">
        <v>741.0</v>
      </c>
      <c r="F403" s="98">
        <f t="shared" si="1"/>
        <v>1.775280899</v>
      </c>
      <c r="G403" s="14">
        <v>684.0</v>
      </c>
      <c r="H403" s="98">
        <f t="shared" si="2"/>
        <v>-0.07692307692</v>
      </c>
      <c r="I403" s="14">
        <v>943.0</v>
      </c>
      <c r="J403" s="98">
        <f t="shared" si="3"/>
        <v>0.3786549708</v>
      </c>
      <c r="K403" s="14">
        <v>804.0</v>
      </c>
      <c r="L403" s="98">
        <f t="shared" si="4"/>
        <v>-0.1474019088</v>
      </c>
      <c r="M403" s="98">
        <f t="shared" si="5"/>
        <v>2.011235955</v>
      </c>
    </row>
    <row r="404">
      <c r="A404" s="10" t="s">
        <v>87</v>
      </c>
      <c r="B404" s="11" t="s">
        <v>88</v>
      </c>
      <c r="C404" s="12" t="s">
        <v>24</v>
      </c>
      <c r="D404" s="14">
        <v>33914.0</v>
      </c>
      <c r="E404" s="14">
        <v>74419.0</v>
      </c>
      <c r="F404" s="98">
        <f t="shared" si="1"/>
        <v>1.194344518</v>
      </c>
      <c r="G404" s="14">
        <v>94156.0</v>
      </c>
      <c r="H404" s="98">
        <f t="shared" si="2"/>
        <v>0.2652145285</v>
      </c>
      <c r="I404" s="14">
        <v>101740.0</v>
      </c>
      <c r="J404" s="98">
        <f t="shared" si="3"/>
        <v>0.08054717703</v>
      </c>
      <c r="K404" s="14">
        <v>100518.0</v>
      </c>
      <c r="L404" s="98">
        <f t="shared" si="4"/>
        <v>-0.01201100845</v>
      </c>
      <c r="M404" s="98">
        <f t="shared" si="5"/>
        <v>1.96390871</v>
      </c>
    </row>
    <row r="405">
      <c r="A405" s="10" t="s">
        <v>193</v>
      </c>
      <c r="B405" s="11" t="s">
        <v>194</v>
      </c>
      <c r="C405" s="12" t="s">
        <v>24</v>
      </c>
      <c r="D405" s="14">
        <f>1264+10697</f>
        <v>11961</v>
      </c>
      <c r="E405" s="14">
        <f>26730+1097</f>
        <v>27827</v>
      </c>
      <c r="F405" s="98">
        <f t="shared" si="1"/>
        <v>1.326477719</v>
      </c>
      <c r="G405" s="14">
        <f>31285+1116</f>
        <v>32401</v>
      </c>
      <c r="H405" s="98">
        <f t="shared" si="2"/>
        <v>0.1643727315</v>
      </c>
      <c r="I405" s="14">
        <f>32205+1270</f>
        <v>33475</v>
      </c>
      <c r="J405" s="98">
        <f t="shared" si="3"/>
        <v>0.03314712509</v>
      </c>
      <c r="K405" s="14">
        <f>33385+1399</f>
        <v>34784</v>
      </c>
      <c r="L405" s="98">
        <f t="shared" si="4"/>
        <v>0.03910380881</v>
      </c>
      <c r="M405" s="98">
        <f t="shared" si="5"/>
        <v>1.90811805</v>
      </c>
    </row>
    <row r="406">
      <c r="A406" s="10" t="s">
        <v>571</v>
      </c>
      <c r="B406" s="11" t="s">
        <v>50</v>
      </c>
      <c r="C406" s="12" t="s">
        <v>24</v>
      </c>
      <c r="D406" s="14">
        <v>2723.0</v>
      </c>
      <c r="E406" s="14">
        <v>4479.0</v>
      </c>
      <c r="F406" s="98">
        <f t="shared" si="1"/>
        <v>0.6448769739</v>
      </c>
      <c r="G406" s="14">
        <v>5312.0</v>
      </c>
      <c r="H406" s="98">
        <f t="shared" si="2"/>
        <v>0.1859790132</v>
      </c>
      <c r="I406" s="14">
        <v>6875.0</v>
      </c>
      <c r="J406" s="98">
        <f t="shared" si="3"/>
        <v>0.2942394578</v>
      </c>
      <c r="K406" s="14">
        <v>7656.0</v>
      </c>
      <c r="L406" s="98">
        <f t="shared" si="4"/>
        <v>0.1136</v>
      </c>
      <c r="M406" s="98">
        <f t="shared" si="5"/>
        <v>1.811604848</v>
      </c>
    </row>
    <row r="407">
      <c r="A407" s="10" t="s">
        <v>262</v>
      </c>
      <c r="B407" s="11" t="s">
        <v>88</v>
      </c>
      <c r="C407" s="12" t="s">
        <v>24</v>
      </c>
      <c r="D407" s="14">
        <v>12194.0</v>
      </c>
      <c r="E407" s="14">
        <v>20497.0</v>
      </c>
      <c r="F407" s="98">
        <f t="shared" si="1"/>
        <v>0.6809086436</v>
      </c>
      <c r="G407" s="14">
        <v>26341.0</v>
      </c>
      <c r="H407" s="98">
        <f t="shared" si="2"/>
        <v>0.2851148949</v>
      </c>
      <c r="I407" s="14">
        <v>32338.0</v>
      </c>
      <c r="J407" s="98">
        <f t="shared" si="3"/>
        <v>0.2276678942</v>
      </c>
      <c r="K407" s="14">
        <v>34214.0</v>
      </c>
      <c r="L407" s="98">
        <f t="shared" si="4"/>
        <v>0.05801224566</v>
      </c>
      <c r="M407" s="98">
        <f t="shared" si="5"/>
        <v>1.805806134</v>
      </c>
    </row>
    <row r="408">
      <c r="A408" s="10" t="s">
        <v>1111</v>
      </c>
      <c r="B408" s="11" t="s">
        <v>118</v>
      </c>
      <c r="C408" s="12" t="s">
        <v>24</v>
      </c>
      <c r="D408" s="14">
        <v>4378.0</v>
      </c>
      <c r="E408" s="14">
        <v>7980.0</v>
      </c>
      <c r="F408" s="98">
        <f t="shared" si="1"/>
        <v>0.8227501142</v>
      </c>
      <c r="G408" s="14">
        <v>7317.0</v>
      </c>
      <c r="H408" s="98">
        <f t="shared" si="2"/>
        <v>-0.08308270677</v>
      </c>
      <c r="I408" s="14">
        <v>10188.0</v>
      </c>
      <c r="J408" s="98">
        <f t="shared" si="3"/>
        <v>0.3923739237</v>
      </c>
      <c r="K408" s="14">
        <v>12251.0</v>
      </c>
      <c r="L408" s="98">
        <f t="shared" si="4"/>
        <v>0.2024931292</v>
      </c>
      <c r="M408" s="98">
        <f t="shared" si="5"/>
        <v>1.79830973</v>
      </c>
    </row>
    <row r="409">
      <c r="A409" s="10" t="s">
        <v>170</v>
      </c>
      <c r="B409" s="11" t="s">
        <v>136</v>
      </c>
      <c r="C409" s="12" t="s">
        <v>24</v>
      </c>
      <c r="D409" s="14">
        <v>11544.0</v>
      </c>
      <c r="E409" s="14">
        <v>16737.0</v>
      </c>
      <c r="F409" s="98">
        <f t="shared" si="1"/>
        <v>0.4498440748</v>
      </c>
      <c r="G409" s="14">
        <v>21847.0</v>
      </c>
      <c r="H409" s="98">
        <f t="shared" si="2"/>
        <v>0.3053115851</v>
      </c>
      <c r="I409" s="14">
        <v>28291.0</v>
      </c>
      <c r="J409" s="98">
        <f t="shared" si="3"/>
        <v>0.2949604065</v>
      </c>
      <c r="K409" s="14">
        <v>32117.0</v>
      </c>
      <c r="L409" s="98">
        <f t="shared" si="4"/>
        <v>0.1352373546</v>
      </c>
      <c r="M409" s="98">
        <f t="shared" si="5"/>
        <v>1.782137907</v>
      </c>
    </row>
    <row r="410">
      <c r="A410" s="31" t="s">
        <v>306</v>
      </c>
      <c r="B410" s="11" t="s">
        <v>307</v>
      </c>
      <c r="C410" s="12" t="s">
        <v>24</v>
      </c>
      <c r="D410" s="14">
        <v>7114.0</v>
      </c>
      <c r="E410" s="14">
        <f>11504+3155</f>
        <v>14659</v>
      </c>
      <c r="F410" s="98">
        <f t="shared" si="1"/>
        <v>1.060584762</v>
      </c>
      <c r="G410" s="14">
        <f>13294+3237</f>
        <v>16531</v>
      </c>
      <c r="H410" s="98">
        <f t="shared" si="2"/>
        <v>0.1277031175</v>
      </c>
      <c r="I410" s="14">
        <f>15043+3520</f>
        <v>18563</v>
      </c>
      <c r="J410" s="98">
        <f t="shared" si="3"/>
        <v>0.1229205735</v>
      </c>
      <c r="K410" s="14">
        <f>15881+3823</f>
        <v>19704</v>
      </c>
      <c r="L410" s="98">
        <f t="shared" si="4"/>
        <v>0.06146635781</v>
      </c>
      <c r="M410" s="98">
        <f t="shared" si="5"/>
        <v>1.769749789</v>
      </c>
    </row>
    <row r="411">
      <c r="A411" s="10" t="s">
        <v>377</v>
      </c>
      <c r="B411" s="11" t="s">
        <v>106</v>
      </c>
      <c r="C411" s="12" t="s">
        <v>24</v>
      </c>
      <c r="D411" s="14">
        <v>3404.0</v>
      </c>
      <c r="E411" s="14">
        <v>6133.0</v>
      </c>
      <c r="F411" s="98">
        <f t="shared" si="1"/>
        <v>0.8017038778</v>
      </c>
      <c r="G411" s="14">
        <v>6136.0</v>
      </c>
      <c r="H411" s="98">
        <f t="shared" si="2"/>
        <v>0.0004891570194</v>
      </c>
      <c r="I411" s="14">
        <v>7057.0</v>
      </c>
      <c r="J411" s="98">
        <f t="shared" si="3"/>
        <v>0.1500977836</v>
      </c>
      <c r="K411" s="14">
        <v>9307.0</v>
      </c>
      <c r="L411" s="98">
        <f t="shared" si="4"/>
        <v>0.318832365</v>
      </c>
      <c r="M411" s="98">
        <f t="shared" si="5"/>
        <v>1.73413631</v>
      </c>
    </row>
    <row r="412">
      <c r="A412" s="10" t="s">
        <v>656</v>
      </c>
      <c r="B412" s="11" t="s">
        <v>337</v>
      </c>
      <c r="C412" s="12" t="s">
        <v>24</v>
      </c>
      <c r="D412" s="14">
        <v>452.0</v>
      </c>
      <c r="E412" s="14">
        <v>746.0</v>
      </c>
      <c r="F412" s="98">
        <f t="shared" si="1"/>
        <v>0.6504424779</v>
      </c>
      <c r="G412" s="14">
        <v>727.0</v>
      </c>
      <c r="H412" s="98">
        <f t="shared" si="2"/>
        <v>-0.0254691689</v>
      </c>
      <c r="I412" s="14">
        <v>1190.0</v>
      </c>
      <c r="J412" s="98">
        <f t="shared" si="3"/>
        <v>0.6368638239</v>
      </c>
      <c r="K412" s="14">
        <v>1233.0</v>
      </c>
      <c r="L412" s="98">
        <f t="shared" si="4"/>
        <v>0.03613445378</v>
      </c>
      <c r="M412" s="98">
        <f t="shared" si="5"/>
        <v>1.727876106</v>
      </c>
    </row>
    <row r="413">
      <c r="A413" s="10" t="s">
        <v>353</v>
      </c>
      <c r="B413" s="11" t="s">
        <v>256</v>
      </c>
      <c r="C413" s="12" t="s">
        <v>24</v>
      </c>
      <c r="D413" s="14">
        <v>7402.0</v>
      </c>
      <c r="E413" s="14">
        <f>2391+13730</f>
        <v>16121</v>
      </c>
      <c r="F413" s="98">
        <f t="shared" si="1"/>
        <v>1.177924885</v>
      </c>
      <c r="G413" s="14">
        <f>15820+2857</f>
        <v>18677</v>
      </c>
      <c r="H413" s="98">
        <f t="shared" si="2"/>
        <v>0.1585509584</v>
      </c>
      <c r="I413" s="14">
        <v>15777.0</v>
      </c>
      <c r="J413" s="98">
        <f t="shared" si="3"/>
        <v>-0.1552711892</v>
      </c>
      <c r="K413" s="14">
        <f>16212+3152</f>
        <v>19364</v>
      </c>
      <c r="L413" s="98">
        <f t="shared" si="4"/>
        <v>0.2273562781</v>
      </c>
      <c r="M413" s="98">
        <f t="shared" si="5"/>
        <v>1.616049716</v>
      </c>
    </row>
    <row r="414">
      <c r="A414" s="10" t="s">
        <v>772</v>
      </c>
      <c r="B414" s="11" t="s">
        <v>96</v>
      </c>
      <c r="C414" s="12" t="s">
        <v>24</v>
      </c>
      <c r="D414" s="14">
        <v>2184.0</v>
      </c>
      <c r="E414" s="14">
        <v>1618.0</v>
      </c>
      <c r="F414" s="98">
        <f t="shared" si="1"/>
        <v>-0.2591575092</v>
      </c>
      <c r="G414" s="14">
        <v>1910.0</v>
      </c>
      <c r="H414" s="98">
        <f t="shared" si="2"/>
        <v>0.1804697157</v>
      </c>
      <c r="I414" s="14">
        <v>2848.0</v>
      </c>
      <c r="J414" s="98">
        <f t="shared" si="3"/>
        <v>0.4910994764</v>
      </c>
      <c r="K414" s="14">
        <v>5710.0</v>
      </c>
      <c r="L414" s="98">
        <f t="shared" si="4"/>
        <v>1.00491573</v>
      </c>
      <c r="M414" s="98">
        <f t="shared" si="5"/>
        <v>1.614468864</v>
      </c>
    </row>
    <row r="415">
      <c r="A415" s="10" t="s">
        <v>522</v>
      </c>
      <c r="B415" s="11" t="s">
        <v>68</v>
      </c>
      <c r="C415" s="12" t="s">
        <v>24</v>
      </c>
      <c r="D415" s="14">
        <v>3752.0</v>
      </c>
      <c r="E415" s="14">
        <v>4413.0</v>
      </c>
      <c r="F415" s="98">
        <f t="shared" si="1"/>
        <v>0.1761727079</v>
      </c>
      <c r="G415" s="14">
        <v>4430.0</v>
      </c>
      <c r="H415" s="98">
        <f t="shared" si="2"/>
        <v>0.003852254702</v>
      </c>
      <c r="I415" s="14">
        <v>7160.0</v>
      </c>
      <c r="J415" s="98">
        <f t="shared" si="3"/>
        <v>0.6162528217</v>
      </c>
      <c r="K415" s="14">
        <v>9782.0</v>
      </c>
      <c r="L415" s="98">
        <f t="shared" si="4"/>
        <v>0.3662011173</v>
      </c>
      <c r="M415" s="98">
        <f t="shared" si="5"/>
        <v>1.607142857</v>
      </c>
    </row>
    <row r="416">
      <c r="A416" s="10" t="s">
        <v>384</v>
      </c>
      <c r="B416" s="11" t="s">
        <v>196</v>
      </c>
      <c r="C416" s="12" t="s">
        <v>24</v>
      </c>
      <c r="D416" s="14">
        <f>3102+515</f>
        <v>3617</v>
      </c>
      <c r="E416" s="14">
        <f>5980+2396</f>
        <v>8376</v>
      </c>
      <c r="F416" s="98">
        <f t="shared" si="1"/>
        <v>1.315731269</v>
      </c>
      <c r="G416" s="14">
        <f>1534+8166</f>
        <v>9700</v>
      </c>
      <c r="H416" s="98">
        <f t="shared" si="2"/>
        <v>0.1580706781</v>
      </c>
      <c r="I416" s="14">
        <f>7924+1739</f>
        <v>9663</v>
      </c>
      <c r="J416" s="98">
        <f t="shared" si="3"/>
        <v>-0.00381443299</v>
      </c>
      <c r="K416" s="14">
        <f>1969+7449</f>
        <v>9418</v>
      </c>
      <c r="L416" s="98">
        <f t="shared" si="4"/>
        <v>-0.02535444479</v>
      </c>
      <c r="M416" s="98">
        <f t="shared" si="5"/>
        <v>1.603815317</v>
      </c>
    </row>
    <row r="417">
      <c r="A417" s="31" t="s">
        <v>265</v>
      </c>
      <c r="B417" s="11" t="s">
        <v>266</v>
      </c>
      <c r="C417" s="12" t="s">
        <v>24</v>
      </c>
      <c r="D417" s="14">
        <v>7516.0</v>
      </c>
      <c r="E417" s="14">
        <v>13830.0</v>
      </c>
      <c r="F417" s="98">
        <f t="shared" si="1"/>
        <v>0.8400745077</v>
      </c>
      <c r="G417" s="14">
        <f>13541+1752</f>
        <v>15293</v>
      </c>
      <c r="H417" s="98">
        <f t="shared" si="2"/>
        <v>0.1057845264</v>
      </c>
      <c r="I417" s="14">
        <f>17375+2248</f>
        <v>19623</v>
      </c>
      <c r="J417" s="98">
        <f t="shared" si="3"/>
        <v>0.2831360753</v>
      </c>
      <c r="K417" s="14">
        <f>17267+2261</f>
        <v>19528</v>
      </c>
      <c r="L417" s="98">
        <f t="shared" si="4"/>
        <v>-0.004841257708</v>
      </c>
      <c r="M417" s="98">
        <f t="shared" si="5"/>
        <v>1.598190527</v>
      </c>
    </row>
    <row r="418">
      <c r="A418" s="10" t="s">
        <v>1194</v>
      </c>
      <c r="B418" s="11" t="s">
        <v>136</v>
      </c>
      <c r="C418" s="12" t="s">
        <v>24</v>
      </c>
      <c r="D418" s="14">
        <v>2515.0</v>
      </c>
      <c r="E418" s="14">
        <v>4722.0</v>
      </c>
      <c r="F418" s="98">
        <f t="shared" si="1"/>
        <v>0.8775347913</v>
      </c>
      <c r="G418" s="14">
        <v>4852.0</v>
      </c>
      <c r="H418" s="98">
        <f t="shared" si="2"/>
        <v>0.02753070733</v>
      </c>
      <c r="I418" s="14">
        <v>6569.0</v>
      </c>
      <c r="J418" s="98">
        <f t="shared" si="3"/>
        <v>0.3538746908</v>
      </c>
      <c r="K418" s="14">
        <v>6529.0</v>
      </c>
      <c r="L418" s="98">
        <f t="shared" si="4"/>
        <v>-0.006089206881</v>
      </c>
      <c r="M418" s="98">
        <f t="shared" si="5"/>
        <v>1.596023857</v>
      </c>
    </row>
    <row r="419">
      <c r="A419" s="10" t="s">
        <v>505</v>
      </c>
      <c r="B419" s="11" t="s">
        <v>196</v>
      </c>
      <c r="C419" s="12" t="s">
        <v>24</v>
      </c>
      <c r="D419" s="14">
        <v>1737.0</v>
      </c>
      <c r="E419" s="14">
        <v>3102.0</v>
      </c>
      <c r="F419" s="98">
        <f t="shared" si="1"/>
        <v>0.7858376511</v>
      </c>
      <c r="G419" s="14">
        <v>3696.0</v>
      </c>
      <c r="H419" s="98">
        <f t="shared" si="2"/>
        <v>0.1914893617</v>
      </c>
      <c r="I419" s="14">
        <v>3760.0</v>
      </c>
      <c r="J419" s="98">
        <f t="shared" si="3"/>
        <v>0.01731601732</v>
      </c>
      <c r="K419" s="14">
        <v>4478.0</v>
      </c>
      <c r="L419" s="98">
        <f t="shared" si="4"/>
        <v>0.1909574468</v>
      </c>
      <c r="M419" s="98">
        <f t="shared" si="5"/>
        <v>1.57800806</v>
      </c>
    </row>
    <row r="420">
      <c r="A420" s="10" t="s">
        <v>531</v>
      </c>
      <c r="B420" s="11" t="s">
        <v>88</v>
      </c>
      <c r="C420" s="12" t="s">
        <v>24</v>
      </c>
      <c r="D420" s="14">
        <v>4498.0</v>
      </c>
      <c r="E420" s="14">
        <v>7798.0</v>
      </c>
      <c r="F420" s="98">
        <f t="shared" si="1"/>
        <v>0.7336594042</v>
      </c>
      <c r="G420" s="14">
        <v>10183.0</v>
      </c>
      <c r="H420" s="98">
        <f t="shared" si="2"/>
        <v>0.3058476532</v>
      </c>
      <c r="I420" s="14">
        <v>11818.0</v>
      </c>
      <c r="J420" s="98">
        <f t="shared" si="3"/>
        <v>0.1605617205</v>
      </c>
      <c r="K420" s="14">
        <v>11580.0</v>
      </c>
      <c r="L420" s="98">
        <f t="shared" si="4"/>
        <v>-0.02013877137</v>
      </c>
      <c r="M420" s="98">
        <f t="shared" si="5"/>
        <v>1.574477546</v>
      </c>
    </row>
    <row r="421">
      <c r="A421" s="10" t="s">
        <v>746</v>
      </c>
      <c r="B421" s="11" t="s">
        <v>414</v>
      </c>
      <c r="C421" s="12" t="s">
        <v>24</v>
      </c>
      <c r="D421" s="14">
        <v>1029.0</v>
      </c>
      <c r="E421" s="14">
        <v>2282.0</v>
      </c>
      <c r="F421" s="98">
        <f t="shared" si="1"/>
        <v>1.217687075</v>
      </c>
      <c r="G421" s="14">
        <v>1979.0</v>
      </c>
      <c r="H421" s="98">
        <f t="shared" si="2"/>
        <v>-0.1327782647</v>
      </c>
      <c r="I421" s="14">
        <v>2813.0</v>
      </c>
      <c r="J421" s="98">
        <f t="shared" si="3"/>
        <v>0.4214249621</v>
      </c>
      <c r="K421" s="14">
        <v>2628.0</v>
      </c>
      <c r="L421" s="98">
        <f t="shared" si="4"/>
        <v>-0.06576608603</v>
      </c>
      <c r="M421" s="98">
        <f t="shared" si="5"/>
        <v>1.55393586</v>
      </c>
    </row>
    <row r="422">
      <c r="A422" s="10" t="s">
        <v>527</v>
      </c>
      <c r="B422" s="11" t="s">
        <v>134</v>
      </c>
      <c r="C422" s="12" t="s">
        <v>24</v>
      </c>
      <c r="D422" s="14">
        <v>3449.0</v>
      </c>
      <c r="E422" s="14">
        <v>5376.0</v>
      </c>
      <c r="F422" s="98">
        <f t="shared" si="1"/>
        <v>0.5587126703</v>
      </c>
      <c r="G422" s="14">
        <v>6809.0</v>
      </c>
      <c r="H422" s="98">
        <f t="shared" si="2"/>
        <v>0.2665550595</v>
      </c>
      <c r="I422" s="14">
        <v>8420.0</v>
      </c>
      <c r="J422" s="98">
        <f t="shared" si="3"/>
        <v>0.2365986195</v>
      </c>
      <c r="K422" s="14">
        <v>8804.0</v>
      </c>
      <c r="L422" s="98">
        <f t="shared" si="4"/>
        <v>0.04560570071</v>
      </c>
      <c r="M422" s="98">
        <f t="shared" si="5"/>
        <v>1.552623949</v>
      </c>
    </row>
    <row r="423">
      <c r="A423" s="10" t="s">
        <v>327</v>
      </c>
      <c r="B423" s="11" t="s">
        <v>104</v>
      </c>
      <c r="C423" s="12" t="s">
        <v>24</v>
      </c>
      <c r="D423" s="19">
        <v>2697.0</v>
      </c>
      <c r="E423" s="14">
        <v>2123.0</v>
      </c>
      <c r="F423" s="98">
        <f t="shared" si="1"/>
        <v>-0.2128290693</v>
      </c>
      <c r="G423" s="14">
        <v>1831.0</v>
      </c>
      <c r="H423" s="98">
        <f t="shared" si="2"/>
        <v>-0.1375412153</v>
      </c>
      <c r="I423" s="14">
        <v>1969.0</v>
      </c>
      <c r="J423" s="98">
        <f t="shared" si="3"/>
        <v>0.07536865101</v>
      </c>
      <c r="K423" s="14">
        <v>6873.0</v>
      </c>
      <c r="L423" s="98">
        <f t="shared" si="4"/>
        <v>2.490604368</v>
      </c>
      <c r="M423" s="98">
        <f t="shared" si="5"/>
        <v>1.548387097</v>
      </c>
    </row>
    <row r="424">
      <c r="A424" s="10" t="s">
        <v>332</v>
      </c>
      <c r="B424" s="11" t="s">
        <v>258</v>
      </c>
      <c r="C424" s="12" t="s">
        <v>24</v>
      </c>
      <c r="D424" s="14">
        <f>7248</f>
        <v>7248</v>
      </c>
      <c r="E424" s="14">
        <f>429+17221</f>
        <v>17650</v>
      </c>
      <c r="F424" s="98">
        <f t="shared" si="1"/>
        <v>1.435154525</v>
      </c>
      <c r="G424" s="14">
        <f>19336+512</f>
        <v>19848</v>
      </c>
      <c r="H424" s="98">
        <f t="shared" si="2"/>
        <v>0.1245325779</v>
      </c>
      <c r="I424" s="14">
        <f>17802+726</f>
        <v>18528</v>
      </c>
      <c r="J424" s="98">
        <f t="shared" si="3"/>
        <v>-0.06650544135</v>
      </c>
      <c r="K424" s="14">
        <f>17713+672</f>
        <v>18385</v>
      </c>
      <c r="L424" s="98">
        <f t="shared" si="4"/>
        <v>-0.007718048359</v>
      </c>
      <c r="M424" s="98">
        <f t="shared" si="5"/>
        <v>1.53656181</v>
      </c>
    </row>
    <row r="425">
      <c r="A425" s="10" t="s">
        <v>1006</v>
      </c>
      <c r="B425" s="11" t="s">
        <v>46</v>
      </c>
      <c r="C425" s="12" t="s">
        <v>24</v>
      </c>
      <c r="D425" s="14">
        <v>4030.0</v>
      </c>
      <c r="E425" s="14">
        <v>6566.0</v>
      </c>
      <c r="F425" s="98">
        <f t="shared" si="1"/>
        <v>0.629280397</v>
      </c>
      <c r="G425" s="14">
        <v>7799.0</v>
      </c>
      <c r="H425" s="98">
        <f t="shared" si="2"/>
        <v>0.187785562</v>
      </c>
      <c r="I425" s="14">
        <v>9854.0</v>
      </c>
      <c r="J425" s="98">
        <f t="shared" si="3"/>
        <v>0.2634953199</v>
      </c>
      <c r="K425" s="14">
        <v>10170.0</v>
      </c>
      <c r="L425" s="98">
        <f t="shared" si="4"/>
        <v>0.03206819566</v>
      </c>
      <c r="M425" s="98">
        <f t="shared" si="5"/>
        <v>1.523573201</v>
      </c>
    </row>
    <row r="426">
      <c r="A426" s="10" t="s">
        <v>319</v>
      </c>
      <c r="B426" s="11" t="s">
        <v>72</v>
      </c>
      <c r="C426" s="12" t="s">
        <v>24</v>
      </c>
      <c r="D426" s="14">
        <v>3731.0</v>
      </c>
      <c r="E426" s="14">
        <v>5629.0</v>
      </c>
      <c r="F426" s="98">
        <f t="shared" si="1"/>
        <v>0.5087108014</v>
      </c>
      <c r="G426" s="14">
        <v>5905.0</v>
      </c>
      <c r="H426" s="98">
        <f t="shared" si="2"/>
        <v>0.04903179961</v>
      </c>
      <c r="I426" s="14">
        <v>8653.0</v>
      </c>
      <c r="J426" s="98">
        <f t="shared" si="3"/>
        <v>0.4653683319</v>
      </c>
      <c r="K426" s="14">
        <v>9248.0</v>
      </c>
      <c r="L426" s="98">
        <f t="shared" si="4"/>
        <v>0.06876227898</v>
      </c>
      <c r="M426" s="98">
        <f t="shared" si="5"/>
        <v>1.47869204</v>
      </c>
    </row>
    <row r="427">
      <c r="A427" s="10" t="s">
        <v>902</v>
      </c>
      <c r="B427" s="11" t="s">
        <v>50</v>
      </c>
      <c r="C427" s="12" t="s">
        <v>24</v>
      </c>
      <c r="D427" s="14">
        <v>2371.0</v>
      </c>
      <c r="E427" s="14">
        <f>4568-826</f>
        <v>3742</v>
      </c>
      <c r="F427" s="98">
        <f t="shared" si="1"/>
        <v>0.5782370308</v>
      </c>
      <c r="G427" s="14">
        <v>4061.0</v>
      </c>
      <c r="H427" s="98">
        <f t="shared" si="2"/>
        <v>0.0852485302</v>
      </c>
      <c r="I427" s="14">
        <v>4424.0</v>
      </c>
      <c r="J427" s="98">
        <f t="shared" si="3"/>
        <v>0.08938685053</v>
      </c>
      <c r="K427" s="14">
        <v>5819.0</v>
      </c>
      <c r="L427" s="98">
        <f t="shared" si="4"/>
        <v>0.3153254973</v>
      </c>
      <c r="M427" s="98">
        <f t="shared" si="5"/>
        <v>1.454238718</v>
      </c>
    </row>
    <row r="428">
      <c r="A428" s="10" t="s">
        <v>270</v>
      </c>
      <c r="B428" s="11" t="s">
        <v>136</v>
      </c>
      <c r="C428" s="12" t="s">
        <v>24</v>
      </c>
      <c r="D428" s="14">
        <v>6352.0</v>
      </c>
      <c r="E428" s="14">
        <v>11240.0</v>
      </c>
      <c r="F428" s="98">
        <f t="shared" si="1"/>
        <v>0.7695214106</v>
      </c>
      <c r="G428" s="14">
        <v>11614.0</v>
      </c>
      <c r="H428" s="98">
        <f t="shared" si="2"/>
        <v>0.03327402135</v>
      </c>
      <c r="I428" s="14">
        <v>15341.0</v>
      </c>
      <c r="J428" s="98">
        <f t="shared" si="3"/>
        <v>0.3209058033</v>
      </c>
      <c r="K428" s="14">
        <v>15295.0</v>
      </c>
      <c r="L428" s="98">
        <f t="shared" si="4"/>
        <v>-0.00299850075</v>
      </c>
      <c r="M428" s="98">
        <f t="shared" si="5"/>
        <v>1.407903023</v>
      </c>
    </row>
    <row r="429">
      <c r="A429" s="10" t="s">
        <v>242</v>
      </c>
      <c r="B429" s="11" t="s">
        <v>243</v>
      </c>
      <c r="C429" s="12" t="s">
        <v>24</v>
      </c>
      <c r="D429" s="14">
        <v>8283.0</v>
      </c>
      <c r="E429" s="14">
        <f>11138+2362</f>
        <v>13500</v>
      </c>
      <c r="F429" s="98">
        <f t="shared" si="1"/>
        <v>0.6298442593</v>
      </c>
      <c r="G429" s="14">
        <f>10909+2085</f>
        <v>12994</v>
      </c>
      <c r="H429" s="98">
        <f t="shared" si="2"/>
        <v>-0.03748148148</v>
      </c>
      <c r="I429" s="14">
        <f>13349+2132</f>
        <v>15481</v>
      </c>
      <c r="J429" s="98">
        <f t="shared" si="3"/>
        <v>0.1913960289</v>
      </c>
      <c r="K429" s="14">
        <f>16351+3163</f>
        <v>19514</v>
      </c>
      <c r="L429" s="98">
        <f t="shared" si="4"/>
        <v>0.2605128868</v>
      </c>
      <c r="M429" s="98">
        <f t="shared" si="5"/>
        <v>1.355909695</v>
      </c>
    </row>
    <row r="430">
      <c r="A430" s="10" t="s">
        <v>177</v>
      </c>
      <c r="B430" s="11" t="s">
        <v>178</v>
      </c>
      <c r="C430" s="12" t="s">
        <v>24</v>
      </c>
      <c r="D430" s="14">
        <v>9805.0</v>
      </c>
      <c r="E430" s="14">
        <f>2667+15243</f>
        <v>17910</v>
      </c>
      <c r="F430" s="98">
        <f t="shared" si="1"/>
        <v>0.8266190719</v>
      </c>
      <c r="G430" s="14">
        <f>2584+16638</f>
        <v>19222</v>
      </c>
      <c r="H430" s="98">
        <f t="shared" si="2"/>
        <v>0.07325516471</v>
      </c>
      <c r="I430" s="14">
        <f>18531+3169</f>
        <v>21700</v>
      </c>
      <c r="J430" s="98">
        <f t="shared" si="3"/>
        <v>0.1289147851</v>
      </c>
      <c r="K430" s="14">
        <f>18836+4199</f>
        <v>23035</v>
      </c>
      <c r="L430" s="98">
        <f t="shared" si="4"/>
        <v>0.06152073733</v>
      </c>
      <c r="M430" s="98">
        <f t="shared" si="5"/>
        <v>1.349311576</v>
      </c>
    </row>
    <row r="431">
      <c r="A431" s="10" t="s">
        <v>149</v>
      </c>
      <c r="B431" s="11" t="s">
        <v>106</v>
      </c>
      <c r="C431" s="12" t="s">
        <v>24</v>
      </c>
      <c r="D431" s="14">
        <v>11486.0</v>
      </c>
      <c r="E431" s="14">
        <f>15313+2578</f>
        <v>17891</v>
      </c>
      <c r="F431" s="98">
        <f t="shared" si="1"/>
        <v>0.5576353822</v>
      </c>
      <c r="G431" s="14">
        <f>2598+18420</f>
        <v>21018</v>
      </c>
      <c r="H431" s="98">
        <f t="shared" si="2"/>
        <v>0.174780616</v>
      </c>
      <c r="I431" s="14">
        <f>21276+3835</f>
        <v>25111</v>
      </c>
      <c r="J431" s="98">
        <f t="shared" si="3"/>
        <v>0.1947378438</v>
      </c>
      <c r="K431" s="14">
        <f>21908+4753</f>
        <v>26661</v>
      </c>
      <c r="L431" s="98">
        <f t="shared" si="4"/>
        <v>0.06172593684</v>
      </c>
      <c r="M431" s="98">
        <f t="shared" si="5"/>
        <v>1.321173603</v>
      </c>
    </row>
    <row r="432">
      <c r="A432" s="31" t="s">
        <v>357</v>
      </c>
      <c r="B432" s="11" t="s">
        <v>358</v>
      </c>
      <c r="C432" s="12" t="s">
        <v>24</v>
      </c>
      <c r="D432" s="14">
        <v>7412.0</v>
      </c>
      <c r="E432" s="14">
        <f>12446+1086</f>
        <v>13532</v>
      </c>
      <c r="F432" s="98">
        <f t="shared" si="1"/>
        <v>0.8256880734</v>
      </c>
      <c r="G432" s="14">
        <f>14648+1251</f>
        <v>15899</v>
      </c>
      <c r="H432" s="98">
        <f t="shared" si="2"/>
        <v>0.1749187112</v>
      </c>
      <c r="I432" s="14">
        <f>16053+1327</f>
        <v>17380</v>
      </c>
      <c r="J432" s="98">
        <f t="shared" si="3"/>
        <v>0.09315051261</v>
      </c>
      <c r="K432" s="14">
        <f>15555+1436</f>
        <v>16991</v>
      </c>
      <c r="L432" s="98">
        <f t="shared" si="4"/>
        <v>-0.02238204833</v>
      </c>
      <c r="M432" s="98">
        <f t="shared" si="5"/>
        <v>1.292363734</v>
      </c>
    </row>
    <row r="433">
      <c r="A433" s="10" t="s">
        <v>813</v>
      </c>
      <c r="B433" s="11" t="s">
        <v>258</v>
      </c>
      <c r="C433" s="12" t="s">
        <v>24</v>
      </c>
      <c r="D433" s="14">
        <v>1901.0</v>
      </c>
      <c r="E433" s="14">
        <v>2136.0</v>
      </c>
      <c r="F433" s="98">
        <f t="shared" si="1"/>
        <v>0.1236191478</v>
      </c>
      <c r="G433" s="14">
        <v>1995.0</v>
      </c>
      <c r="H433" s="98">
        <f t="shared" si="2"/>
        <v>-0.06601123596</v>
      </c>
      <c r="I433" s="14">
        <v>3508.0</v>
      </c>
      <c r="J433" s="98">
        <f t="shared" si="3"/>
        <v>0.75839599</v>
      </c>
      <c r="K433" s="14">
        <v>4336.0</v>
      </c>
      <c r="L433" s="98">
        <f t="shared" si="4"/>
        <v>0.236031927</v>
      </c>
      <c r="M433" s="98">
        <f t="shared" si="5"/>
        <v>1.280904787</v>
      </c>
    </row>
    <row r="434">
      <c r="A434" s="10" t="s">
        <v>227</v>
      </c>
      <c r="B434" s="11" t="s">
        <v>136</v>
      </c>
      <c r="C434" s="12" t="s">
        <v>24</v>
      </c>
      <c r="D434" s="14">
        <v>3939.0</v>
      </c>
      <c r="E434" s="14">
        <v>5345.0</v>
      </c>
      <c r="F434" s="98">
        <f t="shared" si="1"/>
        <v>0.3569433866</v>
      </c>
      <c r="G434" s="14">
        <v>5753.0</v>
      </c>
      <c r="H434" s="98">
        <f t="shared" si="2"/>
        <v>0.07633302152</v>
      </c>
      <c r="I434" s="14">
        <v>7956.0</v>
      </c>
      <c r="J434" s="98">
        <f t="shared" si="3"/>
        <v>0.3829306449</v>
      </c>
      <c r="K434" s="14">
        <v>8922.0</v>
      </c>
      <c r="L434" s="98">
        <f t="shared" si="4"/>
        <v>0.1214177979</v>
      </c>
      <c r="M434" s="98">
        <f t="shared" si="5"/>
        <v>1.265041889</v>
      </c>
    </row>
    <row r="435">
      <c r="A435" s="10" t="s">
        <v>910</v>
      </c>
      <c r="B435" s="11" t="s">
        <v>50</v>
      </c>
      <c r="C435" s="12" t="s">
        <v>24</v>
      </c>
      <c r="D435" s="14">
        <v>2409.0</v>
      </c>
      <c r="E435" s="14">
        <v>2636.0</v>
      </c>
      <c r="F435" s="98">
        <f t="shared" si="1"/>
        <v>0.09422997094</v>
      </c>
      <c r="G435" s="14">
        <v>3120.0</v>
      </c>
      <c r="H435" s="98">
        <f t="shared" si="2"/>
        <v>0.1836115326</v>
      </c>
      <c r="I435" s="14">
        <v>4234.0</v>
      </c>
      <c r="J435" s="98">
        <f t="shared" si="3"/>
        <v>0.3570512821</v>
      </c>
      <c r="K435" s="14">
        <v>5453.0</v>
      </c>
      <c r="L435" s="98">
        <f t="shared" si="4"/>
        <v>0.2879074162</v>
      </c>
      <c r="M435" s="98">
        <f t="shared" si="5"/>
        <v>1.263594853</v>
      </c>
    </row>
    <row r="436">
      <c r="A436" s="10" t="s">
        <v>126</v>
      </c>
      <c r="B436" s="11" t="s">
        <v>127</v>
      </c>
      <c r="C436" s="12" t="s">
        <v>24</v>
      </c>
      <c r="D436" s="14">
        <v>16626.0</v>
      </c>
      <c r="E436" s="14">
        <f>20642+10447+2511</f>
        <v>33600</v>
      </c>
      <c r="F436" s="98">
        <f t="shared" si="1"/>
        <v>1.020931072</v>
      </c>
      <c r="G436" s="14">
        <f>22075+10908+1948</f>
        <v>34931</v>
      </c>
      <c r="H436" s="98">
        <f t="shared" si="2"/>
        <v>0.03961309524</v>
      </c>
      <c r="I436" s="14">
        <f>23099+10801+2612</f>
        <v>36512</v>
      </c>
      <c r="J436" s="98">
        <f t="shared" si="3"/>
        <v>0.04526065672</v>
      </c>
      <c r="K436" s="14">
        <f>23329+10666+3561</f>
        <v>37556</v>
      </c>
      <c r="L436" s="98">
        <f t="shared" si="4"/>
        <v>0.02859333918</v>
      </c>
      <c r="M436" s="98">
        <f t="shared" si="5"/>
        <v>1.258871647</v>
      </c>
    </row>
    <row r="437">
      <c r="A437" s="10" t="s">
        <v>131</v>
      </c>
      <c r="B437" s="11" t="s">
        <v>125</v>
      </c>
      <c r="C437" s="12" t="s">
        <v>24</v>
      </c>
      <c r="D437" s="14">
        <v>3209.0</v>
      </c>
      <c r="E437" s="14">
        <v>5402.0</v>
      </c>
      <c r="F437" s="98">
        <f t="shared" si="1"/>
        <v>0.6833904643</v>
      </c>
      <c r="G437" s="14">
        <v>6030.0</v>
      </c>
      <c r="H437" s="98">
        <f t="shared" si="2"/>
        <v>0.1162532395</v>
      </c>
      <c r="I437" s="14">
        <v>6967.0</v>
      </c>
      <c r="J437" s="98">
        <f t="shared" si="3"/>
        <v>0.1553897181</v>
      </c>
      <c r="K437" s="14">
        <v>7235.0</v>
      </c>
      <c r="L437" s="98">
        <f t="shared" si="4"/>
        <v>0.03846705899</v>
      </c>
      <c r="M437" s="98">
        <f t="shared" si="5"/>
        <v>1.254596447</v>
      </c>
    </row>
    <row r="438">
      <c r="A438" s="10" t="s">
        <v>133</v>
      </c>
      <c r="B438" s="11" t="s">
        <v>134</v>
      </c>
      <c r="C438" s="12" t="s">
        <v>24</v>
      </c>
      <c r="D438" s="14">
        <f>20541+1986</f>
        <v>22527</v>
      </c>
      <c r="E438" s="14">
        <f>37176+1605</f>
        <v>38781</v>
      </c>
      <c r="F438" s="98">
        <f t="shared" si="1"/>
        <v>0.721534159</v>
      </c>
      <c r="G438" s="14">
        <f>45393+2651</f>
        <v>48044</v>
      </c>
      <c r="H438" s="98">
        <f t="shared" si="2"/>
        <v>0.238854078</v>
      </c>
      <c r="I438" s="14">
        <f>47397+5084</f>
        <v>52481</v>
      </c>
      <c r="J438" s="98">
        <f t="shared" si="3"/>
        <v>0.09235284323</v>
      </c>
      <c r="K438" s="14">
        <f>45106+5290</f>
        <v>50396</v>
      </c>
      <c r="L438" s="98">
        <f t="shared" si="4"/>
        <v>-0.03972866371</v>
      </c>
      <c r="M438" s="98">
        <f t="shared" si="5"/>
        <v>1.237137657</v>
      </c>
    </row>
    <row r="439">
      <c r="A439" s="31" t="s">
        <v>156</v>
      </c>
      <c r="B439" s="11" t="s">
        <v>72</v>
      </c>
      <c r="C439" s="12" t="s">
        <v>24</v>
      </c>
      <c r="D439" s="14">
        <v>12664.0</v>
      </c>
      <c r="E439" s="14">
        <v>22255.0</v>
      </c>
      <c r="F439" s="98">
        <f t="shared" si="1"/>
        <v>0.7573436513</v>
      </c>
      <c r="G439" s="14">
        <v>21023.0</v>
      </c>
      <c r="H439" s="98">
        <f t="shared" si="2"/>
        <v>-0.05535834644</v>
      </c>
      <c r="I439" s="14">
        <v>26492.0</v>
      </c>
      <c r="J439" s="98">
        <f t="shared" si="3"/>
        <v>0.2601436522</v>
      </c>
      <c r="K439" s="14">
        <f>17311+11016</f>
        <v>28327</v>
      </c>
      <c r="L439" s="98">
        <f t="shared" si="4"/>
        <v>0.06926619357</v>
      </c>
      <c r="M439" s="98">
        <f t="shared" si="5"/>
        <v>1.236813013</v>
      </c>
    </row>
    <row r="440">
      <c r="A440" s="10" t="s">
        <v>103</v>
      </c>
      <c r="B440" s="11" t="s">
        <v>104</v>
      </c>
      <c r="C440" s="12" t="s">
        <v>24</v>
      </c>
      <c r="D440" s="14">
        <f>4628+20207</f>
        <v>24835</v>
      </c>
      <c r="E440" s="14">
        <f>8626+27936</f>
        <v>36562</v>
      </c>
      <c r="F440" s="98">
        <f t="shared" si="1"/>
        <v>0.4721964969</v>
      </c>
      <c r="G440" s="14">
        <f>35000+10519</f>
        <v>45519</v>
      </c>
      <c r="H440" s="98">
        <f t="shared" si="2"/>
        <v>0.2449811279</v>
      </c>
      <c r="I440" s="14">
        <f>40288+12707</f>
        <v>52995</v>
      </c>
      <c r="J440" s="98">
        <f t="shared" si="3"/>
        <v>0.1642391089</v>
      </c>
      <c r="K440" s="14">
        <f>40478+14495</f>
        <v>54973</v>
      </c>
      <c r="L440" s="98">
        <f t="shared" si="4"/>
        <v>0.03732427588</v>
      </c>
      <c r="M440" s="98">
        <f t="shared" si="5"/>
        <v>1.213529293</v>
      </c>
    </row>
    <row r="441">
      <c r="A441" s="10" t="s">
        <v>173</v>
      </c>
      <c r="B441" s="11" t="s">
        <v>72</v>
      </c>
      <c r="C441" s="12" t="s">
        <v>24</v>
      </c>
      <c r="D441" s="14">
        <v>8769.0</v>
      </c>
      <c r="E441" s="14">
        <v>12828.0</v>
      </c>
      <c r="F441" s="98">
        <f t="shared" si="1"/>
        <v>0.4628806021</v>
      </c>
      <c r="G441" s="14">
        <v>12358.0</v>
      </c>
      <c r="H441" s="98">
        <f t="shared" si="2"/>
        <v>-0.03663860306</v>
      </c>
      <c r="I441" s="14">
        <v>17724.0</v>
      </c>
      <c r="J441" s="98">
        <f t="shared" si="3"/>
        <v>0.4342126558</v>
      </c>
      <c r="K441" s="14">
        <v>18911.0</v>
      </c>
      <c r="L441" s="98">
        <f t="shared" si="4"/>
        <v>0.0669713383</v>
      </c>
      <c r="M441" s="98">
        <f t="shared" si="5"/>
        <v>1.156574296</v>
      </c>
    </row>
    <row r="442">
      <c r="A442" s="10" t="s">
        <v>854</v>
      </c>
      <c r="B442" s="11" t="s">
        <v>243</v>
      </c>
      <c r="C442" s="12" t="s">
        <v>24</v>
      </c>
      <c r="D442" s="14">
        <v>2962.0</v>
      </c>
      <c r="E442" s="14">
        <v>4203.0</v>
      </c>
      <c r="F442" s="98">
        <f t="shared" si="1"/>
        <v>0.4189736664</v>
      </c>
      <c r="G442" s="14">
        <v>4061.0</v>
      </c>
      <c r="H442" s="98">
        <f t="shared" si="2"/>
        <v>-0.03378539139</v>
      </c>
      <c r="I442" s="14">
        <v>4720.0</v>
      </c>
      <c r="J442" s="98">
        <f t="shared" si="3"/>
        <v>0.1622753016</v>
      </c>
      <c r="K442" s="14">
        <v>6362.0</v>
      </c>
      <c r="L442" s="98">
        <f t="shared" si="4"/>
        <v>0.3478813559</v>
      </c>
      <c r="M442" s="98">
        <f t="shared" si="5"/>
        <v>1.147873059</v>
      </c>
    </row>
    <row r="443">
      <c r="A443" s="31" t="s">
        <v>458</v>
      </c>
      <c r="B443" s="11" t="s">
        <v>459</v>
      </c>
      <c r="C443" s="12" t="s">
        <v>24</v>
      </c>
      <c r="D443" s="14">
        <v>5702.0</v>
      </c>
      <c r="E443" s="14">
        <v>8672.0</v>
      </c>
      <c r="F443" s="98">
        <f t="shared" si="1"/>
        <v>0.5208698702</v>
      </c>
      <c r="G443" s="14">
        <v>9266.0</v>
      </c>
      <c r="H443" s="98">
        <f t="shared" si="2"/>
        <v>0.06849630996</v>
      </c>
      <c r="I443" s="14">
        <v>10051.0</v>
      </c>
      <c r="J443" s="98">
        <f t="shared" si="3"/>
        <v>0.08471832506</v>
      </c>
      <c r="K443" s="14">
        <v>12108.0</v>
      </c>
      <c r="L443" s="98">
        <f t="shared" si="4"/>
        <v>0.2046562531</v>
      </c>
      <c r="M443" s="98">
        <f t="shared" si="5"/>
        <v>1.123465451</v>
      </c>
    </row>
    <row r="444">
      <c r="A444" s="10" t="s">
        <v>201</v>
      </c>
      <c r="B444" s="11" t="s">
        <v>202</v>
      </c>
      <c r="C444" s="12" t="s">
        <v>24</v>
      </c>
      <c r="D444" s="14">
        <v>11198.0</v>
      </c>
      <c r="E444" s="14">
        <f>14802+1288</f>
        <v>16090</v>
      </c>
      <c r="F444" s="98">
        <f t="shared" si="1"/>
        <v>0.4368637257</v>
      </c>
      <c r="G444" s="14">
        <f>17004+1480</f>
        <v>18484</v>
      </c>
      <c r="H444" s="98">
        <f t="shared" si="2"/>
        <v>0.1487880671</v>
      </c>
      <c r="I444" s="14">
        <f>20708+2943</f>
        <v>23651</v>
      </c>
      <c r="J444" s="98">
        <f t="shared" si="3"/>
        <v>0.2795390608</v>
      </c>
      <c r="K444" s="14">
        <f>19730+3821</f>
        <v>23551</v>
      </c>
      <c r="L444" s="98">
        <f t="shared" si="4"/>
        <v>-0.00422815103</v>
      </c>
      <c r="M444" s="98">
        <f t="shared" si="5"/>
        <v>1.103143418</v>
      </c>
    </row>
    <row r="445">
      <c r="A445" s="10" t="s">
        <v>950</v>
      </c>
      <c r="B445" s="11" t="s">
        <v>309</v>
      </c>
      <c r="C445" s="12" t="s">
        <v>24</v>
      </c>
      <c r="D445" s="14">
        <v>3025.0</v>
      </c>
      <c r="E445" s="14">
        <v>5105.0</v>
      </c>
      <c r="F445" s="98">
        <f t="shared" si="1"/>
        <v>0.6876033058</v>
      </c>
      <c r="G445" s="14">
        <v>6483.0</v>
      </c>
      <c r="H445" s="98">
        <f t="shared" si="2"/>
        <v>0.2699314398</v>
      </c>
      <c r="I445" s="14">
        <v>6918.0</v>
      </c>
      <c r="J445" s="98">
        <f t="shared" si="3"/>
        <v>0.06709856548</v>
      </c>
      <c r="K445" s="14">
        <v>6247.0</v>
      </c>
      <c r="L445" s="98">
        <f t="shared" si="4"/>
        <v>-0.09699335068</v>
      </c>
      <c r="M445" s="98">
        <f t="shared" si="5"/>
        <v>1.065123967</v>
      </c>
    </row>
    <row r="446">
      <c r="A446" s="10" t="s">
        <v>556</v>
      </c>
      <c r="B446" s="11" t="s">
        <v>96</v>
      </c>
      <c r="C446" s="12" t="s">
        <v>24</v>
      </c>
      <c r="D446" s="14">
        <v>1590.0</v>
      </c>
      <c r="E446" s="14">
        <v>1237.0</v>
      </c>
      <c r="F446" s="98">
        <f t="shared" si="1"/>
        <v>-0.2220125786</v>
      </c>
      <c r="G446" s="14">
        <v>1183.0</v>
      </c>
      <c r="H446" s="98">
        <f t="shared" si="2"/>
        <v>-0.04365400162</v>
      </c>
      <c r="I446" s="14">
        <v>2074.0</v>
      </c>
      <c r="J446" s="98">
        <f t="shared" si="3"/>
        <v>0.753169907</v>
      </c>
      <c r="K446" s="14">
        <v>3265.0</v>
      </c>
      <c r="L446" s="98">
        <f t="shared" si="4"/>
        <v>0.5742526519</v>
      </c>
      <c r="M446" s="98">
        <f t="shared" si="5"/>
        <v>1.053459119</v>
      </c>
    </row>
    <row r="447">
      <c r="A447" s="31" t="s">
        <v>670</v>
      </c>
      <c r="B447" s="11" t="s">
        <v>671</v>
      </c>
      <c r="C447" s="12" t="s">
        <v>24</v>
      </c>
      <c r="D447" s="14">
        <v>2571.0</v>
      </c>
      <c r="E447" s="14">
        <v>5360.0</v>
      </c>
      <c r="F447" s="98">
        <f t="shared" si="1"/>
        <v>1.08479191</v>
      </c>
      <c r="G447" s="14">
        <v>5400.0</v>
      </c>
      <c r="H447" s="98">
        <f t="shared" si="2"/>
        <v>0.007462686567</v>
      </c>
      <c r="I447" s="14">
        <v>5086.0</v>
      </c>
      <c r="J447" s="98">
        <f t="shared" si="3"/>
        <v>-0.05814814815</v>
      </c>
      <c r="K447" s="14">
        <v>5251.0</v>
      </c>
      <c r="L447" s="98">
        <f t="shared" si="4"/>
        <v>0.03244199764</v>
      </c>
      <c r="M447" s="98">
        <f t="shared" si="5"/>
        <v>1.042395955</v>
      </c>
    </row>
    <row r="448">
      <c r="A448" s="10" t="s">
        <v>425</v>
      </c>
      <c r="B448" s="11" t="s">
        <v>237</v>
      </c>
      <c r="C448" s="12" t="s">
        <v>24</v>
      </c>
      <c r="D448" s="14">
        <v>1370.0</v>
      </c>
      <c r="E448" s="14">
        <v>1730.0</v>
      </c>
      <c r="F448" s="98">
        <f t="shared" si="1"/>
        <v>0.2627737226</v>
      </c>
      <c r="G448" s="14">
        <v>2194.0</v>
      </c>
      <c r="H448" s="98">
        <f t="shared" si="2"/>
        <v>0.2682080925</v>
      </c>
      <c r="I448" s="14">
        <v>2510.0</v>
      </c>
      <c r="J448" s="98">
        <f t="shared" si="3"/>
        <v>0.1440291705</v>
      </c>
      <c r="K448" s="14">
        <v>2671.0</v>
      </c>
      <c r="L448" s="98">
        <f t="shared" si="4"/>
        <v>0.06414342629</v>
      </c>
      <c r="M448" s="98">
        <f t="shared" si="5"/>
        <v>0.9496350365</v>
      </c>
    </row>
    <row r="449">
      <c r="A449" s="10" t="s">
        <v>918</v>
      </c>
      <c r="B449" s="11" t="s">
        <v>337</v>
      </c>
      <c r="C449" s="12" t="s">
        <v>24</v>
      </c>
      <c r="D449" s="14">
        <v>237.0</v>
      </c>
      <c r="E449" s="14">
        <v>509.0</v>
      </c>
      <c r="F449" s="98">
        <f t="shared" si="1"/>
        <v>1.147679325</v>
      </c>
      <c r="G449" s="14">
        <v>313.0</v>
      </c>
      <c r="H449" s="98">
        <f t="shared" si="2"/>
        <v>-0.3850687623</v>
      </c>
      <c r="I449" s="14">
        <v>437.0</v>
      </c>
      <c r="J449" s="98">
        <f t="shared" si="3"/>
        <v>0.3961661342</v>
      </c>
      <c r="K449" s="14">
        <v>460.0</v>
      </c>
      <c r="L449" s="98">
        <f t="shared" si="4"/>
        <v>0.05263157895</v>
      </c>
      <c r="M449" s="98">
        <f t="shared" si="5"/>
        <v>0.94092827</v>
      </c>
    </row>
    <row r="450">
      <c r="A450" s="31" t="s">
        <v>579</v>
      </c>
      <c r="B450" s="11" t="s">
        <v>266</v>
      </c>
      <c r="C450" s="12" t="s">
        <v>24</v>
      </c>
      <c r="D450" s="14">
        <v>1495.0</v>
      </c>
      <c r="E450" s="14">
        <v>2115.0</v>
      </c>
      <c r="F450" s="98">
        <f t="shared" si="1"/>
        <v>0.4147157191</v>
      </c>
      <c r="G450" s="14">
        <v>2438.0</v>
      </c>
      <c r="H450" s="98">
        <f t="shared" si="2"/>
        <v>0.1527186761</v>
      </c>
      <c r="I450" s="14">
        <v>3115.0</v>
      </c>
      <c r="J450" s="98">
        <f t="shared" si="3"/>
        <v>0.2776866284</v>
      </c>
      <c r="K450" s="14">
        <v>2896.0</v>
      </c>
      <c r="L450" s="98">
        <f t="shared" si="4"/>
        <v>-0.07030497592</v>
      </c>
      <c r="M450" s="98">
        <f t="shared" si="5"/>
        <v>0.9371237458</v>
      </c>
    </row>
    <row r="451">
      <c r="A451" s="10" t="s">
        <v>442</v>
      </c>
      <c r="B451" s="11" t="s">
        <v>309</v>
      </c>
      <c r="C451" s="12" t="s">
        <v>24</v>
      </c>
      <c r="D451" s="14">
        <v>6746.0</v>
      </c>
      <c r="E451" s="14">
        <v>10160.0</v>
      </c>
      <c r="F451" s="98">
        <f t="shared" si="1"/>
        <v>0.5060776757</v>
      </c>
      <c r="G451" s="14">
        <v>14089.0</v>
      </c>
      <c r="H451" s="98">
        <f t="shared" si="2"/>
        <v>0.3867125984</v>
      </c>
      <c r="I451" s="14">
        <v>13928.0</v>
      </c>
      <c r="J451" s="98">
        <f t="shared" si="3"/>
        <v>-0.01142735467</v>
      </c>
      <c r="K451" s="14">
        <v>13053.0</v>
      </c>
      <c r="L451" s="98">
        <f t="shared" si="4"/>
        <v>-0.06282309018</v>
      </c>
      <c r="M451" s="98">
        <f t="shared" si="5"/>
        <v>0.9349243996</v>
      </c>
    </row>
    <row r="452">
      <c r="A452" s="10" t="s">
        <v>642</v>
      </c>
      <c r="B452" s="11" t="s">
        <v>50</v>
      </c>
      <c r="C452" s="12" t="s">
        <v>24</v>
      </c>
      <c r="D452" s="19">
        <v>2610.0</v>
      </c>
      <c r="E452" s="14">
        <v>3124.0</v>
      </c>
      <c r="F452" s="98">
        <f t="shared" si="1"/>
        <v>0.1969348659</v>
      </c>
      <c r="G452" s="14">
        <v>3468.0</v>
      </c>
      <c r="H452" s="98">
        <f t="shared" si="2"/>
        <v>0.1101152369</v>
      </c>
      <c r="I452" s="14">
        <v>3827.0</v>
      </c>
      <c r="J452" s="98">
        <f t="shared" si="3"/>
        <v>0.1035178777</v>
      </c>
      <c r="K452" s="14">
        <v>5047.0</v>
      </c>
      <c r="L452" s="98">
        <f t="shared" si="4"/>
        <v>0.3187875621</v>
      </c>
      <c r="M452" s="98">
        <f t="shared" si="5"/>
        <v>0.9337164751</v>
      </c>
    </row>
    <row r="453">
      <c r="A453" s="10" t="s">
        <v>601</v>
      </c>
      <c r="B453" s="11" t="s">
        <v>196</v>
      </c>
      <c r="C453" s="12" t="s">
        <v>24</v>
      </c>
      <c r="D453" s="14">
        <v>2555.0</v>
      </c>
      <c r="E453" s="14">
        <v>3340.0</v>
      </c>
      <c r="F453" s="98">
        <f t="shared" si="1"/>
        <v>0.3072407045</v>
      </c>
      <c r="G453" s="14">
        <v>3222.0</v>
      </c>
      <c r="H453" s="98">
        <f t="shared" si="2"/>
        <v>-0.03532934132</v>
      </c>
      <c r="I453" s="14">
        <v>4471.0</v>
      </c>
      <c r="J453" s="98">
        <f t="shared" si="3"/>
        <v>0.387647424</v>
      </c>
      <c r="K453" s="14">
        <v>4930.0</v>
      </c>
      <c r="L453" s="98">
        <f t="shared" si="4"/>
        <v>0.102661597</v>
      </c>
      <c r="M453" s="98">
        <f t="shared" si="5"/>
        <v>0.9295499022</v>
      </c>
    </row>
    <row r="454">
      <c r="A454" s="10" t="s">
        <v>128</v>
      </c>
      <c r="B454" s="11" t="s">
        <v>125</v>
      </c>
      <c r="C454" s="12" t="s">
        <v>24</v>
      </c>
      <c r="D454" s="14">
        <v>2945.0</v>
      </c>
      <c r="E454" s="14">
        <v>3782.0</v>
      </c>
      <c r="F454" s="98">
        <f t="shared" si="1"/>
        <v>0.2842105263</v>
      </c>
      <c r="G454" s="14">
        <v>4769.0</v>
      </c>
      <c r="H454" s="98">
        <f t="shared" si="2"/>
        <v>0.2609730301</v>
      </c>
      <c r="I454" s="14">
        <v>4716.0</v>
      </c>
      <c r="J454" s="98">
        <f t="shared" si="3"/>
        <v>-0.01111344097</v>
      </c>
      <c r="K454" s="14">
        <v>5682.0</v>
      </c>
      <c r="L454" s="98">
        <f t="shared" si="4"/>
        <v>0.2048346056</v>
      </c>
      <c r="M454" s="98">
        <f t="shared" si="5"/>
        <v>0.9293718166</v>
      </c>
    </row>
    <row r="455">
      <c r="A455" s="10" t="s">
        <v>440</v>
      </c>
      <c r="B455" s="11" t="s">
        <v>368</v>
      </c>
      <c r="C455" s="12" t="s">
        <v>24</v>
      </c>
      <c r="D455" s="14">
        <v>4614.0</v>
      </c>
      <c r="E455" s="14">
        <v>7080.0</v>
      </c>
      <c r="F455" s="98">
        <f t="shared" si="1"/>
        <v>0.5344603381</v>
      </c>
      <c r="G455" s="14">
        <v>7336.0</v>
      </c>
      <c r="H455" s="98">
        <f t="shared" si="2"/>
        <v>0.03615819209</v>
      </c>
      <c r="I455" s="14">
        <v>8094.0</v>
      </c>
      <c r="J455" s="98">
        <f t="shared" si="3"/>
        <v>0.1033260632</v>
      </c>
      <c r="K455" s="14">
        <v>8697.0</v>
      </c>
      <c r="L455" s="98">
        <f t="shared" si="4"/>
        <v>0.07449962936</v>
      </c>
      <c r="M455" s="98">
        <f t="shared" si="5"/>
        <v>0.8849154746</v>
      </c>
    </row>
    <row r="456">
      <c r="A456" s="10" t="s">
        <v>439</v>
      </c>
      <c r="B456" s="11" t="s">
        <v>46</v>
      </c>
      <c r="C456" s="12" t="s">
        <v>24</v>
      </c>
      <c r="D456" s="14">
        <v>2950.0</v>
      </c>
      <c r="E456" s="14">
        <v>3755.0</v>
      </c>
      <c r="F456" s="98">
        <f t="shared" si="1"/>
        <v>0.2728813559</v>
      </c>
      <c r="G456" s="14">
        <v>3976.0</v>
      </c>
      <c r="H456" s="98">
        <f t="shared" si="2"/>
        <v>0.05885486019</v>
      </c>
      <c r="I456" s="14">
        <v>4778.0</v>
      </c>
      <c r="J456" s="98">
        <f t="shared" si="3"/>
        <v>0.2017102616</v>
      </c>
      <c r="K456" s="14">
        <v>5520.0</v>
      </c>
      <c r="L456" s="98">
        <f t="shared" si="4"/>
        <v>0.1552951026</v>
      </c>
      <c r="M456" s="98">
        <f t="shared" si="5"/>
        <v>0.8711864407</v>
      </c>
    </row>
    <row r="457">
      <c r="A457" s="10" t="s">
        <v>255</v>
      </c>
      <c r="B457" s="11" t="s">
        <v>256</v>
      </c>
      <c r="C457" s="12" t="s">
        <v>24</v>
      </c>
      <c r="D457" s="14">
        <v>9852.0</v>
      </c>
      <c r="E457" s="14">
        <f>13617+2047</f>
        <v>15664</v>
      </c>
      <c r="F457" s="98">
        <f t="shared" si="1"/>
        <v>0.5899309785</v>
      </c>
      <c r="G457" s="14">
        <f>15025+1829</f>
        <v>16854</v>
      </c>
      <c r="H457" s="98">
        <f t="shared" si="2"/>
        <v>0.07597037794</v>
      </c>
      <c r="I457" s="14">
        <f>16250+2505</f>
        <v>18755</v>
      </c>
      <c r="J457" s="98">
        <f t="shared" si="3"/>
        <v>0.1127922155</v>
      </c>
      <c r="K457" s="14">
        <f>15649+2761</f>
        <v>18410</v>
      </c>
      <c r="L457" s="98">
        <f t="shared" si="4"/>
        <v>-0.01839509464</v>
      </c>
      <c r="M457" s="98">
        <f t="shared" si="5"/>
        <v>0.8686561104</v>
      </c>
    </row>
    <row r="458">
      <c r="A458" s="10" t="s">
        <v>693</v>
      </c>
      <c r="B458" s="11" t="s">
        <v>88</v>
      </c>
      <c r="C458" s="12" t="s">
        <v>24</v>
      </c>
      <c r="D458" s="19">
        <v>4394.0</v>
      </c>
      <c r="E458" s="14">
        <v>5947.0</v>
      </c>
      <c r="F458" s="98">
        <f t="shared" si="1"/>
        <v>0.3534365043</v>
      </c>
      <c r="G458" s="14">
        <v>8646.0</v>
      </c>
      <c r="H458" s="98">
        <f t="shared" si="2"/>
        <v>0.4538422734</v>
      </c>
      <c r="I458" s="14">
        <v>7121.0</v>
      </c>
      <c r="J458" s="98">
        <f t="shared" si="3"/>
        <v>-0.176382142</v>
      </c>
      <c r="K458" s="14">
        <v>8109.0</v>
      </c>
      <c r="L458" s="98">
        <f t="shared" si="4"/>
        <v>0.1387445583</v>
      </c>
      <c r="M458" s="98">
        <f t="shared" si="5"/>
        <v>0.845471097</v>
      </c>
    </row>
    <row r="459">
      <c r="A459" s="52" t="s">
        <v>449</v>
      </c>
      <c r="B459" s="11" t="s">
        <v>68</v>
      </c>
      <c r="C459" s="12" t="s">
        <v>24</v>
      </c>
      <c r="D459" s="19">
        <v>22220.0</v>
      </c>
      <c r="E459" s="19">
        <v>28196.0</v>
      </c>
      <c r="F459" s="98">
        <f t="shared" si="1"/>
        <v>0.2689468947</v>
      </c>
      <c r="G459" s="19">
        <v>30298.0</v>
      </c>
      <c r="H459" s="98">
        <f t="shared" si="2"/>
        <v>0.0745495815</v>
      </c>
      <c r="I459" s="19">
        <v>37882.0</v>
      </c>
      <c r="J459" s="98">
        <f t="shared" si="3"/>
        <v>0.250313552</v>
      </c>
      <c r="K459" s="19">
        <v>40733.0</v>
      </c>
      <c r="L459" s="98">
        <f t="shared" si="4"/>
        <v>0.07526001795</v>
      </c>
      <c r="M459" s="98">
        <f t="shared" si="5"/>
        <v>0.8331683168</v>
      </c>
    </row>
    <row r="460">
      <c r="A460" s="10" t="s">
        <v>892</v>
      </c>
      <c r="B460" s="11" t="s">
        <v>276</v>
      </c>
      <c r="C460" s="12" t="s">
        <v>24</v>
      </c>
      <c r="D460" s="14">
        <v>2461.0</v>
      </c>
      <c r="E460" s="14">
        <v>4148.0</v>
      </c>
      <c r="F460" s="98">
        <f t="shared" si="1"/>
        <v>0.6854937017</v>
      </c>
      <c r="G460" s="14">
        <v>4133.0</v>
      </c>
      <c r="H460" s="98">
        <f t="shared" si="2"/>
        <v>-0.003616200579</v>
      </c>
      <c r="I460" s="14">
        <v>3854.0</v>
      </c>
      <c r="J460" s="98">
        <f t="shared" si="3"/>
        <v>-0.06750544399</v>
      </c>
      <c r="K460" s="14">
        <v>4509.0</v>
      </c>
      <c r="L460" s="98">
        <f t="shared" si="4"/>
        <v>0.1699532953</v>
      </c>
      <c r="M460" s="98">
        <f t="shared" si="5"/>
        <v>0.8321820398</v>
      </c>
    </row>
    <row r="461">
      <c r="A461" s="10" t="s">
        <v>388</v>
      </c>
      <c r="B461" s="11" t="s">
        <v>50</v>
      </c>
      <c r="C461" s="12" t="s">
        <v>24</v>
      </c>
      <c r="D461" s="14">
        <v>2534.0</v>
      </c>
      <c r="E461" s="14">
        <v>2748.0</v>
      </c>
      <c r="F461" s="98">
        <f t="shared" si="1"/>
        <v>0.08445146014</v>
      </c>
      <c r="G461" s="14">
        <v>2433.0</v>
      </c>
      <c r="H461" s="98">
        <f t="shared" si="2"/>
        <v>-0.114628821</v>
      </c>
      <c r="I461" s="14">
        <v>4463.0</v>
      </c>
      <c r="J461" s="98">
        <f t="shared" si="3"/>
        <v>0.8343608714</v>
      </c>
      <c r="K461" s="14">
        <v>4613.0</v>
      </c>
      <c r="L461" s="98">
        <f t="shared" si="4"/>
        <v>0.03360967959</v>
      </c>
      <c r="M461" s="98">
        <f t="shared" si="5"/>
        <v>0.820441989</v>
      </c>
    </row>
    <row r="462">
      <c r="A462" s="31" t="s">
        <v>1044</v>
      </c>
      <c r="B462" s="11" t="s">
        <v>54</v>
      </c>
      <c r="C462" s="12" t="s">
        <v>24</v>
      </c>
      <c r="D462" s="14">
        <v>2416.0</v>
      </c>
      <c r="E462" s="14">
        <v>2642.0</v>
      </c>
      <c r="F462" s="98">
        <f t="shared" si="1"/>
        <v>0.09354304636</v>
      </c>
      <c r="G462" s="14">
        <v>2905.0</v>
      </c>
      <c r="H462" s="98">
        <f t="shared" si="2"/>
        <v>0.09954579864</v>
      </c>
      <c r="I462" s="14">
        <v>4066.0</v>
      </c>
      <c r="J462" s="98">
        <f t="shared" si="3"/>
        <v>0.3996557659</v>
      </c>
      <c r="K462" s="14">
        <v>4394.0</v>
      </c>
      <c r="L462" s="98">
        <f t="shared" si="4"/>
        <v>0.08066896212</v>
      </c>
      <c r="M462" s="98">
        <f t="shared" si="5"/>
        <v>0.8187086093</v>
      </c>
    </row>
    <row r="463">
      <c r="A463" s="10" t="s">
        <v>413</v>
      </c>
      <c r="B463" s="11" t="s">
        <v>414</v>
      </c>
      <c r="C463" s="12" t="s">
        <v>24</v>
      </c>
      <c r="D463" s="14">
        <v>4259.0</v>
      </c>
      <c r="E463" s="14">
        <v>5663.0</v>
      </c>
      <c r="F463" s="98">
        <f t="shared" si="1"/>
        <v>0.3296548486</v>
      </c>
      <c r="G463" s="14">
        <v>6171.0</v>
      </c>
      <c r="H463" s="98">
        <f t="shared" si="2"/>
        <v>0.0897051033</v>
      </c>
      <c r="I463" s="14">
        <v>6909.0</v>
      </c>
      <c r="J463" s="98">
        <f t="shared" si="3"/>
        <v>0.1195916383</v>
      </c>
      <c r="K463" s="14">
        <v>7641.0</v>
      </c>
      <c r="L463" s="98">
        <f t="shared" si="4"/>
        <v>0.1059487625</v>
      </c>
      <c r="M463" s="98">
        <f t="shared" si="5"/>
        <v>0.7940831181</v>
      </c>
    </row>
    <row r="464">
      <c r="A464" s="10" t="s">
        <v>200</v>
      </c>
      <c r="B464" s="11" t="s">
        <v>118</v>
      </c>
      <c r="C464" s="12" t="s">
        <v>24</v>
      </c>
      <c r="D464" s="14">
        <v>6973.0</v>
      </c>
      <c r="E464" s="14">
        <v>9335.0</v>
      </c>
      <c r="F464" s="98">
        <f t="shared" si="1"/>
        <v>0.3387351212</v>
      </c>
      <c r="G464" s="14">
        <v>9027.0</v>
      </c>
      <c r="H464" s="98">
        <f t="shared" si="2"/>
        <v>-0.03299410819</v>
      </c>
      <c r="I464" s="14">
        <v>11603.0</v>
      </c>
      <c r="J464" s="98">
        <f t="shared" si="3"/>
        <v>0.2853661239</v>
      </c>
      <c r="K464" s="14">
        <v>12443.0</v>
      </c>
      <c r="L464" s="98">
        <f t="shared" si="4"/>
        <v>0.07239507024</v>
      </c>
      <c r="M464" s="98">
        <f t="shared" si="5"/>
        <v>0.7844543238</v>
      </c>
    </row>
    <row r="465">
      <c r="A465" s="31" t="s">
        <v>1016</v>
      </c>
      <c r="B465" s="11" t="s">
        <v>140</v>
      </c>
      <c r="C465" s="12" t="s">
        <v>24</v>
      </c>
      <c r="D465" s="14">
        <v>2768.0</v>
      </c>
      <c r="E465" s="14">
        <v>3263.0</v>
      </c>
      <c r="F465" s="98">
        <f t="shared" si="1"/>
        <v>0.1788294798</v>
      </c>
      <c r="G465" s="14">
        <f>2750+319</f>
        <v>3069</v>
      </c>
      <c r="H465" s="98">
        <f t="shared" si="2"/>
        <v>-0.05945448973</v>
      </c>
      <c r="I465" s="14">
        <f>3420+402</f>
        <v>3822</v>
      </c>
      <c r="J465" s="98">
        <f t="shared" si="3"/>
        <v>0.2453567937</v>
      </c>
      <c r="K465" s="14">
        <f>4448+462</f>
        <v>4910</v>
      </c>
      <c r="L465" s="98">
        <f t="shared" si="4"/>
        <v>0.2846677132</v>
      </c>
      <c r="M465" s="98">
        <f t="shared" si="5"/>
        <v>0.7738439306</v>
      </c>
    </row>
    <row r="466">
      <c r="A466" s="10" t="s">
        <v>1174</v>
      </c>
      <c r="B466" s="11" t="s">
        <v>256</v>
      </c>
      <c r="C466" s="12" t="s">
        <v>24</v>
      </c>
      <c r="D466" s="14">
        <v>2095.0</v>
      </c>
      <c r="E466" s="14">
        <v>2211.0</v>
      </c>
      <c r="F466" s="98">
        <f t="shared" si="1"/>
        <v>0.0553699284</v>
      </c>
      <c r="G466" s="14">
        <v>3086.0</v>
      </c>
      <c r="H466" s="98">
        <f t="shared" si="2"/>
        <v>0.3957485301</v>
      </c>
      <c r="I466" s="14">
        <v>995.0</v>
      </c>
      <c r="J466" s="98">
        <f t="shared" si="3"/>
        <v>-0.6775761504</v>
      </c>
      <c r="K466" s="14">
        <v>3716.0</v>
      </c>
      <c r="L466" s="98">
        <f t="shared" si="4"/>
        <v>2.734673367</v>
      </c>
      <c r="M466" s="98">
        <f t="shared" si="5"/>
        <v>0.7737470167</v>
      </c>
    </row>
    <row r="467">
      <c r="A467" s="31" t="s">
        <v>1246</v>
      </c>
      <c r="B467" s="11" t="s">
        <v>671</v>
      </c>
      <c r="C467" s="12" t="s">
        <v>24</v>
      </c>
      <c r="D467" s="14">
        <v>3099.0</v>
      </c>
      <c r="E467" s="14">
        <v>2749.0</v>
      </c>
      <c r="F467" s="98">
        <f t="shared" si="1"/>
        <v>-0.112939658</v>
      </c>
      <c r="G467" s="14">
        <v>2743.0</v>
      </c>
      <c r="H467" s="98">
        <f t="shared" si="2"/>
        <v>-0.002182611859</v>
      </c>
      <c r="I467" s="14">
        <v>2891.0</v>
      </c>
      <c r="J467" s="98">
        <f t="shared" si="3"/>
        <v>0.05395552315</v>
      </c>
      <c r="K467" s="14">
        <v>5477.0</v>
      </c>
      <c r="L467" s="98">
        <f t="shared" si="4"/>
        <v>0.894500173</v>
      </c>
      <c r="M467" s="98">
        <f t="shared" si="5"/>
        <v>0.7673443046</v>
      </c>
    </row>
    <row r="468">
      <c r="A468" s="10" t="s">
        <v>766</v>
      </c>
      <c r="B468" s="11" t="s">
        <v>96</v>
      </c>
      <c r="C468" s="12" t="s">
        <v>24</v>
      </c>
      <c r="D468" s="14">
        <v>1555.0</v>
      </c>
      <c r="E468" s="14">
        <v>1050.0</v>
      </c>
      <c r="F468" s="98">
        <f t="shared" si="1"/>
        <v>-0.3247588424</v>
      </c>
      <c r="G468" s="14">
        <v>1111.0</v>
      </c>
      <c r="H468" s="98">
        <f t="shared" si="2"/>
        <v>0.0580952381</v>
      </c>
      <c r="I468" s="14">
        <v>2003.0</v>
      </c>
      <c r="J468" s="98">
        <f t="shared" si="3"/>
        <v>0.802880288</v>
      </c>
      <c r="K468" s="14">
        <v>2732.0</v>
      </c>
      <c r="L468" s="98">
        <f t="shared" si="4"/>
        <v>0.3639540689</v>
      </c>
      <c r="M468" s="98">
        <f t="shared" si="5"/>
        <v>0.7569131833</v>
      </c>
    </row>
    <row r="469">
      <c r="A469" s="10" t="s">
        <v>277</v>
      </c>
      <c r="B469" s="11" t="s">
        <v>106</v>
      </c>
      <c r="C469" s="12" t="s">
        <v>24</v>
      </c>
      <c r="D469" s="14">
        <v>4795.0</v>
      </c>
      <c r="E469" s="14">
        <v>7439.0</v>
      </c>
      <c r="F469" s="98">
        <f t="shared" si="1"/>
        <v>0.5514077164</v>
      </c>
      <c r="G469" s="14">
        <v>8351.0</v>
      </c>
      <c r="H469" s="98">
        <f t="shared" si="2"/>
        <v>0.1225971233</v>
      </c>
      <c r="I469" s="14">
        <v>8082.0</v>
      </c>
      <c r="J469" s="98">
        <f t="shared" si="3"/>
        <v>-0.03221171117</v>
      </c>
      <c r="K469" s="14">
        <v>8418.0</v>
      </c>
      <c r="L469" s="98">
        <f t="shared" si="4"/>
        <v>0.04157386785</v>
      </c>
      <c r="M469" s="98">
        <f t="shared" si="5"/>
        <v>0.7555787278</v>
      </c>
    </row>
    <row r="470">
      <c r="A470" s="31" t="s">
        <v>411</v>
      </c>
      <c r="B470" s="11" t="s">
        <v>412</v>
      </c>
      <c r="C470" s="12" t="s">
        <v>24</v>
      </c>
      <c r="D470" s="14">
        <v>5756.0</v>
      </c>
      <c r="E470" s="14">
        <v>8560.0</v>
      </c>
      <c r="F470" s="98">
        <f t="shared" si="1"/>
        <v>0.4871438499</v>
      </c>
      <c r="G470" s="14">
        <f>8268+1063</f>
        <v>9331</v>
      </c>
      <c r="H470" s="98">
        <f t="shared" si="2"/>
        <v>0.09007009346</v>
      </c>
      <c r="I470" s="14">
        <f>8378+1131</f>
        <v>9509</v>
      </c>
      <c r="J470" s="98">
        <f t="shared" si="3"/>
        <v>0.01907619762</v>
      </c>
      <c r="K470" s="14">
        <f>1296+8694</f>
        <v>9990</v>
      </c>
      <c r="L470" s="98">
        <f t="shared" si="4"/>
        <v>0.05058365759</v>
      </c>
      <c r="M470" s="98">
        <f t="shared" si="5"/>
        <v>0.7355802641</v>
      </c>
    </row>
    <row r="471">
      <c r="A471" s="10" t="s">
        <v>105</v>
      </c>
      <c r="B471" s="11" t="s">
        <v>106</v>
      </c>
      <c r="C471" s="12" t="s">
        <v>24</v>
      </c>
      <c r="D471" s="14">
        <f>3918+5546+6025+3050+3428</f>
        <v>21967</v>
      </c>
      <c r="E471" s="14">
        <f>5132+27805</f>
        <v>32937</v>
      </c>
      <c r="F471" s="98">
        <f t="shared" si="1"/>
        <v>0.4993854418</v>
      </c>
      <c r="G471" s="14">
        <f>30366+4034</f>
        <v>34400</v>
      </c>
      <c r="H471" s="98">
        <f t="shared" si="2"/>
        <v>0.04441813158</v>
      </c>
      <c r="I471" s="14">
        <f>31275+5072</f>
        <v>36347</v>
      </c>
      <c r="J471" s="98">
        <f t="shared" si="3"/>
        <v>0.05659883721</v>
      </c>
      <c r="K471" s="14">
        <f>31883+6092</f>
        <v>37975</v>
      </c>
      <c r="L471" s="98">
        <f t="shared" si="4"/>
        <v>0.04479049165</v>
      </c>
      <c r="M471" s="98">
        <f t="shared" si="5"/>
        <v>0.7287294578</v>
      </c>
    </row>
    <row r="472">
      <c r="A472" s="10" t="s">
        <v>526</v>
      </c>
      <c r="B472" s="11" t="s">
        <v>258</v>
      </c>
      <c r="C472" s="12" t="s">
        <v>24</v>
      </c>
      <c r="D472" s="14">
        <v>4551.0</v>
      </c>
      <c r="E472" s="14">
        <v>7309.0</v>
      </c>
      <c r="F472" s="98">
        <f t="shared" si="1"/>
        <v>0.6060206548</v>
      </c>
      <c r="G472" s="14">
        <v>7973.0</v>
      </c>
      <c r="H472" s="98">
        <f t="shared" si="2"/>
        <v>0.09084690108</v>
      </c>
      <c r="I472" s="14">
        <v>8062.0</v>
      </c>
      <c r="J472" s="98">
        <f t="shared" si="3"/>
        <v>0.01116267402</v>
      </c>
      <c r="K472" s="14">
        <v>7782.0</v>
      </c>
      <c r="L472" s="98">
        <f t="shared" si="4"/>
        <v>-0.03473083602</v>
      </c>
      <c r="M472" s="98">
        <f t="shared" si="5"/>
        <v>0.7099538563</v>
      </c>
    </row>
    <row r="473">
      <c r="A473" s="31" t="s">
        <v>333</v>
      </c>
      <c r="B473" s="11" t="s">
        <v>140</v>
      </c>
      <c r="C473" s="12" t="s">
        <v>24</v>
      </c>
      <c r="D473" s="14">
        <f>2847+13522</f>
        <v>16369</v>
      </c>
      <c r="E473" s="14">
        <f>2399+17970</f>
        <v>20369</v>
      </c>
      <c r="F473" s="98">
        <f t="shared" si="1"/>
        <v>0.2443643472</v>
      </c>
      <c r="G473" s="14">
        <f>21308+1833</f>
        <v>23141</v>
      </c>
      <c r="H473" s="98">
        <f t="shared" si="2"/>
        <v>0.1360891551</v>
      </c>
      <c r="I473" s="14">
        <f>23160+2720</f>
        <v>25880</v>
      </c>
      <c r="J473" s="98">
        <f t="shared" si="3"/>
        <v>0.11836135</v>
      </c>
      <c r="K473" s="14">
        <f>24379+3160</f>
        <v>27539</v>
      </c>
      <c r="L473" s="98">
        <f t="shared" si="4"/>
        <v>0.06410355487</v>
      </c>
      <c r="M473" s="98">
        <f t="shared" si="5"/>
        <v>0.6823874397</v>
      </c>
    </row>
    <row r="474">
      <c r="A474" s="10" t="s">
        <v>1039</v>
      </c>
      <c r="B474" s="11" t="s">
        <v>88</v>
      </c>
      <c r="C474" s="12" t="s">
        <v>24</v>
      </c>
      <c r="D474" s="14">
        <v>3056.0</v>
      </c>
      <c r="E474" s="14">
        <v>3197.0</v>
      </c>
      <c r="F474" s="98">
        <f t="shared" si="1"/>
        <v>0.04613874346</v>
      </c>
      <c r="G474" s="14">
        <v>4522.0</v>
      </c>
      <c r="H474" s="98">
        <f t="shared" si="2"/>
        <v>0.4144510479</v>
      </c>
      <c r="I474" s="14">
        <v>4854.0</v>
      </c>
      <c r="J474" s="98">
        <f t="shared" si="3"/>
        <v>0.07341884122</v>
      </c>
      <c r="K474" s="14">
        <v>5124.0</v>
      </c>
      <c r="L474" s="98">
        <f t="shared" si="4"/>
        <v>0.05562422744</v>
      </c>
      <c r="M474" s="98">
        <f t="shared" si="5"/>
        <v>0.6767015707</v>
      </c>
    </row>
    <row r="475">
      <c r="A475" s="10" t="s">
        <v>360</v>
      </c>
      <c r="B475" s="11" t="s">
        <v>136</v>
      </c>
      <c r="C475" s="12" t="s">
        <v>24</v>
      </c>
      <c r="D475" s="14">
        <v>7267.0</v>
      </c>
      <c r="E475" s="14">
        <v>10577.0</v>
      </c>
      <c r="F475" s="98">
        <f t="shared" si="1"/>
        <v>0.4554836934</v>
      </c>
      <c r="G475" s="14">
        <v>10147.0</v>
      </c>
      <c r="H475" s="98">
        <f t="shared" si="2"/>
        <v>-0.04065424979</v>
      </c>
      <c r="I475" s="14">
        <v>11669.0</v>
      </c>
      <c r="J475" s="98">
        <f t="shared" si="3"/>
        <v>0.1499950724</v>
      </c>
      <c r="K475" s="14">
        <v>12046.0</v>
      </c>
      <c r="L475" s="98">
        <f t="shared" si="4"/>
        <v>0.03230782415</v>
      </c>
      <c r="M475" s="98">
        <f t="shared" si="5"/>
        <v>0.6576303839</v>
      </c>
    </row>
    <row r="476">
      <c r="A476" s="10" t="s">
        <v>1241</v>
      </c>
      <c r="B476" s="11" t="s">
        <v>72</v>
      </c>
      <c r="C476" s="12" t="s">
        <v>24</v>
      </c>
      <c r="D476" s="14">
        <v>1996.0</v>
      </c>
      <c r="E476" s="14">
        <v>1522.0</v>
      </c>
      <c r="F476" s="98">
        <f t="shared" si="1"/>
        <v>-0.2374749499</v>
      </c>
      <c r="G476" s="14">
        <v>1705.0</v>
      </c>
      <c r="H476" s="98">
        <f t="shared" si="2"/>
        <v>0.1202365309</v>
      </c>
      <c r="I476" s="14">
        <v>2540.0</v>
      </c>
      <c r="J476" s="98">
        <f t="shared" si="3"/>
        <v>0.4897360704</v>
      </c>
      <c r="K476" s="14">
        <v>3306.0</v>
      </c>
      <c r="L476" s="98">
        <f t="shared" si="4"/>
        <v>0.3015748031</v>
      </c>
      <c r="M476" s="98">
        <f t="shared" si="5"/>
        <v>0.6563126253</v>
      </c>
    </row>
    <row r="477">
      <c r="A477" s="10" t="s">
        <v>822</v>
      </c>
      <c r="B477" s="11" t="s">
        <v>258</v>
      </c>
      <c r="C477" s="12" t="s">
        <v>24</v>
      </c>
      <c r="D477" s="14">
        <v>513.0</v>
      </c>
      <c r="E477" s="14">
        <v>520.0</v>
      </c>
      <c r="F477" s="98">
        <f t="shared" si="1"/>
        <v>0.01364522417</v>
      </c>
      <c r="G477" s="14">
        <v>623.0</v>
      </c>
      <c r="H477" s="98">
        <f t="shared" si="2"/>
        <v>0.1980769231</v>
      </c>
      <c r="I477" s="14">
        <v>706.0</v>
      </c>
      <c r="J477" s="98">
        <f t="shared" si="3"/>
        <v>0.1332263242</v>
      </c>
      <c r="K477" s="14">
        <v>849.0</v>
      </c>
      <c r="L477" s="98">
        <f t="shared" si="4"/>
        <v>0.2025495751</v>
      </c>
      <c r="M477" s="98">
        <f t="shared" si="5"/>
        <v>0.6549707602</v>
      </c>
    </row>
    <row r="478">
      <c r="A478" s="31" t="s">
        <v>299</v>
      </c>
      <c r="B478" s="11" t="s">
        <v>300</v>
      </c>
      <c r="C478" s="12" t="s">
        <v>24</v>
      </c>
      <c r="D478" s="14">
        <v>10246.0</v>
      </c>
      <c r="E478" s="14">
        <f>4851+985+8317</f>
        <v>14153</v>
      </c>
      <c r="F478" s="98">
        <f t="shared" si="1"/>
        <v>0.3813195393</v>
      </c>
      <c r="G478" s="14">
        <f>5536+821+10541</f>
        <v>16898</v>
      </c>
      <c r="H478" s="98">
        <f t="shared" si="2"/>
        <v>0.1939518123</v>
      </c>
      <c r="I478" s="14">
        <f>5887+869+10558</f>
        <v>17314</v>
      </c>
      <c r="J478" s="98">
        <f t="shared" si="3"/>
        <v>0.02461829802</v>
      </c>
      <c r="K478" s="14">
        <f>5770+10291+853</f>
        <v>16914</v>
      </c>
      <c r="L478" s="98">
        <f t="shared" si="4"/>
        <v>-0.02310269146</v>
      </c>
      <c r="M478" s="98">
        <f t="shared" si="5"/>
        <v>0.6507905524</v>
      </c>
    </row>
    <row r="479">
      <c r="A479" s="10" t="s">
        <v>345</v>
      </c>
      <c r="B479" s="11" t="s">
        <v>106</v>
      </c>
      <c r="C479" s="12" t="s">
        <v>24</v>
      </c>
      <c r="D479" s="14">
        <v>5699.0</v>
      </c>
      <c r="E479" s="14">
        <v>7141.0</v>
      </c>
      <c r="F479" s="98">
        <f t="shared" si="1"/>
        <v>0.2530268468</v>
      </c>
      <c r="G479" s="14">
        <v>7462.0</v>
      </c>
      <c r="H479" s="98">
        <f t="shared" si="2"/>
        <v>0.04495168744</v>
      </c>
      <c r="I479" s="14">
        <v>8017.0</v>
      </c>
      <c r="J479" s="98">
        <f t="shared" si="3"/>
        <v>0.07437684267</v>
      </c>
      <c r="K479" s="14">
        <v>9369.0</v>
      </c>
      <c r="L479" s="98">
        <f t="shared" si="4"/>
        <v>0.1686416365</v>
      </c>
      <c r="M479" s="98">
        <f t="shared" si="5"/>
        <v>0.6439726268</v>
      </c>
    </row>
    <row r="480">
      <c r="A480" s="49" t="s">
        <v>376</v>
      </c>
      <c r="B480" s="11" t="s">
        <v>289</v>
      </c>
      <c r="C480" s="12" t="s">
        <v>24</v>
      </c>
      <c r="D480" s="14">
        <f>4514+6588</f>
        <v>11102</v>
      </c>
      <c r="E480" s="14">
        <f>10480+2022+2407</f>
        <v>14909</v>
      </c>
      <c r="F480" s="98">
        <f t="shared" si="1"/>
        <v>0.3429111872</v>
      </c>
      <c r="G480" s="14">
        <f>13043+1913+1995</f>
        <v>16951</v>
      </c>
      <c r="H480" s="98">
        <f t="shared" si="2"/>
        <v>0.1369642498</v>
      </c>
      <c r="I480" s="14">
        <f>2347+2130+12462</f>
        <v>16939</v>
      </c>
      <c r="J480" s="98">
        <f t="shared" si="3"/>
        <v>-0.0007079228364</v>
      </c>
      <c r="K480" s="14">
        <f>13362+2220+2659</f>
        <v>18241</v>
      </c>
      <c r="L480" s="98">
        <f t="shared" si="4"/>
        <v>0.07686404156</v>
      </c>
      <c r="M480" s="98">
        <f t="shared" si="5"/>
        <v>0.6430372906</v>
      </c>
    </row>
    <row r="481">
      <c r="A481" s="31" t="s">
        <v>216</v>
      </c>
      <c r="B481" s="11" t="s">
        <v>217</v>
      </c>
      <c r="C481" s="12" t="s">
        <v>24</v>
      </c>
      <c r="D481" s="14">
        <v>21924.0</v>
      </c>
      <c r="E481" s="14">
        <v>34668.0</v>
      </c>
      <c r="F481" s="98">
        <f t="shared" si="1"/>
        <v>0.5812807882</v>
      </c>
      <c r="G481" s="14">
        <v>36192.0</v>
      </c>
      <c r="H481" s="98">
        <f t="shared" si="2"/>
        <v>0.0439598477</v>
      </c>
      <c r="I481" s="14">
        <v>36652.0</v>
      </c>
      <c r="J481" s="98">
        <f t="shared" si="3"/>
        <v>0.01270999116</v>
      </c>
      <c r="K481" s="14">
        <v>35753.0</v>
      </c>
      <c r="L481" s="98">
        <f t="shared" si="4"/>
        <v>-0.02452799302</v>
      </c>
      <c r="M481" s="98">
        <f t="shared" si="5"/>
        <v>0.6307699325</v>
      </c>
    </row>
    <row r="482">
      <c r="A482" s="10" t="s">
        <v>27</v>
      </c>
      <c r="B482" s="11" t="s">
        <v>28</v>
      </c>
      <c r="C482" s="12" t="s">
        <v>24</v>
      </c>
      <c r="D482" s="19">
        <f>1206299-(28338+13288)</f>
        <v>1164673</v>
      </c>
      <c r="E482" s="14">
        <v>2331542.0</v>
      </c>
      <c r="F482" s="98">
        <f t="shared" si="1"/>
        <v>1.001885508</v>
      </c>
      <c r="G482" s="14">
        <v>2284103.0</v>
      </c>
      <c r="H482" s="98">
        <f t="shared" si="2"/>
        <v>-0.02034662039</v>
      </c>
      <c r="I482" s="14">
        <v>1867312.0</v>
      </c>
      <c r="J482" s="98">
        <f t="shared" si="3"/>
        <v>-0.1824746958</v>
      </c>
      <c r="K482" s="14">
        <v>1889924.0</v>
      </c>
      <c r="L482" s="98">
        <f t="shared" si="4"/>
        <v>0.01210938504</v>
      </c>
      <c r="M482" s="98">
        <f t="shared" si="5"/>
        <v>0.622707833</v>
      </c>
    </row>
    <row r="483">
      <c r="A483" s="31" t="s">
        <v>803</v>
      </c>
      <c r="B483" s="11" t="s">
        <v>217</v>
      </c>
      <c r="C483" s="12" t="s">
        <v>24</v>
      </c>
      <c r="D483" s="14">
        <v>1297.0</v>
      </c>
      <c r="E483" s="14">
        <v>1393.0</v>
      </c>
      <c r="F483" s="98">
        <f t="shared" si="1"/>
        <v>0.07401696222</v>
      </c>
      <c r="G483" s="14">
        <v>1458.0</v>
      </c>
      <c r="H483" s="98">
        <f t="shared" si="2"/>
        <v>0.04666188083</v>
      </c>
      <c r="I483" s="14">
        <v>1754.0</v>
      </c>
      <c r="J483" s="98">
        <f t="shared" si="3"/>
        <v>0.2030178326</v>
      </c>
      <c r="K483" s="14">
        <v>2100.0</v>
      </c>
      <c r="L483" s="98">
        <f t="shared" si="4"/>
        <v>0.1972633979</v>
      </c>
      <c r="M483" s="98">
        <f t="shared" si="5"/>
        <v>0.6191210486</v>
      </c>
    </row>
    <row r="484">
      <c r="A484" s="10" t="s">
        <v>124</v>
      </c>
      <c r="B484" s="11" t="s">
        <v>125</v>
      </c>
      <c r="C484" s="12" t="s">
        <v>24</v>
      </c>
      <c r="D484" s="14">
        <v>3763.0</v>
      </c>
      <c r="E484" s="14">
        <v>4196.0</v>
      </c>
      <c r="F484" s="98">
        <f t="shared" si="1"/>
        <v>0.1150677651</v>
      </c>
      <c r="G484" s="14">
        <v>4597.0</v>
      </c>
      <c r="H484" s="98">
        <f t="shared" si="2"/>
        <v>0.09556720686</v>
      </c>
      <c r="I484" s="14">
        <v>5950.0</v>
      </c>
      <c r="J484" s="98">
        <f t="shared" si="3"/>
        <v>0.2943223842</v>
      </c>
      <c r="K484" s="14">
        <v>6054.0</v>
      </c>
      <c r="L484" s="98">
        <f t="shared" si="4"/>
        <v>0.0174789916</v>
      </c>
      <c r="M484" s="98">
        <f t="shared" si="5"/>
        <v>0.6088227478</v>
      </c>
    </row>
    <row r="485">
      <c r="A485" s="10" t="s">
        <v>968</v>
      </c>
      <c r="B485" s="11" t="s">
        <v>194</v>
      </c>
      <c r="C485" s="12" t="s">
        <v>24</v>
      </c>
      <c r="D485" s="14">
        <v>4393.0</v>
      </c>
      <c r="E485" s="14">
        <v>6218.0</v>
      </c>
      <c r="F485" s="98">
        <f t="shared" si="1"/>
        <v>0.4154336444</v>
      </c>
      <c r="G485" s="14">
        <v>7014.0</v>
      </c>
      <c r="H485" s="98">
        <f t="shared" si="2"/>
        <v>0.128015439</v>
      </c>
      <c r="I485" s="14">
        <v>7322.0</v>
      </c>
      <c r="J485" s="98">
        <f t="shared" si="3"/>
        <v>0.04391217565</v>
      </c>
      <c r="K485" s="14">
        <v>7029.0</v>
      </c>
      <c r="L485" s="98">
        <f t="shared" si="4"/>
        <v>-0.04001638896</v>
      </c>
      <c r="M485" s="98">
        <f t="shared" si="5"/>
        <v>0.600045527</v>
      </c>
    </row>
    <row r="486">
      <c r="A486" s="10" t="s">
        <v>767</v>
      </c>
      <c r="B486" s="11" t="s">
        <v>96</v>
      </c>
      <c r="C486" s="12" t="s">
        <v>24</v>
      </c>
      <c r="D486" s="14">
        <v>1344.0</v>
      </c>
      <c r="E486" s="14">
        <v>852.0</v>
      </c>
      <c r="F486" s="98">
        <f t="shared" si="1"/>
        <v>-0.3660714286</v>
      </c>
      <c r="G486" s="14">
        <v>899.0</v>
      </c>
      <c r="H486" s="98">
        <f t="shared" si="2"/>
        <v>0.05516431925</v>
      </c>
      <c r="I486" s="14">
        <v>1237.0</v>
      </c>
      <c r="J486" s="98">
        <f t="shared" si="3"/>
        <v>0.3759733037</v>
      </c>
      <c r="K486" s="14">
        <v>2150.0</v>
      </c>
      <c r="L486" s="98">
        <f t="shared" si="4"/>
        <v>0.7380759903</v>
      </c>
      <c r="M486" s="98">
        <f t="shared" si="5"/>
        <v>0.599702381</v>
      </c>
    </row>
    <row r="487">
      <c r="A487" s="10" t="s">
        <v>733</v>
      </c>
      <c r="B487" s="11" t="s">
        <v>68</v>
      </c>
      <c r="C487" s="12" t="s">
        <v>24</v>
      </c>
      <c r="D487" s="14">
        <v>3459.0</v>
      </c>
      <c r="E487" s="14">
        <v>3333.0</v>
      </c>
      <c r="F487" s="98">
        <f t="shared" si="1"/>
        <v>-0.03642671292</v>
      </c>
      <c r="G487" s="14">
        <v>5522.0</v>
      </c>
      <c r="H487" s="98">
        <f t="shared" si="2"/>
        <v>0.6567656766</v>
      </c>
      <c r="I487" s="14">
        <v>4394.0</v>
      </c>
      <c r="J487" s="98">
        <f t="shared" si="3"/>
        <v>-0.2042738138</v>
      </c>
      <c r="K487" s="14">
        <v>5522.0</v>
      </c>
      <c r="L487" s="98">
        <f t="shared" si="4"/>
        <v>0.2567137005</v>
      </c>
      <c r="M487" s="98">
        <f t="shared" si="5"/>
        <v>0.5964151489</v>
      </c>
    </row>
    <row r="488">
      <c r="A488" s="10" t="s">
        <v>833</v>
      </c>
      <c r="B488" s="11" t="s">
        <v>134</v>
      </c>
      <c r="C488" s="12" t="s">
        <v>24</v>
      </c>
      <c r="D488" s="14">
        <v>3619.0</v>
      </c>
      <c r="E488" s="14">
        <v>2034.0</v>
      </c>
      <c r="F488" s="98">
        <f t="shared" si="1"/>
        <v>-0.437966289</v>
      </c>
      <c r="G488" s="14">
        <v>3084.0</v>
      </c>
      <c r="H488" s="98">
        <f t="shared" si="2"/>
        <v>0.5162241888</v>
      </c>
      <c r="I488" s="14">
        <v>5421.0</v>
      </c>
      <c r="J488" s="98">
        <f t="shared" si="3"/>
        <v>0.7577821012</v>
      </c>
      <c r="K488" s="14">
        <v>5774.0</v>
      </c>
      <c r="L488" s="98">
        <f t="shared" si="4"/>
        <v>0.06511713706</v>
      </c>
      <c r="M488" s="98">
        <f t="shared" si="5"/>
        <v>0.5954683614</v>
      </c>
    </row>
    <row r="489">
      <c r="A489" s="10" t="s">
        <v>317</v>
      </c>
      <c r="B489" s="11" t="s">
        <v>309</v>
      </c>
      <c r="C489" s="12" t="s">
        <v>24</v>
      </c>
      <c r="D489" s="14">
        <v>6913.0</v>
      </c>
      <c r="E489" s="14">
        <f>638+12273</f>
        <v>12911</v>
      </c>
      <c r="F489" s="98">
        <f t="shared" si="1"/>
        <v>0.867640677</v>
      </c>
      <c r="G489" s="14">
        <f>13029+684</f>
        <v>13713</v>
      </c>
      <c r="H489" s="98">
        <f t="shared" si="2"/>
        <v>0.06211757416</v>
      </c>
      <c r="I489" s="14">
        <f>11105+741</f>
        <v>11846</v>
      </c>
      <c r="J489" s="98">
        <f t="shared" si="3"/>
        <v>-0.1361481806</v>
      </c>
      <c r="K489" s="14">
        <f>10163+777</f>
        <v>10940</v>
      </c>
      <c r="L489" s="98">
        <f t="shared" si="4"/>
        <v>-0.07648151275</v>
      </c>
      <c r="M489" s="98">
        <f t="shared" si="5"/>
        <v>0.5825256763</v>
      </c>
    </row>
    <row r="490">
      <c r="A490" s="10" t="s">
        <v>732</v>
      </c>
      <c r="B490" s="11" t="s">
        <v>68</v>
      </c>
      <c r="C490" s="12" t="s">
        <v>24</v>
      </c>
      <c r="D490" s="14">
        <v>2912.0</v>
      </c>
      <c r="E490" s="14">
        <v>4252.0</v>
      </c>
      <c r="F490" s="98">
        <f t="shared" si="1"/>
        <v>0.4601648352</v>
      </c>
      <c r="G490" s="14">
        <v>4147.0</v>
      </c>
      <c r="H490" s="98">
        <f t="shared" si="2"/>
        <v>-0.02469426152</v>
      </c>
      <c r="I490" s="14">
        <v>4542.0</v>
      </c>
      <c r="J490" s="98">
        <f t="shared" si="3"/>
        <v>0.09524957801</v>
      </c>
      <c r="K490" s="14">
        <v>4536.0</v>
      </c>
      <c r="L490" s="98">
        <f t="shared" si="4"/>
        <v>-0.001321003963</v>
      </c>
      <c r="M490" s="98">
        <f t="shared" si="5"/>
        <v>0.5576923077</v>
      </c>
    </row>
    <row r="491">
      <c r="A491" s="10" t="s">
        <v>470</v>
      </c>
      <c r="B491" s="11" t="s">
        <v>309</v>
      </c>
      <c r="C491" s="12" t="s">
        <v>24</v>
      </c>
      <c r="D491" s="14">
        <v>2421.0</v>
      </c>
      <c r="E491" s="14">
        <v>3355.0</v>
      </c>
      <c r="F491" s="98">
        <f t="shared" si="1"/>
        <v>0.3857909955</v>
      </c>
      <c r="G491" s="14">
        <v>3886.0</v>
      </c>
      <c r="H491" s="98">
        <f t="shared" si="2"/>
        <v>0.158271237</v>
      </c>
      <c r="I491" s="14">
        <v>3831.0</v>
      </c>
      <c r="J491" s="98">
        <f t="shared" si="3"/>
        <v>-0.01415337108</v>
      </c>
      <c r="K491" s="14">
        <v>3748.0</v>
      </c>
      <c r="L491" s="98">
        <f t="shared" si="4"/>
        <v>-0.02166536152</v>
      </c>
      <c r="M491" s="98">
        <f t="shared" si="5"/>
        <v>0.5481206113</v>
      </c>
    </row>
    <row r="492">
      <c r="A492" s="10" t="s">
        <v>765</v>
      </c>
      <c r="B492" s="11" t="s">
        <v>96</v>
      </c>
      <c r="C492" s="12" t="s">
        <v>24</v>
      </c>
      <c r="D492" s="14">
        <v>1420.0</v>
      </c>
      <c r="E492" s="14">
        <v>850.0</v>
      </c>
      <c r="F492" s="98">
        <f t="shared" si="1"/>
        <v>-0.4014084507</v>
      </c>
      <c r="G492" s="14">
        <v>796.0</v>
      </c>
      <c r="H492" s="98">
        <f t="shared" si="2"/>
        <v>-0.06352941176</v>
      </c>
      <c r="I492" s="14">
        <v>1332.0</v>
      </c>
      <c r="J492" s="98">
        <f t="shared" si="3"/>
        <v>0.6733668342</v>
      </c>
      <c r="K492" s="14">
        <v>2156.0</v>
      </c>
      <c r="L492" s="98">
        <f t="shared" si="4"/>
        <v>0.6186186186</v>
      </c>
      <c r="M492" s="98">
        <f t="shared" si="5"/>
        <v>0.5183098592</v>
      </c>
    </row>
    <row r="493">
      <c r="A493" s="10" t="s">
        <v>387</v>
      </c>
      <c r="B493" s="11" t="s">
        <v>220</v>
      </c>
      <c r="C493" s="12" t="s">
        <v>24</v>
      </c>
      <c r="D493" s="14">
        <v>7909.0</v>
      </c>
      <c r="E493" s="14">
        <v>10154.0</v>
      </c>
      <c r="F493" s="98">
        <f t="shared" si="1"/>
        <v>0.2838538374</v>
      </c>
      <c r="G493" s="14">
        <v>10830.0</v>
      </c>
      <c r="H493" s="98">
        <f t="shared" si="2"/>
        <v>0.06657474887</v>
      </c>
      <c r="I493" s="14">
        <v>11798.0</v>
      </c>
      <c r="J493" s="98">
        <f t="shared" si="3"/>
        <v>0.08938134811</v>
      </c>
      <c r="K493" s="14">
        <v>11987.0</v>
      </c>
      <c r="L493" s="98">
        <f t="shared" si="4"/>
        <v>0.01601966435</v>
      </c>
      <c r="M493" s="98">
        <f t="shared" si="5"/>
        <v>0.515615122</v>
      </c>
    </row>
    <row r="494">
      <c r="A494" s="10" t="s">
        <v>218</v>
      </c>
      <c r="B494" s="11" t="s">
        <v>104</v>
      </c>
      <c r="C494" s="12" t="s">
        <v>24</v>
      </c>
      <c r="D494" s="14">
        <v>10732.0</v>
      </c>
      <c r="E494" s="14">
        <v>13858.0</v>
      </c>
      <c r="F494" s="98">
        <f t="shared" si="1"/>
        <v>0.2912784197</v>
      </c>
      <c r="G494" s="14">
        <v>13091.0</v>
      </c>
      <c r="H494" s="98">
        <f t="shared" si="2"/>
        <v>-0.05534709193</v>
      </c>
      <c r="I494" s="14">
        <v>14823.0</v>
      </c>
      <c r="J494" s="98">
        <f t="shared" si="3"/>
        <v>0.1323046368</v>
      </c>
      <c r="K494" s="14">
        <v>16187.0</v>
      </c>
      <c r="L494" s="98">
        <f t="shared" si="4"/>
        <v>0.09201915941</v>
      </c>
      <c r="M494" s="98">
        <f t="shared" si="5"/>
        <v>0.5082929556</v>
      </c>
    </row>
    <row r="495">
      <c r="A495" s="10" t="s">
        <v>597</v>
      </c>
      <c r="B495" s="11" t="s">
        <v>347</v>
      </c>
      <c r="C495" s="12" t="s">
        <v>24</v>
      </c>
      <c r="D495" s="14">
        <v>2811.0</v>
      </c>
      <c r="E495" s="14">
        <v>2610.0</v>
      </c>
      <c r="F495" s="98">
        <f t="shared" si="1"/>
        <v>-0.07150480256</v>
      </c>
      <c r="G495" s="14">
        <v>2299.0</v>
      </c>
      <c r="H495" s="98">
        <f t="shared" si="2"/>
        <v>-0.1191570881</v>
      </c>
      <c r="I495" s="14">
        <v>3434.0</v>
      </c>
      <c r="J495" s="98">
        <f t="shared" si="3"/>
        <v>0.49369291</v>
      </c>
      <c r="K495" s="14">
        <v>4195.0</v>
      </c>
      <c r="L495" s="98">
        <f t="shared" si="4"/>
        <v>0.2216074549</v>
      </c>
      <c r="M495" s="98">
        <f t="shared" si="5"/>
        <v>0.4923514763</v>
      </c>
    </row>
    <row r="496">
      <c r="A496" s="10" t="s">
        <v>1003</v>
      </c>
      <c r="B496" s="11" t="s">
        <v>46</v>
      </c>
      <c r="C496" s="12" t="s">
        <v>24</v>
      </c>
      <c r="D496" s="14">
        <v>2274.0</v>
      </c>
      <c r="E496" s="14">
        <v>2071.0</v>
      </c>
      <c r="F496" s="98">
        <f t="shared" si="1"/>
        <v>-0.0892700088</v>
      </c>
      <c r="G496" s="14">
        <v>1780.0</v>
      </c>
      <c r="H496" s="98">
        <f t="shared" si="2"/>
        <v>-0.14051183</v>
      </c>
      <c r="I496" s="14">
        <v>2493.0</v>
      </c>
      <c r="J496" s="98">
        <f t="shared" si="3"/>
        <v>0.4005617978</v>
      </c>
      <c r="K496" s="14">
        <v>3392.0</v>
      </c>
      <c r="L496" s="98">
        <f t="shared" si="4"/>
        <v>0.3606097072</v>
      </c>
      <c r="M496" s="98">
        <f t="shared" si="5"/>
        <v>0.491644679</v>
      </c>
    </row>
    <row r="497">
      <c r="A497" s="10" t="s">
        <v>518</v>
      </c>
      <c r="B497" s="11" t="s">
        <v>178</v>
      </c>
      <c r="C497" s="12" t="s">
        <v>24</v>
      </c>
      <c r="D497" s="14">
        <v>1725.0</v>
      </c>
      <c r="E497" s="14">
        <v>2385.0</v>
      </c>
      <c r="F497" s="98">
        <f t="shared" si="1"/>
        <v>0.3826086957</v>
      </c>
      <c r="G497" s="14">
        <v>2025.0</v>
      </c>
      <c r="H497" s="98">
        <f t="shared" si="2"/>
        <v>-0.1509433962</v>
      </c>
      <c r="I497" s="14">
        <v>2263.0</v>
      </c>
      <c r="J497" s="98">
        <f t="shared" si="3"/>
        <v>0.1175308642</v>
      </c>
      <c r="K497" s="14">
        <v>2566.0</v>
      </c>
      <c r="L497" s="98">
        <f t="shared" si="4"/>
        <v>0.1338930623</v>
      </c>
      <c r="M497" s="98">
        <f t="shared" si="5"/>
        <v>0.4875362319</v>
      </c>
    </row>
    <row r="498">
      <c r="A498" s="52" t="s">
        <v>363</v>
      </c>
      <c r="B498" s="11" t="s">
        <v>106</v>
      </c>
      <c r="C498" s="12" t="s">
        <v>24</v>
      </c>
      <c r="D498" s="19">
        <v>5096.0</v>
      </c>
      <c r="E498" s="19">
        <v>7359.0</v>
      </c>
      <c r="F498" s="98">
        <f t="shared" si="1"/>
        <v>0.4440737834</v>
      </c>
      <c r="G498" s="19">
        <v>6870.0</v>
      </c>
      <c r="H498" s="98">
        <f t="shared" si="2"/>
        <v>-0.06644924582</v>
      </c>
      <c r="I498" s="19">
        <v>7529.0</v>
      </c>
      <c r="J498" s="98">
        <f t="shared" si="3"/>
        <v>0.09592430859</v>
      </c>
      <c r="K498" s="19">
        <v>7576.0</v>
      </c>
      <c r="L498" s="98">
        <f t="shared" si="4"/>
        <v>0.006242528888</v>
      </c>
      <c r="M498" s="98">
        <f t="shared" si="5"/>
        <v>0.4866562009</v>
      </c>
    </row>
    <row r="499">
      <c r="A499" s="10" t="s">
        <v>507</v>
      </c>
      <c r="B499" s="11" t="s">
        <v>175</v>
      </c>
      <c r="C499" s="12" t="s">
        <v>24</v>
      </c>
      <c r="D499" s="14">
        <v>2002.0</v>
      </c>
      <c r="E499" s="14">
        <v>3369.0</v>
      </c>
      <c r="F499" s="98">
        <f t="shared" si="1"/>
        <v>0.6828171828</v>
      </c>
      <c r="G499" s="14">
        <v>3123.0</v>
      </c>
      <c r="H499" s="98">
        <f t="shared" si="2"/>
        <v>-0.07301869991</v>
      </c>
      <c r="I499" s="14">
        <v>3123.0</v>
      </c>
      <c r="J499" s="98">
        <f t="shared" si="3"/>
        <v>0</v>
      </c>
      <c r="K499" s="14">
        <v>2974.0</v>
      </c>
      <c r="L499" s="98">
        <f t="shared" si="4"/>
        <v>-0.04771053474</v>
      </c>
      <c r="M499" s="98">
        <f t="shared" si="5"/>
        <v>0.4855144855</v>
      </c>
    </row>
    <row r="500">
      <c r="A500" s="31" t="s">
        <v>1045</v>
      </c>
      <c r="B500" s="11" t="s">
        <v>54</v>
      </c>
      <c r="C500" s="12" t="s">
        <v>24</v>
      </c>
      <c r="D500" s="14">
        <v>2934.0</v>
      </c>
      <c r="E500" s="14">
        <v>2475.0</v>
      </c>
      <c r="F500" s="98">
        <f t="shared" si="1"/>
        <v>-0.1564417178</v>
      </c>
      <c r="G500" s="14">
        <v>2536.0</v>
      </c>
      <c r="H500" s="98">
        <f t="shared" si="2"/>
        <v>0.02464646465</v>
      </c>
      <c r="I500" s="14">
        <v>3684.0</v>
      </c>
      <c r="J500" s="98">
        <f t="shared" si="3"/>
        <v>0.452681388</v>
      </c>
      <c r="K500" s="14">
        <v>4346.0</v>
      </c>
      <c r="L500" s="98">
        <f t="shared" si="4"/>
        <v>0.1796959826</v>
      </c>
      <c r="M500" s="98">
        <f t="shared" si="5"/>
        <v>0.4812542604</v>
      </c>
    </row>
    <row r="501">
      <c r="A501" s="10" t="s">
        <v>1112</v>
      </c>
      <c r="B501" s="11" t="s">
        <v>118</v>
      </c>
      <c r="C501" s="12" t="s">
        <v>24</v>
      </c>
      <c r="D501" s="14">
        <v>3308.0</v>
      </c>
      <c r="E501" s="14">
        <v>3651.0</v>
      </c>
      <c r="F501" s="98">
        <f t="shared" si="1"/>
        <v>0.103688029</v>
      </c>
      <c r="G501" s="14">
        <v>3211.0</v>
      </c>
      <c r="H501" s="98">
        <f t="shared" si="2"/>
        <v>-0.1205149274</v>
      </c>
      <c r="I501" s="14">
        <v>3458.0</v>
      </c>
      <c r="J501" s="98">
        <f t="shared" si="3"/>
        <v>0.07692307692</v>
      </c>
      <c r="K501" s="14">
        <v>4898.0</v>
      </c>
      <c r="L501" s="98">
        <f t="shared" si="4"/>
        <v>0.4164256796</v>
      </c>
      <c r="M501" s="98">
        <f t="shared" si="5"/>
        <v>0.4806529625</v>
      </c>
    </row>
    <row r="502">
      <c r="A502" s="10" t="s">
        <v>402</v>
      </c>
      <c r="B502" s="11" t="s">
        <v>72</v>
      </c>
      <c r="C502" s="12" t="s">
        <v>24</v>
      </c>
      <c r="D502" s="14">
        <v>1630.0</v>
      </c>
      <c r="E502" s="14">
        <v>1228.0</v>
      </c>
      <c r="F502" s="98">
        <f t="shared" si="1"/>
        <v>-0.2466257669</v>
      </c>
      <c r="G502" s="14">
        <v>1117.0</v>
      </c>
      <c r="H502" s="98">
        <f t="shared" si="2"/>
        <v>-0.09039087948</v>
      </c>
      <c r="I502" s="14">
        <v>1514.0</v>
      </c>
      <c r="J502" s="98">
        <f t="shared" si="3"/>
        <v>0.3554162936</v>
      </c>
      <c r="K502" s="14">
        <v>2406.0</v>
      </c>
      <c r="L502" s="98">
        <f t="shared" si="4"/>
        <v>0.5891677675</v>
      </c>
      <c r="M502" s="98">
        <f t="shared" si="5"/>
        <v>0.4760736196</v>
      </c>
    </row>
    <row r="503">
      <c r="A503" s="31" t="s">
        <v>499</v>
      </c>
      <c r="B503" s="11" t="s">
        <v>140</v>
      </c>
      <c r="C503" s="12" t="s">
        <v>24</v>
      </c>
      <c r="D503" s="14">
        <v>2278.0</v>
      </c>
      <c r="E503" s="14">
        <v>2655.0</v>
      </c>
      <c r="F503" s="98">
        <f t="shared" si="1"/>
        <v>0.1654960492</v>
      </c>
      <c r="G503" s="14">
        <v>2682.0</v>
      </c>
      <c r="H503" s="98">
        <f t="shared" si="2"/>
        <v>0.01016949153</v>
      </c>
      <c r="I503" s="14">
        <v>2954.0</v>
      </c>
      <c r="J503" s="98">
        <f t="shared" si="3"/>
        <v>0.1014168531</v>
      </c>
      <c r="K503" s="14">
        <v>3361.0</v>
      </c>
      <c r="L503" s="98">
        <f t="shared" si="4"/>
        <v>0.1377792823</v>
      </c>
      <c r="M503" s="98">
        <f t="shared" si="5"/>
        <v>0.4754170325</v>
      </c>
    </row>
    <row r="504">
      <c r="A504" s="10" t="s">
        <v>467</v>
      </c>
      <c r="B504" s="11" t="s">
        <v>276</v>
      </c>
      <c r="C504" s="12" t="s">
        <v>24</v>
      </c>
      <c r="D504" s="14">
        <v>3544.0</v>
      </c>
      <c r="E504" s="14">
        <v>5088.0</v>
      </c>
      <c r="F504" s="98">
        <f t="shared" si="1"/>
        <v>0.4356659142</v>
      </c>
      <c r="G504" s="14">
        <v>5425.0</v>
      </c>
      <c r="H504" s="98">
        <f t="shared" si="2"/>
        <v>0.06623427673</v>
      </c>
      <c r="I504" s="14">
        <v>5111.0</v>
      </c>
      <c r="J504" s="98">
        <f t="shared" si="3"/>
        <v>-0.05788018433</v>
      </c>
      <c r="K504" s="14">
        <v>5220.0</v>
      </c>
      <c r="L504" s="98">
        <f t="shared" si="4"/>
        <v>0.02132655058</v>
      </c>
      <c r="M504" s="98">
        <f t="shared" si="5"/>
        <v>0.4729119639</v>
      </c>
    </row>
    <row r="505">
      <c r="A505" s="10" t="s">
        <v>448</v>
      </c>
      <c r="B505" s="11" t="s">
        <v>258</v>
      </c>
      <c r="C505" s="12" t="s">
        <v>24</v>
      </c>
      <c r="D505" s="14">
        <v>2014.0</v>
      </c>
      <c r="E505" s="14">
        <v>3058.0</v>
      </c>
      <c r="F505" s="98">
        <f t="shared" si="1"/>
        <v>0.5183714002</v>
      </c>
      <c r="G505" s="14">
        <v>3140.0</v>
      </c>
      <c r="H505" s="98">
        <f t="shared" si="2"/>
        <v>0.02681491171</v>
      </c>
      <c r="I505" s="14">
        <v>3001.0</v>
      </c>
      <c r="J505" s="98">
        <f t="shared" si="3"/>
        <v>-0.04426751592</v>
      </c>
      <c r="K505" s="14">
        <v>2965.0</v>
      </c>
      <c r="L505" s="98">
        <f t="shared" si="4"/>
        <v>-0.01199600133</v>
      </c>
      <c r="M505" s="98">
        <f t="shared" si="5"/>
        <v>0.4721946375</v>
      </c>
    </row>
    <row r="506">
      <c r="A506" s="10" t="s">
        <v>476</v>
      </c>
      <c r="B506" s="11" t="s">
        <v>337</v>
      </c>
      <c r="C506" s="12" t="s">
        <v>24</v>
      </c>
      <c r="D506" s="14">
        <v>3304.0</v>
      </c>
      <c r="E506" s="14">
        <v>4940.0</v>
      </c>
      <c r="F506" s="98">
        <f t="shared" si="1"/>
        <v>0.495157385</v>
      </c>
      <c r="G506" s="14">
        <v>5267.0</v>
      </c>
      <c r="H506" s="98">
        <f t="shared" si="2"/>
        <v>0.06619433198</v>
      </c>
      <c r="I506" s="14">
        <v>5105.0</v>
      </c>
      <c r="J506" s="98">
        <f t="shared" si="3"/>
        <v>-0.03075754699</v>
      </c>
      <c r="K506" s="14">
        <v>4859.0</v>
      </c>
      <c r="L506" s="98">
        <f t="shared" si="4"/>
        <v>-0.04818805093</v>
      </c>
      <c r="M506" s="98">
        <f t="shared" si="5"/>
        <v>0.4706416465</v>
      </c>
    </row>
    <row r="507">
      <c r="A507" s="10" t="s">
        <v>1244</v>
      </c>
      <c r="B507" s="11" t="s">
        <v>72</v>
      </c>
      <c r="C507" s="12" t="s">
        <v>24</v>
      </c>
      <c r="D507" s="14">
        <v>2481.0</v>
      </c>
      <c r="E507" s="14">
        <v>3020.0</v>
      </c>
      <c r="F507" s="98">
        <f t="shared" si="1"/>
        <v>0.2172511084</v>
      </c>
      <c r="G507" s="14">
        <v>1441.0</v>
      </c>
      <c r="H507" s="98">
        <f t="shared" si="2"/>
        <v>-0.5228476821</v>
      </c>
      <c r="I507" s="14">
        <v>2724.0</v>
      </c>
      <c r="J507" s="98">
        <f t="shared" si="3"/>
        <v>0.8903539209</v>
      </c>
      <c r="K507" s="14">
        <v>3642.0</v>
      </c>
      <c r="L507" s="98">
        <f t="shared" si="4"/>
        <v>0.3370044053</v>
      </c>
      <c r="M507" s="98">
        <f t="shared" si="5"/>
        <v>0.4679564692</v>
      </c>
    </row>
    <row r="508">
      <c r="A508" s="10" t="s">
        <v>1195</v>
      </c>
      <c r="B508" s="11" t="s">
        <v>136</v>
      </c>
      <c r="C508" s="12" t="s">
        <v>24</v>
      </c>
      <c r="D508" s="14">
        <v>732.0</v>
      </c>
      <c r="E508" s="14">
        <v>1064.0</v>
      </c>
      <c r="F508" s="98">
        <f t="shared" si="1"/>
        <v>0.4535519126</v>
      </c>
      <c r="G508" s="14">
        <v>890.0</v>
      </c>
      <c r="H508" s="98">
        <f t="shared" si="2"/>
        <v>-0.1635338346</v>
      </c>
      <c r="I508" s="14">
        <v>1113.0</v>
      </c>
      <c r="J508" s="98">
        <f t="shared" si="3"/>
        <v>0.2505617978</v>
      </c>
      <c r="K508" s="14">
        <v>1073.0</v>
      </c>
      <c r="L508" s="98">
        <f t="shared" si="4"/>
        <v>-0.03593890386</v>
      </c>
      <c r="M508" s="98">
        <f t="shared" si="5"/>
        <v>0.4658469945</v>
      </c>
    </row>
    <row r="509">
      <c r="A509" s="10" t="s">
        <v>866</v>
      </c>
      <c r="B509" s="11" t="s">
        <v>168</v>
      </c>
      <c r="C509" s="12" t="s">
        <v>24</v>
      </c>
      <c r="D509" s="14">
        <v>1275.0</v>
      </c>
      <c r="E509" s="14">
        <v>1639.0</v>
      </c>
      <c r="F509" s="98">
        <f t="shared" si="1"/>
        <v>0.2854901961</v>
      </c>
      <c r="G509" s="14">
        <v>1103.0</v>
      </c>
      <c r="H509" s="98">
        <f t="shared" si="2"/>
        <v>-0.327028676</v>
      </c>
      <c r="I509" s="14">
        <v>1800.0</v>
      </c>
      <c r="J509" s="98">
        <f t="shared" si="3"/>
        <v>0.6319129646</v>
      </c>
      <c r="K509" s="14">
        <v>1864.0</v>
      </c>
      <c r="L509" s="98">
        <f t="shared" si="4"/>
        <v>0.03555555556</v>
      </c>
      <c r="M509" s="98">
        <f t="shared" si="5"/>
        <v>0.4619607843</v>
      </c>
    </row>
    <row r="510">
      <c r="A510" s="10" t="s">
        <v>1067</v>
      </c>
      <c r="B510" s="11" t="s">
        <v>106</v>
      </c>
      <c r="C510" s="12" t="s">
        <v>24</v>
      </c>
      <c r="D510" s="14">
        <v>2576.0</v>
      </c>
      <c r="E510" s="14">
        <v>2667.0</v>
      </c>
      <c r="F510" s="98">
        <f t="shared" si="1"/>
        <v>0.03532608696</v>
      </c>
      <c r="G510" s="14">
        <v>2984.0</v>
      </c>
      <c r="H510" s="98">
        <f t="shared" si="2"/>
        <v>0.1188601425</v>
      </c>
      <c r="I510" s="14">
        <v>3126.0</v>
      </c>
      <c r="J510" s="98">
        <f t="shared" si="3"/>
        <v>0.04758713137</v>
      </c>
      <c r="K510" s="14">
        <v>3765.0</v>
      </c>
      <c r="L510" s="98">
        <f t="shared" si="4"/>
        <v>0.2044145873</v>
      </c>
      <c r="M510" s="98">
        <f t="shared" si="5"/>
        <v>0.461568323</v>
      </c>
    </row>
    <row r="511">
      <c r="A511" s="10" t="s">
        <v>481</v>
      </c>
      <c r="B511" s="11" t="s">
        <v>482</v>
      </c>
      <c r="C511" s="12" t="s">
        <v>24</v>
      </c>
      <c r="D511" s="14">
        <v>3138.0</v>
      </c>
      <c r="E511" s="14">
        <v>3875.0</v>
      </c>
      <c r="F511" s="98">
        <f t="shared" si="1"/>
        <v>0.23486297</v>
      </c>
      <c r="G511" s="14">
        <v>3915.0</v>
      </c>
      <c r="H511" s="98">
        <f t="shared" si="2"/>
        <v>0.01032258065</v>
      </c>
      <c r="I511" s="14">
        <v>4336.0</v>
      </c>
      <c r="J511" s="98">
        <f t="shared" si="3"/>
        <v>0.1075351213</v>
      </c>
      <c r="K511" s="14">
        <v>4586.0</v>
      </c>
      <c r="L511" s="98">
        <f t="shared" si="4"/>
        <v>0.05765682657</v>
      </c>
      <c r="M511" s="98">
        <f t="shared" si="5"/>
        <v>0.4614404079</v>
      </c>
    </row>
    <row r="512">
      <c r="A512" s="10" t="s">
        <v>575</v>
      </c>
      <c r="B512" s="11" t="s">
        <v>220</v>
      </c>
      <c r="C512" s="12" t="s">
        <v>24</v>
      </c>
      <c r="D512" s="14">
        <v>1644.0</v>
      </c>
      <c r="E512" s="14">
        <v>2588.0</v>
      </c>
      <c r="F512" s="98">
        <f t="shared" si="1"/>
        <v>0.5742092457</v>
      </c>
      <c r="G512" s="14">
        <f>1251+1016</f>
        <v>2267</v>
      </c>
      <c r="H512" s="98">
        <f t="shared" si="2"/>
        <v>-0.1240340031</v>
      </c>
      <c r="I512" s="14">
        <f>945+1216</f>
        <v>2161</v>
      </c>
      <c r="J512" s="98">
        <f t="shared" si="3"/>
        <v>-0.04675782973</v>
      </c>
      <c r="K512" s="14">
        <f>1262+1140</f>
        <v>2402</v>
      </c>
      <c r="L512" s="98">
        <f t="shared" si="4"/>
        <v>0.1115224433</v>
      </c>
      <c r="M512" s="98">
        <f t="shared" si="5"/>
        <v>0.4610705596</v>
      </c>
    </row>
    <row r="513">
      <c r="A513" s="10" t="s">
        <v>78</v>
      </c>
      <c r="B513" s="11" t="s">
        <v>93</v>
      </c>
      <c r="C513" s="12" t="s">
        <v>24</v>
      </c>
      <c r="D513" s="14">
        <v>3402.0</v>
      </c>
      <c r="E513" s="14">
        <v>2832.0</v>
      </c>
      <c r="F513" s="98">
        <f t="shared" si="1"/>
        <v>-0.1675485009</v>
      </c>
      <c r="G513" s="14">
        <v>2812.0</v>
      </c>
      <c r="H513" s="98">
        <f t="shared" si="2"/>
        <v>-0.007062146893</v>
      </c>
      <c r="I513" s="14">
        <v>3949.0</v>
      </c>
      <c r="J513" s="98">
        <f t="shared" si="3"/>
        <v>0.4043385491</v>
      </c>
      <c r="K513" s="14">
        <v>4917.0</v>
      </c>
      <c r="L513" s="98">
        <f t="shared" si="4"/>
        <v>0.2451253482</v>
      </c>
      <c r="M513" s="98">
        <f t="shared" si="5"/>
        <v>0.4453262787</v>
      </c>
    </row>
    <row r="514">
      <c r="A514" s="10" t="s">
        <v>789</v>
      </c>
      <c r="B514" s="11" t="s">
        <v>237</v>
      </c>
      <c r="C514" s="12" t="s">
        <v>24</v>
      </c>
      <c r="D514" s="14">
        <v>9994.0</v>
      </c>
      <c r="E514" s="14">
        <v>13250.0</v>
      </c>
      <c r="F514" s="98">
        <f t="shared" si="1"/>
        <v>0.3257954773</v>
      </c>
      <c r="G514" s="14">
        <v>14589.0</v>
      </c>
      <c r="H514" s="98">
        <f t="shared" si="2"/>
        <v>0.1010566038</v>
      </c>
      <c r="I514" s="14">
        <v>14769.0</v>
      </c>
      <c r="J514" s="98">
        <f t="shared" si="3"/>
        <v>0.01233806292</v>
      </c>
      <c r="K514" s="14">
        <v>14390.0</v>
      </c>
      <c r="L514" s="98">
        <f t="shared" si="4"/>
        <v>-0.0256618593</v>
      </c>
      <c r="M514" s="98">
        <f t="shared" si="5"/>
        <v>0.4398639184</v>
      </c>
    </row>
    <row r="515">
      <c r="A515" s="10" t="s">
        <v>67</v>
      </c>
      <c r="B515" s="11" t="s">
        <v>68</v>
      </c>
      <c r="C515" s="12" t="s">
        <v>24</v>
      </c>
      <c r="D515" s="19">
        <v>90758.0</v>
      </c>
      <c r="E515" s="14">
        <v>100253.0</v>
      </c>
      <c r="F515" s="98">
        <f t="shared" si="1"/>
        <v>0.1046188766</v>
      </c>
      <c r="G515" s="14">
        <v>113344.0</v>
      </c>
      <c r="H515" s="98">
        <f t="shared" si="2"/>
        <v>0.1305796335</v>
      </c>
      <c r="I515" s="14">
        <v>127412.0</v>
      </c>
      <c r="J515" s="98">
        <f t="shared" si="3"/>
        <v>0.1241177301</v>
      </c>
      <c r="K515" s="14">
        <v>130577.0</v>
      </c>
      <c r="L515" s="98">
        <f t="shared" si="4"/>
        <v>0.02484067435</v>
      </c>
      <c r="M515" s="98">
        <f t="shared" si="5"/>
        <v>0.4387381829</v>
      </c>
    </row>
    <row r="516">
      <c r="A516" s="10" t="s">
        <v>609</v>
      </c>
      <c r="B516" s="11" t="s">
        <v>114</v>
      </c>
      <c r="C516" s="12" t="s">
        <v>24</v>
      </c>
      <c r="D516" s="14">
        <v>1958.0</v>
      </c>
      <c r="E516" s="14">
        <v>3025.0</v>
      </c>
      <c r="F516" s="98">
        <f t="shared" si="1"/>
        <v>0.5449438202</v>
      </c>
      <c r="G516" s="14">
        <v>2163.0</v>
      </c>
      <c r="H516" s="98">
        <f t="shared" si="2"/>
        <v>-0.2849586777</v>
      </c>
      <c r="I516" s="14">
        <v>2550.0</v>
      </c>
      <c r="J516" s="98">
        <f t="shared" si="3"/>
        <v>0.1789181692</v>
      </c>
      <c r="K516" s="14">
        <v>2815.0</v>
      </c>
      <c r="L516" s="98">
        <f t="shared" si="4"/>
        <v>0.1039215686</v>
      </c>
      <c r="M516" s="98">
        <f t="shared" si="5"/>
        <v>0.437691522</v>
      </c>
    </row>
    <row r="517">
      <c r="A517" s="10" t="s">
        <v>339</v>
      </c>
      <c r="B517" s="11" t="s">
        <v>93</v>
      </c>
      <c r="C517" s="12" t="s">
        <v>24</v>
      </c>
      <c r="D517" s="14">
        <f>6743+2127+4131</f>
        <v>13001</v>
      </c>
      <c r="E517" s="14">
        <f>1293+1350+10711</f>
        <v>13354</v>
      </c>
      <c r="F517" s="98">
        <f t="shared" si="1"/>
        <v>0.02715175756</v>
      </c>
      <c r="G517" s="14">
        <f>1558+1408+10823</f>
        <v>13789</v>
      </c>
      <c r="H517" s="98">
        <f t="shared" si="2"/>
        <v>0.03257450951</v>
      </c>
      <c r="I517" s="14">
        <f>11223+3267+2215</f>
        <v>16705</v>
      </c>
      <c r="J517" s="98">
        <f t="shared" si="3"/>
        <v>0.2114729132</v>
      </c>
      <c r="K517" s="14">
        <f>10768+3223+4550</f>
        <v>18541</v>
      </c>
      <c r="L517" s="98">
        <f t="shared" si="4"/>
        <v>0.1099072134</v>
      </c>
      <c r="M517" s="98">
        <f t="shared" si="5"/>
        <v>0.4261210676</v>
      </c>
    </row>
    <row r="518">
      <c r="A518" s="10" t="s">
        <v>396</v>
      </c>
      <c r="B518" s="11" t="s">
        <v>272</v>
      </c>
      <c r="C518" s="12" t="s">
        <v>24</v>
      </c>
      <c r="D518" s="14">
        <v>4165.0</v>
      </c>
      <c r="E518" s="14">
        <v>6020.0</v>
      </c>
      <c r="F518" s="98">
        <f t="shared" si="1"/>
        <v>0.4453781513</v>
      </c>
      <c r="G518" s="14">
        <v>5762.0</v>
      </c>
      <c r="H518" s="98">
        <f t="shared" si="2"/>
        <v>-0.04285714286</v>
      </c>
      <c r="I518" s="14">
        <v>5512.0</v>
      </c>
      <c r="J518" s="98">
        <f t="shared" si="3"/>
        <v>-0.0433877126</v>
      </c>
      <c r="K518" s="14">
        <v>5900.0</v>
      </c>
      <c r="L518" s="98">
        <f t="shared" si="4"/>
        <v>0.07039187228</v>
      </c>
      <c r="M518" s="98">
        <f t="shared" si="5"/>
        <v>0.4165666267</v>
      </c>
    </row>
    <row r="519">
      <c r="A519" s="10" t="s">
        <v>113</v>
      </c>
      <c r="B519" s="11" t="s">
        <v>114</v>
      </c>
      <c r="C519" s="12" t="s">
        <v>24</v>
      </c>
      <c r="D519" s="14">
        <v>23203.0</v>
      </c>
      <c r="E519" s="14">
        <v>29805.0</v>
      </c>
      <c r="F519" s="98">
        <f t="shared" si="1"/>
        <v>0.2845321726</v>
      </c>
      <c r="G519" s="14">
        <v>29476.0</v>
      </c>
      <c r="H519" s="98">
        <f t="shared" si="2"/>
        <v>-0.01103841637</v>
      </c>
      <c r="I519" s="14">
        <v>31879.0</v>
      </c>
      <c r="J519" s="98">
        <f t="shared" si="3"/>
        <v>0.08152395169</v>
      </c>
      <c r="K519" s="14">
        <v>32778.0</v>
      </c>
      <c r="L519" s="98">
        <f t="shared" si="4"/>
        <v>0.0282003827</v>
      </c>
      <c r="M519" s="98">
        <f t="shared" si="5"/>
        <v>0.4126621558</v>
      </c>
    </row>
    <row r="520">
      <c r="A520" s="10" t="s">
        <v>567</v>
      </c>
      <c r="B520" s="11" t="s">
        <v>104</v>
      </c>
      <c r="C520" s="12" t="s">
        <v>24</v>
      </c>
      <c r="D520" s="14">
        <v>2873.0</v>
      </c>
      <c r="E520" s="14">
        <v>3019.0</v>
      </c>
      <c r="F520" s="98">
        <f t="shared" si="1"/>
        <v>0.05081796032</v>
      </c>
      <c r="G520" s="14">
        <v>2880.0</v>
      </c>
      <c r="H520" s="98">
        <f t="shared" si="2"/>
        <v>-0.04604173567</v>
      </c>
      <c r="I520" s="14">
        <v>3388.0</v>
      </c>
      <c r="J520" s="98">
        <f t="shared" si="3"/>
        <v>0.1763888889</v>
      </c>
      <c r="K520" s="14">
        <v>4056.0</v>
      </c>
      <c r="L520" s="98">
        <f t="shared" si="4"/>
        <v>0.1971664699</v>
      </c>
      <c r="M520" s="98">
        <f t="shared" si="5"/>
        <v>0.4117647059</v>
      </c>
    </row>
    <row r="521">
      <c r="A521" s="10" t="s">
        <v>274</v>
      </c>
      <c r="B521" s="11" t="s">
        <v>272</v>
      </c>
      <c r="C521" s="12" t="s">
        <v>24</v>
      </c>
      <c r="D521" s="14">
        <f>2881+10341</f>
        <v>13222</v>
      </c>
      <c r="E521" s="14">
        <f>15933+2235</f>
        <v>18168</v>
      </c>
      <c r="F521" s="98">
        <f t="shared" si="1"/>
        <v>0.3740735138</v>
      </c>
      <c r="G521" s="14">
        <f>14609+2156</f>
        <v>16765</v>
      </c>
      <c r="H521" s="98">
        <f t="shared" si="2"/>
        <v>-0.07722369</v>
      </c>
      <c r="I521" s="14">
        <f>16915+2269</f>
        <v>19184</v>
      </c>
      <c r="J521" s="98">
        <f t="shared" si="3"/>
        <v>0.1442886967</v>
      </c>
      <c r="K521" s="14">
        <f>16346+2193</f>
        <v>18539</v>
      </c>
      <c r="L521" s="98">
        <f t="shared" si="4"/>
        <v>-0.03362176814</v>
      </c>
      <c r="M521" s="98">
        <f t="shared" si="5"/>
        <v>0.402132809</v>
      </c>
    </row>
    <row r="522">
      <c r="A522" s="10" t="s">
        <v>957</v>
      </c>
      <c r="B522" s="11" t="s">
        <v>194</v>
      </c>
      <c r="C522" s="12" t="s">
        <v>24</v>
      </c>
      <c r="D522" s="14">
        <v>2624.0</v>
      </c>
      <c r="E522" s="14">
        <v>3615.0</v>
      </c>
      <c r="F522" s="98">
        <f t="shared" si="1"/>
        <v>0.3776676829</v>
      </c>
      <c r="G522" s="14">
        <v>3856.0</v>
      </c>
      <c r="H522" s="98">
        <f t="shared" si="2"/>
        <v>0.06666666667</v>
      </c>
      <c r="I522" s="14">
        <v>3489.0</v>
      </c>
      <c r="J522" s="98">
        <f t="shared" si="3"/>
        <v>-0.09517634855</v>
      </c>
      <c r="K522" s="14">
        <v>3671.0</v>
      </c>
      <c r="L522" s="98">
        <f t="shared" si="4"/>
        <v>0.05216394382</v>
      </c>
      <c r="M522" s="98">
        <f t="shared" si="5"/>
        <v>0.3990091463</v>
      </c>
    </row>
    <row r="523">
      <c r="A523" s="10" t="s">
        <v>1216</v>
      </c>
      <c r="B523" s="11" t="s">
        <v>114</v>
      </c>
      <c r="C523" s="12" t="s">
        <v>24</v>
      </c>
      <c r="D523" s="14">
        <v>2713.0</v>
      </c>
      <c r="E523" s="14">
        <v>2803.0</v>
      </c>
      <c r="F523" s="98">
        <f t="shared" si="1"/>
        <v>0.03317360855</v>
      </c>
      <c r="G523" s="14">
        <v>3079.0</v>
      </c>
      <c r="H523" s="98">
        <f t="shared" si="2"/>
        <v>0.09846592936</v>
      </c>
      <c r="I523" s="14">
        <v>3709.0</v>
      </c>
      <c r="J523" s="98">
        <f t="shared" si="3"/>
        <v>0.204611887</v>
      </c>
      <c r="K523" s="14">
        <v>3795.0</v>
      </c>
      <c r="L523" s="98">
        <f t="shared" si="4"/>
        <v>0.02318684281</v>
      </c>
      <c r="M523" s="98">
        <f t="shared" si="5"/>
        <v>0.3988204939</v>
      </c>
    </row>
    <row r="524">
      <c r="A524" s="10" t="s">
        <v>520</v>
      </c>
      <c r="B524" s="11" t="s">
        <v>258</v>
      </c>
      <c r="C524" s="12" t="s">
        <v>24</v>
      </c>
      <c r="D524" s="14">
        <v>3323.0</v>
      </c>
      <c r="E524" s="14">
        <v>4481.0</v>
      </c>
      <c r="F524" s="98">
        <f t="shared" si="1"/>
        <v>0.3484802889</v>
      </c>
      <c r="G524" s="14">
        <v>4390.0</v>
      </c>
      <c r="H524" s="98">
        <f t="shared" si="2"/>
        <v>-0.02030796697</v>
      </c>
      <c r="I524" s="14">
        <v>4785.0</v>
      </c>
      <c r="J524" s="98">
        <f t="shared" si="3"/>
        <v>0.08997722096</v>
      </c>
      <c r="K524" s="14">
        <v>4638.0</v>
      </c>
      <c r="L524" s="98">
        <f t="shared" si="4"/>
        <v>-0.03072100313</v>
      </c>
      <c r="M524" s="98">
        <f t="shared" si="5"/>
        <v>0.3957267529</v>
      </c>
    </row>
    <row r="525">
      <c r="A525" s="10" t="s">
        <v>903</v>
      </c>
      <c r="B525" s="11" t="s">
        <v>50</v>
      </c>
      <c r="C525" s="12" t="s">
        <v>24</v>
      </c>
      <c r="D525" s="14">
        <v>2363.0</v>
      </c>
      <c r="E525" s="14">
        <v>2526.0</v>
      </c>
      <c r="F525" s="98">
        <f t="shared" si="1"/>
        <v>0.06898011003</v>
      </c>
      <c r="G525" s="14">
        <v>2352.0</v>
      </c>
      <c r="H525" s="98">
        <f t="shared" si="2"/>
        <v>-0.06888361045</v>
      </c>
      <c r="I525" s="14">
        <v>2773.0</v>
      </c>
      <c r="J525" s="98">
        <f t="shared" si="3"/>
        <v>0.1789965986</v>
      </c>
      <c r="K525" s="14">
        <v>3295.0</v>
      </c>
      <c r="L525" s="98">
        <f t="shared" si="4"/>
        <v>0.1882437793</v>
      </c>
      <c r="M525" s="98">
        <f t="shared" si="5"/>
        <v>0.3944138807</v>
      </c>
    </row>
    <row r="526">
      <c r="A526" s="10" t="s">
        <v>558</v>
      </c>
      <c r="B526" s="11" t="s">
        <v>237</v>
      </c>
      <c r="C526" s="12" t="s">
        <v>24</v>
      </c>
      <c r="D526" s="14">
        <v>1982.0</v>
      </c>
      <c r="E526" s="14">
        <v>2663.0</v>
      </c>
      <c r="F526" s="98">
        <f t="shared" si="1"/>
        <v>0.343592331</v>
      </c>
      <c r="G526" s="14">
        <v>3003.0</v>
      </c>
      <c r="H526" s="98">
        <f t="shared" si="2"/>
        <v>0.1276755539</v>
      </c>
      <c r="I526" s="14">
        <v>2963.0</v>
      </c>
      <c r="J526" s="98">
        <f t="shared" si="3"/>
        <v>-0.01332001332</v>
      </c>
      <c r="K526" s="14">
        <v>2762.0</v>
      </c>
      <c r="L526" s="98">
        <f t="shared" si="4"/>
        <v>-0.06783665204</v>
      </c>
      <c r="M526" s="98">
        <f t="shared" si="5"/>
        <v>0.3935418769</v>
      </c>
    </row>
    <row r="527">
      <c r="A527" s="31" t="s">
        <v>532</v>
      </c>
      <c r="B527" s="11" t="s">
        <v>54</v>
      </c>
      <c r="C527" s="12" t="s">
        <v>24</v>
      </c>
      <c r="D527" s="14">
        <v>2910.0</v>
      </c>
      <c r="E527" s="14">
        <v>2431.0</v>
      </c>
      <c r="F527" s="98">
        <f t="shared" si="1"/>
        <v>-0.164604811</v>
      </c>
      <c r="G527" s="14">
        <v>2488.0</v>
      </c>
      <c r="H527" s="98">
        <f t="shared" si="2"/>
        <v>0.02344714109</v>
      </c>
      <c r="I527" s="14">
        <v>3560.0</v>
      </c>
      <c r="J527" s="98">
        <f t="shared" si="3"/>
        <v>0.4308681672</v>
      </c>
      <c r="K527" s="14">
        <v>4050.0</v>
      </c>
      <c r="L527" s="98">
        <f t="shared" si="4"/>
        <v>0.1376404494</v>
      </c>
      <c r="M527" s="98">
        <f t="shared" si="5"/>
        <v>0.3917525773</v>
      </c>
    </row>
    <row r="528">
      <c r="A528" s="10" t="s">
        <v>525</v>
      </c>
      <c r="B528" s="11" t="s">
        <v>258</v>
      </c>
      <c r="C528" s="12" t="s">
        <v>24</v>
      </c>
      <c r="D528" s="14">
        <v>4221.0</v>
      </c>
      <c r="E528" s="14">
        <f>5670</f>
        <v>5670</v>
      </c>
      <c r="F528" s="98">
        <f t="shared" si="1"/>
        <v>0.3432835821</v>
      </c>
      <c r="G528" s="14">
        <f>5977+39</f>
        <v>6016</v>
      </c>
      <c r="H528" s="98">
        <f t="shared" si="2"/>
        <v>0.06102292769</v>
      </c>
      <c r="I528" s="14">
        <f>5993+22</f>
        <v>6015</v>
      </c>
      <c r="J528" s="98">
        <f t="shared" si="3"/>
        <v>-0.0001662234043</v>
      </c>
      <c r="K528" s="14">
        <f>5846+27</f>
        <v>5873</v>
      </c>
      <c r="L528" s="98">
        <f t="shared" si="4"/>
        <v>-0.02360764755</v>
      </c>
      <c r="M528" s="98">
        <f t="shared" si="5"/>
        <v>0.3913764511</v>
      </c>
    </row>
    <row r="529">
      <c r="A529" s="10" t="s">
        <v>607</v>
      </c>
      <c r="B529" s="11" t="s">
        <v>272</v>
      </c>
      <c r="C529" s="12" t="s">
        <v>24</v>
      </c>
      <c r="D529" s="14">
        <v>2471.0</v>
      </c>
      <c r="E529" s="14">
        <v>2938.0</v>
      </c>
      <c r="F529" s="98">
        <f t="shared" si="1"/>
        <v>0.1889923108</v>
      </c>
      <c r="G529" s="14">
        <v>3066.0</v>
      </c>
      <c r="H529" s="98">
        <f t="shared" si="2"/>
        <v>0.04356705242</v>
      </c>
      <c r="I529" s="14">
        <v>3047.0</v>
      </c>
      <c r="J529" s="98">
        <f t="shared" si="3"/>
        <v>-0.006196999348</v>
      </c>
      <c r="K529" s="14">
        <v>3427.0</v>
      </c>
      <c r="L529" s="98">
        <f t="shared" si="4"/>
        <v>0.1247128323</v>
      </c>
      <c r="M529" s="98">
        <f t="shared" si="5"/>
        <v>0.3868878996</v>
      </c>
    </row>
    <row r="530">
      <c r="A530" s="10" t="s">
        <v>426</v>
      </c>
      <c r="B530" s="11" t="s">
        <v>106</v>
      </c>
      <c r="C530" s="12" t="s">
        <v>24</v>
      </c>
      <c r="D530" s="14">
        <v>3833.0</v>
      </c>
      <c r="E530" s="14">
        <v>5690.0</v>
      </c>
      <c r="F530" s="98">
        <f t="shared" si="1"/>
        <v>0.484476911</v>
      </c>
      <c r="G530" s="14">
        <v>4259.0</v>
      </c>
      <c r="H530" s="98">
        <f t="shared" si="2"/>
        <v>-0.2514938489</v>
      </c>
      <c r="I530" s="14">
        <v>5067.0</v>
      </c>
      <c r="J530" s="98">
        <f t="shared" si="3"/>
        <v>0.1897158958</v>
      </c>
      <c r="K530" s="14">
        <v>5299.0</v>
      </c>
      <c r="L530" s="98">
        <f t="shared" si="4"/>
        <v>0.04578646142</v>
      </c>
      <c r="M530" s="98">
        <f t="shared" si="5"/>
        <v>0.3824680407</v>
      </c>
    </row>
    <row r="531">
      <c r="A531" s="31" t="s">
        <v>1257</v>
      </c>
      <c r="B531" s="11" t="s">
        <v>671</v>
      </c>
      <c r="C531" s="12" t="s">
        <v>24</v>
      </c>
      <c r="D531" s="14">
        <v>3227.0</v>
      </c>
      <c r="E531" s="14">
        <v>4308.0</v>
      </c>
      <c r="F531" s="98">
        <f t="shared" si="1"/>
        <v>0.3349860552</v>
      </c>
      <c r="G531" s="14">
        <v>4396.0</v>
      </c>
      <c r="H531" s="98">
        <f t="shared" si="2"/>
        <v>0.02042711235</v>
      </c>
      <c r="I531" s="14">
        <v>4361.0</v>
      </c>
      <c r="J531" s="98">
        <f t="shared" si="3"/>
        <v>-0.007961783439</v>
      </c>
      <c r="K531" s="14">
        <v>4452.0</v>
      </c>
      <c r="L531" s="98">
        <f t="shared" si="4"/>
        <v>0.02086677368</v>
      </c>
      <c r="M531" s="98">
        <f t="shared" si="5"/>
        <v>0.3796095445</v>
      </c>
    </row>
    <row r="532">
      <c r="A532" s="10" t="s">
        <v>909</v>
      </c>
      <c r="B532" s="11" t="s">
        <v>50</v>
      </c>
      <c r="C532" s="12" t="s">
        <v>24</v>
      </c>
      <c r="D532" s="14">
        <v>1856.0</v>
      </c>
      <c r="E532" s="14">
        <v>2424.0</v>
      </c>
      <c r="F532" s="98">
        <f t="shared" si="1"/>
        <v>0.3060344828</v>
      </c>
      <c r="G532" s="14">
        <v>2271.0</v>
      </c>
      <c r="H532" s="98">
        <f t="shared" si="2"/>
        <v>-0.06311881188</v>
      </c>
      <c r="I532" s="14">
        <v>2522.0</v>
      </c>
      <c r="J532" s="98">
        <f t="shared" si="3"/>
        <v>0.1105239982</v>
      </c>
      <c r="K532" s="14">
        <v>2550.0</v>
      </c>
      <c r="L532" s="98">
        <f t="shared" si="4"/>
        <v>0.01110229976</v>
      </c>
      <c r="M532" s="98">
        <f t="shared" si="5"/>
        <v>0.3739224138</v>
      </c>
    </row>
    <row r="533">
      <c r="A533" s="10" t="s">
        <v>584</v>
      </c>
      <c r="B533" s="11" t="s">
        <v>194</v>
      </c>
      <c r="C533" s="12" t="s">
        <v>24</v>
      </c>
      <c r="D533" s="14">
        <v>2259.0</v>
      </c>
      <c r="E533" s="14">
        <v>2704.0</v>
      </c>
      <c r="F533" s="98">
        <f t="shared" si="1"/>
        <v>0.1969898185</v>
      </c>
      <c r="G533" s="14">
        <v>2854.0</v>
      </c>
      <c r="H533" s="98">
        <f t="shared" si="2"/>
        <v>0.05547337278</v>
      </c>
      <c r="I533" s="14">
        <v>3001.0</v>
      </c>
      <c r="J533" s="98">
        <f t="shared" si="3"/>
        <v>0.05150665732</v>
      </c>
      <c r="K533" s="14">
        <v>3103.0</v>
      </c>
      <c r="L533" s="98">
        <f t="shared" si="4"/>
        <v>0.03398867044</v>
      </c>
      <c r="M533" s="98">
        <f t="shared" si="5"/>
        <v>0.3736166445</v>
      </c>
    </row>
    <row r="534">
      <c r="A534" s="10" t="s">
        <v>457</v>
      </c>
      <c r="B534" s="11" t="s">
        <v>104</v>
      </c>
      <c r="C534" s="12" t="s">
        <v>24</v>
      </c>
      <c r="D534" s="14">
        <v>2006.0</v>
      </c>
      <c r="E534" s="14">
        <v>1927.0</v>
      </c>
      <c r="F534" s="98">
        <f t="shared" si="1"/>
        <v>-0.03938185444</v>
      </c>
      <c r="G534" s="14">
        <v>1955.0</v>
      </c>
      <c r="H534" s="98">
        <f t="shared" si="2"/>
        <v>0.01453035807</v>
      </c>
      <c r="I534" s="14">
        <v>2391.0</v>
      </c>
      <c r="J534" s="98">
        <f t="shared" si="3"/>
        <v>0.2230179028</v>
      </c>
      <c r="K534" s="14">
        <v>2752.0</v>
      </c>
      <c r="L534" s="98">
        <f t="shared" si="4"/>
        <v>0.1509828524</v>
      </c>
      <c r="M534" s="98">
        <f t="shared" si="5"/>
        <v>0.371884347</v>
      </c>
    </row>
    <row r="535">
      <c r="A535" s="31" t="s">
        <v>400</v>
      </c>
      <c r="B535" s="11" t="s">
        <v>358</v>
      </c>
      <c r="C535" s="12" t="s">
        <v>24</v>
      </c>
      <c r="D535" s="14">
        <v>8363.0</v>
      </c>
      <c r="E535" s="14">
        <v>9405.0</v>
      </c>
      <c r="F535" s="98">
        <f t="shared" si="1"/>
        <v>0.1245964367</v>
      </c>
      <c r="G535" s="14">
        <f>7299+1915</f>
        <v>9214</v>
      </c>
      <c r="H535" s="98">
        <f t="shared" si="2"/>
        <v>-0.02030834662</v>
      </c>
      <c r="I535" s="14">
        <f>7541+1938</f>
        <v>9479</v>
      </c>
      <c r="J535" s="98">
        <f t="shared" si="3"/>
        <v>0.02876058172</v>
      </c>
      <c r="K535" s="14">
        <f>8321+3083</f>
        <v>11404</v>
      </c>
      <c r="L535" s="98">
        <f t="shared" si="4"/>
        <v>0.2030804937</v>
      </c>
      <c r="M535" s="98">
        <f t="shared" si="5"/>
        <v>0.3636254932</v>
      </c>
    </row>
    <row r="536">
      <c r="A536" s="10" t="s">
        <v>286</v>
      </c>
      <c r="B536" s="11" t="s">
        <v>125</v>
      </c>
      <c r="C536" s="12" t="s">
        <v>24</v>
      </c>
      <c r="D536" s="14">
        <v>2481.0</v>
      </c>
      <c r="E536" s="14">
        <v>3455.0</v>
      </c>
      <c r="F536" s="98">
        <f t="shared" si="1"/>
        <v>0.3925836356</v>
      </c>
      <c r="G536" s="14">
        <v>3247.0</v>
      </c>
      <c r="H536" s="98">
        <f t="shared" si="2"/>
        <v>-0.06020260492</v>
      </c>
      <c r="I536" s="14">
        <v>3286.0</v>
      </c>
      <c r="J536" s="98">
        <f t="shared" si="3"/>
        <v>0.01201108716</v>
      </c>
      <c r="K536" s="14">
        <v>3375.0</v>
      </c>
      <c r="L536" s="98">
        <f t="shared" si="4"/>
        <v>0.02708460134</v>
      </c>
      <c r="M536" s="98">
        <f t="shared" si="5"/>
        <v>0.3603385732</v>
      </c>
    </row>
    <row r="537">
      <c r="A537" s="10" t="s">
        <v>604</v>
      </c>
      <c r="B537" s="11" t="s">
        <v>272</v>
      </c>
      <c r="C537" s="12" t="s">
        <v>24</v>
      </c>
      <c r="D537" s="14">
        <v>893.0</v>
      </c>
      <c r="E537" s="14">
        <v>2234.0</v>
      </c>
      <c r="F537" s="98">
        <f t="shared" si="1"/>
        <v>1.501679731</v>
      </c>
      <c r="G537" s="14">
        <v>1459.0</v>
      </c>
      <c r="H537" s="98">
        <f t="shared" si="2"/>
        <v>-0.3469113697</v>
      </c>
      <c r="I537" s="14">
        <v>1053.0</v>
      </c>
      <c r="J537" s="98">
        <f t="shared" si="3"/>
        <v>-0.2782727896</v>
      </c>
      <c r="K537" s="14">
        <v>1208.0</v>
      </c>
      <c r="L537" s="98">
        <f t="shared" si="4"/>
        <v>0.1471984805</v>
      </c>
      <c r="M537" s="98">
        <f t="shared" si="5"/>
        <v>0.352743561</v>
      </c>
    </row>
    <row r="538">
      <c r="A538" s="31" t="s">
        <v>1240</v>
      </c>
      <c r="B538" s="11" t="s">
        <v>459</v>
      </c>
      <c r="C538" s="12" t="s">
        <v>24</v>
      </c>
      <c r="D538" s="14">
        <v>2745.0</v>
      </c>
      <c r="E538" s="14">
        <v>3060.0</v>
      </c>
      <c r="F538" s="98">
        <f t="shared" si="1"/>
        <v>0.1147540984</v>
      </c>
      <c r="G538" s="14">
        <v>3293.0</v>
      </c>
      <c r="H538" s="98">
        <f t="shared" si="2"/>
        <v>0.07614379085</v>
      </c>
      <c r="I538" s="14">
        <v>3504.0</v>
      </c>
      <c r="J538" s="98">
        <f t="shared" si="3"/>
        <v>0.06407531127</v>
      </c>
      <c r="K538" s="14">
        <v>3700.0</v>
      </c>
      <c r="L538" s="98">
        <f t="shared" si="4"/>
        <v>0.05593607306</v>
      </c>
      <c r="M538" s="98">
        <f t="shared" si="5"/>
        <v>0.3479052823</v>
      </c>
    </row>
    <row r="539">
      <c r="A539" s="10" t="s">
        <v>818</v>
      </c>
      <c r="B539" s="11" t="s">
        <v>258</v>
      </c>
      <c r="C539" s="12" t="s">
        <v>24</v>
      </c>
      <c r="D539" s="14">
        <v>1555.0</v>
      </c>
      <c r="E539" s="14">
        <v>1695.0</v>
      </c>
      <c r="F539" s="98">
        <f t="shared" si="1"/>
        <v>0.09003215434</v>
      </c>
      <c r="G539" s="14">
        <v>1496.0</v>
      </c>
      <c r="H539" s="98">
        <f t="shared" si="2"/>
        <v>-0.1174041298</v>
      </c>
      <c r="I539" s="14">
        <v>1919.0</v>
      </c>
      <c r="J539" s="98">
        <f t="shared" si="3"/>
        <v>0.2827540107</v>
      </c>
      <c r="K539" s="14">
        <v>2088.0</v>
      </c>
      <c r="L539" s="98">
        <f t="shared" si="4"/>
        <v>0.08806670141</v>
      </c>
      <c r="M539" s="98">
        <f t="shared" si="5"/>
        <v>0.3427652733</v>
      </c>
    </row>
    <row r="540">
      <c r="A540" s="31" t="s">
        <v>533</v>
      </c>
      <c r="B540" s="11" t="s">
        <v>358</v>
      </c>
      <c r="C540" s="12" t="s">
        <v>24</v>
      </c>
      <c r="D540" s="14">
        <v>3920.0</v>
      </c>
      <c r="E540" s="14">
        <v>4889.0</v>
      </c>
      <c r="F540" s="98">
        <f t="shared" si="1"/>
        <v>0.2471938776</v>
      </c>
      <c r="G540" s="14">
        <v>5567.0</v>
      </c>
      <c r="H540" s="98">
        <f t="shared" si="2"/>
        <v>0.1386786664</v>
      </c>
      <c r="I540" s="14">
        <v>5882.0</v>
      </c>
      <c r="J540" s="98">
        <f t="shared" si="3"/>
        <v>0.05658343812</v>
      </c>
      <c r="K540" s="14">
        <v>5252.0</v>
      </c>
      <c r="L540" s="98">
        <f t="shared" si="4"/>
        <v>-0.1071064264</v>
      </c>
      <c r="M540" s="98">
        <f t="shared" si="5"/>
        <v>0.3397959184</v>
      </c>
    </row>
    <row r="541">
      <c r="A541" s="31" t="s">
        <v>1017</v>
      </c>
      <c r="B541" s="11" t="s">
        <v>140</v>
      </c>
      <c r="C541" s="12" t="s">
        <v>24</v>
      </c>
      <c r="D541" s="14">
        <v>3462.0</v>
      </c>
      <c r="E541" s="14">
        <v>4060.0</v>
      </c>
      <c r="F541" s="98">
        <f t="shared" si="1"/>
        <v>0.1727325246</v>
      </c>
      <c r="G541" s="14">
        <v>3515.0</v>
      </c>
      <c r="H541" s="98">
        <f t="shared" si="2"/>
        <v>-0.1342364532</v>
      </c>
      <c r="I541" s="14">
        <v>4225.0</v>
      </c>
      <c r="J541" s="98">
        <f t="shared" si="3"/>
        <v>0.2019914651</v>
      </c>
      <c r="K541" s="14">
        <v>4635.0</v>
      </c>
      <c r="L541" s="98">
        <f t="shared" si="4"/>
        <v>0.09704142012</v>
      </c>
      <c r="M541" s="98">
        <f t="shared" si="5"/>
        <v>0.3388214905</v>
      </c>
    </row>
    <row r="542">
      <c r="A542" s="10" t="s">
        <v>783</v>
      </c>
      <c r="B542" s="11" t="s">
        <v>237</v>
      </c>
      <c r="C542" s="12" t="s">
        <v>24</v>
      </c>
      <c r="D542" s="14">
        <v>1196.0</v>
      </c>
      <c r="E542" s="14">
        <v>1905.0</v>
      </c>
      <c r="F542" s="98">
        <f t="shared" si="1"/>
        <v>0.5928093645</v>
      </c>
      <c r="G542" s="14">
        <v>1683.0</v>
      </c>
      <c r="H542" s="98">
        <f t="shared" si="2"/>
        <v>-0.1165354331</v>
      </c>
      <c r="I542" s="14">
        <v>1542.0</v>
      </c>
      <c r="J542" s="98">
        <f t="shared" si="3"/>
        <v>-0.08377896613</v>
      </c>
      <c r="K542" s="14">
        <v>1601.0</v>
      </c>
      <c r="L542" s="98">
        <f t="shared" si="4"/>
        <v>0.03826199741</v>
      </c>
      <c r="M542" s="98">
        <f t="shared" si="5"/>
        <v>0.3386287625</v>
      </c>
    </row>
    <row r="543">
      <c r="A543" s="10" t="s">
        <v>506</v>
      </c>
      <c r="B543" s="11" t="s">
        <v>50</v>
      </c>
      <c r="C543" s="12" t="s">
        <v>24</v>
      </c>
      <c r="D543" s="14">
        <v>3400.0</v>
      </c>
      <c r="E543" s="14">
        <v>4391.0</v>
      </c>
      <c r="F543" s="98">
        <f t="shared" si="1"/>
        <v>0.2914705882</v>
      </c>
      <c r="G543" s="14">
        <v>4223.0</v>
      </c>
      <c r="H543" s="98">
        <f t="shared" si="2"/>
        <v>-0.03826007743</v>
      </c>
      <c r="I543" s="14">
        <v>4453.0</v>
      </c>
      <c r="J543" s="98">
        <f t="shared" si="3"/>
        <v>0.05446365143</v>
      </c>
      <c r="K543" s="14">
        <v>4524.0</v>
      </c>
      <c r="L543" s="98">
        <f t="shared" si="4"/>
        <v>0.01594430721</v>
      </c>
      <c r="M543" s="98">
        <f t="shared" si="5"/>
        <v>0.3305882353</v>
      </c>
    </row>
    <row r="544">
      <c r="A544" s="10" t="s">
        <v>167</v>
      </c>
      <c r="B544" s="11" t="s">
        <v>168</v>
      </c>
      <c r="C544" s="12" t="s">
        <v>24</v>
      </c>
      <c r="D544" s="14">
        <v>8670.0</v>
      </c>
      <c r="E544" s="14">
        <v>11417.0</v>
      </c>
      <c r="F544" s="98">
        <f t="shared" si="1"/>
        <v>0.316839677</v>
      </c>
      <c r="G544" s="14">
        <v>11745.0</v>
      </c>
      <c r="H544" s="98">
        <f t="shared" si="2"/>
        <v>0.0287290882</v>
      </c>
      <c r="I544" s="14">
        <v>12337.0</v>
      </c>
      <c r="J544" s="98">
        <f t="shared" si="3"/>
        <v>0.05040442742</v>
      </c>
      <c r="K544" s="14">
        <v>11517.0</v>
      </c>
      <c r="L544" s="98">
        <f t="shared" si="4"/>
        <v>-0.06646672611</v>
      </c>
      <c r="M544" s="98">
        <f t="shared" si="5"/>
        <v>0.3283737024</v>
      </c>
    </row>
    <row r="545">
      <c r="A545" s="10" t="s">
        <v>367</v>
      </c>
      <c r="B545" s="11" t="s">
        <v>368</v>
      </c>
      <c r="C545" s="12" t="s">
        <v>24</v>
      </c>
      <c r="D545" s="14">
        <v>4149.0</v>
      </c>
      <c r="E545" s="14">
        <v>6434.0</v>
      </c>
      <c r="F545" s="98">
        <f t="shared" si="1"/>
        <v>0.5507351169</v>
      </c>
      <c r="G545" s="14">
        <v>4966.0</v>
      </c>
      <c r="H545" s="98">
        <f t="shared" si="2"/>
        <v>-0.2281628847</v>
      </c>
      <c r="I545" s="14">
        <v>5806.0</v>
      </c>
      <c r="J545" s="98">
        <f t="shared" si="3"/>
        <v>0.1691502215</v>
      </c>
      <c r="K545" s="14">
        <v>5508.0</v>
      </c>
      <c r="L545" s="98">
        <f t="shared" si="4"/>
        <v>-0.05132621426</v>
      </c>
      <c r="M545" s="98">
        <f t="shared" si="5"/>
        <v>0.3275488069</v>
      </c>
    </row>
    <row r="546">
      <c r="A546" s="10" t="s">
        <v>464</v>
      </c>
      <c r="B546" s="11" t="s">
        <v>196</v>
      </c>
      <c r="C546" s="12" t="s">
        <v>24</v>
      </c>
      <c r="D546" s="14">
        <v>4328.0</v>
      </c>
      <c r="E546" s="14">
        <v>6128.0</v>
      </c>
      <c r="F546" s="98">
        <f t="shared" si="1"/>
        <v>0.415896488</v>
      </c>
      <c r="G546" s="14">
        <v>4552.0</v>
      </c>
      <c r="H546" s="98">
        <f t="shared" si="2"/>
        <v>-0.2571801567</v>
      </c>
      <c r="I546" s="14">
        <v>5667.0</v>
      </c>
      <c r="J546" s="98">
        <f t="shared" si="3"/>
        <v>0.2449472759</v>
      </c>
      <c r="K546" s="14">
        <v>5709.0</v>
      </c>
      <c r="L546" s="98">
        <f t="shared" si="4"/>
        <v>0.007411328745</v>
      </c>
      <c r="M546" s="98">
        <f t="shared" si="5"/>
        <v>0.3190850277</v>
      </c>
    </row>
    <row r="547">
      <c r="A547" s="31" t="s">
        <v>662</v>
      </c>
      <c r="B547" s="11" t="s">
        <v>54</v>
      </c>
      <c r="C547" s="12" t="s">
        <v>24</v>
      </c>
      <c r="D547" s="14">
        <v>5954.0</v>
      </c>
      <c r="E547" s="14">
        <v>6016.0</v>
      </c>
      <c r="F547" s="98">
        <f t="shared" si="1"/>
        <v>0.01041316762</v>
      </c>
      <c r="G547" s="14">
        <v>6599.0</v>
      </c>
      <c r="H547" s="98">
        <f t="shared" si="2"/>
        <v>0.09690824468</v>
      </c>
      <c r="I547" s="14">
        <v>7620.0</v>
      </c>
      <c r="J547" s="98">
        <f t="shared" si="3"/>
        <v>0.1547204122</v>
      </c>
      <c r="K547" s="14">
        <v>7845.0</v>
      </c>
      <c r="L547" s="98">
        <f t="shared" si="4"/>
        <v>0.02952755906</v>
      </c>
      <c r="M547" s="98">
        <f t="shared" si="5"/>
        <v>0.3176016124</v>
      </c>
    </row>
    <row r="548">
      <c r="A548" s="10" t="s">
        <v>559</v>
      </c>
      <c r="B548" s="11" t="s">
        <v>237</v>
      </c>
      <c r="C548" s="12" t="s">
        <v>24</v>
      </c>
      <c r="D548" s="14">
        <v>1376.0</v>
      </c>
      <c r="E548" s="14">
        <v>1184.0</v>
      </c>
      <c r="F548" s="98">
        <f t="shared" si="1"/>
        <v>-0.1395348837</v>
      </c>
      <c r="G548" s="14">
        <v>1150.0</v>
      </c>
      <c r="H548" s="98">
        <f t="shared" si="2"/>
        <v>-0.02871621622</v>
      </c>
      <c r="I548" s="14">
        <v>1358.0</v>
      </c>
      <c r="J548" s="98">
        <f t="shared" si="3"/>
        <v>0.1808695652</v>
      </c>
      <c r="K548" s="14">
        <v>1805.0</v>
      </c>
      <c r="L548" s="98">
        <f t="shared" si="4"/>
        <v>0.3291605302</v>
      </c>
      <c r="M548" s="98">
        <f t="shared" si="5"/>
        <v>0.3117732558</v>
      </c>
    </row>
    <row r="549">
      <c r="A549" s="31" t="s">
        <v>443</v>
      </c>
      <c r="B549" s="11" t="s">
        <v>266</v>
      </c>
      <c r="C549" s="12" t="s">
        <v>24</v>
      </c>
      <c r="D549" s="14">
        <v>4469.0</v>
      </c>
      <c r="E549" s="14">
        <v>5442.0</v>
      </c>
      <c r="F549" s="98">
        <f t="shared" si="1"/>
        <v>0.2177220855</v>
      </c>
      <c r="G549" s="14">
        <v>5510.0</v>
      </c>
      <c r="H549" s="98">
        <f t="shared" si="2"/>
        <v>0.0124954061</v>
      </c>
      <c r="I549" s="14">
        <v>6007.0</v>
      </c>
      <c r="J549" s="98">
        <f t="shared" si="3"/>
        <v>0.09019963702</v>
      </c>
      <c r="K549" s="14">
        <v>5838.0</v>
      </c>
      <c r="L549" s="98">
        <f t="shared" si="4"/>
        <v>-0.02813384385</v>
      </c>
      <c r="M549" s="98">
        <f t="shared" si="5"/>
        <v>0.3063325129</v>
      </c>
    </row>
    <row r="550">
      <c r="A550" s="10" t="s">
        <v>666</v>
      </c>
      <c r="B550" s="11" t="s">
        <v>272</v>
      </c>
      <c r="C550" s="12" t="s">
        <v>24</v>
      </c>
      <c r="D550" s="14">
        <v>1082.0</v>
      </c>
      <c r="E550" s="14">
        <v>1387.0</v>
      </c>
      <c r="F550" s="98">
        <f t="shared" si="1"/>
        <v>0.2818853974</v>
      </c>
      <c r="G550" s="14">
        <v>1497.0</v>
      </c>
      <c r="H550" s="98">
        <f t="shared" si="2"/>
        <v>0.07930785869</v>
      </c>
      <c r="I550" s="14">
        <v>1399.0</v>
      </c>
      <c r="J550" s="98">
        <f t="shared" si="3"/>
        <v>-0.06546426186</v>
      </c>
      <c r="K550" s="14">
        <v>1410.0</v>
      </c>
      <c r="L550" s="98">
        <f t="shared" si="4"/>
        <v>0.007862759114</v>
      </c>
      <c r="M550" s="98">
        <f t="shared" si="5"/>
        <v>0.303142329</v>
      </c>
    </row>
    <row r="551">
      <c r="A551" s="10" t="s">
        <v>422</v>
      </c>
      <c r="B551" s="11" t="s">
        <v>106</v>
      </c>
      <c r="C551" s="12" t="s">
        <v>24</v>
      </c>
      <c r="D551" s="14">
        <v>4387.0</v>
      </c>
      <c r="E551" s="14">
        <v>5149.0</v>
      </c>
      <c r="F551" s="98">
        <f t="shared" si="1"/>
        <v>0.173695008</v>
      </c>
      <c r="G551" s="14">
        <v>5016.0</v>
      </c>
      <c r="H551" s="98">
        <f t="shared" si="2"/>
        <v>-0.0258302583</v>
      </c>
      <c r="I551" s="14">
        <v>5182.0</v>
      </c>
      <c r="J551" s="98">
        <f t="shared" si="3"/>
        <v>0.03309409888</v>
      </c>
      <c r="K551" s="14">
        <v>5697.0</v>
      </c>
      <c r="L551" s="98">
        <f t="shared" si="4"/>
        <v>0.09938247781</v>
      </c>
      <c r="M551" s="98">
        <f t="shared" si="5"/>
        <v>0.2986095282</v>
      </c>
    </row>
    <row r="552">
      <c r="A552" s="10" t="s">
        <v>431</v>
      </c>
      <c r="B552" s="11" t="s">
        <v>196</v>
      </c>
      <c r="C552" s="12" t="s">
        <v>24</v>
      </c>
      <c r="D552" s="14">
        <v>2035.0</v>
      </c>
      <c r="E552" s="14">
        <v>2091.0</v>
      </c>
      <c r="F552" s="98">
        <f t="shared" si="1"/>
        <v>0.02751842752</v>
      </c>
      <c r="G552" s="14">
        <v>2206.0</v>
      </c>
      <c r="H552" s="98">
        <f t="shared" si="2"/>
        <v>0.0549976088</v>
      </c>
      <c r="I552" s="14">
        <v>2578.0</v>
      </c>
      <c r="J552" s="98">
        <f t="shared" si="3"/>
        <v>0.1686310063</v>
      </c>
      <c r="K552" s="14">
        <v>2630.0</v>
      </c>
      <c r="L552" s="98">
        <f t="shared" si="4"/>
        <v>0.02017067494</v>
      </c>
      <c r="M552" s="98">
        <f t="shared" si="5"/>
        <v>0.2923832924</v>
      </c>
    </row>
    <row r="553">
      <c r="A553" s="10" t="s">
        <v>1120</v>
      </c>
      <c r="B553" s="11" t="s">
        <v>196</v>
      </c>
      <c r="C553" s="12" t="s">
        <v>24</v>
      </c>
      <c r="D553" s="14">
        <f>3412-515</f>
        <v>2897</v>
      </c>
      <c r="E553" s="14">
        <f>5955-2396</f>
        <v>3559</v>
      </c>
      <c r="F553" s="98">
        <f t="shared" si="1"/>
        <v>0.2285122541</v>
      </c>
      <c r="G553" s="14">
        <v>3882.0</v>
      </c>
      <c r="H553" s="98">
        <f t="shared" si="2"/>
        <v>0.09075583029</v>
      </c>
      <c r="I553" s="14">
        <v>3942.0</v>
      </c>
      <c r="J553" s="98">
        <f t="shared" si="3"/>
        <v>0.01545595054</v>
      </c>
      <c r="K553" s="14">
        <v>3709.0</v>
      </c>
      <c r="L553" s="98">
        <f t="shared" si="4"/>
        <v>-0.05910705226</v>
      </c>
      <c r="M553" s="98">
        <f t="shared" si="5"/>
        <v>0.2802899551</v>
      </c>
    </row>
    <row r="554">
      <c r="A554" s="10" t="s">
        <v>487</v>
      </c>
      <c r="B554" s="11" t="s">
        <v>46</v>
      </c>
      <c r="C554" s="12" t="s">
        <v>24</v>
      </c>
      <c r="D554" s="14">
        <v>2955.0</v>
      </c>
      <c r="E554" s="14">
        <v>2977.0</v>
      </c>
      <c r="F554" s="98">
        <f t="shared" si="1"/>
        <v>0.00744500846</v>
      </c>
      <c r="G554" s="14">
        <v>2087.0</v>
      </c>
      <c r="H554" s="98">
        <f t="shared" si="2"/>
        <v>-0.2989586832</v>
      </c>
      <c r="I554" s="14">
        <v>3306.0</v>
      </c>
      <c r="J554" s="98">
        <f t="shared" si="3"/>
        <v>0.5840919981</v>
      </c>
      <c r="K554" s="14">
        <v>3774.0</v>
      </c>
      <c r="L554" s="98">
        <f t="shared" si="4"/>
        <v>0.1415607985</v>
      </c>
      <c r="M554" s="98">
        <f t="shared" si="5"/>
        <v>0.2771573604</v>
      </c>
    </row>
    <row r="555">
      <c r="A555" s="31" t="s">
        <v>992</v>
      </c>
      <c r="B555" s="11" t="s">
        <v>658</v>
      </c>
      <c r="C555" s="12" t="s">
        <v>24</v>
      </c>
      <c r="D555" s="14">
        <v>4178.0</v>
      </c>
      <c r="E555" s="14">
        <v>4328.0</v>
      </c>
      <c r="F555" s="98">
        <f t="shared" si="1"/>
        <v>0.03590234562</v>
      </c>
      <c r="G555" s="14">
        <v>4793.0</v>
      </c>
      <c r="H555" s="98">
        <f t="shared" si="2"/>
        <v>0.1074399261</v>
      </c>
      <c r="I555" s="14">
        <v>5310.0</v>
      </c>
      <c r="J555" s="98">
        <f t="shared" si="3"/>
        <v>0.1078656374</v>
      </c>
      <c r="K555" s="14">
        <v>5332.0</v>
      </c>
      <c r="L555" s="98">
        <f t="shared" si="4"/>
        <v>0.004143126177</v>
      </c>
      <c r="M555" s="98">
        <f t="shared" si="5"/>
        <v>0.2762087123</v>
      </c>
    </row>
    <row r="556">
      <c r="A556" s="10" t="s">
        <v>195</v>
      </c>
      <c r="B556" s="11" t="s">
        <v>196</v>
      </c>
      <c r="C556" s="12" t="s">
        <v>24</v>
      </c>
      <c r="D556" s="14">
        <v>10820.0</v>
      </c>
      <c r="E556" s="14">
        <v>13710.0</v>
      </c>
      <c r="F556" s="98">
        <f t="shared" si="1"/>
        <v>0.2670979667</v>
      </c>
      <c r="G556" s="14">
        <v>13181.0</v>
      </c>
      <c r="H556" s="98">
        <f t="shared" si="2"/>
        <v>-0.03858497447</v>
      </c>
      <c r="I556" s="14">
        <v>13169.0</v>
      </c>
      <c r="J556" s="98">
        <f t="shared" si="3"/>
        <v>-0.0009104013353</v>
      </c>
      <c r="K556" s="14">
        <v>13705.0</v>
      </c>
      <c r="L556" s="98">
        <f t="shared" si="4"/>
        <v>0.04070164781</v>
      </c>
      <c r="M556" s="98">
        <f t="shared" si="5"/>
        <v>0.2666358595</v>
      </c>
    </row>
    <row r="557">
      <c r="A557" s="10" t="s">
        <v>648</v>
      </c>
      <c r="B557" s="11" t="s">
        <v>50</v>
      </c>
      <c r="C557" s="12" t="s">
        <v>24</v>
      </c>
      <c r="D557" s="14">
        <v>3495.0</v>
      </c>
      <c r="E557" s="14">
        <v>2991.0</v>
      </c>
      <c r="F557" s="98">
        <f t="shared" si="1"/>
        <v>-0.1442060086</v>
      </c>
      <c r="G557" s="14">
        <v>2660.0</v>
      </c>
      <c r="H557" s="98">
        <f t="shared" si="2"/>
        <v>-0.1106653293</v>
      </c>
      <c r="I557" s="14">
        <v>3208.0</v>
      </c>
      <c r="J557" s="98">
        <f t="shared" si="3"/>
        <v>0.2060150376</v>
      </c>
      <c r="K557" s="14">
        <v>4426.0</v>
      </c>
      <c r="L557" s="98">
        <f t="shared" si="4"/>
        <v>0.3796758105</v>
      </c>
      <c r="M557" s="98">
        <f t="shared" si="5"/>
        <v>0.2663805436</v>
      </c>
    </row>
    <row r="558">
      <c r="A558" s="10" t="s">
        <v>511</v>
      </c>
      <c r="B558" s="11" t="s">
        <v>256</v>
      </c>
      <c r="C558" s="12" t="s">
        <v>24</v>
      </c>
      <c r="D558" s="19">
        <v>7396.0</v>
      </c>
      <c r="E558" s="14">
        <v>8554.0</v>
      </c>
      <c r="F558" s="98">
        <f t="shared" si="1"/>
        <v>0.1565711195</v>
      </c>
      <c r="G558" s="14">
        <v>7317.0</v>
      </c>
      <c r="H558" s="98">
        <f t="shared" si="2"/>
        <v>-0.1446107084</v>
      </c>
      <c r="I558" s="14">
        <v>7843.0</v>
      </c>
      <c r="J558" s="98">
        <f t="shared" si="3"/>
        <v>0.07188738554</v>
      </c>
      <c r="K558" s="14">
        <v>9354.0</v>
      </c>
      <c r="L558" s="98">
        <f t="shared" si="4"/>
        <v>0.1926558715</v>
      </c>
      <c r="M558" s="98">
        <f t="shared" si="5"/>
        <v>0.2647376961</v>
      </c>
    </row>
    <row r="559">
      <c r="A559" s="10" t="s">
        <v>429</v>
      </c>
      <c r="B559" s="11" t="s">
        <v>272</v>
      </c>
      <c r="C559" s="12" t="s">
        <v>24</v>
      </c>
      <c r="D559" s="14">
        <v>7610.0</v>
      </c>
      <c r="E559" s="14">
        <v>8725.0</v>
      </c>
      <c r="F559" s="98">
        <f t="shared" si="1"/>
        <v>0.1465177398</v>
      </c>
      <c r="G559" s="14">
        <v>8794.0</v>
      </c>
      <c r="H559" s="98">
        <f t="shared" si="2"/>
        <v>0.007908309456</v>
      </c>
      <c r="I559" s="14">
        <v>8880.0</v>
      </c>
      <c r="J559" s="98">
        <f t="shared" si="3"/>
        <v>0.009779395042</v>
      </c>
      <c r="K559" s="14">
        <v>9609.0</v>
      </c>
      <c r="L559" s="98">
        <f t="shared" si="4"/>
        <v>0.08209459459</v>
      </c>
      <c r="M559" s="98">
        <f t="shared" si="5"/>
        <v>0.2626806833</v>
      </c>
    </row>
    <row r="560">
      <c r="A560" s="31" t="s">
        <v>836</v>
      </c>
      <c r="B560" s="11" t="s">
        <v>412</v>
      </c>
      <c r="C560" s="12" t="s">
        <v>24</v>
      </c>
      <c r="D560" s="14">
        <v>1924.0</v>
      </c>
      <c r="E560" s="14">
        <v>2017.0</v>
      </c>
      <c r="F560" s="98">
        <f t="shared" si="1"/>
        <v>0.04833679834</v>
      </c>
      <c r="G560" s="14">
        <v>2009.0</v>
      </c>
      <c r="H560" s="98">
        <f t="shared" si="2"/>
        <v>-0.003966286564</v>
      </c>
      <c r="I560" s="14">
        <v>2192.0</v>
      </c>
      <c r="J560" s="98">
        <f t="shared" si="3"/>
        <v>0.09109009457</v>
      </c>
      <c r="K560" s="14">
        <v>2410.0</v>
      </c>
      <c r="L560" s="98">
        <f t="shared" si="4"/>
        <v>0.09945255474</v>
      </c>
      <c r="M560" s="98">
        <f t="shared" si="5"/>
        <v>0.2525987526</v>
      </c>
    </row>
    <row r="561">
      <c r="A561" s="31" t="s">
        <v>991</v>
      </c>
      <c r="B561" s="11" t="s">
        <v>658</v>
      </c>
      <c r="C561" s="12" t="s">
        <v>24</v>
      </c>
      <c r="D561" s="14">
        <v>3931.0</v>
      </c>
      <c r="E561" s="14">
        <v>4004.0</v>
      </c>
      <c r="F561" s="98">
        <f t="shared" si="1"/>
        <v>0.01857033834</v>
      </c>
      <c r="G561" s="14">
        <v>4470.0</v>
      </c>
      <c r="H561" s="98">
        <f t="shared" si="2"/>
        <v>0.1163836164</v>
      </c>
      <c r="I561" s="14">
        <v>4234.0</v>
      </c>
      <c r="J561" s="98">
        <f t="shared" si="3"/>
        <v>-0.05279642058</v>
      </c>
      <c r="K561" s="14">
        <v>4904.0</v>
      </c>
      <c r="L561" s="98">
        <f t="shared" si="4"/>
        <v>0.1582427964</v>
      </c>
      <c r="M561" s="98">
        <f t="shared" si="5"/>
        <v>0.2475197151</v>
      </c>
    </row>
    <row r="562">
      <c r="A562" s="10" t="s">
        <v>326</v>
      </c>
      <c r="B562" s="11" t="s">
        <v>106</v>
      </c>
      <c r="C562" s="12" t="s">
        <v>24</v>
      </c>
      <c r="D562" s="14">
        <v>2229.0</v>
      </c>
      <c r="E562" s="14">
        <v>2061.0</v>
      </c>
      <c r="F562" s="98">
        <f t="shared" si="1"/>
        <v>-0.07537012113</v>
      </c>
      <c r="G562" s="14">
        <v>1803.0</v>
      </c>
      <c r="H562" s="98">
        <f t="shared" si="2"/>
        <v>-0.1251819505</v>
      </c>
      <c r="I562" s="14">
        <v>2164.0</v>
      </c>
      <c r="J562" s="98">
        <f t="shared" si="3"/>
        <v>0.2002218525</v>
      </c>
      <c r="K562" s="14">
        <v>2776.0</v>
      </c>
      <c r="L562" s="98">
        <f t="shared" si="4"/>
        <v>0.2828096118</v>
      </c>
      <c r="M562" s="98">
        <f t="shared" si="5"/>
        <v>0.2454015253</v>
      </c>
    </row>
    <row r="563">
      <c r="A563" s="10" t="s">
        <v>373</v>
      </c>
      <c r="B563" s="11" t="s">
        <v>374</v>
      </c>
      <c r="C563" s="12" t="s">
        <v>24</v>
      </c>
      <c r="D563" s="14">
        <v>5825.0</v>
      </c>
      <c r="E563" s="14">
        <v>6431.0</v>
      </c>
      <c r="F563" s="98">
        <f t="shared" si="1"/>
        <v>0.1040343348</v>
      </c>
      <c r="G563" s="14">
        <v>6746.0</v>
      </c>
      <c r="H563" s="98">
        <f t="shared" si="2"/>
        <v>0.04898149588</v>
      </c>
      <c r="I563" s="14">
        <v>7219.0</v>
      </c>
      <c r="J563" s="98">
        <f t="shared" si="3"/>
        <v>0.07011562407</v>
      </c>
      <c r="K563" s="14">
        <v>7164.0</v>
      </c>
      <c r="L563" s="98">
        <f t="shared" si="4"/>
        <v>-0.007618783765</v>
      </c>
      <c r="M563" s="98">
        <f t="shared" si="5"/>
        <v>0.2298712446</v>
      </c>
    </row>
    <row r="564">
      <c r="A564" s="10" t="s">
        <v>921</v>
      </c>
      <c r="B564" s="11" t="s">
        <v>337</v>
      </c>
      <c r="C564" s="12" t="s">
        <v>24</v>
      </c>
      <c r="D564" s="14">
        <v>1450.0</v>
      </c>
      <c r="E564" s="14">
        <v>1580.0</v>
      </c>
      <c r="F564" s="98">
        <f t="shared" si="1"/>
        <v>0.08965517241</v>
      </c>
      <c r="G564" s="14">
        <v>1684.0</v>
      </c>
      <c r="H564" s="98">
        <f t="shared" si="2"/>
        <v>0.06582278481</v>
      </c>
      <c r="I564" s="14">
        <v>1612.0</v>
      </c>
      <c r="J564" s="98">
        <f t="shared" si="3"/>
        <v>-0.04275534442</v>
      </c>
      <c r="K564" s="14">
        <v>1780.0</v>
      </c>
      <c r="L564" s="98">
        <f t="shared" si="4"/>
        <v>0.1042183623</v>
      </c>
      <c r="M564" s="98">
        <f t="shared" si="5"/>
        <v>0.2275862069</v>
      </c>
    </row>
    <row r="565">
      <c r="A565" s="10" t="s">
        <v>935</v>
      </c>
      <c r="B565" s="11" t="s">
        <v>127</v>
      </c>
      <c r="C565" s="12" t="s">
        <v>24</v>
      </c>
      <c r="D565" s="14">
        <v>2231.0</v>
      </c>
      <c r="E565" s="14">
        <v>2065.0</v>
      </c>
      <c r="F565" s="98">
        <f t="shared" si="1"/>
        <v>-0.07440609592</v>
      </c>
      <c r="G565" s="14">
        <v>1866.0</v>
      </c>
      <c r="H565" s="98">
        <f t="shared" si="2"/>
        <v>-0.09636803874</v>
      </c>
      <c r="I565" s="14">
        <v>2077.0</v>
      </c>
      <c r="J565" s="98">
        <f t="shared" si="3"/>
        <v>0.1130760986</v>
      </c>
      <c r="K565" s="14">
        <v>2734.0</v>
      </c>
      <c r="L565" s="98">
        <f t="shared" si="4"/>
        <v>0.3163216177</v>
      </c>
      <c r="M565" s="98">
        <f t="shared" si="5"/>
        <v>0.2254594352</v>
      </c>
    </row>
    <row r="566">
      <c r="A566" s="10" t="s">
        <v>513</v>
      </c>
      <c r="B566" s="11" t="s">
        <v>368</v>
      </c>
      <c r="C566" s="12" t="s">
        <v>24</v>
      </c>
      <c r="D566" s="19">
        <v>4680.0</v>
      </c>
      <c r="E566" s="14">
        <v>5740.0</v>
      </c>
      <c r="F566" s="98">
        <f t="shared" si="1"/>
        <v>0.2264957265</v>
      </c>
      <c r="G566" s="14">
        <v>5845.0</v>
      </c>
      <c r="H566" s="98">
        <f t="shared" si="2"/>
        <v>0.01829268293</v>
      </c>
      <c r="I566" s="14">
        <v>5841.0</v>
      </c>
      <c r="J566" s="98">
        <f t="shared" si="3"/>
        <v>-0.0006843455945</v>
      </c>
      <c r="K566" s="14">
        <v>5716.0</v>
      </c>
      <c r="L566" s="98">
        <f t="shared" si="4"/>
        <v>-0.02140044513</v>
      </c>
      <c r="M566" s="98">
        <f t="shared" si="5"/>
        <v>0.2213675214</v>
      </c>
    </row>
    <row r="567">
      <c r="A567" s="10" t="s">
        <v>752</v>
      </c>
      <c r="B567" s="11" t="s">
        <v>414</v>
      </c>
      <c r="C567" s="12" t="s">
        <v>24</v>
      </c>
      <c r="D567" s="14">
        <v>974.0</v>
      </c>
      <c r="E567" s="14">
        <v>1105.0</v>
      </c>
      <c r="F567" s="98">
        <f t="shared" si="1"/>
        <v>0.1344969199</v>
      </c>
      <c r="G567" s="14">
        <v>911.0</v>
      </c>
      <c r="H567" s="98">
        <f t="shared" si="2"/>
        <v>-0.1755656109</v>
      </c>
      <c r="I567" s="14">
        <v>1119.0</v>
      </c>
      <c r="J567" s="98">
        <f t="shared" si="3"/>
        <v>0.2283205269</v>
      </c>
      <c r="K567" s="14">
        <v>1188.0</v>
      </c>
      <c r="L567" s="98">
        <f t="shared" si="4"/>
        <v>0.06166219839</v>
      </c>
      <c r="M567" s="98">
        <f t="shared" si="5"/>
        <v>0.2197125257</v>
      </c>
    </row>
    <row r="568">
      <c r="A568" s="10" t="s">
        <v>82</v>
      </c>
      <c r="B568" s="11" t="s">
        <v>276</v>
      </c>
      <c r="C568" s="12" t="s">
        <v>24</v>
      </c>
      <c r="D568" s="14">
        <v>1638.0</v>
      </c>
      <c r="E568" s="14">
        <v>2113.0</v>
      </c>
      <c r="F568" s="98">
        <f t="shared" si="1"/>
        <v>0.28998779</v>
      </c>
      <c r="G568" s="14">
        <v>2104.0</v>
      </c>
      <c r="H568" s="98">
        <f t="shared" si="2"/>
        <v>-0.0042593469</v>
      </c>
      <c r="I568" s="14">
        <v>2141.0</v>
      </c>
      <c r="J568" s="98">
        <f t="shared" si="3"/>
        <v>0.01758555133</v>
      </c>
      <c r="K568" s="14">
        <v>1993.0</v>
      </c>
      <c r="L568" s="98">
        <f t="shared" si="4"/>
        <v>-0.06912657637</v>
      </c>
      <c r="M568" s="98">
        <f t="shared" si="5"/>
        <v>0.2167277167</v>
      </c>
    </row>
    <row r="569">
      <c r="A569" s="10" t="s">
        <v>502</v>
      </c>
      <c r="B569" s="11" t="s">
        <v>46</v>
      </c>
      <c r="C569" s="12" t="s">
        <v>24</v>
      </c>
      <c r="D569" s="14">
        <v>2243.0</v>
      </c>
      <c r="E569" s="14">
        <v>1972.0</v>
      </c>
      <c r="F569" s="98">
        <f t="shared" si="1"/>
        <v>-0.1208203299</v>
      </c>
      <c r="G569" s="14">
        <v>1910.0</v>
      </c>
      <c r="H569" s="98">
        <f t="shared" si="2"/>
        <v>-0.03144016227</v>
      </c>
      <c r="I569" s="14">
        <v>2142.0</v>
      </c>
      <c r="J569" s="98">
        <f t="shared" si="3"/>
        <v>0.1214659686</v>
      </c>
      <c r="K569" s="14">
        <v>2728.0</v>
      </c>
      <c r="L569" s="98">
        <f t="shared" si="4"/>
        <v>0.2735760971</v>
      </c>
      <c r="M569" s="98">
        <f t="shared" si="5"/>
        <v>0.2162282657</v>
      </c>
    </row>
    <row r="570">
      <c r="A570" s="10" t="s">
        <v>814</v>
      </c>
      <c r="B570" s="11" t="s">
        <v>258</v>
      </c>
      <c r="C570" s="12" t="s">
        <v>24</v>
      </c>
      <c r="D570" s="14">
        <v>1718.0</v>
      </c>
      <c r="E570" s="14">
        <v>1564.0</v>
      </c>
      <c r="F570" s="98">
        <f t="shared" si="1"/>
        <v>-0.08963911525</v>
      </c>
      <c r="G570" s="14">
        <v>1761.0</v>
      </c>
      <c r="H570" s="98">
        <f t="shared" si="2"/>
        <v>0.1259590793</v>
      </c>
      <c r="I570" s="14">
        <v>1972.0</v>
      </c>
      <c r="J570" s="98">
        <f t="shared" si="3"/>
        <v>0.1198182851</v>
      </c>
      <c r="K570" s="14">
        <v>2086.0</v>
      </c>
      <c r="L570" s="98">
        <f t="shared" si="4"/>
        <v>0.05780933063</v>
      </c>
      <c r="M570" s="98">
        <f t="shared" si="5"/>
        <v>0.2142025611</v>
      </c>
    </row>
    <row r="571">
      <c r="A571" s="49" t="s">
        <v>613</v>
      </c>
      <c r="B571" s="11" t="s">
        <v>178</v>
      </c>
      <c r="C571" s="12" t="s">
        <v>24</v>
      </c>
      <c r="D571" s="14">
        <v>1223.0</v>
      </c>
      <c r="E571" s="14">
        <v>1482.0</v>
      </c>
      <c r="F571" s="98">
        <f t="shared" si="1"/>
        <v>0.2117743254</v>
      </c>
      <c r="G571" s="14">
        <v>1297.0</v>
      </c>
      <c r="H571" s="98">
        <f t="shared" si="2"/>
        <v>-0.124831309</v>
      </c>
      <c r="I571" s="14">
        <v>1730.0</v>
      </c>
      <c r="J571" s="98">
        <f t="shared" si="3"/>
        <v>0.33384734</v>
      </c>
      <c r="K571" s="14">
        <v>1467.0</v>
      </c>
      <c r="L571" s="98">
        <f t="shared" si="4"/>
        <v>-0.1520231214</v>
      </c>
      <c r="M571" s="98">
        <f t="shared" si="5"/>
        <v>0.1995094031</v>
      </c>
    </row>
    <row r="572">
      <c r="A572" s="10" t="s">
        <v>305</v>
      </c>
      <c r="B572" s="11" t="s">
        <v>72</v>
      </c>
      <c r="C572" s="12" t="s">
        <v>24</v>
      </c>
      <c r="D572" s="14">
        <v>1612.0</v>
      </c>
      <c r="E572" s="14">
        <v>1127.0</v>
      </c>
      <c r="F572" s="98">
        <f t="shared" si="1"/>
        <v>-0.3008684864</v>
      </c>
      <c r="G572" s="14">
        <v>1069.0</v>
      </c>
      <c r="H572" s="98">
        <f t="shared" si="2"/>
        <v>-0.05146406389</v>
      </c>
      <c r="I572" s="14">
        <v>1427.0</v>
      </c>
      <c r="J572" s="98">
        <f t="shared" si="3"/>
        <v>0.3348924228</v>
      </c>
      <c r="K572" s="14">
        <v>1929.0</v>
      </c>
      <c r="L572" s="98">
        <f t="shared" si="4"/>
        <v>0.3517869657</v>
      </c>
      <c r="M572" s="98">
        <f t="shared" si="5"/>
        <v>0.1966501241</v>
      </c>
    </row>
    <row r="573">
      <c r="A573" s="10" t="s">
        <v>908</v>
      </c>
      <c r="B573" s="11" t="s">
        <v>50</v>
      </c>
      <c r="C573" s="12" t="s">
        <v>24</v>
      </c>
      <c r="D573" s="14">
        <v>3570.0</v>
      </c>
      <c r="E573" s="14">
        <f>3760-63</f>
        <v>3697</v>
      </c>
      <c r="F573" s="98">
        <f t="shared" si="1"/>
        <v>0.03557422969</v>
      </c>
      <c r="G573" s="14">
        <v>4043.0</v>
      </c>
      <c r="H573" s="98">
        <f t="shared" si="2"/>
        <v>0.09358939681</v>
      </c>
      <c r="I573" s="14">
        <v>4334.0</v>
      </c>
      <c r="J573" s="98">
        <f t="shared" si="3"/>
        <v>0.07197625526</v>
      </c>
      <c r="K573" s="14">
        <v>4268.0</v>
      </c>
      <c r="L573" s="98">
        <f t="shared" si="4"/>
        <v>-0.0152284264</v>
      </c>
      <c r="M573" s="98">
        <f t="shared" si="5"/>
        <v>0.1955182073</v>
      </c>
    </row>
    <row r="574">
      <c r="A574" s="31" t="s">
        <v>1053</v>
      </c>
      <c r="B574" s="11" t="s">
        <v>54</v>
      </c>
      <c r="C574" s="12" t="s">
        <v>24</v>
      </c>
      <c r="D574" s="14">
        <v>3091.0</v>
      </c>
      <c r="E574" s="14">
        <v>3200.0</v>
      </c>
      <c r="F574" s="98">
        <f t="shared" si="1"/>
        <v>0.03526366872</v>
      </c>
      <c r="G574" s="14">
        <v>3425.0</v>
      </c>
      <c r="H574" s="98">
        <f t="shared" si="2"/>
        <v>0.0703125</v>
      </c>
      <c r="I574" s="14">
        <v>3814.0</v>
      </c>
      <c r="J574" s="98">
        <f t="shared" si="3"/>
        <v>0.1135766423</v>
      </c>
      <c r="K574" s="14">
        <v>3691.0</v>
      </c>
      <c r="L574" s="98">
        <f t="shared" si="4"/>
        <v>-0.03224960671</v>
      </c>
      <c r="M574" s="98">
        <f t="shared" si="5"/>
        <v>0.1941119379</v>
      </c>
    </row>
    <row r="575">
      <c r="A575" s="31" t="s">
        <v>1245</v>
      </c>
      <c r="B575" s="11" t="s">
        <v>671</v>
      </c>
      <c r="C575" s="12" t="s">
        <v>24</v>
      </c>
      <c r="D575" s="14">
        <v>2000.0</v>
      </c>
      <c r="E575" s="14">
        <v>2131.0</v>
      </c>
      <c r="F575" s="98">
        <f t="shared" si="1"/>
        <v>0.0655</v>
      </c>
      <c r="G575" s="14">
        <v>2412.0</v>
      </c>
      <c r="H575" s="98">
        <f t="shared" si="2"/>
        <v>0.1318629751</v>
      </c>
      <c r="I575" s="14">
        <v>2404.0</v>
      </c>
      <c r="J575" s="98">
        <f t="shared" si="3"/>
        <v>-0.003316749585</v>
      </c>
      <c r="K575" s="14">
        <v>2387.0</v>
      </c>
      <c r="L575" s="98">
        <f t="shared" si="4"/>
        <v>-0.007071547421</v>
      </c>
      <c r="M575" s="98">
        <f t="shared" si="5"/>
        <v>0.1935</v>
      </c>
    </row>
    <row r="576">
      <c r="A576" s="31" t="s">
        <v>645</v>
      </c>
      <c r="B576" s="11" t="s">
        <v>471</v>
      </c>
      <c r="C576" s="12" t="s">
        <v>24</v>
      </c>
      <c r="D576" s="14">
        <v>3370.0</v>
      </c>
      <c r="E576" s="14">
        <v>3579.0</v>
      </c>
      <c r="F576" s="98">
        <f t="shared" si="1"/>
        <v>0.06201780415</v>
      </c>
      <c r="G576" s="14">
        <v>3798.0</v>
      </c>
      <c r="H576" s="98">
        <f t="shared" si="2"/>
        <v>0.06119027661</v>
      </c>
      <c r="I576" s="14">
        <v>3980.0</v>
      </c>
      <c r="J576" s="98">
        <f t="shared" si="3"/>
        <v>0.04791995787</v>
      </c>
      <c r="K576" s="14">
        <v>4005.0</v>
      </c>
      <c r="L576" s="98">
        <f t="shared" si="4"/>
        <v>0.006281407035</v>
      </c>
      <c r="M576" s="98">
        <f t="shared" si="5"/>
        <v>0.1884272997</v>
      </c>
    </row>
    <row r="577">
      <c r="A577" s="10" t="s">
        <v>1189</v>
      </c>
      <c r="B577" s="11" t="s">
        <v>256</v>
      </c>
      <c r="C577" s="12" t="s">
        <v>24</v>
      </c>
      <c r="D577" s="14">
        <v>2591.0</v>
      </c>
      <c r="E577" s="14">
        <v>2836.0</v>
      </c>
      <c r="F577" s="98">
        <f t="shared" si="1"/>
        <v>0.09455808568</v>
      </c>
      <c r="G577" s="14">
        <v>3004.0</v>
      </c>
      <c r="H577" s="98">
        <f t="shared" si="2"/>
        <v>0.05923836389</v>
      </c>
      <c r="I577" s="14">
        <v>3071.0</v>
      </c>
      <c r="J577" s="98">
        <f t="shared" si="3"/>
        <v>0.02230359521</v>
      </c>
      <c r="K577" s="14">
        <v>3078.0</v>
      </c>
      <c r="L577" s="98">
        <f t="shared" si="4"/>
        <v>0.002279387822</v>
      </c>
      <c r="M577" s="98">
        <f t="shared" si="5"/>
        <v>0.1879583173</v>
      </c>
    </row>
    <row r="578">
      <c r="A578" s="10" t="s">
        <v>186</v>
      </c>
      <c r="B578" s="11" t="s">
        <v>276</v>
      </c>
      <c r="C578" s="12" t="s">
        <v>24</v>
      </c>
      <c r="D578" s="14">
        <v>2977.0</v>
      </c>
      <c r="E578" s="14">
        <v>3802.0</v>
      </c>
      <c r="F578" s="98">
        <f t="shared" si="1"/>
        <v>0.2771246221</v>
      </c>
      <c r="G578" s="14">
        <v>3522.0</v>
      </c>
      <c r="H578" s="98">
        <f t="shared" si="2"/>
        <v>-0.07364544976</v>
      </c>
      <c r="I578" s="14">
        <v>3532.0</v>
      </c>
      <c r="J578" s="98">
        <f t="shared" si="3"/>
        <v>0.002839295855</v>
      </c>
      <c r="K578" s="14">
        <v>3520.0</v>
      </c>
      <c r="L578" s="98">
        <f t="shared" si="4"/>
        <v>-0.003397508494</v>
      </c>
      <c r="M578" s="98">
        <f t="shared" si="5"/>
        <v>0.1823983876</v>
      </c>
    </row>
    <row r="579">
      <c r="A579" s="10" t="s">
        <v>593</v>
      </c>
      <c r="B579" s="11" t="s">
        <v>106</v>
      </c>
      <c r="C579" s="12" t="s">
        <v>24</v>
      </c>
      <c r="D579" s="14">
        <v>1879.0</v>
      </c>
      <c r="E579" s="14">
        <v>1603.0</v>
      </c>
      <c r="F579" s="98">
        <f t="shared" si="1"/>
        <v>-0.1468866418</v>
      </c>
      <c r="G579" s="14">
        <v>1689.0</v>
      </c>
      <c r="H579" s="98">
        <f t="shared" si="2"/>
        <v>0.05364940736</v>
      </c>
      <c r="I579" s="14">
        <v>1946.0</v>
      </c>
      <c r="J579" s="98">
        <f t="shared" si="3"/>
        <v>0.152161042</v>
      </c>
      <c r="K579" s="14">
        <v>2218.0</v>
      </c>
      <c r="L579" s="98">
        <f t="shared" si="4"/>
        <v>0.1397738952</v>
      </c>
      <c r="M579" s="98">
        <f t="shared" si="5"/>
        <v>0.1804151144</v>
      </c>
    </row>
    <row r="580">
      <c r="A580" s="10" t="s">
        <v>654</v>
      </c>
      <c r="B580" s="11" t="s">
        <v>276</v>
      </c>
      <c r="C580" s="12" t="s">
        <v>24</v>
      </c>
      <c r="D580" s="14">
        <v>3238.0</v>
      </c>
      <c r="E580" s="14">
        <v>5191.0</v>
      </c>
      <c r="F580" s="98">
        <f t="shared" si="1"/>
        <v>0.6031500926</v>
      </c>
      <c r="G580" s="14">
        <v>4122.0</v>
      </c>
      <c r="H580" s="98">
        <f t="shared" si="2"/>
        <v>-0.2059333462</v>
      </c>
      <c r="I580" s="14">
        <v>3953.0</v>
      </c>
      <c r="J580" s="98">
        <f t="shared" si="3"/>
        <v>-0.0409995148</v>
      </c>
      <c r="K580" s="14">
        <v>3813.0</v>
      </c>
      <c r="L580" s="98">
        <f t="shared" si="4"/>
        <v>-0.03541613964</v>
      </c>
      <c r="M580" s="98">
        <f t="shared" si="5"/>
        <v>0.1775787523</v>
      </c>
    </row>
    <row r="581">
      <c r="A581" s="10" t="s">
        <v>561</v>
      </c>
      <c r="B581" s="11" t="s">
        <v>258</v>
      </c>
      <c r="C581" s="12" t="s">
        <v>24</v>
      </c>
      <c r="D581" s="14">
        <v>1551.0</v>
      </c>
      <c r="E581" s="14">
        <v>1888.0</v>
      </c>
      <c r="F581" s="98">
        <f t="shared" si="1"/>
        <v>0.2172791747</v>
      </c>
      <c r="G581" s="14">
        <v>1887.0</v>
      </c>
      <c r="H581" s="98">
        <f t="shared" si="2"/>
        <v>-0.0005296610169</v>
      </c>
      <c r="I581" s="14">
        <v>2035.0</v>
      </c>
      <c r="J581" s="98">
        <f t="shared" si="3"/>
        <v>0.07843137255</v>
      </c>
      <c r="K581" s="14">
        <v>1826.0</v>
      </c>
      <c r="L581" s="98">
        <f t="shared" si="4"/>
        <v>-0.1027027027</v>
      </c>
      <c r="M581" s="98">
        <f t="shared" si="5"/>
        <v>0.1773049645</v>
      </c>
    </row>
    <row r="582">
      <c r="A582" s="10" t="s">
        <v>311</v>
      </c>
      <c r="B582" s="11" t="s">
        <v>93</v>
      </c>
      <c r="C582" s="12" t="s">
        <v>24</v>
      </c>
      <c r="D582" s="14">
        <v>4319.0</v>
      </c>
      <c r="E582" s="14">
        <v>4780.0</v>
      </c>
      <c r="F582" s="98">
        <f t="shared" si="1"/>
        <v>0.1067376708</v>
      </c>
      <c r="G582" s="14">
        <v>3992.0</v>
      </c>
      <c r="H582" s="98">
        <f t="shared" si="2"/>
        <v>-0.1648535565</v>
      </c>
      <c r="I582" s="14">
        <v>4639.0</v>
      </c>
      <c r="J582" s="98">
        <f t="shared" si="3"/>
        <v>0.1620741483</v>
      </c>
      <c r="K582" s="14">
        <v>5081.0</v>
      </c>
      <c r="L582" s="98">
        <f t="shared" si="4"/>
        <v>0.09527915499</v>
      </c>
      <c r="M582" s="98">
        <f t="shared" si="5"/>
        <v>0.1764297291</v>
      </c>
    </row>
    <row r="583">
      <c r="A583" s="10" t="s">
        <v>1066</v>
      </c>
      <c r="B583" s="11" t="s">
        <v>106</v>
      </c>
      <c r="C583" s="12" t="s">
        <v>24</v>
      </c>
      <c r="D583" s="14">
        <v>1549.0</v>
      </c>
      <c r="E583" s="14">
        <v>1786.0</v>
      </c>
      <c r="F583" s="98">
        <f t="shared" si="1"/>
        <v>0.1530019367</v>
      </c>
      <c r="G583" s="14">
        <v>1708.0</v>
      </c>
      <c r="H583" s="98">
        <f t="shared" si="2"/>
        <v>-0.04367301232</v>
      </c>
      <c r="I583" s="14">
        <v>1847.0</v>
      </c>
      <c r="J583" s="98">
        <f t="shared" si="3"/>
        <v>0.08138173302</v>
      </c>
      <c r="K583" s="14">
        <v>1817.0</v>
      </c>
      <c r="L583" s="98">
        <f t="shared" si="4"/>
        <v>-0.0162425555</v>
      </c>
      <c r="M583" s="98">
        <f t="shared" si="5"/>
        <v>0.1730148483</v>
      </c>
    </row>
    <row r="584">
      <c r="A584" s="10" t="s">
        <v>915</v>
      </c>
      <c r="B584" s="11" t="s">
        <v>337</v>
      </c>
      <c r="C584" s="12" t="s">
        <v>24</v>
      </c>
      <c r="D584" s="14">
        <v>910.0</v>
      </c>
      <c r="E584" s="14">
        <v>1227.0</v>
      </c>
      <c r="F584" s="98">
        <f t="shared" si="1"/>
        <v>0.3483516484</v>
      </c>
      <c r="G584" s="14">
        <v>1032.0</v>
      </c>
      <c r="H584" s="98">
        <f t="shared" si="2"/>
        <v>-0.1589242054</v>
      </c>
      <c r="I584" s="14">
        <v>1001.0</v>
      </c>
      <c r="J584" s="98">
        <f t="shared" si="3"/>
        <v>-0.03003875969</v>
      </c>
      <c r="K584" s="14">
        <v>1060.0</v>
      </c>
      <c r="L584" s="98">
        <f t="shared" si="4"/>
        <v>0.05894105894</v>
      </c>
      <c r="M584" s="98">
        <f t="shared" si="5"/>
        <v>0.1648351648</v>
      </c>
    </row>
    <row r="585">
      <c r="A585" s="31" t="s">
        <v>594</v>
      </c>
      <c r="B585" s="11" t="s">
        <v>497</v>
      </c>
      <c r="C585" s="12" t="s">
        <v>24</v>
      </c>
      <c r="D585" s="14">
        <v>5147.0</v>
      </c>
      <c r="E585" s="14">
        <v>6455.0</v>
      </c>
      <c r="F585" s="98">
        <f t="shared" si="1"/>
        <v>0.2541286186</v>
      </c>
      <c r="G585" s="14">
        <v>5846.0</v>
      </c>
      <c r="H585" s="98">
        <f t="shared" si="2"/>
        <v>-0.09434546863</v>
      </c>
      <c r="I585" s="14">
        <v>5994.0</v>
      </c>
      <c r="J585" s="98">
        <f t="shared" si="3"/>
        <v>0.0253164557</v>
      </c>
      <c r="K585" s="14">
        <v>5965.0</v>
      </c>
      <c r="L585" s="98">
        <f t="shared" si="4"/>
        <v>-0.004838171505</v>
      </c>
      <c r="M585" s="98">
        <f t="shared" si="5"/>
        <v>0.1589275306</v>
      </c>
    </row>
    <row r="586">
      <c r="A586" s="10" t="s">
        <v>346</v>
      </c>
      <c r="B586" s="11" t="s">
        <v>347</v>
      </c>
      <c r="C586" s="12" t="s">
        <v>24</v>
      </c>
      <c r="D586" s="14">
        <v>3500.0</v>
      </c>
      <c r="E586" s="14">
        <v>3282.0</v>
      </c>
      <c r="F586" s="98">
        <f t="shared" si="1"/>
        <v>-0.06228571429</v>
      </c>
      <c r="G586" s="14">
        <v>2600.0</v>
      </c>
      <c r="H586" s="98">
        <f t="shared" si="2"/>
        <v>-0.2078001219</v>
      </c>
      <c r="I586" s="14">
        <v>3503.0</v>
      </c>
      <c r="J586" s="98">
        <f t="shared" si="3"/>
        <v>0.3473076923</v>
      </c>
      <c r="K586" s="14">
        <v>4053.0</v>
      </c>
      <c r="L586" s="98">
        <f t="shared" si="4"/>
        <v>0.1570082786</v>
      </c>
      <c r="M586" s="98">
        <f t="shared" si="5"/>
        <v>0.158</v>
      </c>
    </row>
    <row r="587">
      <c r="A587" s="10" t="s">
        <v>438</v>
      </c>
      <c r="B587" s="11" t="s">
        <v>46</v>
      </c>
      <c r="C587" s="12" t="s">
        <v>24</v>
      </c>
      <c r="D587" s="14">
        <v>2967.0</v>
      </c>
      <c r="E587" s="14">
        <v>3143.0</v>
      </c>
      <c r="F587" s="98">
        <f t="shared" si="1"/>
        <v>0.05931917762</v>
      </c>
      <c r="G587" s="14">
        <v>2681.0</v>
      </c>
      <c r="H587" s="98">
        <f t="shared" si="2"/>
        <v>-0.1469933185</v>
      </c>
      <c r="I587" s="14">
        <v>3159.0</v>
      </c>
      <c r="J587" s="98">
        <f t="shared" si="3"/>
        <v>0.1782916822</v>
      </c>
      <c r="K587" s="14">
        <v>3435.0</v>
      </c>
      <c r="L587" s="98">
        <f t="shared" si="4"/>
        <v>0.0873694207</v>
      </c>
      <c r="M587" s="98">
        <f t="shared" si="5"/>
        <v>0.1577350859</v>
      </c>
    </row>
    <row r="588">
      <c r="A588" s="10" t="s">
        <v>554</v>
      </c>
      <c r="B588" s="11" t="s">
        <v>178</v>
      </c>
      <c r="C588" s="12" t="s">
        <v>24</v>
      </c>
      <c r="D588" s="14">
        <v>1132.0</v>
      </c>
      <c r="E588" s="14">
        <v>1518.0</v>
      </c>
      <c r="F588" s="98">
        <f t="shared" si="1"/>
        <v>0.3409893993</v>
      </c>
      <c r="G588" s="14">
        <v>1184.0</v>
      </c>
      <c r="H588" s="98">
        <f t="shared" si="2"/>
        <v>-0.2200263505</v>
      </c>
      <c r="I588" s="14">
        <v>1308.0</v>
      </c>
      <c r="J588" s="98">
        <f t="shared" si="3"/>
        <v>0.1047297297</v>
      </c>
      <c r="K588" s="14">
        <v>1310.0</v>
      </c>
      <c r="L588" s="98">
        <f t="shared" si="4"/>
        <v>0.001529051988</v>
      </c>
      <c r="M588" s="98">
        <f t="shared" si="5"/>
        <v>0.1572438163</v>
      </c>
    </row>
    <row r="589">
      <c r="A589" s="10" t="s">
        <v>473</v>
      </c>
      <c r="B589" s="11" t="s">
        <v>104</v>
      </c>
      <c r="C589" s="12" t="s">
        <v>24</v>
      </c>
      <c r="D589" s="14">
        <v>1785.0</v>
      </c>
      <c r="E589" s="14">
        <v>1358.0</v>
      </c>
      <c r="F589" s="98">
        <f t="shared" si="1"/>
        <v>-0.2392156863</v>
      </c>
      <c r="G589" s="14">
        <v>1160.0</v>
      </c>
      <c r="H589" s="98">
        <f t="shared" si="2"/>
        <v>-0.145802651</v>
      </c>
      <c r="I589" s="14">
        <v>1520.0</v>
      </c>
      <c r="J589" s="98">
        <f t="shared" si="3"/>
        <v>0.3103448276</v>
      </c>
      <c r="K589" s="14">
        <v>2061.0</v>
      </c>
      <c r="L589" s="98">
        <f t="shared" si="4"/>
        <v>0.3559210526</v>
      </c>
      <c r="M589" s="98">
        <f t="shared" si="5"/>
        <v>0.1546218487</v>
      </c>
    </row>
    <row r="590">
      <c r="A590" s="10" t="s">
        <v>214</v>
      </c>
      <c r="B590" s="11" t="s">
        <v>215</v>
      </c>
      <c r="C590" s="12" t="s">
        <v>24</v>
      </c>
      <c r="D590" s="14">
        <v>1882.0</v>
      </c>
      <c r="E590" s="14">
        <v>2699.0</v>
      </c>
      <c r="F590" s="98">
        <f t="shared" si="1"/>
        <v>0.4341126461</v>
      </c>
      <c r="G590" s="14">
        <v>2309.0</v>
      </c>
      <c r="H590" s="98">
        <f t="shared" si="2"/>
        <v>-0.1444979622</v>
      </c>
      <c r="I590" s="14">
        <v>2299.0</v>
      </c>
      <c r="J590" s="98">
        <f t="shared" si="3"/>
        <v>-0.004330879168</v>
      </c>
      <c r="K590" s="14">
        <v>2166.0</v>
      </c>
      <c r="L590" s="98">
        <f t="shared" si="4"/>
        <v>-0.05785123967</v>
      </c>
      <c r="M590" s="98">
        <f t="shared" si="5"/>
        <v>0.1509032944</v>
      </c>
    </row>
    <row r="591">
      <c r="A591" s="10" t="s">
        <v>900</v>
      </c>
      <c r="B591" s="11" t="s">
        <v>50</v>
      </c>
      <c r="C591" s="12" t="s">
        <v>24</v>
      </c>
      <c r="D591" s="14">
        <v>1527.0</v>
      </c>
      <c r="E591" s="14">
        <f>2424-299</f>
        <v>2125</v>
      </c>
      <c r="F591" s="98">
        <f t="shared" si="1"/>
        <v>0.3916175508</v>
      </c>
      <c r="G591" s="14">
        <v>1830.0</v>
      </c>
      <c r="H591" s="98">
        <f t="shared" si="2"/>
        <v>-0.1388235294</v>
      </c>
      <c r="I591" s="14">
        <v>1693.0</v>
      </c>
      <c r="J591" s="98">
        <f t="shared" si="3"/>
        <v>-0.07486338798</v>
      </c>
      <c r="K591" s="14">
        <v>1753.0</v>
      </c>
      <c r="L591" s="98">
        <f t="shared" si="4"/>
        <v>0.03544004725</v>
      </c>
      <c r="M591" s="98">
        <f t="shared" si="5"/>
        <v>0.1480026195</v>
      </c>
    </row>
    <row r="592">
      <c r="A592" s="31" t="s">
        <v>875</v>
      </c>
      <c r="B592" s="11" t="s">
        <v>307</v>
      </c>
      <c r="C592" s="12" t="s">
        <v>24</v>
      </c>
      <c r="D592" s="14">
        <v>3691.0</v>
      </c>
      <c r="E592" s="14">
        <v>3891.0</v>
      </c>
      <c r="F592" s="98">
        <f t="shared" si="1"/>
        <v>0.05418585749</v>
      </c>
      <c r="G592" s="14">
        <v>3554.0</v>
      </c>
      <c r="H592" s="98">
        <f t="shared" si="2"/>
        <v>-0.08661012593</v>
      </c>
      <c r="I592" s="14">
        <v>3991.0</v>
      </c>
      <c r="J592" s="98">
        <f t="shared" si="3"/>
        <v>0.122960045</v>
      </c>
      <c r="K592" s="14">
        <v>4233.0</v>
      </c>
      <c r="L592" s="98">
        <f t="shared" si="4"/>
        <v>0.06063643197</v>
      </c>
      <c r="M592" s="98">
        <f t="shared" si="5"/>
        <v>0.1468436738</v>
      </c>
    </row>
    <row r="593">
      <c r="A593" s="31" t="s">
        <v>938</v>
      </c>
      <c r="B593" s="11" t="s">
        <v>266</v>
      </c>
      <c r="C593" s="12" t="s">
        <v>24</v>
      </c>
      <c r="D593" s="14">
        <v>1975.0</v>
      </c>
      <c r="E593" s="14">
        <v>2231.0</v>
      </c>
      <c r="F593" s="98">
        <f t="shared" si="1"/>
        <v>0.1296202532</v>
      </c>
      <c r="G593" s="14">
        <f>1530+345</f>
        <v>1875</v>
      </c>
      <c r="H593" s="98">
        <f t="shared" si="2"/>
        <v>-0.1595696997</v>
      </c>
      <c r="I593" s="14">
        <f>1734+387</f>
        <v>2121</v>
      </c>
      <c r="J593" s="98">
        <f t="shared" si="3"/>
        <v>0.1312</v>
      </c>
      <c r="K593" s="14">
        <f>1763+496</f>
        <v>2259</v>
      </c>
      <c r="L593" s="98">
        <f t="shared" si="4"/>
        <v>0.06506364922</v>
      </c>
      <c r="M593" s="98">
        <f t="shared" si="5"/>
        <v>0.1437974684</v>
      </c>
    </row>
    <row r="594">
      <c r="A594" s="10" t="s">
        <v>751</v>
      </c>
      <c r="B594" s="11" t="s">
        <v>414</v>
      </c>
      <c r="C594" s="12" t="s">
        <v>24</v>
      </c>
      <c r="D594" s="14">
        <v>2203.0</v>
      </c>
      <c r="E594" s="14">
        <v>2431.0</v>
      </c>
      <c r="F594" s="98">
        <f t="shared" si="1"/>
        <v>0.1034952338</v>
      </c>
      <c r="G594" s="14">
        <v>2395.0</v>
      </c>
      <c r="H594" s="98">
        <f t="shared" si="2"/>
        <v>-0.01480872069</v>
      </c>
      <c r="I594" s="14">
        <v>2256.0</v>
      </c>
      <c r="J594" s="98">
        <f t="shared" si="3"/>
        <v>-0.05803757829</v>
      </c>
      <c r="K594" s="14">
        <v>2507.0</v>
      </c>
      <c r="L594" s="98">
        <f t="shared" si="4"/>
        <v>0.1112588652</v>
      </c>
      <c r="M594" s="98">
        <f t="shared" si="5"/>
        <v>0.137993645</v>
      </c>
    </row>
    <row r="595">
      <c r="A595" s="31" t="s">
        <v>1048</v>
      </c>
      <c r="B595" s="11" t="s">
        <v>54</v>
      </c>
      <c r="C595" s="12" t="s">
        <v>24</v>
      </c>
      <c r="D595" s="14">
        <v>2678.0</v>
      </c>
      <c r="E595" s="14">
        <v>2816.0</v>
      </c>
      <c r="F595" s="98">
        <f t="shared" si="1"/>
        <v>0.05153099328</v>
      </c>
      <c r="G595" s="14">
        <v>2854.0</v>
      </c>
      <c r="H595" s="98">
        <f t="shared" si="2"/>
        <v>0.01349431818</v>
      </c>
      <c r="I595" s="14">
        <v>2993.0</v>
      </c>
      <c r="J595" s="98">
        <f t="shared" si="3"/>
        <v>0.04870357393</v>
      </c>
      <c r="K595" s="14">
        <v>3046.0</v>
      </c>
      <c r="L595" s="98">
        <f t="shared" si="4"/>
        <v>0.0177079853</v>
      </c>
      <c r="M595" s="98">
        <f t="shared" si="5"/>
        <v>0.1374159821</v>
      </c>
    </row>
    <row r="596">
      <c r="A596" s="10" t="s">
        <v>692</v>
      </c>
      <c r="B596" s="11" t="s">
        <v>347</v>
      </c>
      <c r="C596" s="12" t="s">
        <v>24</v>
      </c>
      <c r="D596" s="14">
        <v>1361.0</v>
      </c>
      <c r="E596" s="14">
        <v>968.0</v>
      </c>
      <c r="F596" s="98">
        <f t="shared" si="1"/>
        <v>-0.288758266</v>
      </c>
      <c r="G596" s="14">
        <v>696.0</v>
      </c>
      <c r="H596" s="98">
        <f t="shared" si="2"/>
        <v>-0.2809917355</v>
      </c>
      <c r="I596" s="14">
        <v>770.0</v>
      </c>
      <c r="J596" s="98">
        <f t="shared" si="3"/>
        <v>0.1063218391</v>
      </c>
      <c r="K596" s="14">
        <v>1546.0</v>
      </c>
      <c r="L596" s="98">
        <f t="shared" si="4"/>
        <v>1.007792208</v>
      </c>
      <c r="M596" s="98">
        <f t="shared" si="5"/>
        <v>0.1359294636</v>
      </c>
    </row>
    <row r="597">
      <c r="A597" s="10" t="s">
        <v>483</v>
      </c>
      <c r="B597" s="11" t="s">
        <v>194</v>
      </c>
      <c r="C597" s="12" t="s">
        <v>24</v>
      </c>
      <c r="D597" s="14">
        <v>2770.0</v>
      </c>
      <c r="E597" s="14">
        <v>2217.0</v>
      </c>
      <c r="F597" s="98">
        <f t="shared" si="1"/>
        <v>-0.1996389892</v>
      </c>
      <c r="G597" s="14">
        <v>2297.0</v>
      </c>
      <c r="H597" s="98">
        <f t="shared" si="2"/>
        <v>0.03608479928</v>
      </c>
      <c r="I597" s="14">
        <v>2926.0</v>
      </c>
      <c r="J597" s="98">
        <f t="shared" si="3"/>
        <v>0.2738354375</v>
      </c>
      <c r="K597" s="14">
        <v>3137.0</v>
      </c>
      <c r="L597" s="98">
        <f t="shared" si="4"/>
        <v>0.07211209843</v>
      </c>
      <c r="M597" s="98">
        <f t="shared" si="5"/>
        <v>0.1324909747</v>
      </c>
    </row>
    <row r="598">
      <c r="A598" s="10" t="s">
        <v>295</v>
      </c>
      <c r="B598" s="11" t="s">
        <v>68</v>
      </c>
      <c r="C598" s="12" t="s">
        <v>24</v>
      </c>
      <c r="D598" s="14">
        <v>19416.0</v>
      </c>
      <c r="E598" s="14">
        <v>24709.0</v>
      </c>
      <c r="F598" s="98">
        <f t="shared" si="1"/>
        <v>0.2726102184</v>
      </c>
      <c r="G598" s="14">
        <v>22987.0</v>
      </c>
      <c r="H598" s="98">
        <f t="shared" si="2"/>
        <v>-0.06969120563</v>
      </c>
      <c r="I598" s="14">
        <v>23226.0</v>
      </c>
      <c r="J598" s="98">
        <f t="shared" si="3"/>
        <v>0.01039718102</v>
      </c>
      <c r="K598" s="14">
        <v>21955.0</v>
      </c>
      <c r="L598" s="98">
        <f t="shared" si="4"/>
        <v>-0.05472315508</v>
      </c>
      <c r="M598" s="98">
        <f t="shared" si="5"/>
        <v>0.1307684384</v>
      </c>
    </row>
    <row r="599">
      <c r="A599" s="10" t="s">
        <v>825</v>
      </c>
      <c r="B599" s="11" t="s">
        <v>258</v>
      </c>
      <c r="C599" s="12" t="s">
        <v>24</v>
      </c>
      <c r="D599" s="14">
        <v>1990.0</v>
      </c>
      <c r="E599" s="14">
        <v>2239.0</v>
      </c>
      <c r="F599" s="98">
        <f t="shared" si="1"/>
        <v>0.1251256281</v>
      </c>
      <c r="G599" s="14">
        <v>2116.0</v>
      </c>
      <c r="H599" s="98">
        <f t="shared" si="2"/>
        <v>-0.05493523895</v>
      </c>
      <c r="I599" s="14">
        <v>2254.0</v>
      </c>
      <c r="J599" s="98">
        <f t="shared" si="3"/>
        <v>0.0652173913</v>
      </c>
      <c r="K599" s="14">
        <v>2250.0</v>
      </c>
      <c r="L599" s="98">
        <f t="shared" si="4"/>
        <v>-0.001774622893</v>
      </c>
      <c r="M599" s="98">
        <f t="shared" si="5"/>
        <v>0.1306532663</v>
      </c>
    </row>
    <row r="600">
      <c r="A600" s="10" t="s">
        <v>956</v>
      </c>
      <c r="B600" s="11" t="s">
        <v>194</v>
      </c>
      <c r="C600" s="12" t="s">
        <v>24</v>
      </c>
      <c r="D600" s="14">
        <v>3135.0</v>
      </c>
      <c r="E600" s="14">
        <v>4259.0</v>
      </c>
      <c r="F600" s="98">
        <f t="shared" si="1"/>
        <v>0.3585326954</v>
      </c>
      <c r="G600" s="14">
        <v>3567.0</v>
      </c>
      <c r="H600" s="98">
        <f t="shared" si="2"/>
        <v>-0.1624794553</v>
      </c>
      <c r="I600" s="14">
        <v>3953.0</v>
      </c>
      <c r="J600" s="98">
        <f t="shared" si="3"/>
        <v>0.1082141856</v>
      </c>
      <c r="K600" s="14">
        <v>3533.0</v>
      </c>
      <c r="L600" s="98">
        <f t="shared" si="4"/>
        <v>-0.1062484189</v>
      </c>
      <c r="M600" s="98">
        <f t="shared" si="5"/>
        <v>0.126953748</v>
      </c>
    </row>
    <row r="601">
      <c r="A601" s="10" t="s">
        <v>869</v>
      </c>
      <c r="B601" s="11" t="s">
        <v>168</v>
      </c>
      <c r="C601" s="12" t="s">
        <v>24</v>
      </c>
      <c r="D601" s="14">
        <v>1980.0</v>
      </c>
      <c r="E601" s="14">
        <v>2506.0</v>
      </c>
      <c r="F601" s="98">
        <f t="shared" si="1"/>
        <v>0.2656565657</v>
      </c>
      <c r="G601" s="14">
        <v>1909.0</v>
      </c>
      <c r="H601" s="98">
        <f t="shared" si="2"/>
        <v>-0.2382282522</v>
      </c>
      <c r="I601" s="14">
        <v>2422.0</v>
      </c>
      <c r="J601" s="98">
        <f t="shared" si="3"/>
        <v>0.2687270822</v>
      </c>
      <c r="K601" s="14">
        <v>2229.0</v>
      </c>
      <c r="L601" s="98">
        <f t="shared" si="4"/>
        <v>-0.07968620974</v>
      </c>
      <c r="M601" s="98">
        <f t="shared" si="5"/>
        <v>0.1257575758</v>
      </c>
    </row>
    <row r="602">
      <c r="A602" s="10" t="s">
        <v>430</v>
      </c>
      <c r="B602" s="11" t="s">
        <v>202</v>
      </c>
      <c r="C602" s="12" t="s">
        <v>24</v>
      </c>
      <c r="D602" s="19">
        <v>3450.0</v>
      </c>
      <c r="E602" s="14">
        <v>3289.0</v>
      </c>
      <c r="F602" s="98">
        <f t="shared" si="1"/>
        <v>-0.04666666667</v>
      </c>
      <c r="G602" s="14">
        <v>4122.0</v>
      </c>
      <c r="H602" s="98">
        <f t="shared" si="2"/>
        <v>0.2532684707</v>
      </c>
      <c r="I602" s="14">
        <v>3789.0</v>
      </c>
      <c r="J602" s="98">
        <f t="shared" si="3"/>
        <v>-0.0807860262</v>
      </c>
      <c r="K602" s="14">
        <v>3879.0</v>
      </c>
      <c r="L602" s="98">
        <f t="shared" si="4"/>
        <v>0.02375296912</v>
      </c>
      <c r="M602" s="98">
        <f t="shared" si="5"/>
        <v>0.1243478261</v>
      </c>
    </row>
    <row r="603">
      <c r="A603" s="10" t="s">
        <v>614</v>
      </c>
      <c r="B603" s="11" t="s">
        <v>368</v>
      </c>
      <c r="C603" s="12" t="s">
        <v>24</v>
      </c>
      <c r="D603" s="14">
        <v>3263.0</v>
      </c>
      <c r="E603" s="14">
        <v>2236.0</v>
      </c>
      <c r="F603" s="98">
        <f t="shared" si="1"/>
        <v>-0.3147410359</v>
      </c>
      <c r="G603" s="14">
        <v>2357.0</v>
      </c>
      <c r="H603" s="98">
        <f t="shared" si="2"/>
        <v>0.05411449016</v>
      </c>
      <c r="I603" s="14">
        <v>2977.0</v>
      </c>
      <c r="J603" s="98">
        <f t="shared" si="3"/>
        <v>0.2630462452</v>
      </c>
      <c r="K603" s="14">
        <v>3653.0</v>
      </c>
      <c r="L603" s="98">
        <f t="shared" si="4"/>
        <v>0.2270742358</v>
      </c>
      <c r="M603" s="98">
        <f t="shared" si="5"/>
        <v>0.1195219124</v>
      </c>
    </row>
    <row r="604">
      <c r="A604" s="10" t="s">
        <v>1154</v>
      </c>
      <c r="B604" s="11" t="s">
        <v>272</v>
      </c>
      <c r="C604" s="12" t="s">
        <v>24</v>
      </c>
      <c r="D604" s="14">
        <v>1599.0</v>
      </c>
      <c r="E604" s="14">
        <v>1655.0</v>
      </c>
      <c r="F604" s="98">
        <f t="shared" si="1"/>
        <v>0.03502188868</v>
      </c>
      <c r="G604" s="14">
        <v>1310.0</v>
      </c>
      <c r="H604" s="98">
        <f t="shared" si="2"/>
        <v>-0.2084592145</v>
      </c>
      <c r="I604" s="14">
        <v>1608.0</v>
      </c>
      <c r="J604" s="98">
        <f t="shared" si="3"/>
        <v>0.227480916</v>
      </c>
      <c r="K604" s="14">
        <v>1772.0</v>
      </c>
      <c r="L604" s="98">
        <f t="shared" si="4"/>
        <v>0.1019900498</v>
      </c>
      <c r="M604" s="98">
        <f t="shared" si="5"/>
        <v>0.1081926204</v>
      </c>
    </row>
    <row r="605">
      <c r="A605" s="31" t="s">
        <v>516</v>
      </c>
      <c r="B605" s="11" t="s">
        <v>517</v>
      </c>
      <c r="C605" s="12" t="s">
        <v>24</v>
      </c>
      <c r="D605" s="14">
        <v>5755.0</v>
      </c>
      <c r="E605" s="14">
        <v>6088.0</v>
      </c>
      <c r="F605" s="98">
        <f t="shared" si="1"/>
        <v>0.05786272806</v>
      </c>
      <c r="G605" s="14">
        <v>5817.0</v>
      </c>
      <c r="H605" s="98">
        <f t="shared" si="2"/>
        <v>-0.04451379763</v>
      </c>
      <c r="I605" s="14">
        <v>6561.0</v>
      </c>
      <c r="J605" s="98">
        <f t="shared" si="3"/>
        <v>0.1279009799</v>
      </c>
      <c r="K605" s="14">
        <v>6377.0</v>
      </c>
      <c r="L605" s="98">
        <f t="shared" si="4"/>
        <v>-0.02804450541</v>
      </c>
      <c r="M605" s="98">
        <f t="shared" si="5"/>
        <v>0.1080799305</v>
      </c>
    </row>
    <row r="606">
      <c r="A606" s="10" t="s">
        <v>631</v>
      </c>
      <c r="B606" s="11" t="s">
        <v>104</v>
      </c>
      <c r="C606" s="12" t="s">
        <v>24</v>
      </c>
      <c r="D606" s="14">
        <v>2797.0</v>
      </c>
      <c r="E606" s="14">
        <v>3027.0</v>
      </c>
      <c r="F606" s="98">
        <f t="shared" si="1"/>
        <v>0.08223096174</v>
      </c>
      <c r="G606" s="14">
        <v>2795.0</v>
      </c>
      <c r="H606" s="98">
        <f t="shared" si="2"/>
        <v>-0.07664354146</v>
      </c>
      <c r="I606" s="14">
        <v>3042.0</v>
      </c>
      <c r="J606" s="98">
        <f t="shared" si="3"/>
        <v>0.08837209302</v>
      </c>
      <c r="K606" s="14">
        <v>3080.0</v>
      </c>
      <c r="L606" s="98">
        <f t="shared" si="4"/>
        <v>0.01249178172</v>
      </c>
      <c r="M606" s="98">
        <f t="shared" si="5"/>
        <v>0.1011798355</v>
      </c>
    </row>
    <row r="607">
      <c r="A607" s="10" t="s">
        <v>468</v>
      </c>
      <c r="B607" s="11" t="s">
        <v>196</v>
      </c>
      <c r="C607" s="12" t="s">
        <v>24</v>
      </c>
      <c r="D607" s="14">
        <v>1118.0</v>
      </c>
      <c r="E607" s="14">
        <v>908.0</v>
      </c>
      <c r="F607" s="98">
        <f t="shared" si="1"/>
        <v>-0.1878354204</v>
      </c>
      <c r="G607" s="14">
        <v>826.0</v>
      </c>
      <c r="H607" s="98">
        <f t="shared" si="2"/>
        <v>-0.09030837004</v>
      </c>
      <c r="I607" s="14">
        <v>997.0</v>
      </c>
      <c r="J607" s="98">
        <f t="shared" si="3"/>
        <v>0.2070217918</v>
      </c>
      <c r="K607" s="14">
        <v>1231.0</v>
      </c>
      <c r="L607" s="98">
        <f t="shared" si="4"/>
        <v>0.2347041123</v>
      </c>
      <c r="M607" s="98">
        <f t="shared" si="5"/>
        <v>0.1010733453</v>
      </c>
    </row>
    <row r="608">
      <c r="A608" s="10" t="s">
        <v>762</v>
      </c>
      <c r="B608" s="11" t="s">
        <v>414</v>
      </c>
      <c r="C608" s="12" t="s">
        <v>24</v>
      </c>
      <c r="D608" s="14">
        <v>1225.0</v>
      </c>
      <c r="E608" s="14">
        <v>1209.0</v>
      </c>
      <c r="F608" s="98">
        <f t="shared" si="1"/>
        <v>-0.01306122449</v>
      </c>
      <c r="G608" s="14">
        <v>974.0</v>
      </c>
      <c r="H608" s="98">
        <f t="shared" si="2"/>
        <v>-0.194375517</v>
      </c>
      <c r="I608" s="14">
        <v>1269.0</v>
      </c>
      <c r="J608" s="98">
        <f t="shared" si="3"/>
        <v>0.3028747433</v>
      </c>
      <c r="K608" s="14">
        <v>1348.0</v>
      </c>
      <c r="L608" s="98">
        <f t="shared" si="4"/>
        <v>0.0622537431</v>
      </c>
      <c r="M608" s="98">
        <f t="shared" si="5"/>
        <v>0.1004081633</v>
      </c>
    </row>
    <row r="609">
      <c r="A609" s="10" t="s">
        <v>1118</v>
      </c>
      <c r="B609" s="11" t="s">
        <v>196</v>
      </c>
      <c r="C609" s="12" t="s">
        <v>24</v>
      </c>
      <c r="D609" s="14">
        <v>1234.0</v>
      </c>
      <c r="E609" s="14">
        <v>1285.0</v>
      </c>
      <c r="F609" s="98">
        <f t="shared" si="1"/>
        <v>0.04132901135</v>
      </c>
      <c r="G609" s="14">
        <v>1152.0</v>
      </c>
      <c r="H609" s="98">
        <f t="shared" si="2"/>
        <v>-0.1035019455</v>
      </c>
      <c r="I609" s="14">
        <v>1277.0</v>
      </c>
      <c r="J609" s="98">
        <f t="shared" si="3"/>
        <v>0.1085069444</v>
      </c>
      <c r="K609" s="14">
        <v>1354.0</v>
      </c>
      <c r="L609" s="98">
        <f t="shared" si="4"/>
        <v>0.06029757244</v>
      </c>
      <c r="M609" s="98">
        <f t="shared" si="5"/>
        <v>0.09724473258</v>
      </c>
    </row>
    <row r="610">
      <c r="A610" s="10" t="s">
        <v>904</v>
      </c>
      <c r="B610" s="11" t="s">
        <v>50</v>
      </c>
      <c r="C610" s="12" t="s">
        <v>24</v>
      </c>
      <c r="D610" s="14">
        <v>2555.0</v>
      </c>
      <c r="E610" s="14">
        <v>2130.0</v>
      </c>
      <c r="F610" s="98">
        <f t="shared" si="1"/>
        <v>-0.1663405088</v>
      </c>
      <c r="G610" s="14">
        <v>1966.0</v>
      </c>
      <c r="H610" s="98">
        <f t="shared" si="2"/>
        <v>-0.07699530516</v>
      </c>
      <c r="I610" s="14">
        <v>2320.0</v>
      </c>
      <c r="J610" s="98">
        <f t="shared" si="3"/>
        <v>0.1800610376</v>
      </c>
      <c r="K610" s="14">
        <v>2801.0</v>
      </c>
      <c r="L610" s="98">
        <f t="shared" si="4"/>
        <v>0.2073275862</v>
      </c>
      <c r="M610" s="98">
        <f t="shared" si="5"/>
        <v>0.09628180039</v>
      </c>
    </row>
    <row r="611">
      <c r="A611" s="10" t="s">
        <v>937</v>
      </c>
      <c r="B611" s="11" t="s">
        <v>127</v>
      </c>
      <c r="C611" s="12" t="s">
        <v>24</v>
      </c>
      <c r="D611" s="14">
        <v>915.0</v>
      </c>
      <c r="E611" s="14">
        <v>695.0</v>
      </c>
      <c r="F611" s="98">
        <f t="shared" si="1"/>
        <v>-0.2404371585</v>
      </c>
      <c r="G611" s="14">
        <v>596.0</v>
      </c>
      <c r="H611" s="98">
        <f t="shared" si="2"/>
        <v>-0.1424460432</v>
      </c>
      <c r="I611" s="14">
        <v>838.0</v>
      </c>
      <c r="J611" s="98">
        <f t="shared" si="3"/>
        <v>0.4060402685</v>
      </c>
      <c r="K611" s="14">
        <v>1000.0</v>
      </c>
      <c r="L611" s="98">
        <f t="shared" si="4"/>
        <v>0.1933174224</v>
      </c>
      <c r="M611" s="98">
        <f t="shared" si="5"/>
        <v>0.09289617486</v>
      </c>
    </row>
    <row r="612">
      <c r="A612" s="10" t="s">
        <v>446</v>
      </c>
      <c r="B612" s="11" t="s">
        <v>114</v>
      </c>
      <c r="C612" s="12" t="s">
        <v>24</v>
      </c>
      <c r="D612" s="14">
        <v>3472.0</v>
      </c>
      <c r="E612" s="14">
        <v>3841.0</v>
      </c>
      <c r="F612" s="98">
        <f t="shared" si="1"/>
        <v>0.1062788018</v>
      </c>
      <c r="G612" s="14">
        <v>3274.0</v>
      </c>
      <c r="H612" s="98">
        <f t="shared" si="2"/>
        <v>-0.1476178079</v>
      </c>
      <c r="I612" s="14">
        <v>3627.0</v>
      </c>
      <c r="J612" s="98">
        <f t="shared" si="3"/>
        <v>0.1078191814</v>
      </c>
      <c r="K612" s="14">
        <v>3794.0</v>
      </c>
      <c r="L612" s="98">
        <f t="shared" si="4"/>
        <v>0.04604356217</v>
      </c>
      <c r="M612" s="98">
        <f t="shared" si="5"/>
        <v>0.09274193548</v>
      </c>
    </row>
    <row r="613">
      <c r="A613" s="10" t="s">
        <v>92</v>
      </c>
      <c r="B613" s="11" t="s">
        <v>93</v>
      </c>
      <c r="C613" s="12" t="s">
        <v>24</v>
      </c>
      <c r="D613" s="14">
        <f>56747+7759</f>
        <v>64506</v>
      </c>
      <c r="E613" s="14">
        <v>76813.0</v>
      </c>
      <c r="F613" s="98">
        <f t="shared" si="1"/>
        <v>0.1907884538</v>
      </c>
      <c r="G613" s="14">
        <v>72013.0</v>
      </c>
      <c r="H613" s="98">
        <f t="shared" si="2"/>
        <v>-0.06248942236</v>
      </c>
      <c r="I613" s="14">
        <v>72763.0</v>
      </c>
      <c r="J613" s="98">
        <f t="shared" si="3"/>
        <v>0.01041478622</v>
      </c>
      <c r="K613" s="14">
        <v>70304.0</v>
      </c>
      <c r="L613" s="98">
        <f t="shared" si="4"/>
        <v>-0.03379464838</v>
      </c>
      <c r="M613" s="98">
        <f t="shared" si="5"/>
        <v>0.08988311165</v>
      </c>
    </row>
    <row r="614">
      <c r="A614" s="10" t="s">
        <v>145</v>
      </c>
      <c r="B614" s="11" t="s">
        <v>114</v>
      </c>
      <c r="C614" s="12" t="s">
        <v>24</v>
      </c>
      <c r="D614" s="14">
        <v>8547.0</v>
      </c>
      <c r="E614" s="14">
        <v>7787.0</v>
      </c>
      <c r="F614" s="98">
        <f t="shared" si="1"/>
        <v>-0.08892008892</v>
      </c>
      <c r="G614" s="14">
        <v>6910.0</v>
      </c>
      <c r="H614" s="98">
        <f t="shared" si="2"/>
        <v>-0.1126236034</v>
      </c>
      <c r="I614" s="14">
        <v>7437.0</v>
      </c>
      <c r="J614" s="98">
        <f t="shared" si="3"/>
        <v>0.07626628075</v>
      </c>
      <c r="K614" s="14">
        <v>9260.0</v>
      </c>
      <c r="L614" s="98">
        <f t="shared" si="4"/>
        <v>0.2451257227</v>
      </c>
      <c r="M614" s="98">
        <f t="shared" si="5"/>
        <v>0.08342108342</v>
      </c>
    </row>
    <row r="615">
      <c r="A615" s="10" t="s">
        <v>788</v>
      </c>
      <c r="B615" s="11" t="s">
        <v>237</v>
      </c>
      <c r="C615" s="12" t="s">
        <v>24</v>
      </c>
      <c r="D615" s="14">
        <v>2400.0</v>
      </c>
      <c r="E615" s="14">
        <v>2371.0</v>
      </c>
      <c r="F615" s="98">
        <f t="shared" si="1"/>
        <v>-0.01208333333</v>
      </c>
      <c r="G615" s="14">
        <v>2164.0</v>
      </c>
      <c r="H615" s="98">
        <f t="shared" si="2"/>
        <v>-0.08730493463</v>
      </c>
      <c r="I615" s="14">
        <v>2407.0</v>
      </c>
      <c r="J615" s="98">
        <f t="shared" si="3"/>
        <v>0.1122920518</v>
      </c>
      <c r="K615" s="14">
        <v>2593.0</v>
      </c>
      <c r="L615" s="98">
        <f t="shared" si="4"/>
        <v>0.0772746157</v>
      </c>
      <c r="M615" s="98">
        <f t="shared" si="5"/>
        <v>0.08041666667</v>
      </c>
    </row>
    <row r="616">
      <c r="A616" s="31" t="s">
        <v>1251</v>
      </c>
      <c r="B616" s="11" t="s">
        <v>671</v>
      </c>
      <c r="C616" s="12" t="s">
        <v>24</v>
      </c>
      <c r="D616" s="14">
        <v>1787.0</v>
      </c>
      <c r="E616" s="14">
        <v>2690.0</v>
      </c>
      <c r="F616" s="98">
        <f t="shared" si="1"/>
        <v>0.5053161724</v>
      </c>
      <c r="G616" s="14">
        <v>2276.0</v>
      </c>
      <c r="H616" s="98">
        <f t="shared" si="2"/>
        <v>-0.1539033457</v>
      </c>
      <c r="I616" s="14">
        <v>2074.0</v>
      </c>
      <c r="J616" s="98">
        <f t="shared" si="3"/>
        <v>-0.08875219684</v>
      </c>
      <c r="K616" s="14">
        <v>1923.0</v>
      </c>
      <c r="L616" s="98">
        <f t="shared" si="4"/>
        <v>-0.07280617165</v>
      </c>
      <c r="M616" s="98">
        <f t="shared" si="5"/>
        <v>0.07610520425</v>
      </c>
    </row>
    <row r="617">
      <c r="A617" s="31" t="s">
        <v>510</v>
      </c>
      <c r="B617" s="11" t="s">
        <v>386</v>
      </c>
      <c r="C617" s="12" t="s">
        <v>24</v>
      </c>
      <c r="D617" s="14">
        <v>4399.0</v>
      </c>
      <c r="E617" s="14">
        <v>4429.0</v>
      </c>
      <c r="F617" s="98">
        <f t="shared" si="1"/>
        <v>0.006819731757</v>
      </c>
      <c r="G617" s="14">
        <v>4287.0</v>
      </c>
      <c r="H617" s="98">
        <f t="shared" si="2"/>
        <v>-0.03206141341</v>
      </c>
      <c r="I617" s="14">
        <v>4569.0</v>
      </c>
      <c r="J617" s="98">
        <f t="shared" si="3"/>
        <v>0.06578026592</v>
      </c>
      <c r="K617" s="14">
        <v>4730.0</v>
      </c>
      <c r="L617" s="98">
        <f t="shared" si="4"/>
        <v>0.03523746991</v>
      </c>
      <c r="M617" s="98">
        <f t="shared" si="5"/>
        <v>0.07524437372</v>
      </c>
    </row>
    <row r="618">
      <c r="A618" s="31" t="s">
        <v>385</v>
      </c>
      <c r="B618" s="11" t="s">
        <v>386</v>
      </c>
      <c r="C618" s="12" t="s">
        <v>24</v>
      </c>
      <c r="D618" s="14">
        <v>6853.0</v>
      </c>
      <c r="E618" s="14">
        <v>7407.0</v>
      </c>
      <c r="F618" s="98">
        <f t="shared" si="1"/>
        <v>0.08084050781</v>
      </c>
      <c r="G618" s="14">
        <v>7179.0</v>
      </c>
      <c r="H618" s="98">
        <f t="shared" si="2"/>
        <v>-0.03078169299</v>
      </c>
      <c r="I618" s="14">
        <v>7166.0</v>
      </c>
      <c r="J618" s="98">
        <f t="shared" si="3"/>
        <v>-0.001810837164</v>
      </c>
      <c r="K618" s="14">
        <v>7352.0</v>
      </c>
      <c r="L618" s="98">
        <f t="shared" si="4"/>
        <v>0.02595590287</v>
      </c>
      <c r="M618" s="98">
        <f t="shared" si="5"/>
        <v>0.07281482562</v>
      </c>
    </row>
    <row r="619">
      <c r="A619" s="10" t="s">
        <v>612</v>
      </c>
      <c r="B619" s="11" t="s">
        <v>114</v>
      </c>
      <c r="C619" s="12" t="s">
        <v>24</v>
      </c>
      <c r="D619" s="14">
        <v>2910.0</v>
      </c>
      <c r="E619" s="14">
        <v>2548.0</v>
      </c>
      <c r="F619" s="98">
        <f t="shared" si="1"/>
        <v>-0.1243986254</v>
      </c>
      <c r="G619" s="14">
        <v>2087.0</v>
      </c>
      <c r="H619" s="98">
        <f t="shared" si="2"/>
        <v>-0.1809262166</v>
      </c>
      <c r="I619" s="14">
        <v>2127.0</v>
      </c>
      <c r="J619" s="98">
        <f t="shared" si="3"/>
        <v>0.01916626737</v>
      </c>
      <c r="K619" s="14">
        <v>3117.0</v>
      </c>
      <c r="L619" s="98">
        <f t="shared" si="4"/>
        <v>0.4654442877</v>
      </c>
      <c r="M619" s="98">
        <f t="shared" si="5"/>
        <v>0.07113402062</v>
      </c>
    </row>
    <row r="620">
      <c r="A620" s="10" t="s">
        <v>815</v>
      </c>
      <c r="B620" s="11" t="s">
        <v>258</v>
      </c>
      <c r="C620" s="12" t="s">
        <v>24</v>
      </c>
      <c r="D620" s="14">
        <v>3576.0</v>
      </c>
      <c r="E620" s="14">
        <v>3515.0</v>
      </c>
      <c r="F620" s="98">
        <f t="shared" si="1"/>
        <v>-0.01705816555</v>
      </c>
      <c r="G620" s="14">
        <v>3533.0</v>
      </c>
      <c r="H620" s="98">
        <f t="shared" si="2"/>
        <v>0.005120910384</v>
      </c>
      <c r="I620" s="14">
        <v>3802.0</v>
      </c>
      <c r="J620" s="98">
        <f t="shared" si="3"/>
        <v>0.07613925842</v>
      </c>
      <c r="K620" s="14">
        <v>3819.0</v>
      </c>
      <c r="L620" s="98">
        <f t="shared" si="4"/>
        <v>0.004471330878</v>
      </c>
      <c r="M620" s="98">
        <f t="shared" si="5"/>
        <v>0.06795302013</v>
      </c>
    </row>
    <row r="621">
      <c r="A621" s="10" t="s">
        <v>675</v>
      </c>
      <c r="B621" s="11" t="s">
        <v>676</v>
      </c>
      <c r="C621" s="12" t="s">
        <v>24</v>
      </c>
      <c r="D621" s="14">
        <v>3923.0</v>
      </c>
      <c r="E621" s="14">
        <v>4373.0</v>
      </c>
      <c r="F621" s="98">
        <f t="shared" si="1"/>
        <v>0.1147081315</v>
      </c>
      <c r="G621" s="14">
        <v>3970.0</v>
      </c>
      <c r="H621" s="98">
        <f t="shared" si="2"/>
        <v>-0.09215641436</v>
      </c>
      <c r="I621" s="14">
        <v>3929.0</v>
      </c>
      <c r="J621" s="98">
        <f t="shared" si="3"/>
        <v>-0.01032745592</v>
      </c>
      <c r="K621" s="14">
        <v>4188.0</v>
      </c>
      <c r="L621" s="98">
        <f t="shared" si="4"/>
        <v>0.06592008145</v>
      </c>
      <c r="M621" s="98">
        <f t="shared" si="5"/>
        <v>0.06755034412</v>
      </c>
    </row>
    <row r="622">
      <c r="A622" s="31" t="s">
        <v>1234</v>
      </c>
      <c r="B622" s="11" t="s">
        <v>459</v>
      </c>
      <c r="C622" s="12" t="s">
        <v>24</v>
      </c>
      <c r="D622" s="14">
        <v>2100.0</v>
      </c>
      <c r="E622" s="14">
        <v>2102.0</v>
      </c>
      <c r="F622" s="98">
        <f t="shared" si="1"/>
        <v>0.0009523809524</v>
      </c>
      <c r="G622" s="14">
        <v>2158.0</v>
      </c>
      <c r="H622" s="98">
        <f t="shared" si="2"/>
        <v>0.02664129401</v>
      </c>
      <c r="I622" s="14">
        <v>2172.0</v>
      </c>
      <c r="J622" s="98">
        <f t="shared" si="3"/>
        <v>0.006487488415</v>
      </c>
      <c r="K622" s="14">
        <v>2240.0</v>
      </c>
      <c r="L622" s="98">
        <f t="shared" si="4"/>
        <v>0.03130755064</v>
      </c>
      <c r="M622" s="98">
        <f t="shared" si="5"/>
        <v>0.06666666667</v>
      </c>
    </row>
    <row r="623">
      <c r="A623" s="10" t="s">
        <v>486</v>
      </c>
      <c r="B623" s="11" t="s">
        <v>46</v>
      </c>
      <c r="C623" s="12" t="s">
        <v>24</v>
      </c>
      <c r="D623" s="14">
        <v>3180.0</v>
      </c>
      <c r="E623" s="14">
        <v>2954.0</v>
      </c>
      <c r="F623" s="98">
        <f t="shared" si="1"/>
        <v>-0.07106918239</v>
      </c>
      <c r="G623" s="14">
        <v>2923.0</v>
      </c>
      <c r="H623" s="98">
        <f t="shared" si="2"/>
        <v>-0.01049424509</v>
      </c>
      <c r="I623" s="14">
        <v>3222.0</v>
      </c>
      <c r="J623" s="98">
        <f t="shared" si="3"/>
        <v>0.1022921656</v>
      </c>
      <c r="K623" s="14">
        <v>3387.0</v>
      </c>
      <c r="L623" s="98">
        <f t="shared" si="4"/>
        <v>0.05121042831</v>
      </c>
      <c r="M623" s="98">
        <f t="shared" si="5"/>
        <v>0.06509433962</v>
      </c>
    </row>
    <row r="624">
      <c r="A624" s="31" t="s">
        <v>498</v>
      </c>
      <c r="B624" s="11" t="s">
        <v>54</v>
      </c>
      <c r="C624" s="12" t="s">
        <v>24</v>
      </c>
      <c r="D624" s="14">
        <v>4903.0</v>
      </c>
      <c r="E624" s="14">
        <v>4509.0</v>
      </c>
      <c r="F624" s="98">
        <f t="shared" si="1"/>
        <v>-0.0803589639</v>
      </c>
      <c r="G624" s="14">
        <v>4725.0</v>
      </c>
      <c r="H624" s="98">
        <f t="shared" si="2"/>
        <v>0.04790419162</v>
      </c>
      <c r="I624" s="14">
        <v>4849.0</v>
      </c>
      <c r="J624" s="98">
        <f t="shared" si="3"/>
        <v>0.02624338624</v>
      </c>
      <c r="K624" s="14">
        <v>5207.0</v>
      </c>
      <c r="L624" s="98">
        <f t="shared" si="4"/>
        <v>0.0738296556</v>
      </c>
      <c r="M624" s="98">
        <f t="shared" si="5"/>
        <v>0.06200285539</v>
      </c>
    </row>
    <row r="625">
      <c r="A625" s="10" t="s">
        <v>450</v>
      </c>
      <c r="B625" s="11" t="s">
        <v>368</v>
      </c>
      <c r="C625" s="12" t="s">
        <v>24</v>
      </c>
      <c r="D625" s="14">
        <v>5347.0</v>
      </c>
      <c r="E625" s="14">
        <v>5869.0</v>
      </c>
      <c r="F625" s="98">
        <f t="shared" si="1"/>
        <v>0.09762483636</v>
      </c>
      <c r="G625" s="14">
        <v>6008.0</v>
      </c>
      <c r="H625" s="98">
        <f t="shared" si="2"/>
        <v>0.02368376214</v>
      </c>
      <c r="I625" s="14">
        <v>5975.0</v>
      </c>
      <c r="J625" s="98">
        <f t="shared" si="3"/>
        <v>-0.005492676431</v>
      </c>
      <c r="K625" s="14">
        <v>5670.0</v>
      </c>
      <c r="L625" s="98">
        <f t="shared" si="4"/>
        <v>-0.0510460251</v>
      </c>
      <c r="M625" s="98">
        <f t="shared" si="5"/>
        <v>0.06040770526</v>
      </c>
    </row>
    <row r="626">
      <c r="A626" s="31" t="s">
        <v>514</v>
      </c>
      <c r="B626" s="11" t="s">
        <v>497</v>
      </c>
      <c r="C626" s="12" t="s">
        <v>24</v>
      </c>
      <c r="D626" s="14">
        <v>5495.0</v>
      </c>
      <c r="E626" s="14">
        <v>6538.0</v>
      </c>
      <c r="F626" s="98">
        <f t="shared" si="1"/>
        <v>0.1898089172</v>
      </c>
      <c r="G626" s="14">
        <v>5969.0</v>
      </c>
      <c r="H626" s="98">
        <f t="shared" si="2"/>
        <v>-0.08702967268</v>
      </c>
      <c r="I626" s="14">
        <v>6068.0</v>
      </c>
      <c r="J626" s="98">
        <f t="shared" si="3"/>
        <v>0.01658569275</v>
      </c>
      <c r="K626" s="14">
        <v>5826.0</v>
      </c>
      <c r="L626" s="98">
        <f t="shared" si="4"/>
        <v>-0.03988134476</v>
      </c>
      <c r="M626" s="98">
        <f t="shared" si="5"/>
        <v>0.06023657871</v>
      </c>
    </row>
    <row r="627">
      <c r="A627" s="10" t="s">
        <v>899</v>
      </c>
      <c r="B627" s="11" t="s">
        <v>50</v>
      </c>
      <c r="C627" s="12" t="s">
        <v>24</v>
      </c>
      <c r="D627" s="19">
        <v>1617.0</v>
      </c>
      <c r="E627" s="14">
        <v>1535.0</v>
      </c>
      <c r="F627" s="98">
        <f t="shared" si="1"/>
        <v>-0.05071119357</v>
      </c>
      <c r="G627" s="14">
        <v>1325.0</v>
      </c>
      <c r="H627" s="98">
        <f t="shared" si="2"/>
        <v>-0.1368078176</v>
      </c>
      <c r="I627" s="14">
        <v>1368.0</v>
      </c>
      <c r="J627" s="98">
        <f t="shared" si="3"/>
        <v>0.03245283019</v>
      </c>
      <c r="K627" s="14">
        <v>1710.0</v>
      </c>
      <c r="L627" s="98">
        <f t="shared" si="4"/>
        <v>0.25</v>
      </c>
      <c r="M627" s="98">
        <f t="shared" si="5"/>
        <v>0.05751391466</v>
      </c>
    </row>
    <row r="628">
      <c r="A628" s="10" t="s">
        <v>932</v>
      </c>
      <c r="B628" s="11" t="s">
        <v>127</v>
      </c>
      <c r="C628" s="12" t="s">
        <v>24</v>
      </c>
      <c r="D628" s="14">
        <v>2175.0</v>
      </c>
      <c r="E628" s="14">
        <v>1845.0</v>
      </c>
      <c r="F628" s="98">
        <f t="shared" si="1"/>
        <v>-0.1517241379</v>
      </c>
      <c r="G628" s="14">
        <v>1949.0</v>
      </c>
      <c r="H628" s="98">
        <f t="shared" si="2"/>
        <v>0.05636856369</v>
      </c>
      <c r="I628" s="14">
        <v>2226.0</v>
      </c>
      <c r="J628" s="98">
        <f t="shared" si="3"/>
        <v>0.1421241662</v>
      </c>
      <c r="K628" s="14">
        <v>2300.0</v>
      </c>
      <c r="L628" s="98">
        <f t="shared" si="4"/>
        <v>0.03324348607</v>
      </c>
      <c r="M628" s="98">
        <f t="shared" si="5"/>
        <v>0.05747126437</v>
      </c>
    </row>
    <row r="629">
      <c r="A629" s="10" t="s">
        <v>640</v>
      </c>
      <c r="B629" s="11" t="s">
        <v>125</v>
      </c>
      <c r="C629" s="12" t="s">
        <v>24</v>
      </c>
      <c r="D629" s="14">
        <v>1830.0</v>
      </c>
      <c r="E629" s="14">
        <v>1842.0</v>
      </c>
      <c r="F629" s="98">
        <f t="shared" si="1"/>
        <v>0.006557377049</v>
      </c>
      <c r="G629" s="14">
        <v>1740.0</v>
      </c>
      <c r="H629" s="98">
        <f t="shared" si="2"/>
        <v>-0.05537459283</v>
      </c>
      <c r="I629" s="14">
        <v>1777.0</v>
      </c>
      <c r="J629" s="98">
        <f t="shared" si="3"/>
        <v>0.02126436782</v>
      </c>
      <c r="K629" s="14">
        <v>1934.0</v>
      </c>
      <c r="L629" s="98">
        <f t="shared" si="4"/>
        <v>0.08835115363</v>
      </c>
      <c r="M629" s="98">
        <f t="shared" si="5"/>
        <v>0.05683060109</v>
      </c>
    </row>
    <row r="630">
      <c r="A630" s="10" t="s">
        <v>824</v>
      </c>
      <c r="B630" s="11" t="s">
        <v>258</v>
      </c>
      <c r="C630" s="12" t="s">
        <v>24</v>
      </c>
      <c r="D630" s="14">
        <v>1539.0</v>
      </c>
      <c r="E630" s="14">
        <v>1447.0</v>
      </c>
      <c r="F630" s="98">
        <f t="shared" si="1"/>
        <v>-0.05977907732</v>
      </c>
      <c r="G630" s="14">
        <v>1308.0</v>
      </c>
      <c r="H630" s="98">
        <f t="shared" si="2"/>
        <v>-0.09606081548</v>
      </c>
      <c r="I630" s="14">
        <v>1598.0</v>
      </c>
      <c r="J630" s="98">
        <f t="shared" si="3"/>
        <v>0.2217125382</v>
      </c>
      <c r="K630" s="14">
        <v>1625.0</v>
      </c>
      <c r="L630" s="98">
        <f t="shared" si="4"/>
        <v>0.01689612015</v>
      </c>
      <c r="M630" s="98">
        <f t="shared" si="5"/>
        <v>0.05588044185</v>
      </c>
    </row>
    <row r="631">
      <c r="A631" s="10" t="s">
        <v>246</v>
      </c>
      <c r="B631" s="11" t="s">
        <v>106</v>
      </c>
      <c r="C631" s="12" t="s">
        <v>24</v>
      </c>
      <c r="D631" s="19">
        <v>11420.0</v>
      </c>
      <c r="E631" s="14">
        <f>1696+9564</f>
        <v>11260</v>
      </c>
      <c r="F631" s="98">
        <f t="shared" si="1"/>
        <v>-0.01401050788</v>
      </c>
      <c r="G631" s="14">
        <f>1615+10171</f>
        <v>11786</v>
      </c>
      <c r="H631" s="98">
        <f t="shared" si="2"/>
        <v>0.04671403197</v>
      </c>
      <c r="I631" s="14">
        <f>1779+10243</f>
        <v>12022</v>
      </c>
      <c r="J631" s="98">
        <f t="shared" si="3"/>
        <v>0.020023757</v>
      </c>
      <c r="K631" s="14">
        <f>2227+9749</f>
        <v>11976</v>
      </c>
      <c r="L631" s="98">
        <f t="shared" si="4"/>
        <v>-0.003826318416</v>
      </c>
      <c r="M631" s="98">
        <f t="shared" si="5"/>
        <v>0.04868651489</v>
      </c>
    </row>
    <row r="632">
      <c r="A632" s="10" t="s">
        <v>1030</v>
      </c>
      <c r="B632" s="11" t="s">
        <v>88</v>
      </c>
      <c r="C632" s="12" t="s">
        <v>24</v>
      </c>
      <c r="D632" s="14">
        <v>4984.0</v>
      </c>
      <c r="E632" s="14">
        <v>4333.0</v>
      </c>
      <c r="F632" s="98">
        <f t="shared" si="1"/>
        <v>-0.1306179775</v>
      </c>
      <c r="G632" s="14">
        <v>4744.0</v>
      </c>
      <c r="H632" s="98">
        <f t="shared" si="2"/>
        <v>0.09485345027</v>
      </c>
      <c r="I632" s="14">
        <v>5059.0</v>
      </c>
      <c r="J632" s="98">
        <f t="shared" si="3"/>
        <v>0.06639966273</v>
      </c>
      <c r="K632" s="14">
        <v>5211.0</v>
      </c>
      <c r="L632" s="98">
        <f t="shared" si="4"/>
        <v>0.03004546353</v>
      </c>
      <c r="M632" s="98">
        <f t="shared" si="5"/>
        <v>0.04554574639</v>
      </c>
    </row>
    <row r="633">
      <c r="A633" s="10" t="s">
        <v>901</v>
      </c>
      <c r="B633" s="11" t="s">
        <v>50</v>
      </c>
      <c r="C633" s="12" t="s">
        <v>24</v>
      </c>
      <c r="D633" s="14">
        <v>1464.0</v>
      </c>
      <c r="E633" s="14">
        <v>1303.0</v>
      </c>
      <c r="F633" s="98">
        <f t="shared" si="1"/>
        <v>-0.1099726776</v>
      </c>
      <c r="G633" s="14">
        <v>1259.0</v>
      </c>
      <c r="H633" s="98">
        <f t="shared" si="2"/>
        <v>-0.03376822717</v>
      </c>
      <c r="I633" s="14">
        <v>1217.0</v>
      </c>
      <c r="J633" s="98">
        <f t="shared" si="3"/>
        <v>-0.03335980937</v>
      </c>
      <c r="K633" s="14">
        <v>1528.0</v>
      </c>
      <c r="L633" s="98">
        <f t="shared" si="4"/>
        <v>0.2555464256</v>
      </c>
      <c r="M633" s="98">
        <f t="shared" si="5"/>
        <v>0.04371584699</v>
      </c>
    </row>
    <row r="634">
      <c r="A634" s="31" t="s">
        <v>657</v>
      </c>
      <c r="B634" s="11" t="s">
        <v>658</v>
      </c>
      <c r="C634" s="12" t="s">
        <v>24</v>
      </c>
      <c r="D634" s="14">
        <v>1927.0</v>
      </c>
      <c r="E634" s="14">
        <v>2248.0</v>
      </c>
      <c r="F634" s="98">
        <f t="shared" si="1"/>
        <v>0.1665801764</v>
      </c>
      <c r="G634" s="14">
        <v>1988.0</v>
      </c>
      <c r="H634" s="98">
        <f t="shared" si="2"/>
        <v>-0.115658363</v>
      </c>
      <c r="I634" s="14">
        <v>2305.0</v>
      </c>
      <c r="J634" s="98">
        <f t="shared" si="3"/>
        <v>0.1594567404</v>
      </c>
      <c r="K634" s="14">
        <v>2009.0</v>
      </c>
      <c r="L634" s="98">
        <f t="shared" si="4"/>
        <v>-0.1284164859</v>
      </c>
      <c r="M634" s="98">
        <f t="shared" si="5"/>
        <v>0.04255319149</v>
      </c>
    </row>
    <row r="635">
      <c r="A635" s="49" t="s">
        <v>288</v>
      </c>
      <c r="B635" s="11" t="s">
        <v>289</v>
      </c>
      <c r="C635" s="12" t="s">
        <v>24</v>
      </c>
      <c r="D635" s="14">
        <f>21116+3022</f>
        <v>24138</v>
      </c>
      <c r="E635" s="14">
        <f>2671+23368</f>
        <v>26039</v>
      </c>
      <c r="F635" s="98">
        <f t="shared" si="1"/>
        <v>0.07875548927</v>
      </c>
      <c r="G635" s="14">
        <f>23626+1662+913</f>
        <v>26201</v>
      </c>
      <c r="H635" s="98">
        <f t="shared" si="2"/>
        <v>0.006221437075</v>
      </c>
      <c r="I635" s="14">
        <f>22652+1830+856</f>
        <v>25338</v>
      </c>
      <c r="J635" s="98">
        <f t="shared" si="3"/>
        <v>-0.03293767413</v>
      </c>
      <c r="K635" s="14">
        <f>22062+1972+1052</f>
        <v>25086</v>
      </c>
      <c r="L635" s="98">
        <f t="shared" si="4"/>
        <v>-0.009945536349</v>
      </c>
      <c r="M635" s="98">
        <f t="shared" si="5"/>
        <v>0.0392741735</v>
      </c>
    </row>
    <row r="636">
      <c r="A636" s="10" t="s">
        <v>240</v>
      </c>
      <c r="B636" s="11" t="s">
        <v>215</v>
      </c>
      <c r="C636" s="12" t="s">
        <v>24</v>
      </c>
      <c r="D636" s="14">
        <v>8311.0</v>
      </c>
      <c r="E636" s="14">
        <v>9066.0</v>
      </c>
      <c r="F636" s="98">
        <f t="shared" si="1"/>
        <v>0.09084346047</v>
      </c>
      <c r="G636" s="14">
        <v>7670.0</v>
      </c>
      <c r="H636" s="98">
        <f t="shared" si="2"/>
        <v>-0.1539819104</v>
      </c>
      <c r="I636" s="14">
        <v>8200.0</v>
      </c>
      <c r="J636" s="98">
        <f t="shared" si="3"/>
        <v>0.06910039113</v>
      </c>
      <c r="K636" s="14">
        <v>8630.0</v>
      </c>
      <c r="L636" s="98">
        <f t="shared" si="4"/>
        <v>0.05243902439</v>
      </c>
      <c r="M636" s="98">
        <f t="shared" si="5"/>
        <v>0.03838286608</v>
      </c>
    </row>
    <row r="637">
      <c r="A637" s="10" t="s">
        <v>454</v>
      </c>
      <c r="B637" s="11" t="s">
        <v>196</v>
      </c>
      <c r="C637" s="12" t="s">
        <v>24</v>
      </c>
      <c r="D637" s="14">
        <v>5565.0</v>
      </c>
      <c r="E637" s="14">
        <v>5724.0</v>
      </c>
      <c r="F637" s="98">
        <f t="shared" si="1"/>
        <v>0.02857142857</v>
      </c>
      <c r="G637" s="14">
        <v>5294.0</v>
      </c>
      <c r="H637" s="98">
        <f t="shared" si="2"/>
        <v>-0.0751222921</v>
      </c>
      <c r="I637" s="14">
        <v>5672.0</v>
      </c>
      <c r="J637" s="98">
        <f t="shared" si="3"/>
        <v>0.0714015867</v>
      </c>
      <c r="K637" s="14">
        <v>5768.0</v>
      </c>
      <c r="L637" s="98">
        <f t="shared" si="4"/>
        <v>0.01692524683</v>
      </c>
      <c r="M637" s="98">
        <f t="shared" si="5"/>
        <v>0.03647798742</v>
      </c>
    </row>
    <row r="638">
      <c r="A638" s="31" t="s">
        <v>1147</v>
      </c>
      <c r="B638" s="11" t="s">
        <v>386</v>
      </c>
      <c r="C638" s="12" t="s">
        <v>24</v>
      </c>
      <c r="D638" s="14">
        <v>2765.0</v>
      </c>
      <c r="E638" s="14">
        <v>2803.0</v>
      </c>
      <c r="F638" s="98">
        <f t="shared" si="1"/>
        <v>0.01374321881</v>
      </c>
      <c r="G638" s="14">
        <v>2754.0</v>
      </c>
      <c r="H638" s="98">
        <f t="shared" si="2"/>
        <v>-0.01748127007</v>
      </c>
      <c r="I638" s="14">
        <v>2856.0</v>
      </c>
      <c r="J638" s="98">
        <f t="shared" si="3"/>
        <v>0.03703703704</v>
      </c>
      <c r="K638" s="14">
        <v>2865.0</v>
      </c>
      <c r="L638" s="98">
        <f t="shared" si="4"/>
        <v>0.003151260504</v>
      </c>
      <c r="M638" s="98">
        <f t="shared" si="5"/>
        <v>0.03616636528</v>
      </c>
    </row>
    <row r="639">
      <c r="A639" s="31" t="s">
        <v>1073</v>
      </c>
      <c r="B639" s="11" t="s">
        <v>497</v>
      </c>
      <c r="C639" s="12" t="s">
        <v>24</v>
      </c>
      <c r="D639" s="14">
        <v>3824.0</v>
      </c>
      <c r="E639" s="14">
        <v>3945.0</v>
      </c>
      <c r="F639" s="98">
        <f t="shared" si="1"/>
        <v>0.03164225941</v>
      </c>
      <c r="G639" s="14">
        <v>3937.0</v>
      </c>
      <c r="H639" s="98">
        <f t="shared" si="2"/>
        <v>-0.002027883397</v>
      </c>
      <c r="I639" s="14">
        <v>3946.0</v>
      </c>
      <c r="J639" s="98">
        <f t="shared" si="3"/>
        <v>0.002286004572</v>
      </c>
      <c r="K639" s="14">
        <v>3961.0</v>
      </c>
      <c r="L639" s="98">
        <f t="shared" si="4"/>
        <v>0.00380131779</v>
      </c>
      <c r="M639" s="98">
        <f t="shared" si="5"/>
        <v>0.03582635983</v>
      </c>
    </row>
    <row r="640">
      <c r="A640" s="10" t="s">
        <v>394</v>
      </c>
      <c r="B640" s="11" t="s">
        <v>215</v>
      </c>
      <c r="C640" s="12" t="s">
        <v>24</v>
      </c>
      <c r="D640" s="14">
        <v>4009.0</v>
      </c>
      <c r="E640" s="14">
        <v>3620.0</v>
      </c>
      <c r="F640" s="98">
        <f t="shared" si="1"/>
        <v>-0.09703167872</v>
      </c>
      <c r="G640" s="14">
        <v>2994.0</v>
      </c>
      <c r="H640" s="98">
        <f t="shared" si="2"/>
        <v>-0.1729281768</v>
      </c>
      <c r="I640" s="14">
        <v>3139.0</v>
      </c>
      <c r="J640" s="98">
        <f t="shared" si="3"/>
        <v>0.04843019372</v>
      </c>
      <c r="K640" s="14">
        <v>4146.0</v>
      </c>
      <c r="L640" s="98">
        <f t="shared" si="4"/>
        <v>0.3208028034</v>
      </c>
      <c r="M640" s="98">
        <f t="shared" si="5"/>
        <v>0.0341731105</v>
      </c>
    </row>
    <row r="641">
      <c r="A641" s="10" t="s">
        <v>1008</v>
      </c>
      <c r="B641" s="11" t="s">
        <v>46</v>
      </c>
      <c r="C641" s="12" t="s">
        <v>24</v>
      </c>
      <c r="D641" s="14">
        <v>1741.0</v>
      </c>
      <c r="E641" s="14">
        <v>2150.0</v>
      </c>
      <c r="F641" s="98">
        <f t="shared" si="1"/>
        <v>0.2349224584</v>
      </c>
      <c r="G641" s="14">
        <v>2091.0</v>
      </c>
      <c r="H641" s="98">
        <f t="shared" si="2"/>
        <v>-0.02744186047</v>
      </c>
      <c r="I641" s="14">
        <v>1901.0</v>
      </c>
      <c r="J641" s="98">
        <f t="shared" si="3"/>
        <v>-0.09086561454</v>
      </c>
      <c r="K641" s="14">
        <v>1791.0</v>
      </c>
      <c r="L641" s="98">
        <f t="shared" si="4"/>
        <v>-0.05786428196</v>
      </c>
      <c r="M641" s="98">
        <f t="shared" si="5"/>
        <v>0.02871912694</v>
      </c>
    </row>
    <row r="642">
      <c r="A642" s="31" t="s">
        <v>630</v>
      </c>
      <c r="B642" s="11" t="s">
        <v>412</v>
      </c>
      <c r="C642" s="12" t="s">
        <v>24</v>
      </c>
      <c r="D642" s="14">
        <v>3035.0</v>
      </c>
      <c r="E642" s="14">
        <v>3014.0</v>
      </c>
      <c r="F642" s="98">
        <f t="shared" si="1"/>
        <v>-0.006919275124</v>
      </c>
      <c r="G642" s="14">
        <v>2871.0</v>
      </c>
      <c r="H642" s="98">
        <f t="shared" si="2"/>
        <v>-0.04744525547</v>
      </c>
      <c r="I642" s="14">
        <v>2904.0</v>
      </c>
      <c r="J642" s="98">
        <f t="shared" si="3"/>
        <v>0.01149425287</v>
      </c>
      <c r="K642" s="14">
        <v>3121.0</v>
      </c>
      <c r="L642" s="98">
        <f t="shared" si="4"/>
        <v>0.07472451791</v>
      </c>
      <c r="M642" s="98">
        <f t="shared" si="5"/>
        <v>0.02833607908</v>
      </c>
    </row>
    <row r="643">
      <c r="A643" s="10" t="s">
        <v>1197</v>
      </c>
      <c r="B643" s="11" t="s">
        <v>125</v>
      </c>
      <c r="C643" s="12" t="s">
        <v>24</v>
      </c>
      <c r="D643" s="14">
        <v>1013.0</v>
      </c>
      <c r="E643" s="14">
        <v>1031.0</v>
      </c>
      <c r="F643" s="98">
        <f t="shared" si="1"/>
        <v>0.01776900296</v>
      </c>
      <c r="G643" s="14">
        <v>875.0</v>
      </c>
      <c r="H643" s="98">
        <f t="shared" si="2"/>
        <v>-0.1513094083</v>
      </c>
      <c r="I643" s="14">
        <v>880.0</v>
      </c>
      <c r="J643" s="98">
        <f t="shared" si="3"/>
        <v>0.005714285714</v>
      </c>
      <c r="K643" s="14">
        <v>1038.0</v>
      </c>
      <c r="L643" s="98">
        <f t="shared" si="4"/>
        <v>0.1795454545</v>
      </c>
      <c r="M643" s="98">
        <f t="shared" si="5"/>
        <v>0.02467917078</v>
      </c>
    </row>
    <row r="644">
      <c r="A644" s="31" t="s">
        <v>795</v>
      </c>
      <c r="B644" s="11" t="s">
        <v>217</v>
      </c>
      <c r="C644" s="12" t="s">
        <v>24</v>
      </c>
      <c r="D644" s="14">
        <v>1233.0</v>
      </c>
      <c r="E644" s="14">
        <v>1017.0</v>
      </c>
      <c r="F644" s="98">
        <f t="shared" si="1"/>
        <v>-0.1751824818</v>
      </c>
      <c r="G644" s="14">
        <v>886.0</v>
      </c>
      <c r="H644" s="98">
        <f t="shared" si="2"/>
        <v>-0.1288102262</v>
      </c>
      <c r="I644" s="14">
        <v>987.0</v>
      </c>
      <c r="J644" s="98">
        <f t="shared" si="3"/>
        <v>0.1139954853</v>
      </c>
      <c r="K644" s="14">
        <v>1259.0</v>
      </c>
      <c r="L644" s="98">
        <f t="shared" si="4"/>
        <v>0.2755825735</v>
      </c>
      <c r="M644" s="98">
        <f t="shared" si="5"/>
        <v>0.02108678021</v>
      </c>
    </row>
    <row r="645">
      <c r="A645" s="10" t="s">
        <v>735</v>
      </c>
      <c r="B645" s="11" t="s">
        <v>68</v>
      </c>
      <c r="C645" s="12" t="s">
        <v>24</v>
      </c>
      <c r="D645" s="14">
        <v>3251.0</v>
      </c>
      <c r="E645" s="14">
        <v>2834.0</v>
      </c>
      <c r="F645" s="98">
        <f t="shared" si="1"/>
        <v>-0.1282682252</v>
      </c>
      <c r="G645" s="14">
        <v>3302.0</v>
      </c>
      <c r="H645" s="98">
        <f t="shared" si="2"/>
        <v>0.1651376147</v>
      </c>
      <c r="I645" s="14">
        <v>2841.0</v>
      </c>
      <c r="J645" s="98">
        <f t="shared" si="3"/>
        <v>-0.1396123561</v>
      </c>
      <c r="K645" s="14">
        <v>3302.0</v>
      </c>
      <c r="L645" s="98">
        <f t="shared" si="4"/>
        <v>0.1622668075</v>
      </c>
      <c r="M645" s="98">
        <f t="shared" si="5"/>
        <v>0.01568748078</v>
      </c>
    </row>
    <row r="646">
      <c r="A646" s="31" t="s">
        <v>682</v>
      </c>
      <c r="B646" s="11" t="s">
        <v>658</v>
      </c>
      <c r="C646" s="12" t="s">
        <v>24</v>
      </c>
      <c r="D646" s="14">
        <v>3459.0</v>
      </c>
      <c r="E646" s="14">
        <v>3432.0</v>
      </c>
      <c r="F646" s="98">
        <f t="shared" si="1"/>
        <v>-0.007805724198</v>
      </c>
      <c r="G646" s="14">
        <v>3350.0</v>
      </c>
      <c r="H646" s="98">
        <f t="shared" si="2"/>
        <v>-0.02389277389</v>
      </c>
      <c r="I646" s="14">
        <v>3566.0</v>
      </c>
      <c r="J646" s="98">
        <f t="shared" si="3"/>
        <v>0.06447761194</v>
      </c>
      <c r="K646" s="14">
        <v>3509.0</v>
      </c>
      <c r="L646" s="98">
        <f t="shared" si="4"/>
        <v>-0.01598429613</v>
      </c>
      <c r="M646" s="98">
        <f t="shared" si="5"/>
        <v>0.01445504481</v>
      </c>
    </row>
    <row r="647">
      <c r="A647" s="31" t="s">
        <v>1019</v>
      </c>
      <c r="B647" s="11" t="s">
        <v>140</v>
      </c>
      <c r="C647" s="12" t="s">
        <v>24</v>
      </c>
      <c r="D647" s="14">
        <v>2015.0</v>
      </c>
      <c r="E647" s="14">
        <v>2260.0</v>
      </c>
      <c r="F647" s="98">
        <f t="shared" si="1"/>
        <v>0.1215880893</v>
      </c>
      <c r="G647" s="14">
        <v>2003.0</v>
      </c>
      <c r="H647" s="98">
        <f t="shared" si="2"/>
        <v>-0.1137168142</v>
      </c>
      <c r="I647" s="14">
        <v>1892.0</v>
      </c>
      <c r="J647" s="98">
        <f t="shared" si="3"/>
        <v>-0.05541687469</v>
      </c>
      <c r="K647" s="14">
        <v>2041.0</v>
      </c>
      <c r="L647" s="98">
        <f t="shared" si="4"/>
        <v>0.07875264271</v>
      </c>
      <c r="M647" s="98">
        <f t="shared" si="5"/>
        <v>0.01290322581</v>
      </c>
    </row>
    <row r="648">
      <c r="A648" s="31" t="s">
        <v>806</v>
      </c>
      <c r="B648" s="11" t="s">
        <v>217</v>
      </c>
      <c r="C648" s="12" t="s">
        <v>24</v>
      </c>
      <c r="D648" s="14">
        <v>1644.0</v>
      </c>
      <c r="E648" s="14">
        <v>1423.0</v>
      </c>
      <c r="F648" s="98">
        <f t="shared" si="1"/>
        <v>-0.1344282238</v>
      </c>
      <c r="G648" s="14">
        <v>1358.0</v>
      </c>
      <c r="H648" s="98">
        <f t="shared" si="2"/>
        <v>-0.04567814476</v>
      </c>
      <c r="I648" s="14">
        <v>1528.0</v>
      </c>
      <c r="J648" s="98">
        <f t="shared" si="3"/>
        <v>0.1251840943</v>
      </c>
      <c r="K648" s="14">
        <v>1664.0</v>
      </c>
      <c r="L648" s="98">
        <f t="shared" si="4"/>
        <v>0.0890052356</v>
      </c>
      <c r="M648" s="98">
        <f t="shared" si="5"/>
        <v>0.01216545012</v>
      </c>
    </row>
    <row r="649">
      <c r="A649" s="10" t="s">
        <v>523</v>
      </c>
      <c r="B649" s="11" t="s">
        <v>237</v>
      </c>
      <c r="C649" s="12" t="s">
        <v>24</v>
      </c>
      <c r="D649" s="14">
        <v>1705.0</v>
      </c>
      <c r="E649" s="14">
        <v>1710.0</v>
      </c>
      <c r="F649" s="98">
        <f t="shared" si="1"/>
        <v>0.00293255132</v>
      </c>
      <c r="G649" s="14">
        <v>1712.0</v>
      </c>
      <c r="H649" s="98">
        <f t="shared" si="2"/>
        <v>0.001169590643</v>
      </c>
      <c r="I649" s="14">
        <v>1602.0</v>
      </c>
      <c r="J649" s="98">
        <f t="shared" si="3"/>
        <v>-0.06425233645</v>
      </c>
      <c r="K649" s="14">
        <v>1725.0</v>
      </c>
      <c r="L649" s="98">
        <f t="shared" si="4"/>
        <v>0.07677902622</v>
      </c>
      <c r="M649" s="98">
        <f t="shared" si="5"/>
        <v>0.01173020528</v>
      </c>
    </row>
    <row r="650">
      <c r="A650" s="10" t="s">
        <v>528</v>
      </c>
      <c r="B650" s="11" t="s">
        <v>194</v>
      </c>
      <c r="C650" s="12" t="s">
        <v>24</v>
      </c>
      <c r="D650" s="14">
        <v>3302.0</v>
      </c>
      <c r="E650" s="14">
        <v>3128.0</v>
      </c>
      <c r="F650" s="98">
        <f t="shared" si="1"/>
        <v>-0.05269533616</v>
      </c>
      <c r="G650" s="14">
        <v>3194.0</v>
      </c>
      <c r="H650" s="98">
        <f t="shared" si="2"/>
        <v>0.02109974425</v>
      </c>
      <c r="I650" s="14">
        <v>3284.0</v>
      </c>
      <c r="J650" s="98">
        <f t="shared" si="3"/>
        <v>0.02817783344</v>
      </c>
      <c r="K650" s="14">
        <v>3334.0</v>
      </c>
      <c r="L650" s="98">
        <f t="shared" si="4"/>
        <v>0.01522533496</v>
      </c>
      <c r="M650" s="98">
        <f t="shared" si="5"/>
        <v>0.009691096305</v>
      </c>
    </row>
    <row r="651">
      <c r="A651" s="10" t="s">
        <v>488</v>
      </c>
      <c r="B651" s="11" t="s">
        <v>104</v>
      </c>
      <c r="C651" s="12" t="s">
        <v>24</v>
      </c>
      <c r="D651" s="14">
        <v>2181.0</v>
      </c>
      <c r="E651" s="14">
        <v>2110.0</v>
      </c>
      <c r="F651" s="98">
        <f t="shared" si="1"/>
        <v>-0.03255387437</v>
      </c>
      <c r="G651" s="14">
        <v>1922.0</v>
      </c>
      <c r="H651" s="98">
        <f t="shared" si="2"/>
        <v>-0.08909952607</v>
      </c>
      <c r="I651" s="14">
        <v>2119.0</v>
      </c>
      <c r="J651" s="98">
        <f t="shared" si="3"/>
        <v>0.1024973985</v>
      </c>
      <c r="K651" s="14">
        <v>2201.0</v>
      </c>
      <c r="L651" s="98">
        <f t="shared" si="4"/>
        <v>0.03869749882</v>
      </c>
      <c r="M651" s="98">
        <f t="shared" si="5"/>
        <v>0.009170105456</v>
      </c>
    </row>
    <row r="652">
      <c r="A652" s="10" t="s">
        <v>524</v>
      </c>
      <c r="B652" s="11" t="s">
        <v>237</v>
      </c>
      <c r="C652" s="12" t="s">
        <v>24</v>
      </c>
      <c r="D652" s="14">
        <v>1732.0</v>
      </c>
      <c r="E652" s="14">
        <v>1989.0</v>
      </c>
      <c r="F652" s="98">
        <f t="shared" si="1"/>
        <v>0.1483833718</v>
      </c>
      <c r="G652" s="14">
        <v>2053.0</v>
      </c>
      <c r="H652" s="98">
        <f t="shared" si="2"/>
        <v>0.03217697335</v>
      </c>
      <c r="I652" s="14">
        <v>2004.0</v>
      </c>
      <c r="J652" s="98">
        <f t="shared" si="3"/>
        <v>-0.02386751096</v>
      </c>
      <c r="K652" s="14">
        <v>1747.0</v>
      </c>
      <c r="L652" s="98">
        <f t="shared" si="4"/>
        <v>-0.128243513</v>
      </c>
      <c r="M652" s="98">
        <f t="shared" si="5"/>
        <v>0.008660508083</v>
      </c>
    </row>
    <row r="653">
      <c r="A653" s="10" t="s">
        <v>1218</v>
      </c>
      <c r="B653" s="11" t="s">
        <v>114</v>
      </c>
      <c r="C653" s="12" t="s">
        <v>24</v>
      </c>
      <c r="D653" s="14">
        <v>1968.0</v>
      </c>
      <c r="E653" s="14">
        <v>1647.0</v>
      </c>
      <c r="F653" s="98">
        <f t="shared" si="1"/>
        <v>-0.1631097561</v>
      </c>
      <c r="G653" s="14">
        <v>1488.0</v>
      </c>
      <c r="H653" s="98">
        <f t="shared" si="2"/>
        <v>-0.09653916211</v>
      </c>
      <c r="I653" s="14">
        <v>1652.0</v>
      </c>
      <c r="J653" s="98">
        <f t="shared" si="3"/>
        <v>0.1102150538</v>
      </c>
      <c r="K653" s="14">
        <v>1983.0</v>
      </c>
      <c r="L653" s="98">
        <f t="shared" si="4"/>
        <v>0.2003631961</v>
      </c>
      <c r="M653" s="98">
        <f t="shared" si="5"/>
        <v>0.00762195122</v>
      </c>
    </row>
    <row r="654">
      <c r="A654" s="10" t="s">
        <v>553</v>
      </c>
      <c r="B654" s="11" t="s">
        <v>414</v>
      </c>
      <c r="C654" s="12" t="s">
        <v>24</v>
      </c>
      <c r="D654" s="14">
        <v>1988.0</v>
      </c>
      <c r="E654" s="14">
        <v>1990.0</v>
      </c>
      <c r="F654" s="98">
        <f t="shared" si="1"/>
        <v>0.001006036217</v>
      </c>
      <c r="G654" s="14">
        <v>1809.0</v>
      </c>
      <c r="H654" s="98">
        <f t="shared" si="2"/>
        <v>-0.09095477387</v>
      </c>
      <c r="I654" s="14">
        <v>1905.0</v>
      </c>
      <c r="J654" s="98">
        <f t="shared" si="3"/>
        <v>0.05306799337</v>
      </c>
      <c r="K654" s="14">
        <v>1996.0</v>
      </c>
      <c r="L654" s="98">
        <f t="shared" si="4"/>
        <v>0.04776902887</v>
      </c>
      <c r="M654" s="98">
        <f t="shared" si="5"/>
        <v>0.004024144869</v>
      </c>
    </row>
    <row r="655">
      <c r="A655" s="10" t="s">
        <v>515</v>
      </c>
      <c r="B655" s="11" t="s">
        <v>276</v>
      </c>
      <c r="C655" s="12" t="s">
        <v>24</v>
      </c>
      <c r="D655" s="14">
        <v>2941.0</v>
      </c>
      <c r="E655" s="14">
        <v>2815.0</v>
      </c>
      <c r="F655" s="98">
        <f t="shared" si="1"/>
        <v>-0.04284257055</v>
      </c>
      <c r="G655" s="14">
        <v>2721.0</v>
      </c>
      <c r="H655" s="98">
        <f t="shared" si="2"/>
        <v>-0.03339253996</v>
      </c>
      <c r="I655" s="14">
        <v>2853.0</v>
      </c>
      <c r="J655" s="98">
        <f t="shared" si="3"/>
        <v>0.04851157663</v>
      </c>
      <c r="K655" s="14">
        <v>2950.0</v>
      </c>
      <c r="L655" s="98">
        <f t="shared" si="4"/>
        <v>0.03399929898</v>
      </c>
      <c r="M655" s="98">
        <f t="shared" si="5"/>
        <v>0.003060183611</v>
      </c>
    </row>
    <row r="656">
      <c r="A656" s="10" t="s">
        <v>1188</v>
      </c>
      <c r="B656" s="11" t="s">
        <v>256</v>
      </c>
      <c r="C656" s="12" t="s">
        <v>24</v>
      </c>
      <c r="D656" s="14">
        <v>2318.0</v>
      </c>
      <c r="E656" s="14">
        <v>2659.0</v>
      </c>
      <c r="F656" s="98">
        <f t="shared" si="1"/>
        <v>0.1471095772</v>
      </c>
      <c r="G656" s="14">
        <v>2300.0</v>
      </c>
      <c r="H656" s="98">
        <f t="shared" si="2"/>
        <v>-0.1350131628</v>
      </c>
      <c r="I656" s="14">
        <v>2108.0</v>
      </c>
      <c r="J656" s="98">
        <f t="shared" si="3"/>
        <v>-0.08347826087</v>
      </c>
      <c r="K656" s="14">
        <v>2322.0</v>
      </c>
      <c r="L656" s="98">
        <f t="shared" si="4"/>
        <v>0.1015180266</v>
      </c>
      <c r="M656" s="98">
        <f t="shared" si="5"/>
        <v>0.001725625539</v>
      </c>
    </row>
    <row r="657">
      <c r="A657" s="31" t="s">
        <v>1140</v>
      </c>
      <c r="B657" s="11" t="s">
        <v>466</v>
      </c>
      <c r="C657" s="12" t="s">
        <v>24</v>
      </c>
      <c r="D657" s="14">
        <v>1771.0</v>
      </c>
      <c r="E657" s="14">
        <v>1608.0</v>
      </c>
      <c r="F657" s="98">
        <f t="shared" si="1"/>
        <v>-0.09203839639</v>
      </c>
      <c r="G657" s="14">
        <v>1967.0</v>
      </c>
      <c r="H657" s="98">
        <f t="shared" si="2"/>
        <v>0.2232587065</v>
      </c>
      <c r="I657" s="14">
        <v>1868.0</v>
      </c>
      <c r="J657" s="98">
        <f t="shared" si="3"/>
        <v>-0.05033045247</v>
      </c>
      <c r="K657" s="14">
        <v>1774.0</v>
      </c>
      <c r="L657" s="98">
        <f t="shared" si="4"/>
        <v>-0.05032119914</v>
      </c>
      <c r="M657" s="98">
        <f t="shared" si="5"/>
        <v>0.001693958216</v>
      </c>
    </row>
    <row r="658">
      <c r="A658" s="10" t="s">
        <v>401</v>
      </c>
      <c r="B658" s="11" t="s">
        <v>168</v>
      </c>
      <c r="C658" s="12" t="s">
        <v>24</v>
      </c>
      <c r="D658" s="14">
        <v>2953.0</v>
      </c>
      <c r="E658" s="14">
        <v>2819.0</v>
      </c>
      <c r="F658" s="98">
        <f t="shared" si="1"/>
        <v>-0.04537758212</v>
      </c>
      <c r="G658" s="14">
        <v>2451.0</v>
      </c>
      <c r="H658" s="98">
        <f t="shared" si="2"/>
        <v>-0.1305427457</v>
      </c>
      <c r="I658" s="14">
        <v>2818.0</v>
      </c>
      <c r="J658" s="98">
        <f t="shared" si="3"/>
        <v>0.1497348021</v>
      </c>
      <c r="K658" s="14">
        <v>2948.0</v>
      </c>
      <c r="L658" s="98">
        <f t="shared" si="4"/>
        <v>0.04613200852</v>
      </c>
      <c r="M658" s="98">
        <f t="shared" si="5"/>
        <v>-0.001693193363</v>
      </c>
    </row>
    <row r="659">
      <c r="A659" s="10" t="s">
        <v>1065</v>
      </c>
      <c r="B659" s="11" t="s">
        <v>106</v>
      </c>
      <c r="C659" s="12" t="s">
        <v>24</v>
      </c>
      <c r="D659" s="14">
        <v>1360.0</v>
      </c>
      <c r="E659" s="14">
        <v>1304.0</v>
      </c>
      <c r="F659" s="98">
        <f t="shared" si="1"/>
        <v>-0.04117647059</v>
      </c>
      <c r="G659" s="14">
        <v>1252.0</v>
      </c>
      <c r="H659" s="98">
        <f t="shared" si="2"/>
        <v>-0.03987730061</v>
      </c>
      <c r="I659" s="14">
        <v>1360.0</v>
      </c>
      <c r="J659" s="98">
        <f t="shared" si="3"/>
        <v>0.08626198083</v>
      </c>
      <c r="K659" s="14">
        <v>1343.0</v>
      </c>
      <c r="L659" s="98">
        <f t="shared" si="4"/>
        <v>-0.0125</v>
      </c>
      <c r="M659" s="98">
        <f t="shared" si="5"/>
        <v>-0.0125</v>
      </c>
    </row>
    <row r="660">
      <c r="A660" s="31" t="s">
        <v>496</v>
      </c>
      <c r="B660" s="11" t="s">
        <v>497</v>
      </c>
      <c r="C660" s="12" t="s">
        <v>24</v>
      </c>
      <c r="D660" s="14">
        <v>2812.0</v>
      </c>
      <c r="E660" s="14">
        <v>3969.0</v>
      </c>
      <c r="F660" s="98">
        <f t="shared" si="1"/>
        <v>0.4114509246</v>
      </c>
      <c r="G660" s="14">
        <v>3390.0</v>
      </c>
      <c r="H660" s="98">
        <f t="shared" si="2"/>
        <v>-0.1458805745</v>
      </c>
      <c r="I660" s="14">
        <v>3251.0</v>
      </c>
      <c r="J660" s="98">
        <f t="shared" si="3"/>
        <v>-0.04100294985</v>
      </c>
      <c r="K660" s="14">
        <v>2764.0</v>
      </c>
      <c r="L660" s="98">
        <f t="shared" si="4"/>
        <v>-0.1498000615</v>
      </c>
      <c r="M660" s="98">
        <f t="shared" si="5"/>
        <v>-0.01706970128</v>
      </c>
    </row>
    <row r="661">
      <c r="A661" s="10" t="s">
        <v>742</v>
      </c>
      <c r="B661" s="11" t="s">
        <v>414</v>
      </c>
      <c r="C661" s="12" t="s">
        <v>24</v>
      </c>
      <c r="D661" s="14">
        <v>1972.0</v>
      </c>
      <c r="E661" s="14">
        <v>2071.0</v>
      </c>
      <c r="F661" s="98">
        <f t="shared" si="1"/>
        <v>0.05020283976</v>
      </c>
      <c r="G661" s="14">
        <v>1843.0</v>
      </c>
      <c r="H661" s="98">
        <f t="shared" si="2"/>
        <v>-0.1100917431</v>
      </c>
      <c r="I661" s="14">
        <v>1867.0</v>
      </c>
      <c r="J661" s="98">
        <f t="shared" si="3"/>
        <v>0.01302224634</v>
      </c>
      <c r="K661" s="14">
        <v>1935.0</v>
      </c>
      <c r="L661" s="98">
        <f t="shared" si="4"/>
        <v>0.03642206749</v>
      </c>
      <c r="M661" s="98">
        <f t="shared" si="5"/>
        <v>-0.01876267748</v>
      </c>
    </row>
    <row r="662">
      <c r="A662" s="31" t="s">
        <v>1236</v>
      </c>
      <c r="B662" s="11" t="s">
        <v>459</v>
      </c>
      <c r="C662" s="12" t="s">
        <v>24</v>
      </c>
      <c r="D662" s="14">
        <v>4435.0</v>
      </c>
      <c r="E662" s="14">
        <v>4169.0</v>
      </c>
      <c r="F662" s="98">
        <f t="shared" si="1"/>
        <v>-0.05997745209</v>
      </c>
      <c r="G662" s="14">
        <v>4040.0</v>
      </c>
      <c r="H662" s="98">
        <f t="shared" si="2"/>
        <v>-0.0309426721</v>
      </c>
      <c r="I662" s="14">
        <v>4223.0</v>
      </c>
      <c r="J662" s="98">
        <f t="shared" si="3"/>
        <v>0.0452970297</v>
      </c>
      <c r="K662" s="14">
        <v>4337.0</v>
      </c>
      <c r="L662" s="98">
        <f t="shared" si="4"/>
        <v>0.02699502723</v>
      </c>
      <c r="M662" s="98">
        <f t="shared" si="5"/>
        <v>-0.02209695603</v>
      </c>
    </row>
    <row r="663">
      <c r="A663" s="31" t="s">
        <v>1074</v>
      </c>
      <c r="B663" s="11" t="s">
        <v>497</v>
      </c>
      <c r="C663" s="12" t="s">
        <v>24</v>
      </c>
      <c r="D663" s="14">
        <v>2020.0</v>
      </c>
      <c r="E663" s="14">
        <v>2156.0</v>
      </c>
      <c r="F663" s="98">
        <f t="shared" si="1"/>
        <v>0.06732673267</v>
      </c>
      <c r="G663" s="14">
        <v>1940.0</v>
      </c>
      <c r="H663" s="98">
        <f t="shared" si="2"/>
        <v>-0.1001855288</v>
      </c>
      <c r="I663" s="14">
        <v>1914.0</v>
      </c>
      <c r="J663" s="98">
        <f t="shared" si="3"/>
        <v>-0.01340206186</v>
      </c>
      <c r="K663" s="14">
        <v>1975.0</v>
      </c>
      <c r="L663" s="98">
        <f t="shared" si="4"/>
        <v>0.03187042842</v>
      </c>
      <c r="M663" s="98">
        <f t="shared" si="5"/>
        <v>-0.02227722772</v>
      </c>
    </row>
    <row r="664">
      <c r="A664" s="10" t="s">
        <v>417</v>
      </c>
      <c r="B664" s="11" t="s">
        <v>272</v>
      </c>
      <c r="C664" s="12" t="s">
        <v>24</v>
      </c>
      <c r="D664" s="14">
        <v>6275.0</v>
      </c>
      <c r="E664" s="14">
        <v>6151.0</v>
      </c>
      <c r="F664" s="98">
        <f t="shared" si="1"/>
        <v>-0.01976095618</v>
      </c>
      <c r="G664" s="14">
        <v>6497.0</v>
      </c>
      <c r="H664" s="98">
        <f t="shared" si="2"/>
        <v>0.05625101609</v>
      </c>
      <c r="I664" s="14">
        <v>6795.0</v>
      </c>
      <c r="J664" s="98">
        <f t="shared" si="3"/>
        <v>0.04586732338</v>
      </c>
      <c r="K664" s="14">
        <v>6130.0</v>
      </c>
      <c r="L664" s="98">
        <f t="shared" si="4"/>
        <v>-0.097866078</v>
      </c>
      <c r="M664" s="98">
        <f t="shared" si="5"/>
        <v>-0.02310756972</v>
      </c>
    </row>
    <row r="665">
      <c r="A665" s="31" t="s">
        <v>615</v>
      </c>
      <c r="B665" s="11" t="s">
        <v>459</v>
      </c>
      <c r="C665" s="12" t="s">
        <v>24</v>
      </c>
      <c r="D665" s="14">
        <v>5285.0</v>
      </c>
      <c r="E665" s="14">
        <v>4857.0</v>
      </c>
      <c r="F665" s="98">
        <f t="shared" si="1"/>
        <v>-0.08098391675</v>
      </c>
      <c r="G665" s="14">
        <v>4408.0</v>
      </c>
      <c r="H665" s="98">
        <f t="shared" si="2"/>
        <v>-0.09244389541</v>
      </c>
      <c r="I665" s="14">
        <v>5003.0</v>
      </c>
      <c r="J665" s="98">
        <f t="shared" si="3"/>
        <v>0.1349818512</v>
      </c>
      <c r="K665" s="14">
        <v>5162.0</v>
      </c>
      <c r="L665" s="98">
        <f t="shared" si="4"/>
        <v>0.03178093144</v>
      </c>
      <c r="M665" s="98">
        <f t="shared" si="5"/>
        <v>-0.02327341533</v>
      </c>
    </row>
    <row r="666">
      <c r="A666" s="10" t="s">
        <v>1109</v>
      </c>
      <c r="B666" s="11" t="s">
        <v>93</v>
      </c>
      <c r="C666" s="12" t="s">
        <v>24</v>
      </c>
      <c r="D666" s="14">
        <v>2550.0</v>
      </c>
      <c r="E666" s="14">
        <v>2128.0</v>
      </c>
      <c r="F666" s="98">
        <f t="shared" si="1"/>
        <v>-0.1654901961</v>
      </c>
      <c r="G666" s="14">
        <v>1916.0</v>
      </c>
      <c r="H666" s="98">
        <f t="shared" si="2"/>
        <v>-0.09962406015</v>
      </c>
      <c r="I666" s="14">
        <v>2022.0</v>
      </c>
      <c r="J666" s="98">
        <f t="shared" si="3"/>
        <v>0.05532359081</v>
      </c>
      <c r="K666" s="14">
        <v>2488.0</v>
      </c>
      <c r="L666" s="98">
        <f t="shared" si="4"/>
        <v>0.2304648863</v>
      </c>
      <c r="M666" s="98">
        <f t="shared" si="5"/>
        <v>-0.02431372549</v>
      </c>
    </row>
    <row r="667">
      <c r="A667" s="10" t="s">
        <v>235</v>
      </c>
      <c r="B667" s="11" t="s">
        <v>368</v>
      </c>
      <c r="C667" s="12" t="s">
        <v>24</v>
      </c>
      <c r="D667" s="14">
        <v>3860.0</v>
      </c>
      <c r="E667" s="14">
        <v>4227.0</v>
      </c>
      <c r="F667" s="98">
        <f t="shared" si="1"/>
        <v>0.09507772021</v>
      </c>
      <c r="G667" s="14">
        <v>4268.0</v>
      </c>
      <c r="H667" s="98">
        <f t="shared" si="2"/>
        <v>0.009699550509</v>
      </c>
      <c r="I667" s="14">
        <v>3872.0</v>
      </c>
      <c r="J667" s="98">
        <f t="shared" si="3"/>
        <v>-0.09278350515</v>
      </c>
      <c r="K667" s="14">
        <v>3766.0</v>
      </c>
      <c r="L667" s="98">
        <f t="shared" si="4"/>
        <v>-0.02737603306</v>
      </c>
      <c r="M667" s="98">
        <f t="shared" si="5"/>
        <v>-0.02435233161</v>
      </c>
    </row>
    <row r="668">
      <c r="A668" s="10" t="s">
        <v>769</v>
      </c>
      <c r="B668" s="11" t="s">
        <v>96</v>
      </c>
      <c r="C668" s="12" t="s">
        <v>24</v>
      </c>
      <c r="D668" s="14">
        <v>2129.0</v>
      </c>
      <c r="E668" s="14">
        <v>1363.0</v>
      </c>
      <c r="F668" s="98">
        <f t="shared" si="1"/>
        <v>-0.3597933302</v>
      </c>
      <c r="G668" s="14">
        <v>1360.0</v>
      </c>
      <c r="H668" s="98">
        <f t="shared" si="2"/>
        <v>-0.002201027146</v>
      </c>
      <c r="I668" s="14">
        <v>1628.0</v>
      </c>
      <c r="J668" s="98">
        <f t="shared" si="3"/>
        <v>0.1970588235</v>
      </c>
      <c r="K668" s="14">
        <v>2076.0</v>
      </c>
      <c r="L668" s="98">
        <f t="shared" si="4"/>
        <v>0.2751842752</v>
      </c>
      <c r="M668" s="98">
        <f t="shared" si="5"/>
        <v>-0.02489431658</v>
      </c>
    </row>
    <row r="669">
      <c r="A669" s="10" t="s">
        <v>695</v>
      </c>
      <c r="B669" s="11" t="s">
        <v>276</v>
      </c>
      <c r="C669" s="12" t="s">
        <v>24</v>
      </c>
      <c r="D669" s="14">
        <v>2344.0</v>
      </c>
      <c r="E669" s="14">
        <v>2164.0</v>
      </c>
      <c r="F669" s="98">
        <f t="shared" si="1"/>
        <v>-0.07679180887</v>
      </c>
      <c r="G669" s="14">
        <v>2258.0</v>
      </c>
      <c r="H669" s="98">
        <f t="shared" si="2"/>
        <v>0.04343807763</v>
      </c>
      <c r="I669" s="14">
        <v>2267.0</v>
      </c>
      <c r="J669" s="98">
        <f t="shared" si="3"/>
        <v>0.003985828167</v>
      </c>
      <c r="K669" s="14">
        <v>2277.0</v>
      </c>
      <c r="L669" s="98">
        <f t="shared" si="4"/>
        <v>0.004411116012</v>
      </c>
      <c r="M669" s="98">
        <f t="shared" si="5"/>
        <v>-0.02858361775</v>
      </c>
    </row>
    <row r="670">
      <c r="A670" s="10" t="s">
        <v>1167</v>
      </c>
      <c r="B670" s="11" t="s">
        <v>256</v>
      </c>
      <c r="C670" s="12" t="s">
        <v>24</v>
      </c>
      <c r="D670" s="14">
        <v>1843.0</v>
      </c>
      <c r="E670" s="14">
        <v>2140.0</v>
      </c>
      <c r="F670" s="98">
        <f t="shared" si="1"/>
        <v>0.1611502984</v>
      </c>
      <c r="G670" s="14">
        <v>1888.0</v>
      </c>
      <c r="H670" s="98">
        <f t="shared" si="2"/>
        <v>-0.1177570093</v>
      </c>
      <c r="I670" s="14">
        <v>1788.0</v>
      </c>
      <c r="J670" s="98">
        <f t="shared" si="3"/>
        <v>-0.05296610169</v>
      </c>
      <c r="K670" s="14">
        <v>1789.0</v>
      </c>
      <c r="L670" s="98">
        <f t="shared" si="4"/>
        <v>0.0005592841163</v>
      </c>
      <c r="M670" s="98">
        <f t="shared" si="5"/>
        <v>-0.02930005426</v>
      </c>
    </row>
    <row r="671">
      <c r="A671" s="10" t="s">
        <v>519</v>
      </c>
      <c r="B671" s="11" t="s">
        <v>347</v>
      </c>
      <c r="C671" s="12" t="s">
        <v>24</v>
      </c>
      <c r="D671" s="14">
        <v>4375.0</v>
      </c>
      <c r="E671" s="14">
        <v>5345.0</v>
      </c>
      <c r="F671" s="98">
        <f t="shared" si="1"/>
        <v>0.2217142857</v>
      </c>
      <c r="G671" s="14">
        <v>3272.0</v>
      </c>
      <c r="H671" s="98">
        <f t="shared" si="2"/>
        <v>-0.387839102</v>
      </c>
      <c r="I671" s="14">
        <v>3982.0</v>
      </c>
      <c r="J671" s="98">
        <f t="shared" si="3"/>
        <v>0.216992665</v>
      </c>
      <c r="K671" s="14">
        <v>4246.0</v>
      </c>
      <c r="L671" s="98">
        <f t="shared" si="4"/>
        <v>0.06629834254</v>
      </c>
      <c r="M671" s="98">
        <f t="shared" si="5"/>
        <v>-0.02948571429</v>
      </c>
    </row>
    <row r="672">
      <c r="A672" s="10" t="s">
        <v>773</v>
      </c>
      <c r="B672" s="11" t="s">
        <v>237</v>
      </c>
      <c r="C672" s="12" t="s">
        <v>24</v>
      </c>
      <c r="D672" s="14">
        <v>4044.0</v>
      </c>
      <c r="E672" s="14">
        <v>3398.0</v>
      </c>
      <c r="F672" s="98">
        <f t="shared" si="1"/>
        <v>-0.1597428289</v>
      </c>
      <c r="G672" s="14">
        <v>3240.0</v>
      </c>
      <c r="H672" s="98">
        <f t="shared" si="2"/>
        <v>-0.04649793996</v>
      </c>
      <c r="I672" s="14">
        <v>3731.0</v>
      </c>
      <c r="J672" s="98">
        <f t="shared" si="3"/>
        <v>0.1515432099</v>
      </c>
      <c r="K672" s="14">
        <v>3919.0</v>
      </c>
      <c r="L672" s="98">
        <f t="shared" si="4"/>
        <v>0.05038863575</v>
      </c>
      <c r="M672" s="98">
        <f t="shared" si="5"/>
        <v>-0.03090999011</v>
      </c>
    </row>
    <row r="673">
      <c r="A673" s="31" t="s">
        <v>1052</v>
      </c>
      <c r="B673" s="11" t="s">
        <v>54</v>
      </c>
      <c r="C673" s="12" t="s">
        <v>24</v>
      </c>
      <c r="D673" s="14">
        <v>1476.0</v>
      </c>
      <c r="E673" s="14">
        <v>1386.0</v>
      </c>
      <c r="F673" s="98">
        <f t="shared" si="1"/>
        <v>-0.06097560976</v>
      </c>
      <c r="G673" s="14">
        <v>1358.0</v>
      </c>
      <c r="H673" s="98">
        <f t="shared" si="2"/>
        <v>-0.0202020202</v>
      </c>
      <c r="I673" s="14">
        <v>1461.0</v>
      </c>
      <c r="J673" s="98">
        <f t="shared" si="3"/>
        <v>0.07584683358</v>
      </c>
      <c r="K673" s="14">
        <v>1430.0</v>
      </c>
      <c r="L673" s="98">
        <f t="shared" si="4"/>
        <v>-0.0212183436</v>
      </c>
      <c r="M673" s="98">
        <f t="shared" si="5"/>
        <v>-0.03116531165</v>
      </c>
    </row>
    <row r="674">
      <c r="A674" s="10" t="s">
        <v>460</v>
      </c>
      <c r="B674" s="11" t="s">
        <v>289</v>
      </c>
      <c r="C674" s="12" t="s">
        <v>24</v>
      </c>
      <c r="D674" s="14">
        <v>3991.0</v>
      </c>
      <c r="E674" s="14">
        <v>3791.0</v>
      </c>
      <c r="F674" s="98">
        <f t="shared" si="1"/>
        <v>-0.0501127537</v>
      </c>
      <c r="G674" s="14">
        <v>3738.0</v>
      </c>
      <c r="H674" s="98">
        <f t="shared" si="2"/>
        <v>-0.01398048008</v>
      </c>
      <c r="I674" s="14">
        <v>3816.0</v>
      </c>
      <c r="J674" s="98">
        <f t="shared" si="3"/>
        <v>0.02086677368</v>
      </c>
      <c r="K674" s="14">
        <v>3848.0</v>
      </c>
      <c r="L674" s="98">
        <f t="shared" si="4"/>
        <v>0.008385744235</v>
      </c>
      <c r="M674" s="98">
        <f t="shared" si="5"/>
        <v>-0.03583061889</v>
      </c>
    </row>
    <row r="675">
      <c r="A675" s="31" t="s">
        <v>1235</v>
      </c>
      <c r="B675" s="11" t="s">
        <v>459</v>
      </c>
      <c r="C675" s="12" t="s">
        <v>24</v>
      </c>
      <c r="D675" s="14">
        <v>2962.0</v>
      </c>
      <c r="E675" s="14">
        <v>2672.0</v>
      </c>
      <c r="F675" s="98">
        <f t="shared" si="1"/>
        <v>-0.09790681972</v>
      </c>
      <c r="G675" s="14">
        <v>2620.0</v>
      </c>
      <c r="H675" s="98">
        <f t="shared" si="2"/>
        <v>-0.01946107784</v>
      </c>
      <c r="I675" s="14">
        <v>2713.0</v>
      </c>
      <c r="J675" s="98">
        <f t="shared" si="3"/>
        <v>0.03549618321</v>
      </c>
      <c r="K675" s="14">
        <v>2851.0</v>
      </c>
      <c r="L675" s="98">
        <f t="shared" si="4"/>
        <v>0.05086619978</v>
      </c>
      <c r="M675" s="98">
        <f t="shared" si="5"/>
        <v>-0.03747467927</v>
      </c>
    </row>
    <row r="676">
      <c r="A676" s="10" t="s">
        <v>568</v>
      </c>
      <c r="B676" s="11" t="s">
        <v>104</v>
      </c>
      <c r="C676" s="12" t="s">
        <v>24</v>
      </c>
      <c r="D676" s="14">
        <v>1352.0</v>
      </c>
      <c r="E676" s="14">
        <v>1420.0</v>
      </c>
      <c r="F676" s="98">
        <f t="shared" si="1"/>
        <v>0.05029585799</v>
      </c>
      <c r="G676" s="14">
        <v>1252.0</v>
      </c>
      <c r="H676" s="98">
        <f t="shared" si="2"/>
        <v>-0.1183098592</v>
      </c>
      <c r="I676" s="14">
        <v>1209.0</v>
      </c>
      <c r="J676" s="98">
        <f t="shared" si="3"/>
        <v>-0.03434504792</v>
      </c>
      <c r="K676" s="14">
        <v>1301.0</v>
      </c>
      <c r="L676" s="98">
        <f t="shared" si="4"/>
        <v>0.07609594706</v>
      </c>
      <c r="M676" s="98">
        <f t="shared" si="5"/>
        <v>-0.03772189349</v>
      </c>
    </row>
    <row r="677">
      <c r="A677" s="10" t="s">
        <v>911</v>
      </c>
      <c r="B677" s="11" t="s">
        <v>50</v>
      </c>
      <c r="C677" s="12" t="s">
        <v>24</v>
      </c>
      <c r="D677" s="14">
        <v>1767.0</v>
      </c>
      <c r="E677" s="14">
        <v>1644.0</v>
      </c>
      <c r="F677" s="98">
        <f t="shared" si="1"/>
        <v>-0.06960950764</v>
      </c>
      <c r="G677" s="14">
        <v>1518.0</v>
      </c>
      <c r="H677" s="98">
        <f t="shared" si="2"/>
        <v>-0.07664233577</v>
      </c>
      <c r="I677" s="14">
        <v>1518.0</v>
      </c>
      <c r="J677" s="98">
        <f t="shared" si="3"/>
        <v>0</v>
      </c>
      <c r="K677" s="14">
        <v>1700.0</v>
      </c>
      <c r="L677" s="98">
        <f t="shared" si="4"/>
        <v>0.1198945982</v>
      </c>
      <c r="M677" s="98">
        <f t="shared" si="5"/>
        <v>-0.03791737408</v>
      </c>
    </row>
    <row r="678">
      <c r="A678" s="10" t="s">
        <v>278</v>
      </c>
      <c r="B678" s="11" t="s">
        <v>125</v>
      </c>
      <c r="C678" s="12" t="s">
        <v>24</v>
      </c>
      <c r="D678" s="14">
        <v>2180.0</v>
      </c>
      <c r="E678" s="14">
        <v>2059.0</v>
      </c>
      <c r="F678" s="98">
        <f t="shared" si="1"/>
        <v>-0.05550458716</v>
      </c>
      <c r="G678" s="14">
        <v>1739.0</v>
      </c>
      <c r="H678" s="98">
        <f t="shared" si="2"/>
        <v>-0.1554152501</v>
      </c>
      <c r="I678" s="14">
        <v>1996.0</v>
      </c>
      <c r="J678" s="98">
        <f t="shared" si="3"/>
        <v>0.147786084</v>
      </c>
      <c r="K678" s="14">
        <v>2092.0</v>
      </c>
      <c r="L678" s="98">
        <f t="shared" si="4"/>
        <v>0.04809619238</v>
      </c>
      <c r="M678" s="98">
        <f t="shared" si="5"/>
        <v>-0.04036697248</v>
      </c>
    </row>
    <row r="679">
      <c r="A679" s="10" t="s">
        <v>961</v>
      </c>
      <c r="B679" s="11" t="s">
        <v>194</v>
      </c>
      <c r="C679" s="12" t="s">
        <v>24</v>
      </c>
      <c r="D679" s="14">
        <v>2660.0</v>
      </c>
      <c r="E679" s="14">
        <v>2555.0</v>
      </c>
      <c r="F679" s="98">
        <f t="shared" si="1"/>
        <v>-0.03947368421</v>
      </c>
      <c r="G679" s="14">
        <v>2366.0</v>
      </c>
      <c r="H679" s="98">
        <f t="shared" si="2"/>
        <v>-0.07397260274</v>
      </c>
      <c r="I679" s="14">
        <v>2422.0</v>
      </c>
      <c r="J679" s="98">
        <f t="shared" si="3"/>
        <v>0.02366863905</v>
      </c>
      <c r="K679" s="14">
        <v>2551.0</v>
      </c>
      <c r="L679" s="98">
        <f t="shared" si="4"/>
        <v>0.05326176713</v>
      </c>
      <c r="M679" s="98">
        <f t="shared" si="5"/>
        <v>-0.04097744361</v>
      </c>
    </row>
    <row r="680">
      <c r="A680" s="10" t="s">
        <v>301</v>
      </c>
      <c r="B680" s="11" t="s">
        <v>337</v>
      </c>
      <c r="C680" s="12" t="s">
        <v>24</v>
      </c>
      <c r="D680" s="14">
        <v>1737.0</v>
      </c>
      <c r="E680" s="14">
        <v>1867.0</v>
      </c>
      <c r="F680" s="98">
        <f t="shared" si="1"/>
        <v>0.07484168106</v>
      </c>
      <c r="G680" s="14">
        <v>1492.0</v>
      </c>
      <c r="H680" s="98">
        <f t="shared" si="2"/>
        <v>-0.2008569898</v>
      </c>
      <c r="I680" s="14">
        <v>1534.0</v>
      </c>
      <c r="J680" s="98">
        <f t="shared" si="3"/>
        <v>0.02815013405</v>
      </c>
      <c r="K680" s="14">
        <v>1657.0</v>
      </c>
      <c r="L680" s="98">
        <f t="shared" si="4"/>
        <v>0.08018252934</v>
      </c>
      <c r="M680" s="98">
        <f t="shared" si="5"/>
        <v>-0.04605641911</v>
      </c>
    </row>
    <row r="681">
      <c r="A681" s="31" t="s">
        <v>663</v>
      </c>
      <c r="B681" s="11" t="s">
        <v>54</v>
      </c>
      <c r="C681" s="12" t="s">
        <v>24</v>
      </c>
      <c r="D681" s="14">
        <v>4866.0</v>
      </c>
      <c r="E681" s="14">
        <v>4274.0</v>
      </c>
      <c r="F681" s="98">
        <f t="shared" si="1"/>
        <v>-0.1216605014</v>
      </c>
      <c r="G681" s="14">
        <v>4247.0</v>
      </c>
      <c r="H681" s="98">
        <f t="shared" si="2"/>
        <v>-0.006317267197</v>
      </c>
      <c r="I681" s="14">
        <v>4795.0</v>
      </c>
      <c r="J681" s="98">
        <f t="shared" si="3"/>
        <v>0.1290322581</v>
      </c>
      <c r="K681" s="14">
        <v>4639.0</v>
      </c>
      <c r="L681" s="98">
        <f t="shared" si="4"/>
        <v>-0.03253388947</v>
      </c>
      <c r="M681" s="98">
        <f t="shared" si="5"/>
        <v>-0.04665022606</v>
      </c>
    </row>
    <row r="682">
      <c r="A682" s="10" t="s">
        <v>1086</v>
      </c>
      <c r="B682" s="11" t="s">
        <v>289</v>
      </c>
      <c r="C682" s="12" t="s">
        <v>24</v>
      </c>
      <c r="D682" s="14">
        <v>3381.0</v>
      </c>
      <c r="E682" s="14">
        <v>2707.0</v>
      </c>
      <c r="F682" s="98">
        <f t="shared" si="1"/>
        <v>-0.1993493049</v>
      </c>
      <c r="G682" s="14">
        <v>2617.0</v>
      </c>
      <c r="H682" s="98">
        <f t="shared" si="2"/>
        <v>-0.03324713705</v>
      </c>
      <c r="I682" s="14">
        <v>3010.0</v>
      </c>
      <c r="J682" s="98">
        <f t="shared" si="3"/>
        <v>0.1501719526</v>
      </c>
      <c r="K682" s="14">
        <v>3219.0</v>
      </c>
      <c r="L682" s="98">
        <f t="shared" si="4"/>
        <v>0.06943521595</v>
      </c>
      <c r="M682" s="98">
        <f t="shared" si="5"/>
        <v>-0.0479148181</v>
      </c>
    </row>
    <row r="683">
      <c r="A683" s="10" t="s">
        <v>1064</v>
      </c>
      <c r="B683" s="11" t="s">
        <v>106</v>
      </c>
      <c r="C683" s="12" t="s">
        <v>24</v>
      </c>
      <c r="D683" s="19">
        <v>1143.0</v>
      </c>
      <c r="E683" s="14">
        <v>1168.0</v>
      </c>
      <c r="F683" s="98">
        <f t="shared" si="1"/>
        <v>0.02187226597</v>
      </c>
      <c r="G683" s="14">
        <v>1104.0</v>
      </c>
      <c r="H683" s="98">
        <f t="shared" si="2"/>
        <v>-0.05479452055</v>
      </c>
      <c r="I683" s="14">
        <v>1130.0</v>
      </c>
      <c r="J683" s="98">
        <f t="shared" si="3"/>
        <v>0.02355072464</v>
      </c>
      <c r="K683" s="14">
        <v>1086.0</v>
      </c>
      <c r="L683" s="98">
        <f t="shared" si="4"/>
        <v>-0.0389380531</v>
      </c>
      <c r="M683" s="98">
        <f t="shared" si="5"/>
        <v>-0.0498687664</v>
      </c>
    </row>
    <row r="684">
      <c r="A684" s="31" t="s">
        <v>1020</v>
      </c>
      <c r="B684" s="11" t="s">
        <v>140</v>
      </c>
      <c r="C684" s="12" t="s">
        <v>24</v>
      </c>
      <c r="D684" s="14">
        <v>3234.0</v>
      </c>
      <c r="E684" s="14">
        <v>2979.0</v>
      </c>
      <c r="F684" s="98">
        <f t="shared" si="1"/>
        <v>-0.07884972171</v>
      </c>
      <c r="G684" s="14">
        <v>2753.0</v>
      </c>
      <c r="H684" s="98">
        <f t="shared" si="2"/>
        <v>-0.07586438402</v>
      </c>
      <c r="I684" s="14">
        <v>2801.0</v>
      </c>
      <c r="J684" s="98">
        <f t="shared" si="3"/>
        <v>0.01743552488</v>
      </c>
      <c r="K684" s="14">
        <v>3061.0</v>
      </c>
      <c r="L684" s="98">
        <f t="shared" si="4"/>
        <v>0.09282399143</v>
      </c>
      <c r="M684" s="98">
        <f t="shared" si="5"/>
        <v>-0.05349412492</v>
      </c>
    </row>
    <row r="685">
      <c r="A685" s="10" t="s">
        <v>592</v>
      </c>
      <c r="B685" s="11" t="s">
        <v>106</v>
      </c>
      <c r="C685" s="12" t="s">
        <v>24</v>
      </c>
      <c r="D685" s="14">
        <v>2444.0</v>
      </c>
      <c r="E685" s="14">
        <v>2110.0</v>
      </c>
      <c r="F685" s="98">
        <f t="shared" si="1"/>
        <v>-0.1366612111</v>
      </c>
      <c r="G685" s="14">
        <v>1881.0</v>
      </c>
      <c r="H685" s="98">
        <f t="shared" si="2"/>
        <v>-0.1085308057</v>
      </c>
      <c r="I685" s="14">
        <v>1922.0</v>
      </c>
      <c r="J685" s="98">
        <f t="shared" si="3"/>
        <v>0.02179691653</v>
      </c>
      <c r="K685" s="14">
        <v>2312.0</v>
      </c>
      <c r="L685" s="98">
        <f t="shared" si="4"/>
        <v>0.2029136316</v>
      </c>
      <c r="M685" s="98">
        <f t="shared" si="5"/>
        <v>-0.05400981997</v>
      </c>
    </row>
    <row r="686">
      <c r="A686" s="10" t="s">
        <v>590</v>
      </c>
      <c r="B686" s="11" t="s">
        <v>175</v>
      </c>
      <c r="C686" s="12" t="s">
        <v>24</v>
      </c>
      <c r="D686" s="14">
        <v>4294.0</v>
      </c>
      <c r="E686" s="14">
        <v>3889.0</v>
      </c>
      <c r="F686" s="98">
        <f t="shared" si="1"/>
        <v>-0.09431765254</v>
      </c>
      <c r="G686" s="14">
        <v>3784.0</v>
      </c>
      <c r="H686" s="98">
        <f t="shared" si="2"/>
        <v>-0.02699922859</v>
      </c>
      <c r="I686" s="14">
        <v>4023.0</v>
      </c>
      <c r="J686" s="98">
        <f t="shared" si="3"/>
        <v>0.06316067653</v>
      </c>
      <c r="K686" s="14">
        <v>4062.0</v>
      </c>
      <c r="L686" s="98">
        <f t="shared" si="4"/>
        <v>0.009694258016</v>
      </c>
      <c r="M686" s="98">
        <f t="shared" si="5"/>
        <v>-0.0540288775</v>
      </c>
    </row>
    <row r="687">
      <c r="A687" s="31" t="s">
        <v>530</v>
      </c>
      <c r="B687" s="11" t="s">
        <v>140</v>
      </c>
      <c r="C687" s="12" t="s">
        <v>24</v>
      </c>
      <c r="D687" s="14">
        <v>4888.0</v>
      </c>
      <c r="E687" s="14">
        <v>4956.0</v>
      </c>
      <c r="F687" s="98">
        <f t="shared" si="1"/>
        <v>0.01391162029</v>
      </c>
      <c r="G687" s="14">
        <v>4485.0</v>
      </c>
      <c r="H687" s="98">
        <f t="shared" si="2"/>
        <v>-0.09503631961</v>
      </c>
      <c r="I687" s="14">
        <v>4660.0</v>
      </c>
      <c r="J687" s="98">
        <f t="shared" si="3"/>
        <v>0.03901895206</v>
      </c>
      <c r="K687" s="14">
        <v>4617.0</v>
      </c>
      <c r="L687" s="98">
        <f t="shared" si="4"/>
        <v>-0.009227467811</v>
      </c>
      <c r="M687" s="98">
        <f t="shared" si="5"/>
        <v>-0.05544189853</v>
      </c>
    </row>
    <row r="688">
      <c r="A688" s="10" t="s">
        <v>610</v>
      </c>
      <c r="B688" s="11" t="s">
        <v>114</v>
      </c>
      <c r="C688" s="12" t="s">
        <v>24</v>
      </c>
      <c r="D688" s="14">
        <v>2205.0</v>
      </c>
      <c r="E688" s="14">
        <v>1879.0</v>
      </c>
      <c r="F688" s="98">
        <f t="shared" si="1"/>
        <v>-0.147845805</v>
      </c>
      <c r="G688" s="14">
        <v>1798.0</v>
      </c>
      <c r="H688" s="98">
        <f t="shared" si="2"/>
        <v>-0.04310803619</v>
      </c>
      <c r="I688" s="14">
        <v>1713.0</v>
      </c>
      <c r="J688" s="98">
        <f t="shared" si="3"/>
        <v>-0.04727474972</v>
      </c>
      <c r="K688" s="14">
        <v>2082.0</v>
      </c>
      <c r="L688" s="98">
        <f t="shared" si="4"/>
        <v>0.2154115587</v>
      </c>
      <c r="M688" s="98">
        <f t="shared" si="5"/>
        <v>-0.05578231293</v>
      </c>
    </row>
    <row r="689">
      <c r="A689" s="31" t="s">
        <v>564</v>
      </c>
      <c r="B689" s="11" t="s">
        <v>412</v>
      </c>
      <c r="C689" s="12" t="s">
        <v>24</v>
      </c>
      <c r="D689" s="14">
        <v>3378.0</v>
      </c>
      <c r="E689" s="14">
        <v>2992.0</v>
      </c>
      <c r="F689" s="98">
        <f t="shared" si="1"/>
        <v>-0.1142687981</v>
      </c>
      <c r="G689" s="14">
        <v>2917.0</v>
      </c>
      <c r="H689" s="98">
        <f t="shared" si="2"/>
        <v>-0.02506684492</v>
      </c>
      <c r="I689" s="14">
        <v>3048.0</v>
      </c>
      <c r="J689" s="98">
        <f t="shared" si="3"/>
        <v>0.04490915324</v>
      </c>
      <c r="K689" s="14">
        <v>3188.0</v>
      </c>
      <c r="L689" s="98">
        <f t="shared" si="4"/>
        <v>0.04593175853</v>
      </c>
      <c r="M689" s="98">
        <f t="shared" si="5"/>
        <v>-0.05624629959</v>
      </c>
    </row>
    <row r="690">
      <c r="A690" s="31" t="s">
        <v>941</v>
      </c>
      <c r="B690" s="11" t="s">
        <v>266</v>
      </c>
      <c r="C690" s="12" t="s">
        <v>24</v>
      </c>
      <c r="D690" s="14">
        <v>1968.0</v>
      </c>
      <c r="E690" s="14">
        <v>1384.0</v>
      </c>
      <c r="F690" s="98">
        <f t="shared" si="1"/>
        <v>-0.2967479675</v>
      </c>
      <c r="G690" s="14">
        <v>1394.0</v>
      </c>
      <c r="H690" s="98">
        <f t="shared" si="2"/>
        <v>0.007225433526</v>
      </c>
      <c r="I690" s="14">
        <v>1695.0</v>
      </c>
      <c r="J690" s="98">
        <f t="shared" si="3"/>
        <v>0.2159253945</v>
      </c>
      <c r="K690" s="14">
        <v>1855.0</v>
      </c>
      <c r="L690" s="98">
        <f t="shared" si="4"/>
        <v>0.09439528024</v>
      </c>
      <c r="M690" s="98">
        <f t="shared" si="5"/>
        <v>-0.05741869919</v>
      </c>
    </row>
    <row r="691">
      <c r="A691" s="10" t="s">
        <v>655</v>
      </c>
      <c r="B691" s="11" t="s">
        <v>104</v>
      </c>
      <c r="C691" s="12" t="s">
        <v>24</v>
      </c>
      <c r="D691" s="14">
        <v>1745.0</v>
      </c>
      <c r="E691" s="14">
        <v>1350.0</v>
      </c>
      <c r="F691" s="98">
        <f t="shared" si="1"/>
        <v>-0.2263610315</v>
      </c>
      <c r="G691" s="14">
        <v>1132.0</v>
      </c>
      <c r="H691" s="98">
        <f t="shared" si="2"/>
        <v>-0.1614814815</v>
      </c>
      <c r="I691" s="14">
        <v>1210.0</v>
      </c>
      <c r="J691" s="98">
        <f t="shared" si="3"/>
        <v>0.06890459364</v>
      </c>
      <c r="K691" s="14">
        <v>1638.0</v>
      </c>
      <c r="L691" s="98">
        <f t="shared" si="4"/>
        <v>0.3537190083</v>
      </c>
      <c r="M691" s="98">
        <f t="shared" si="5"/>
        <v>-0.06131805158</v>
      </c>
    </row>
    <row r="692">
      <c r="A692" s="31" t="s">
        <v>1248</v>
      </c>
      <c r="B692" s="11" t="s">
        <v>671</v>
      </c>
      <c r="C692" s="12" t="s">
        <v>24</v>
      </c>
      <c r="D692" s="14">
        <v>2315.0</v>
      </c>
      <c r="E692" s="14">
        <v>2406.0</v>
      </c>
      <c r="F692" s="98">
        <f t="shared" si="1"/>
        <v>0.03930885529</v>
      </c>
      <c r="G692" s="14">
        <v>2290.0</v>
      </c>
      <c r="H692" s="98">
        <f t="shared" si="2"/>
        <v>-0.04821280133</v>
      </c>
      <c r="I692" s="14">
        <v>1996.0</v>
      </c>
      <c r="J692" s="98">
        <f t="shared" si="3"/>
        <v>-0.1283842795</v>
      </c>
      <c r="K692" s="14">
        <v>2172.0</v>
      </c>
      <c r="L692" s="98">
        <f t="shared" si="4"/>
        <v>0.08817635271</v>
      </c>
      <c r="M692" s="98">
        <f t="shared" si="5"/>
        <v>-0.06177105832</v>
      </c>
    </row>
    <row r="693">
      <c r="A693" s="31" t="s">
        <v>986</v>
      </c>
      <c r="B693" s="11" t="s">
        <v>658</v>
      </c>
      <c r="C693" s="12" t="s">
        <v>24</v>
      </c>
      <c r="D693" s="14">
        <v>3340.0</v>
      </c>
      <c r="E693" s="14">
        <v>3188.0</v>
      </c>
      <c r="F693" s="98">
        <f t="shared" si="1"/>
        <v>-0.04550898204</v>
      </c>
      <c r="G693" s="14">
        <v>3007.0</v>
      </c>
      <c r="H693" s="98">
        <f t="shared" si="2"/>
        <v>-0.05677540778</v>
      </c>
      <c r="I693" s="14">
        <v>3135.0</v>
      </c>
      <c r="J693" s="98">
        <f t="shared" si="3"/>
        <v>0.04256734287</v>
      </c>
      <c r="K693" s="14">
        <v>3133.0</v>
      </c>
      <c r="L693" s="98">
        <f t="shared" si="4"/>
        <v>-0.0006379585327</v>
      </c>
      <c r="M693" s="98">
        <f t="shared" si="5"/>
        <v>-0.0619760479</v>
      </c>
    </row>
    <row r="694">
      <c r="A694" s="10" t="s">
        <v>566</v>
      </c>
      <c r="B694" s="11" t="s">
        <v>168</v>
      </c>
      <c r="C694" s="12" t="s">
        <v>24</v>
      </c>
      <c r="D694" s="14">
        <v>4347.0</v>
      </c>
      <c r="E694" s="14">
        <v>4114.0</v>
      </c>
      <c r="F694" s="98">
        <f t="shared" si="1"/>
        <v>-0.05360018403</v>
      </c>
      <c r="G694" s="14">
        <v>3747.0</v>
      </c>
      <c r="H694" s="98">
        <f t="shared" si="2"/>
        <v>-0.08920758386</v>
      </c>
      <c r="I694" s="14">
        <v>4168.0</v>
      </c>
      <c r="J694" s="98">
        <f t="shared" si="3"/>
        <v>0.1123565519</v>
      </c>
      <c r="K694" s="14">
        <v>4071.0</v>
      </c>
      <c r="L694" s="98">
        <f t="shared" si="4"/>
        <v>-0.02327255278</v>
      </c>
      <c r="M694" s="98">
        <f t="shared" si="5"/>
        <v>-0.06349206349</v>
      </c>
    </row>
    <row r="695">
      <c r="A695" s="31" t="s">
        <v>846</v>
      </c>
      <c r="B695" s="11" t="s">
        <v>412</v>
      </c>
      <c r="C695" s="12" t="s">
        <v>24</v>
      </c>
      <c r="D695" s="14">
        <v>3128.0</v>
      </c>
      <c r="E695" s="14">
        <v>2683.0</v>
      </c>
      <c r="F695" s="98">
        <f t="shared" si="1"/>
        <v>-0.1422634271</v>
      </c>
      <c r="G695" s="14">
        <v>2820.0</v>
      </c>
      <c r="H695" s="98">
        <f t="shared" si="2"/>
        <v>0.05106224376</v>
      </c>
      <c r="I695" s="14">
        <v>2619.0</v>
      </c>
      <c r="J695" s="98">
        <f t="shared" si="3"/>
        <v>-0.07127659574</v>
      </c>
      <c r="K695" s="14">
        <v>2928.0</v>
      </c>
      <c r="L695" s="98">
        <f t="shared" si="4"/>
        <v>0.1179839633</v>
      </c>
      <c r="M695" s="98">
        <f t="shared" si="5"/>
        <v>-0.06393861893</v>
      </c>
    </row>
    <row r="696">
      <c r="A696" s="10" t="s">
        <v>555</v>
      </c>
      <c r="B696" s="11" t="s">
        <v>414</v>
      </c>
      <c r="C696" s="12" t="s">
        <v>24</v>
      </c>
      <c r="D696" s="14">
        <v>1186.0</v>
      </c>
      <c r="E696" s="14">
        <v>1202.0</v>
      </c>
      <c r="F696" s="98">
        <f t="shared" si="1"/>
        <v>0.01349072513</v>
      </c>
      <c r="G696" s="14">
        <v>1028.0</v>
      </c>
      <c r="H696" s="98">
        <f t="shared" si="2"/>
        <v>-0.1447587354</v>
      </c>
      <c r="I696" s="14">
        <v>1056.0</v>
      </c>
      <c r="J696" s="98">
        <f t="shared" si="3"/>
        <v>0.02723735409</v>
      </c>
      <c r="K696" s="14">
        <v>1110.0</v>
      </c>
      <c r="L696" s="98">
        <f t="shared" si="4"/>
        <v>0.05113636364</v>
      </c>
      <c r="M696" s="98">
        <f t="shared" si="5"/>
        <v>-0.06408094435</v>
      </c>
    </row>
    <row r="697">
      <c r="A697" s="10" t="s">
        <v>529</v>
      </c>
      <c r="B697" s="11" t="s">
        <v>175</v>
      </c>
      <c r="C697" s="12" t="s">
        <v>24</v>
      </c>
      <c r="D697" s="14">
        <v>2943.0</v>
      </c>
      <c r="E697" s="14">
        <v>2488.0</v>
      </c>
      <c r="F697" s="98">
        <f t="shared" si="1"/>
        <v>-0.1546041454</v>
      </c>
      <c r="G697" s="14">
        <v>2353.0</v>
      </c>
      <c r="H697" s="98">
        <f t="shared" si="2"/>
        <v>-0.05426045016</v>
      </c>
      <c r="I697" s="14">
        <v>2353.0</v>
      </c>
      <c r="J697" s="98">
        <f t="shared" si="3"/>
        <v>0</v>
      </c>
      <c r="K697" s="14">
        <v>2753.0</v>
      </c>
      <c r="L697" s="98">
        <f t="shared" si="4"/>
        <v>0.1699957501</v>
      </c>
      <c r="M697" s="98">
        <f t="shared" si="5"/>
        <v>-0.06455997282</v>
      </c>
    </row>
    <row r="698">
      <c r="A698" s="10" t="s">
        <v>1210</v>
      </c>
      <c r="B698" s="11" t="s">
        <v>202</v>
      </c>
      <c r="C698" s="12" t="s">
        <v>24</v>
      </c>
      <c r="D698" s="19">
        <v>3000.0</v>
      </c>
      <c r="E698" s="14">
        <v>2676.0</v>
      </c>
      <c r="F698" s="98">
        <f t="shared" si="1"/>
        <v>-0.108</v>
      </c>
      <c r="G698" s="14">
        <v>2380.0</v>
      </c>
      <c r="H698" s="98">
        <f t="shared" si="2"/>
        <v>-0.110612855</v>
      </c>
      <c r="I698" s="14">
        <v>2720.0</v>
      </c>
      <c r="J698" s="98">
        <f t="shared" si="3"/>
        <v>0.1428571429</v>
      </c>
      <c r="K698" s="14">
        <v>2786.0</v>
      </c>
      <c r="L698" s="98">
        <f t="shared" si="4"/>
        <v>0.02426470588</v>
      </c>
      <c r="M698" s="98">
        <f t="shared" si="5"/>
        <v>-0.07133333333</v>
      </c>
    </row>
    <row r="699">
      <c r="A699" s="31" t="s">
        <v>674</v>
      </c>
      <c r="B699" s="11" t="s">
        <v>300</v>
      </c>
      <c r="C699" s="12" t="s">
        <v>24</v>
      </c>
      <c r="D699" s="14">
        <v>3912.0</v>
      </c>
      <c r="E699" s="14">
        <v>3825.0</v>
      </c>
      <c r="F699" s="98">
        <f t="shared" si="1"/>
        <v>-0.0222392638</v>
      </c>
      <c r="G699" s="14">
        <v>3354.0</v>
      </c>
      <c r="H699" s="98">
        <f t="shared" si="2"/>
        <v>-0.1231372549</v>
      </c>
      <c r="I699" s="14">
        <v>3687.0</v>
      </c>
      <c r="J699" s="98">
        <f t="shared" si="3"/>
        <v>0.09928443649</v>
      </c>
      <c r="K699" s="14">
        <v>3618.0</v>
      </c>
      <c r="L699" s="98">
        <f t="shared" si="4"/>
        <v>-0.01871440195</v>
      </c>
      <c r="M699" s="98">
        <f t="shared" si="5"/>
        <v>-0.07515337423</v>
      </c>
    </row>
    <row r="700">
      <c r="A700" s="10" t="s">
        <v>738</v>
      </c>
      <c r="B700" s="11" t="s">
        <v>414</v>
      </c>
      <c r="C700" s="12" t="s">
        <v>24</v>
      </c>
      <c r="D700" s="14">
        <v>1526.0</v>
      </c>
      <c r="E700" s="14">
        <v>1590.0</v>
      </c>
      <c r="F700" s="98">
        <f t="shared" si="1"/>
        <v>0.04193971166</v>
      </c>
      <c r="G700" s="14">
        <v>1269.0</v>
      </c>
      <c r="H700" s="98">
        <f t="shared" si="2"/>
        <v>-0.2018867925</v>
      </c>
      <c r="I700" s="14">
        <v>1404.0</v>
      </c>
      <c r="J700" s="98">
        <f t="shared" si="3"/>
        <v>0.1063829787</v>
      </c>
      <c r="K700" s="14">
        <v>1410.0</v>
      </c>
      <c r="L700" s="98">
        <f t="shared" si="4"/>
        <v>0.004273504274</v>
      </c>
      <c r="M700" s="98">
        <f t="shared" si="5"/>
        <v>-0.07601572739</v>
      </c>
    </row>
    <row r="701">
      <c r="A701" s="10" t="s">
        <v>972</v>
      </c>
      <c r="B701" s="11" t="s">
        <v>482</v>
      </c>
      <c r="C701" s="12" t="s">
        <v>24</v>
      </c>
      <c r="D701" s="14">
        <v>2026.0</v>
      </c>
      <c r="E701" s="14">
        <v>2279.0</v>
      </c>
      <c r="F701" s="98">
        <f t="shared" si="1"/>
        <v>0.1248766041</v>
      </c>
      <c r="G701" s="14">
        <v>2181.0</v>
      </c>
      <c r="H701" s="98">
        <f t="shared" si="2"/>
        <v>-0.04300131637</v>
      </c>
      <c r="I701" s="14">
        <v>2080.0</v>
      </c>
      <c r="J701" s="98">
        <f t="shared" si="3"/>
        <v>-0.04630903255</v>
      </c>
      <c r="K701" s="14">
        <v>1871.0</v>
      </c>
      <c r="L701" s="98">
        <f t="shared" si="4"/>
        <v>-0.1004807692</v>
      </c>
      <c r="M701" s="98">
        <f t="shared" si="5"/>
        <v>-0.07650542942</v>
      </c>
    </row>
    <row r="702">
      <c r="A702" s="31" t="s">
        <v>998</v>
      </c>
      <c r="B702" s="11" t="s">
        <v>658</v>
      </c>
      <c r="C702" s="12" t="s">
        <v>24</v>
      </c>
      <c r="D702" s="14">
        <v>2482.0</v>
      </c>
      <c r="E702" s="14">
        <v>2562.0</v>
      </c>
      <c r="F702" s="98">
        <f t="shared" si="1"/>
        <v>0.03223207091</v>
      </c>
      <c r="G702" s="14">
        <v>2640.0</v>
      </c>
      <c r="H702" s="98">
        <f t="shared" si="2"/>
        <v>0.03044496487</v>
      </c>
      <c r="I702" s="14">
        <v>2349.0</v>
      </c>
      <c r="J702" s="98">
        <f t="shared" si="3"/>
        <v>-0.1102272727</v>
      </c>
      <c r="K702" s="14">
        <v>2287.0</v>
      </c>
      <c r="L702" s="98">
        <f t="shared" si="4"/>
        <v>-0.0263942103</v>
      </c>
      <c r="M702" s="98">
        <f t="shared" si="5"/>
        <v>-0.07856567284</v>
      </c>
    </row>
    <row r="703">
      <c r="A703" s="10" t="s">
        <v>829</v>
      </c>
      <c r="B703" s="11" t="s">
        <v>134</v>
      </c>
      <c r="C703" s="12" t="s">
        <v>24</v>
      </c>
      <c r="D703" s="14">
        <v>1989.0</v>
      </c>
      <c r="E703" s="14">
        <v>1535.0</v>
      </c>
      <c r="F703" s="98">
        <f t="shared" si="1"/>
        <v>-0.2282554047</v>
      </c>
      <c r="G703" s="14">
        <v>1454.0</v>
      </c>
      <c r="H703" s="98">
        <f t="shared" si="2"/>
        <v>-0.05276872964</v>
      </c>
      <c r="I703" s="14">
        <v>1679.0</v>
      </c>
      <c r="J703" s="98">
        <f t="shared" si="3"/>
        <v>0.1547455296</v>
      </c>
      <c r="K703" s="14">
        <v>1832.0</v>
      </c>
      <c r="L703" s="98">
        <f t="shared" si="4"/>
        <v>0.09112567004</v>
      </c>
      <c r="M703" s="98">
        <f t="shared" si="5"/>
        <v>-0.07893413776</v>
      </c>
    </row>
    <row r="704">
      <c r="A704" s="10" t="s">
        <v>576</v>
      </c>
      <c r="B704" s="11" t="s">
        <v>220</v>
      </c>
      <c r="C704" s="12" t="s">
        <v>24</v>
      </c>
      <c r="D704" s="14">
        <v>2828.0</v>
      </c>
      <c r="E704" s="14">
        <v>2840.0</v>
      </c>
      <c r="F704" s="98">
        <f t="shared" si="1"/>
        <v>0.004243281471</v>
      </c>
      <c r="G704" s="14">
        <v>2856.0</v>
      </c>
      <c r="H704" s="98">
        <f t="shared" si="2"/>
        <v>0.005633802817</v>
      </c>
      <c r="I704" s="14">
        <v>2687.0</v>
      </c>
      <c r="J704" s="98">
        <f t="shared" si="3"/>
        <v>-0.05917366947</v>
      </c>
      <c r="K704" s="14">
        <v>2602.0</v>
      </c>
      <c r="L704" s="98">
        <f t="shared" si="4"/>
        <v>-0.03163379233</v>
      </c>
      <c r="M704" s="98">
        <f t="shared" si="5"/>
        <v>-0.07991513437</v>
      </c>
    </row>
    <row r="705">
      <c r="A705" s="10" t="s">
        <v>577</v>
      </c>
      <c r="B705" s="11" t="s">
        <v>220</v>
      </c>
      <c r="C705" s="12" t="s">
        <v>24</v>
      </c>
      <c r="D705" s="14">
        <v>2254.0</v>
      </c>
      <c r="E705" s="14">
        <v>2346.0</v>
      </c>
      <c r="F705" s="98">
        <f t="shared" si="1"/>
        <v>0.04081632653</v>
      </c>
      <c r="G705" s="14">
        <v>2264.0</v>
      </c>
      <c r="H705" s="98">
        <f t="shared" si="2"/>
        <v>-0.03495311168</v>
      </c>
      <c r="I705" s="14">
        <v>2101.0</v>
      </c>
      <c r="J705" s="98">
        <f t="shared" si="3"/>
        <v>-0.07199646643</v>
      </c>
      <c r="K705" s="14">
        <v>2072.0</v>
      </c>
      <c r="L705" s="98">
        <f t="shared" si="4"/>
        <v>-0.01380295098</v>
      </c>
      <c r="M705" s="98">
        <f t="shared" si="5"/>
        <v>-0.08074534161</v>
      </c>
    </row>
    <row r="706">
      <c r="A706" s="10" t="s">
        <v>776</v>
      </c>
      <c r="B706" s="11" t="s">
        <v>237</v>
      </c>
      <c r="C706" s="12" t="s">
        <v>24</v>
      </c>
      <c r="D706" s="14">
        <v>1949.0</v>
      </c>
      <c r="E706" s="14">
        <v>2067.0</v>
      </c>
      <c r="F706" s="98">
        <f t="shared" si="1"/>
        <v>0.06054386865</v>
      </c>
      <c r="G706" s="14">
        <v>1766.0</v>
      </c>
      <c r="H706" s="98">
        <f t="shared" si="2"/>
        <v>-0.1456216739</v>
      </c>
      <c r="I706" s="14">
        <v>1793.0</v>
      </c>
      <c r="J706" s="98">
        <f t="shared" si="3"/>
        <v>0.01528878822</v>
      </c>
      <c r="K706" s="14">
        <v>1790.0</v>
      </c>
      <c r="L706" s="98">
        <f t="shared" si="4"/>
        <v>-0.001673173452</v>
      </c>
      <c r="M706" s="98">
        <f t="shared" si="5"/>
        <v>-0.08158029759</v>
      </c>
    </row>
    <row r="707">
      <c r="A707" s="10" t="s">
        <v>1114</v>
      </c>
      <c r="B707" s="11" t="s">
        <v>196</v>
      </c>
      <c r="C707" s="12" t="s">
        <v>24</v>
      </c>
      <c r="D707" s="14">
        <v>2454.0</v>
      </c>
      <c r="E707" s="14">
        <v>2225.0</v>
      </c>
      <c r="F707" s="98">
        <f t="shared" si="1"/>
        <v>-0.09331703341</v>
      </c>
      <c r="G707" s="14">
        <v>1983.0</v>
      </c>
      <c r="H707" s="98">
        <f t="shared" si="2"/>
        <v>-0.1087640449</v>
      </c>
      <c r="I707" s="14">
        <v>2222.0</v>
      </c>
      <c r="J707" s="98">
        <f t="shared" si="3"/>
        <v>0.1205244579</v>
      </c>
      <c r="K707" s="14">
        <v>2253.0</v>
      </c>
      <c r="L707" s="98">
        <f t="shared" si="4"/>
        <v>0.01395139514</v>
      </c>
      <c r="M707" s="98">
        <f t="shared" si="5"/>
        <v>-0.08190709046</v>
      </c>
    </row>
    <row r="708">
      <c r="A708" s="10" t="s">
        <v>763</v>
      </c>
      <c r="B708" s="11" t="s">
        <v>96</v>
      </c>
      <c r="C708" s="12" t="s">
        <v>24</v>
      </c>
      <c r="D708" s="14">
        <v>1333.0</v>
      </c>
      <c r="E708" s="14">
        <v>948.0</v>
      </c>
      <c r="F708" s="98">
        <f t="shared" si="1"/>
        <v>-0.2888222056</v>
      </c>
      <c r="G708" s="14">
        <v>1003.0</v>
      </c>
      <c r="H708" s="98">
        <f t="shared" si="2"/>
        <v>0.05801687764</v>
      </c>
      <c r="I708" s="14">
        <v>992.0</v>
      </c>
      <c r="J708" s="98">
        <f t="shared" si="3"/>
        <v>-0.0109670987</v>
      </c>
      <c r="K708" s="14">
        <v>1223.0</v>
      </c>
      <c r="L708" s="98">
        <f t="shared" si="4"/>
        <v>0.2328629032</v>
      </c>
      <c r="M708" s="98">
        <f t="shared" si="5"/>
        <v>-0.08252063016</v>
      </c>
    </row>
    <row r="709">
      <c r="A709" s="10" t="s">
        <v>263</v>
      </c>
      <c r="B709" s="11" t="s">
        <v>93</v>
      </c>
      <c r="C709" s="12" t="s">
        <v>24</v>
      </c>
      <c r="D709" s="19">
        <v>2626.0</v>
      </c>
      <c r="E709" s="14">
        <v>2115.0</v>
      </c>
      <c r="F709" s="98">
        <f t="shared" si="1"/>
        <v>-0.1945925362</v>
      </c>
      <c r="G709" s="14">
        <v>2015.0</v>
      </c>
      <c r="H709" s="98">
        <f t="shared" si="2"/>
        <v>-0.04728132388</v>
      </c>
      <c r="I709" s="14">
        <v>2020.0</v>
      </c>
      <c r="J709" s="98">
        <f t="shared" si="3"/>
        <v>0.002481389578</v>
      </c>
      <c r="K709" s="14">
        <v>2405.0</v>
      </c>
      <c r="L709" s="98">
        <f t="shared" si="4"/>
        <v>0.1905940594</v>
      </c>
      <c r="M709" s="98">
        <f t="shared" si="5"/>
        <v>-0.08415841584</v>
      </c>
    </row>
    <row r="710">
      <c r="A710" s="10" t="s">
        <v>1219</v>
      </c>
      <c r="B710" s="11" t="s">
        <v>178</v>
      </c>
      <c r="C710" s="12" t="s">
        <v>24</v>
      </c>
      <c r="D710" s="14">
        <v>807.0</v>
      </c>
      <c r="E710" s="14">
        <v>1043.0</v>
      </c>
      <c r="F710" s="98">
        <f t="shared" si="1"/>
        <v>0.29244114</v>
      </c>
      <c r="G710" s="14">
        <v>1028.0</v>
      </c>
      <c r="H710" s="98">
        <f t="shared" si="2"/>
        <v>-0.01438159156</v>
      </c>
      <c r="I710" s="14">
        <v>741.0</v>
      </c>
      <c r="J710" s="98">
        <f t="shared" si="3"/>
        <v>-0.2791828794</v>
      </c>
      <c r="K710" s="14">
        <v>739.0</v>
      </c>
      <c r="L710" s="98">
        <f t="shared" si="4"/>
        <v>-0.002699055331</v>
      </c>
      <c r="M710" s="98">
        <f t="shared" si="5"/>
        <v>-0.08426270136</v>
      </c>
    </row>
    <row r="711">
      <c r="A711" s="10" t="s">
        <v>472</v>
      </c>
      <c r="B711" s="11" t="s">
        <v>106</v>
      </c>
      <c r="C711" s="12" t="s">
        <v>24</v>
      </c>
      <c r="D711" s="14">
        <v>1951.0</v>
      </c>
      <c r="E711" s="14">
        <v>1659.0</v>
      </c>
      <c r="F711" s="98">
        <f t="shared" si="1"/>
        <v>-0.1496668375</v>
      </c>
      <c r="G711" s="14">
        <v>1507.0</v>
      </c>
      <c r="H711" s="98">
        <f t="shared" si="2"/>
        <v>-0.09162145871</v>
      </c>
      <c r="I711" s="14">
        <v>1800.0</v>
      </c>
      <c r="J711" s="98">
        <f t="shared" si="3"/>
        <v>0.1944260119</v>
      </c>
      <c r="K711" s="14">
        <v>1786.0</v>
      </c>
      <c r="L711" s="98">
        <f t="shared" si="4"/>
        <v>-0.007777777778</v>
      </c>
      <c r="M711" s="98">
        <f t="shared" si="5"/>
        <v>-0.08457201435</v>
      </c>
    </row>
    <row r="712">
      <c r="A712" s="10" t="s">
        <v>535</v>
      </c>
      <c r="B712" s="11" t="s">
        <v>256</v>
      </c>
      <c r="C712" s="12" t="s">
        <v>24</v>
      </c>
      <c r="D712" s="14">
        <v>3694.0</v>
      </c>
      <c r="E712" s="14">
        <v>3441.0</v>
      </c>
      <c r="F712" s="98">
        <f t="shared" si="1"/>
        <v>-0.06848944234</v>
      </c>
      <c r="G712" s="14">
        <v>2901.0</v>
      </c>
      <c r="H712" s="98">
        <f t="shared" si="2"/>
        <v>-0.1569311247</v>
      </c>
      <c r="I712" s="14">
        <v>3391.0</v>
      </c>
      <c r="J712" s="98">
        <f t="shared" si="3"/>
        <v>0.1689072734</v>
      </c>
      <c r="K712" s="14">
        <v>3381.0</v>
      </c>
      <c r="L712" s="98">
        <f t="shared" si="4"/>
        <v>-0.002948982601</v>
      </c>
      <c r="M712" s="98">
        <f t="shared" si="5"/>
        <v>-0.08473199783</v>
      </c>
    </row>
    <row r="713">
      <c r="A713" s="10" t="s">
        <v>652</v>
      </c>
      <c r="B713" s="11" t="s">
        <v>243</v>
      </c>
      <c r="C713" s="12" t="s">
        <v>24</v>
      </c>
      <c r="D713" s="14">
        <v>5407.0</v>
      </c>
      <c r="E713" s="14">
        <v>4637.0</v>
      </c>
      <c r="F713" s="98">
        <f t="shared" si="1"/>
        <v>-0.1424079896</v>
      </c>
      <c r="G713" s="14">
        <v>4535.0</v>
      </c>
      <c r="H713" s="98">
        <f t="shared" si="2"/>
        <v>-0.02199698081</v>
      </c>
      <c r="I713" s="14">
        <v>4848.0</v>
      </c>
      <c r="J713" s="98">
        <f t="shared" si="3"/>
        <v>0.06901874311</v>
      </c>
      <c r="K713" s="14">
        <v>4938.0</v>
      </c>
      <c r="L713" s="98">
        <f t="shared" si="4"/>
        <v>0.01856435644</v>
      </c>
      <c r="M713" s="98">
        <f t="shared" si="5"/>
        <v>-0.08673941187</v>
      </c>
    </row>
    <row r="714">
      <c r="A714" s="10" t="s">
        <v>820</v>
      </c>
      <c r="B714" s="11" t="s">
        <v>258</v>
      </c>
      <c r="C714" s="12" t="s">
        <v>24</v>
      </c>
      <c r="D714" s="14">
        <v>1175.0</v>
      </c>
      <c r="E714" s="14">
        <v>1155.0</v>
      </c>
      <c r="F714" s="98">
        <f t="shared" si="1"/>
        <v>-0.0170212766</v>
      </c>
      <c r="G714" s="14">
        <v>993.0</v>
      </c>
      <c r="H714" s="98">
        <f t="shared" si="2"/>
        <v>-0.1402597403</v>
      </c>
      <c r="I714" s="14">
        <v>1112.0</v>
      </c>
      <c r="J714" s="98">
        <f t="shared" si="3"/>
        <v>0.1198388721</v>
      </c>
      <c r="K714" s="14">
        <v>1073.0</v>
      </c>
      <c r="L714" s="98">
        <f t="shared" si="4"/>
        <v>-0.03507194245</v>
      </c>
      <c r="M714" s="98">
        <f t="shared" si="5"/>
        <v>-0.08680851064</v>
      </c>
    </row>
    <row r="715">
      <c r="A715" s="10" t="s">
        <v>1025</v>
      </c>
      <c r="B715" s="11" t="s">
        <v>88</v>
      </c>
      <c r="C715" s="12" t="s">
        <v>24</v>
      </c>
      <c r="D715" s="14">
        <v>3392.0</v>
      </c>
      <c r="E715" s="14">
        <v>3426.0</v>
      </c>
      <c r="F715" s="98">
        <f t="shared" si="1"/>
        <v>0.01002358491</v>
      </c>
      <c r="G715" s="14">
        <v>3054.0</v>
      </c>
      <c r="H715" s="98">
        <f t="shared" si="2"/>
        <v>-0.1085814361</v>
      </c>
      <c r="I715" s="14">
        <v>2977.0</v>
      </c>
      <c r="J715" s="98">
        <f t="shared" si="3"/>
        <v>-0.02521283563</v>
      </c>
      <c r="K715" s="14">
        <v>3096.0</v>
      </c>
      <c r="L715" s="98">
        <f t="shared" si="4"/>
        <v>0.03997312731</v>
      </c>
      <c r="M715" s="98">
        <f t="shared" si="5"/>
        <v>-0.08726415094</v>
      </c>
    </row>
    <row r="716">
      <c r="A716" s="10" t="s">
        <v>905</v>
      </c>
      <c r="B716" s="11" t="s">
        <v>50</v>
      </c>
      <c r="C716" s="12" t="s">
        <v>24</v>
      </c>
      <c r="D716" s="14">
        <v>1156.0</v>
      </c>
      <c r="E716" s="14">
        <v>914.0</v>
      </c>
      <c r="F716" s="98">
        <f t="shared" si="1"/>
        <v>-0.2093425606</v>
      </c>
      <c r="G716" s="14">
        <v>728.0</v>
      </c>
      <c r="H716" s="98">
        <f t="shared" si="2"/>
        <v>-0.2035010941</v>
      </c>
      <c r="I716" s="14">
        <v>626.0</v>
      </c>
      <c r="J716" s="98">
        <f t="shared" si="3"/>
        <v>-0.1401098901</v>
      </c>
      <c r="K716" s="14">
        <v>1055.0</v>
      </c>
      <c r="L716" s="98">
        <f t="shared" si="4"/>
        <v>0.6853035144</v>
      </c>
      <c r="M716" s="98">
        <f t="shared" si="5"/>
        <v>-0.08737024221</v>
      </c>
    </row>
    <row r="717">
      <c r="A717" s="31" t="s">
        <v>809</v>
      </c>
      <c r="B717" s="11" t="s">
        <v>217</v>
      </c>
      <c r="C717" s="12" t="s">
        <v>24</v>
      </c>
      <c r="D717" s="14">
        <v>1188.0</v>
      </c>
      <c r="E717" s="14">
        <v>960.0</v>
      </c>
      <c r="F717" s="98">
        <f t="shared" si="1"/>
        <v>-0.1919191919</v>
      </c>
      <c r="G717" s="14">
        <v>958.0</v>
      </c>
      <c r="H717" s="98">
        <f t="shared" si="2"/>
        <v>-0.002083333333</v>
      </c>
      <c r="I717" s="14">
        <v>990.0</v>
      </c>
      <c r="J717" s="98">
        <f t="shared" si="3"/>
        <v>0.03340292276</v>
      </c>
      <c r="K717" s="14">
        <v>1083.0</v>
      </c>
      <c r="L717" s="98">
        <f t="shared" si="4"/>
        <v>0.09393939394</v>
      </c>
      <c r="M717" s="98">
        <f t="shared" si="5"/>
        <v>-0.08838383838</v>
      </c>
    </row>
    <row r="718">
      <c r="A718" s="10" t="s">
        <v>914</v>
      </c>
      <c r="B718" s="11" t="s">
        <v>337</v>
      </c>
      <c r="C718" s="12" t="s">
        <v>24</v>
      </c>
      <c r="D718" s="14">
        <v>2443.0</v>
      </c>
      <c r="E718" s="14">
        <v>2231.0</v>
      </c>
      <c r="F718" s="98">
        <f t="shared" si="1"/>
        <v>-0.08677855096</v>
      </c>
      <c r="G718" s="14">
        <v>2226.0</v>
      </c>
      <c r="H718" s="98">
        <f t="shared" si="2"/>
        <v>-0.002241147468</v>
      </c>
      <c r="I718" s="14">
        <v>2153.0</v>
      </c>
      <c r="J718" s="98">
        <f t="shared" si="3"/>
        <v>-0.03279424978</v>
      </c>
      <c r="K718" s="14">
        <v>2226.0</v>
      </c>
      <c r="L718" s="98">
        <f t="shared" si="4"/>
        <v>0.03390617743</v>
      </c>
      <c r="M718" s="98">
        <f t="shared" si="5"/>
        <v>-0.0888252149</v>
      </c>
    </row>
    <row r="719">
      <c r="A719" s="10" t="s">
        <v>420</v>
      </c>
      <c r="B719" s="11" t="s">
        <v>414</v>
      </c>
      <c r="C719" s="12" t="s">
        <v>24</v>
      </c>
      <c r="D719" s="14">
        <v>2127.0</v>
      </c>
      <c r="E719" s="14">
        <v>2100.0</v>
      </c>
      <c r="F719" s="98">
        <f t="shared" si="1"/>
        <v>-0.01269393512</v>
      </c>
      <c r="G719" s="14">
        <v>1788.0</v>
      </c>
      <c r="H719" s="98">
        <f t="shared" si="2"/>
        <v>-0.1485714286</v>
      </c>
      <c r="I719" s="14">
        <v>1868.0</v>
      </c>
      <c r="J719" s="98">
        <f t="shared" si="3"/>
        <v>0.04474272931</v>
      </c>
      <c r="K719" s="14">
        <v>1932.0</v>
      </c>
      <c r="L719" s="98">
        <f t="shared" si="4"/>
        <v>0.03426124197</v>
      </c>
      <c r="M719" s="98">
        <f t="shared" si="5"/>
        <v>-0.09167842031</v>
      </c>
    </row>
    <row r="720">
      <c r="A720" s="10" t="s">
        <v>190</v>
      </c>
      <c r="B720" s="11" t="s">
        <v>125</v>
      </c>
      <c r="C720" s="12" t="s">
        <v>24</v>
      </c>
      <c r="D720" s="14">
        <v>2562.0</v>
      </c>
      <c r="E720" s="14">
        <v>2164.0</v>
      </c>
      <c r="F720" s="98">
        <f t="shared" si="1"/>
        <v>-0.1553473849</v>
      </c>
      <c r="G720" s="14">
        <v>1849.0</v>
      </c>
      <c r="H720" s="98">
        <f t="shared" si="2"/>
        <v>-0.1455637708</v>
      </c>
      <c r="I720" s="14">
        <v>1799.0</v>
      </c>
      <c r="J720" s="98">
        <f t="shared" si="3"/>
        <v>-0.02704164413</v>
      </c>
      <c r="K720" s="14">
        <v>2321.0</v>
      </c>
      <c r="L720" s="98">
        <f t="shared" si="4"/>
        <v>0.2901612007</v>
      </c>
      <c r="M720" s="98">
        <f t="shared" si="5"/>
        <v>-0.09406713505</v>
      </c>
    </row>
    <row r="721">
      <c r="A721" s="10" t="s">
        <v>1200</v>
      </c>
      <c r="B721" s="11" t="s">
        <v>125</v>
      </c>
      <c r="C721" s="12" t="s">
        <v>24</v>
      </c>
      <c r="D721" s="14">
        <v>1050.0</v>
      </c>
      <c r="E721" s="14">
        <v>878.0</v>
      </c>
      <c r="F721" s="98">
        <f t="shared" si="1"/>
        <v>-0.1638095238</v>
      </c>
      <c r="G721" s="14">
        <v>881.0</v>
      </c>
      <c r="H721" s="98">
        <f t="shared" si="2"/>
        <v>0.003416856492</v>
      </c>
      <c r="I721" s="14">
        <v>914.0</v>
      </c>
      <c r="J721" s="98">
        <f t="shared" si="3"/>
        <v>0.03745743473</v>
      </c>
      <c r="K721" s="14">
        <v>950.0</v>
      </c>
      <c r="L721" s="98">
        <f t="shared" si="4"/>
        <v>0.03938730853</v>
      </c>
      <c r="M721" s="98">
        <f t="shared" si="5"/>
        <v>-0.09523809524</v>
      </c>
    </row>
    <row r="722">
      <c r="A722" s="10" t="s">
        <v>971</v>
      </c>
      <c r="B722" s="11" t="s">
        <v>482</v>
      </c>
      <c r="C722" s="12" t="s">
        <v>24</v>
      </c>
      <c r="D722" s="14">
        <v>2204.0</v>
      </c>
      <c r="E722" s="14">
        <v>1889.0</v>
      </c>
      <c r="F722" s="98">
        <f t="shared" si="1"/>
        <v>-0.1429219601</v>
      </c>
      <c r="G722" s="14">
        <v>1905.0</v>
      </c>
      <c r="H722" s="98">
        <f t="shared" si="2"/>
        <v>0.008470089995</v>
      </c>
      <c r="I722" s="14">
        <v>1987.0</v>
      </c>
      <c r="J722" s="98">
        <f t="shared" si="3"/>
        <v>0.04304461942</v>
      </c>
      <c r="K722" s="14">
        <v>1992.0</v>
      </c>
      <c r="L722" s="98">
        <f t="shared" si="4"/>
        <v>0.002516356316</v>
      </c>
      <c r="M722" s="98">
        <f t="shared" si="5"/>
        <v>-0.09618874773</v>
      </c>
    </row>
    <row r="723">
      <c r="A723" s="10" t="s">
        <v>1110</v>
      </c>
      <c r="B723" s="11" t="s">
        <v>93</v>
      </c>
      <c r="C723" s="12" t="s">
        <v>24</v>
      </c>
      <c r="D723" s="19">
        <v>3594.0</v>
      </c>
      <c r="E723" s="14">
        <v>2780.0</v>
      </c>
      <c r="F723" s="98">
        <f t="shared" si="1"/>
        <v>-0.2264885921</v>
      </c>
      <c r="G723" s="14">
        <v>2177.0</v>
      </c>
      <c r="H723" s="98">
        <f t="shared" si="2"/>
        <v>-0.2169064748</v>
      </c>
      <c r="I723" s="14">
        <v>3006.0</v>
      </c>
      <c r="J723" s="98">
        <f t="shared" si="3"/>
        <v>0.380799265</v>
      </c>
      <c r="K723" s="14">
        <v>3246.0</v>
      </c>
      <c r="L723" s="98">
        <f t="shared" si="4"/>
        <v>0.07984031936</v>
      </c>
      <c r="M723" s="98">
        <f t="shared" si="5"/>
        <v>-0.09682804674</v>
      </c>
    </row>
    <row r="724">
      <c r="A724" s="10" t="s">
        <v>966</v>
      </c>
      <c r="B724" s="11" t="s">
        <v>194</v>
      </c>
      <c r="C724" s="12" t="s">
        <v>24</v>
      </c>
      <c r="D724" s="14">
        <v>1796.0</v>
      </c>
      <c r="E724" s="14">
        <v>1862.0</v>
      </c>
      <c r="F724" s="98">
        <f t="shared" si="1"/>
        <v>0.03674832962</v>
      </c>
      <c r="G724" s="14">
        <v>1810.0</v>
      </c>
      <c r="H724" s="98">
        <f t="shared" si="2"/>
        <v>-0.02792696026</v>
      </c>
      <c r="I724" s="14">
        <v>1734.0</v>
      </c>
      <c r="J724" s="98">
        <f t="shared" si="3"/>
        <v>-0.04198895028</v>
      </c>
      <c r="K724" s="14">
        <v>1622.0</v>
      </c>
      <c r="L724" s="98">
        <f t="shared" si="4"/>
        <v>-0.0645905421</v>
      </c>
      <c r="M724" s="98">
        <f t="shared" si="5"/>
        <v>-0.09688195991</v>
      </c>
    </row>
    <row r="725">
      <c r="A725" s="31" t="s">
        <v>596</v>
      </c>
      <c r="B725" s="11" t="s">
        <v>356</v>
      </c>
      <c r="C725" s="12" t="s">
        <v>24</v>
      </c>
      <c r="D725" s="14">
        <v>2523.0</v>
      </c>
      <c r="E725" s="14">
        <v>2376.0</v>
      </c>
      <c r="F725" s="98">
        <f t="shared" si="1"/>
        <v>-0.05826397146</v>
      </c>
      <c r="G725" s="14">
        <v>2395.0</v>
      </c>
      <c r="H725" s="98">
        <f t="shared" si="2"/>
        <v>0.007996632997</v>
      </c>
      <c r="I725" s="14">
        <v>2276.0</v>
      </c>
      <c r="J725" s="98">
        <f t="shared" si="3"/>
        <v>-0.0496868476</v>
      </c>
      <c r="K725" s="14">
        <v>2277.0</v>
      </c>
      <c r="L725" s="98">
        <f t="shared" si="4"/>
        <v>0.0004393673111</v>
      </c>
      <c r="M725" s="98">
        <f t="shared" si="5"/>
        <v>-0.09750297265</v>
      </c>
    </row>
    <row r="726">
      <c r="A726" s="10" t="s">
        <v>859</v>
      </c>
      <c r="B726" s="11" t="s">
        <v>243</v>
      </c>
      <c r="C726" s="12" t="s">
        <v>24</v>
      </c>
      <c r="D726" s="14">
        <v>1640.0</v>
      </c>
      <c r="E726" s="14">
        <v>1588.0</v>
      </c>
      <c r="F726" s="98">
        <f t="shared" si="1"/>
        <v>-0.03170731707</v>
      </c>
      <c r="G726" s="14">
        <v>1400.0</v>
      </c>
      <c r="H726" s="98">
        <f t="shared" si="2"/>
        <v>-0.1183879093</v>
      </c>
      <c r="I726" s="14">
        <v>1350.0</v>
      </c>
      <c r="J726" s="98">
        <f t="shared" si="3"/>
        <v>-0.03571428571</v>
      </c>
      <c r="K726" s="14">
        <v>1480.0</v>
      </c>
      <c r="L726" s="98">
        <f t="shared" si="4"/>
        <v>0.0962962963</v>
      </c>
      <c r="M726" s="98">
        <f t="shared" si="5"/>
        <v>-0.09756097561</v>
      </c>
    </row>
    <row r="727">
      <c r="A727" s="10" t="s">
        <v>740</v>
      </c>
      <c r="B727" s="11" t="s">
        <v>414</v>
      </c>
      <c r="C727" s="12" t="s">
        <v>24</v>
      </c>
      <c r="D727" s="14">
        <v>865.0</v>
      </c>
      <c r="E727" s="14">
        <v>973.0</v>
      </c>
      <c r="F727" s="98">
        <f t="shared" si="1"/>
        <v>0.1248554913</v>
      </c>
      <c r="G727" s="14">
        <v>643.0</v>
      </c>
      <c r="H727" s="98">
        <f t="shared" si="2"/>
        <v>-0.3391572456</v>
      </c>
      <c r="I727" s="14">
        <v>884.0</v>
      </c>
      <c r="J727" s="98">
        <f t="shared" si="3"/>
        <v>0.3748055988</v>
      </c>
      <c r="K727" s="14">
        <v>780.0</v>
      </c>
      <c r="L727" s="98">
        <f t="shared" si="4"/>
        <v>-0.1176470588</v>
      </c>
      <c r="M727" s="98">
        <f t="shared" si="5"/>
        <v>-0.09826589595</v>
      </c>
    </row>
    <row r="728">
      <c r="A728" s="10" t="s">
        <v>984</v>
      </c>
      <c r="B728" s="11" t="s">
        <v>482</v>
      </c>
      <c r="C728" s="12" t="s">
        <v>24</v>
      </c>
      <c r="D728" s="14">
        <v>2006.0</v>
      </c>
      <c r="E728" s="14">
        <v>1941.0</v>
      </c>
      <c r="F728" s="98">
        <f t="shared" si="1"/>
        <v>-0.03240279163</v>
      </c>
      <c r="G728" s="14">
        <v>1929.0</v>
      </c>
      <c r="H728" s="98">
        <f t="shared" si="2"/>
        <v>-0.006182380216</v>
      </c>
      <c r="I728" s="14">
        <v>1886.0</v>
      </c>
      <c r="J728" s="98">
        <f t="shared" si="3"/>
        <v>-0.02229134266</v>
      </c>
      <c r="K728" s="14">
        <v>1806.0</v>
      </c>
      <c r="L728" s="98">
        <f t="shared" si="4"/>
        <v>-0.04241781548</v>
      </c>
      <c r="M728" s="98">
        <f t="shared" si="5"/>
        <v>-0.09970089731</v>
      </c>
    </row>
    <row r="729">
      <c r="A729" s="10" t="s">
        <v>750</v>
      </c>
      <c r="B729" s="11" t="s">
        <v>414</v>
      </c>
      <c r="C729" s="12" t="s">
        <v>24</v>
      </c>
      <c r="D729" s="14">
        <v>852.0</v>
      </c>
      <c r="E729" s="14">
        <v>794.0</v>
      </c>
      <c r="F729" s="98">
        <f t="shared" si="1"/>
        <v>-0.06807511737</v>
      </c>
      <c r="G729" s="14">
        <v>770.0</v>
      </c>
      <c r="H729" s="98">
        <f t="shared" si="2"/>
        <v>-0.03022670025</v>
      </c>
      <c r="I729" s="14">
        <v>768.0</v>
      </c>
      <c r="J729" s="98">
        <f t="shared" si="3"/>
        <v>-0.002597402597</v>
      </c>
      <c r="K729" s="14">
        <v>766.0</v>
      </c>
      <c r="L729" s="98">
        <f t="shared" si="4"/>
        <v>-0.002604166667</v>
      </c>
      <c r="M729" s="98">
        <f t="shared" si="5"/>
        <v>-0.1009389671</v>
      </c>
    </row>
    <row r="730">
      <c r="A730" s="10" t="s">
        <v>423</v>
      </c>
      <c r="B730" s="11" t="s">
        <v>237</v>
      </c>
      <c r="C730" s="12" t="s">
        <v>24</v>
      </c>
      <c r="D730" s="14">
        <v>2459.0</v>
      </c>
      <c r="E730" s="14">
        <v>2486.0</v>
      </c>
      <c r="F730" s="98">
        <f t="shared" si="1"/>
        <v>0.0109800732</v>
      </c>
      <c r="G730" s="14">
        <v>2171.0</v>
      </c>
      <c r="H730" s="98">
        <f t="shared" si="2"/>
        <v>-0.1267095736</v>
      </c>
      <c r="I730" s="14">
        <v>2255.0</v>
      </c>
      <c r="J730" s="98">
        <f t="shared" si="3"/>
        <v>0.03869184708</v>
      </c>
      <c r="K730" s="14">
        <v>2206.0</v>
      </c>
      <c r="L730" s="98">
        <f t="shared" si="4"/>
        <v>-0.02172949002</v>
      </c>
      <c r="M730" s="98">
        <f t="shared" si="5"/>
        <v>-0.1028873526</v>
      </c>
    </row>
    <row r="731">
      <c r="A731" s="31" t="s">
        <v>465</v>
      </c>
      <c r="B731" s="11" t="s">
        <v>466</v>
      </c>
      <c r="C731" s="12" t="s">
        <v>24</v>
      </c>
      <c r="D731" s="14">
        <v>4168.0</v>
      </c>
      <c r="E731" s="14">
        <v>3625.0</v>
      </c>
      <c r="F731" s="98">
        <f t="shared" si="1"/>
        <v>-0.1302783109</v>
      </c>
      <c r="G731" s="14">
        <v>3486.0</v>
      </c>
      <c r="H731" s="98">
        <f t="shared" si="2"/>
        <v>-0.03834482759</v>
      </c>
      <c r="I731" s="14">
        <v>3583.0</v>
      </c>
      <c r="J731" s="98">
        <f t="shared" si="3"/>
        <v>0.02782558807</v>
      </c>
      <c r="K731" s="14">
        <v>3739.0</v>
      </c>
      <c r="L731" s="98">
        <f t="shared" si="4"/>
        <v>0.04353893385</v>
      </c>
      <c r="M731" s="98">
        <f t="shared" si="5"/>
        <v>-0.1029270633</v>
      </c>
    </row>
    <row r="732">
      <c r="A732" s="31" t="s">
        <v>1146</v>
      </c>
      <c r="B732" s="11" t="s">
        <v>386</v>
      </c>
      <c r="C732" s="12" t="s">
        <v>24</v>
      </c>
      <c r="D732" s="14">
        <v>3569.0</v>
      </c>
      <c r="E732" s="14">
        <v>3355.0</v>
      </c>
      <c r="F732" s="98">
        <f t="shared" si="1"/>
        <v>-0.05996077333</v>
      </c>
      <c r="G732" s="14">
        <v>2855.0</v>
      </c>
      <c r="H732" s="98">
        <f t="shared" si="2"/>
        <v>-0.1490312966</v>
      </c>
      <c r="I732" s="14">
        <v>2843.0</v>
      </c>
      <c r="J732" s="98">
        <f t="shared" si="3"/>
        <v>-0.004203152364</v>
      </c>
      <c r="K732" s="14">
        <v>3200.0</v>
      </c>
      <c r="L732" s="98">
        <f t="shared" si="4"/>
        <v>0.1255715793</v>
      </c>
      <c r="M732" s="98">
        <f t="shared" si="5"/>
        <v>-0.1033903054</v>
      </c>
    </row>
    <row r="733">
      <c r="A733" s="10" t="s">
        <v>316</v>
      </c>
      <c r="B733" s="11" t="s">
        <v>125</v>
      </c>
      <c r="C733" s="12" t="s">
        <v>24</v>
      </c>
      <c r="D733" s="14">
        <v>1328.0</v>
      </c>
      <c r="E733" s="14">
        <v>1142.0</v>
      </c>
      <c r="F733" s="98">
        <f t="shared" si="1"/>
        <v>-0.140060241</v>
      </c>
      <c r="G733" s="14">
        <v>1112.0</v>
      </c>
      <c r="H733" s="98">
        <f t="shared" si="2"/>
        <v>-0.02626970228</v>
      </c>
      <c r="I733" s="14">
        <v>1154.0</v>
      </c>
      <c r="J733" s="98">
        <f t="shared" si="3"/>
        <v>0.03776978417</v>
      </c>
      <c r="K733" s="14">
        <v>1189.0</v>
      </c>
      <c r="L733" s="98">
        <f t="shared" si="4"/>
        <v>0.03032928943</v>
      </c>
      <c r="M733" s="98">
        <f t="shared" si="5"/>
        <v>-0.1046686747</v>
      </c>
    </row>
    <row r="734">
      <c r="A734" s="10" t="s">
        <v>585</v>
      </c>
      <c r="B734" s="11" t="s">
        <v>194</v>
      </c>
      <c r="C734" s="12" t="s">
        <v>24</v>
      </c>
      <c r="D734" s="14">
        <v>4214.0</v>
      </c>
      <c r="E734" s="14">
        <v>4028.0</v>
      </c>
      <c r="F734" s="98">
        <f t="shared" si="1"/>
        <v>-0.04413858567</v>
      </c>
      <c r="G734" s="14">
        <v>3618.0</v>
      </c>
      <c r="H734" s="98">
        <f t="shared" si="2"/>
        <v>-0.1017874876</v>
      </c>
      <c r="I734" s="14">
        <v>3698.0</v>
      </c>
      <c r="J734" s="98">
        <f t="shared" si="3"/>
        <v>0.0221116639</v>
      </c>
      <c r="K734" s="14">
        <v>3768.0</v>
      </c>
      <c r="L734" s="98">
        <f t="shared" si="4"/>
        <v>0.01892915089</v>
      </c>
      <c r="M734" s="98">
        <f t="shared" si="5"/>
        <v>-0.1058376839</v>
      </c>
    </row>
    <row r="735">
      <c r="A735" s="10" t="s">
        <v>853</v>
      </c>
      <c r="B735" s="11" t="s">
        <v>243</v>
      </c>
      <c r="C735" s="12" t="s">
        <v>24</v>
      </c>
      <c r="D735" s="14">
        <v>3147.0</v>
      </c>
      <c r="E735" s="14">
        <v>2973.0</v>
      </c>
      <c r="F735" s="98">
        <f t="shared" si="1"/>
        <v>-0.0552907531</v>
      </c>
      <c r="G735" s="14">
        <v>2607.0</v>
      </c>
      <c r="H735" s="98">
        <f t="shared" si="2"/>
        <v>-0.1231079717</v>
      </c>
      <c r="I735" s="14">
        <v>2916.0</v>
      </c>
      <c r="J735" s="98">
        <f t="shared" si="3"/>
        <v>0.1185270426</v>
      </c>
      <c r="K735" s="14">
        <v>2813.0</v>
      </c>
      <c r="L735" s="98">
        <f t="shared" si="4"/>
        <v>-0.0353223594</v>
      </c>
      <c r="M735" s="98">
        <f t="shared" si="5"/>
        <v>-0.1061328249</v>
      </c>
    </row>
    <row r="736">
      <c r="A736" s="10" t="s">
        <v>1009</v>
      </c>
      <c r="B736" s="11" t="s">
        <v>46</v>
      </c>
      <c r="C736" s="12" t="s">
        <v>24</v>
      </c>
      <c r="D736" s="14">
        <v>2599.0</v>
      </c>
      <c r="E736" s="14">
        <v>2453.0</v>
      </c>
      <c r="F736" s="98">
        <f t="shared" si="1"/>
        <v>-0.0561754521</v>
      </c>
      <c r="G736" s="14">
        <v>2076.0</v>
      </c>
      <c r="H736" s="98">
        <f t="shared" si="2"/>
        <v>-0.15368936</v>
      </c>
      <c r="I736" s="14">
        <v>2364.0</v>
      </c>
      <c r="J736" s="98">
        <f t="shared" si="3"/>
        <v>0.1387283237</v>
      </c>
      <c r="K736" s="14">
        <v>2323.0</v>
      </c>
      <c r="L736" s="98">
        <f t="shared" si="4"/>
        <v>-0.01734348562</v>
      </c>
      <c r="M736" s="98">
        <f t="shared" si="5"/>
        <v>-0.1061946903</v>
      </c>
    </row>
    <row r="737">
      <c r="A737" s="31" t="s">
        <v>1061</v>
      </c>
      <c r="B737" s="11" t="s">
        <v>358</v>
      </c>
      <c r="C737" s="12" t="s">
        <v>24</v>
      </c>
      <c r="D737" s="14">
        <v>2877.0</v>
      </c>
      <c r="E737" s="14">
        <v>2669.0</v>
      </c>
      <c r="F737" s="98">
        <f t="shared" si="1"/>
        <v>-0.07229753215</v>
      </c>
      <c r="G737" s="14">
        <v>2638.0</v>
      </c>
      <c r="H737" s="98">
        <f t="shared" si="2"/>
        <v>-0.01161483702</v>
      </c>
      <c r="I737" s="14">
        <v>2635.0</v>
      </c>
      <c r="J737" s="98">
        <f t="shared" si="3"/>
        <v>-0.001137225171</v>
      </c>
      <c r="K737" s="14">
        <v>2570.0</v>
      </c>
      <c r="L737" s="98">
        <f t="shared" si="4"/>
        <v>-0.02466793169</v>
      </c>
      <c r="M737" s="98">
        <f t="shared" si="5"/>
        <v>-0.1067083768</v>
      </c>
    </row>
    <row r="738">
      <c r="A738" s="10" t="s">
        <v>668</v>
      </c>
      <c r="B738" s="11" t="s">
        <v>114</v>
      </c>
      <c r="C738" s="12" t="s">
        <v>24</v>
      </c>
      <c r="D738" s="14">
        <v>4736.0</v>
      </c>
      <c r="E738" s="14">
        <v>4732.0</v>
      </c>
      <c r="F738" s="98">
        <f t="shared" si="1"/>
        <v>-0.0008445945946</v>
      </c>
      <c r="G738" s="14">
        <v>3913.0</v>
      </c>
      <c r="H738" s="98">
        <f t="shared" si="2"/>
        <v>-0.1730769231</v>
      </c>
      <c r="I738" s="14">
        <v>4167.0</v>
      </c>
      <c r="J738" s="98">
        <f t="shared" si="3"/>
        <v>0.06491183235</v>
      </c>
      <c r="K738" s="14">
        <v>4220.0</v>
      </c>
      <c r="L738" s="98">
        <f t="shared" si="4"/>
        <v>0.01271898248</v>
      </c>
      <c r="M738" s="98">
        <f t="shared" si="5"/>
        <v>-0.1089527027</v>
      </c>
    </row>
    <row r="739">
      <c r="A739" s="10" t="s">
        <v>1161</v>
      </c>
      <c r="B739" s="11" t="s">
        <v>272</v>
      </c>
      <c r="C739" s="12" t="s">
        <v>24</v>
      </c>
      <c r="D739" s="14">
        <v>1922.0</v>
      </c>
      <c r="E739" s="14">
        <f>770+1469</f>
        <v>2239</v>
      </c>
      <c r="F739" s="98">
        <f t="shared" si="1"/>
        <v>0.1649323621</v>
      </c>
      <c r="G739" s="14">
        <f>1044+667</f>
        <v>1711</v>
      </c>
      <c r="H739" s="98">
        <f t="shared" si="2"/>
        <v>-0.2358195623</v>
      </c>
      <c r="I739" s="14">
        <f>1330+1046</f>
        <v>2376</v>
      </c>
      <c r="J739" s="98">
        <f t="shared" si="3"/>
        <v>0.3886616014</v>
      </c>
      <c r="K739" s="14">
        <f>1044+667</f>
        <v>1711</v>
      </c>
      <c r="L739" s="98">
        <f t="shared" si="4"/>
        <v>-0.2798821549</v>
      </c>
      <c r="M739" s="98">
        <f t="shared" si="5"/>
        <v>-0.1097814776</v>
      </c>
    </row>
    <row r="740">
      <c r="A740" s="10" t="s">
        <v>865</v>
      </c>
      <c r="B740" s="11" t="s">
        <v>168</v>
      </c>
      <c r="C740" s="12" t="s">
        <v>24</v>
      </c>
      <c r="D740" s="14">
        <v>1608.0</v>
      </c>
      <c r="E740" s="14">
        <v>1649.0</v>
      </c>
      <c r="F740" s="98">
        <f t="shared" si="1"/>
        <v>0.02549751244</v>
      </c>
      <c r="G740" s="14">
        <v>1424.0</v>
      </c>
      <c r="H740" s="98">
        <f t="shared" si="2"/>
        <v>-0.1364463311</v>
      </c>
      <c r="I740" s="14">
        <v>1462.0</v>
      </c>
      <c r="J740" s="98">
        <f t="shared" si="3"/>
        <v>0.02668539326</v>
      </c>
      <c r="K740" s="14">
        <v>1427.0</v>
      </c>
      <c r="L740" s="98">
        <f t="shared" si="4"/>
        <v>-0.02393980848</v>
      </c>
      <c r="M740" s="98">
        <f t="shared" si="5"/>
        <v>-0.1125621891</v>
      </c>
    </row>
    <row r="741">
      <c r="A741" s="31" t="s">
        <v>939</v>
      </c>
      <c r="B741" s="11" t="s">
        <v>266</v>
      </c>
      <c r="C741" s="12" t="s">
        <v>24</v>
      </c>
      <c r="D741" s="14">
        <v>1608.0</v>
      </c>
      <c r="E741" s="14">
        <v>1362.0</v>
      </c>
      <c r="F741" s="98">
        <f t="shared" si="1"/>
        <v>-0.1529850746</v>
      </c>
      <c r="G741" s="14">
        <v>1287.0</v>
      </c>
      <c r="H741" s="98">
        <f t="shared" si="2"/>
        <v>-0.0550660793</v>
      </c>
      <c r="I741" s="14">
        <v>1378.0</v>
      </c>
      <c r="J741" s="98">
        <f t="shared" si="3"/>
        <v>0.07070707071</v>
      </c>
      <c r="K741" s="14">
        <v>1423.0</v>
      </c>
      <c r="L741" s="98">
        <f t="shared" si="4"/>
        <v>0.03265602322</v>
      </c>
      <c r="M741" s="98">
        <f t="shared" si="5"/>
        <v>-0.1150497512</v>
      </c>
    </row>
    <row r="742">
      <c r="A742" s="10" t="s">
        <v>563</v>
      </c>
      <c r="B742" s="11" t="s">
        <v>258</v>
      </c>
      <c r="C742" s="12" t="s">
        <v>24</v>
      </c>
      <c r="D742" s="14">
        <v>1868.0</v>
      </c>
      <c r="E742" s="14">
        <v>1781.0</v>
      </c>
      <c r="F742" s="98">
        <f t="shared" si="1"/>
        <v>-0.0465738758</v>
      </c>
      <c r="G742" s="14">
        <v>1674.0</v>
      </c>
      <c r="H742" s="98">
        <f t="shared" si="2"/>
        <v>-0.06007860752</v>
      </c>
      <c r="I742" s="14">
        <v>1574.0</v>
      </c>
      <c r="J742" s="98">
        <f t="shared" si="3"/>
        <v>-0.05973715651</v>
      </c>
      <c r="K742" s="14">
        <v>1651.0</v>
      </c>
      <c r="L742" s="98">
        <f t="shared" si="4"/>
        <v>0.04891994917</v>
      </c>
      <c r="M742" s="98">
        <f t="shared" si="5"/>
        <v>-0.1161670236</v>
      </c>
    </row>
    <row r="743">
      <c r="A743" s="10" t="s">
        <v>381</v>
      </c>
      <c r="B743" s="11" t="s">
        <v>374</v>
      </c>
      <c r="C743" s="12" t="s">
        <v>24</v>
      </c>
      <c r="D743" s="14">
        <v>9884.0</v>
      </c>
      <c r="E743" s="14">
        <v>7474.0</v>
      </c>
      <c r="F743" s="98">
        <f t="shared" si="1"/>
        <v>-0.2438284096</v>
      </c>
      <c r="G743" s="14">
        <v>6707.0</v>
      </c>
      <c r="H743" s="98">
        <f t="shared" si="2"/>
        <v>-0.1026224244</v>
      </c>
      <c r="I743" s="14">
        <v>7804.0</v>
      </c>
      <c r="J743" s="98">
        <f t="shared" si="3"/>
        <v>0.1635604592</v>
      </c>
      <c r="K743" s="14">
        <v>8717.0</v>
      </c>
      <c r="L743" s="98">
        <f t="shared" si="4"/>
        <v>0.1169912865</v>
      </c>
      <c r="M743" s="98">
        <f t="shared" si="5"/>
        <v>-0.1180696074</v>
      </c>
    </row>
    <row r="744">
      <c r="A744" s="10" t="s">
        <v>785</v>
      </c>
      <c r="B744" s="11" t="s">
        <v>237</v>
      </c>
      <c r="C744" s="12" t="s">
        <v>24</v>
      </c>
      <c r="D744" s="14">
        <v>1545.0</v>
      </c>
      <c r="E744" s="14">
        <v>1529.0</v>
      </c>
      <c r="F744" s="98">
        <f t="shared" si="1"/>
        <v>-0.01035598706</v>
      </c>
      <c r="G744" s="14">
        <v>1431.0</v>
      </c>
      <c r="H744" s="98">
        <f t="shared" si="2"/>
        <v>-0.0640941792</v>
      </c>
      <c r="I744" s="14">
        <v>1255.0</v>
      </c>
      <c r="J744" s="98">
        <f t="shared" si="3"/>
        <v>-0.1229909154</v>
      </c>
      <c r="K744" s="14">
        <v>1362.0</v>
      </c>
      <c r="L744" s="98">
        <f t="shared" si="4"/>
        <v>0.08525896414</v>
      </c>
      <c r="M744" s="98">
        <f t="shared" si="5"/>
        <v>-0.1184466019</v>
      </c>
    </row>
    <row r="745">
      <c r="A745" s="31" t="s">
        <v>1232</v>
      </c>
      <c r="B745" s="11" t="s">
        <v>459</v>
      </c>
      <c r="C745" s="12" t="s">
        <v>24</v>
      </c>
      <c r="D745" s="14">
        <v>5762.0</v>
      </c>
      <c r="E745" s="14">
        <v>5913.0</v>
      </c>
      <c r="F745" s="98">
        <f t="shared" si="1"/>
        <v>0.02620617841</v>
      </c>
      <c r="G745" s="14">
        <v>5559.0</v>
      </c>
      <c r="H745" s="98">
        <f t="shared" si="2"/>
        <v>-0.05986808727</v>
      </c>
      <c r="I745" s="14">
        <v>5072.0</v>
      </c>
      <c r="J745" s="98">
        <f t="shared" si="3"/>
        <v>-0.08760568448</v>
      </c>
      <c r="K745" s="14">
        <v>5076.0</v>
      </c>
      <c r="L745" s="98">
        <f t="shared" si="4"/>
        <v>0.0007886435331</v>
      </c>
      <c r="M745" s="98">
        <f t="shared" si="5"/>
        <v>-0.1190558834</v>
      </c>
    </row>
    <row r="746">
      <c r="A746" s="31" t="s">
        <v>1092</v>
      </c>
      <c r="B746" s="11" t="s">
        <v>356</v>
      </c>
      <c r="C746" s="12" t="s">
        <v>24</v>
      </c>
      <c r="D746" s="14">
        <v>1794.0</v>
      </c>
      <c r="E746" s="14">
        <v>1567.0</v>
      </c>
      <c r="F746" s="98">
        <f t="shared" si="1"/>
        <v>-0.1265328874</v>
      </c>
      <c r="G746" s="14">
        <v>1553.0</v>
      </c>
      <c r="H746" s="98">
        <f t="shared" si="2"/>
        <v>-0.008934269304</v>
      </c>
      <c r="I746" s="14">
        <v>1556.0</v>
      </c>
      <c r="J746" s="98">
        <f t="shared" si="3"/>
        <v>0.00193174501</v>
      </c>
      <c r="K746" s="14">
        <v>1580.0</v>
      </c>
      <c r="L746" s="98">
        <f t="shared" si="4"/>
        <v>0.01542416452</v>
      </c>
      <c r="M746" s="98">
        <f t="shared" si="5"/>
        <v>-0.1192865106</v>
      </c>
    </row>
    <row r="747">
      <c r="A747" s="10" t="s">
        <v>862</v>
      </c>
      <c r="B747" s="11" t="s">
        <v>168</v>
      </c>
      <c r="C747" s="12" t="s">
        <v>24</v>
      </c>
      <c r="D747" s="14">
        <v>918.0</v>
      </c>
      <c r="E747" s="14">
        <v>800.0</v>
      </c>
      <c r="F747" s="98">
        <f t="shared" si="1"/>
        <v>-0.128540305</v>
      </c>
      <c r="G747" s="14">
        <v>667.0</v>
      </c>
      <c r="H747" s="98">
        <f t="shared" si="2"/>
        <v>-0.16625</v>
      </c>
      <c r="I747" s="14">
        <v>805.0</v>
      </c>
      <c r="J747" s="98">
        <f t="shared" si="3"/>
        <v>0.2068965517</v>
      </c>
      <c r="K747" s="14">
        <v>806.0</v>
      </c>
      <c r="L747" s="98">
        <f t="shared" si="4"/>
        <v>0.001242236025</v>
      </c>
      <c r="M747" s="98">
        <f t="shared" si="5"/>
        <v>-0.1220043573</v>
      </c>
    </row>
    <row r="748">
      <c r="A748" s="31" t="s">
        <v>1018</v>
      </c>
      <c r="B748" s="11" t="s">
        <v>140</v>
      </c>
      <c r="C748" s="12" t="s">
        <v>24</v>
      </c>
      <c r="D748" s="14">
        <v>1730.0</v>
      </c>
      <c r="E748" s="14">
        <v>1267.0</v>
      </c>
      <c r="F748" s="98">
        <f t="shared" si="1"/>
        <v>-0.2676300578</v>
      </c>
      <c r="G748" s="14">
        <v>1175.0</v>
      </c>
      <c r="H748" s="98">
        <f t="shared" si="2"/>
        <v>-0.0726124704</v>
      </c>
      <c r="I748" s="14">
        <v>1253.0</v>
      </c>
      <c r="J748" s="98">
        <f t="shared" si="3"/>
        <v>0.06638297872</v>
      </c>
      <c r="K748" s="14">
        <v>1516.0</v>
      </c>
      <c r="L748" s="98">
        <f t="shared" si="4"/>
        <v>0.209896249</v>
      </c>
      <c r="M748" s="98">
        <f t="shared" si="5"/>
        <v>-0.123699422</v>
      </c>
    </row>
    <row r="749">
      <c r="A749" s="10" t="s">
        <v>857</v>
      </c>
      <c r="B749" s="11" t="s">
        <v>243</v>
      </c>
      <c r="C749" s="12" t="s">
        <v>24</v>
      </c>
      <c r="D749" s="14">
        <v>2610.0</v>
      </c>
      <c r="E749" s="14">
        <v>2236.0</v>
      </c>
      <c r="F749" s="98">
        <f t="shared" si="1"/>
        <v>-0.1432950192</v>
      </c>
      <c r="G749" s="14">
        <v>2000.0</v>
      </c>
      <c r="H749" s="98">
        <f t="shared" si="2"/>
        <v>-0.1055456172</v>
      </c>
      <c r="I749" s="14">
        <v>1989.0</v>
      </c>
      <c r="J749" s="98">
        <f t="shared" si="3"/>
        <v>-0.0055</v>
      </c>
      <c r="K749" s="14">
        <v>2287.0</v>
      </c>
      <c r="L749" s="98">
        <f t="shared" si="4"/>
        <v>0.1498240322</v>
      </c>
      <c r="M749" s="98">
        <f t="shared" si="5"/>
        <v>-0.1237547893</v>
      </c>
    </row>
    <row r="750">
      <c r="A750" s="10" t="s">
        <v>508</v>
      </c>
      <c r="B750" s="11" t="s">
        <v>104</v>
      </c>
      <c r="C750" s="12" t="s">
        <v>24</v>
      </c>
      <c r="D750" s="14">
        <v>4961.0</v>
      </c>
      <c r="E750" s="14">
        <v>3813.0</v>
      </c>
      <c r="F750" s="98">
        <f t="shared" si="1"/>
        <v>-0.2314049587</v>
      </c>
      <c r="G750" s="14">
        <v>3467.0</v>
      </c>
      <c r="H750" s="98">
        <f t="shared" si="2"/>
        <v>-0.09074219774</v>
      </c>
      <c r="I750" s="14">
        <v>4083.0</v>
      </c>
      <c r="J750" s="98">
        <f t="shared" si="3"/>
        <v>0.1776752235</v>
      </c>
      <c r="K750" s="14">
        <v>4345.0</v>
      </c>
      <c r="L750" s="98">
        <f t="shared" si="4"/>
        <v>0.06416850355</v>
      </c>
      <c r="M750" s="98">
        <f t="shared" si="5"/>
        <v>-0.1241685144</v>
      </c>
    </row>
    <row r="751">
      <c r="A751" s="31" t="s">
        <v>871</v>
      </c>
      <c r="B751" s="11" t="s">
        <v>307</v>
      </c>
      <c r="C751" s="12" t="s">
        <v>24</v>
      </c>
      <c r="D751" s="14">
        <v>1093.0</v>
      </c>
      <c r="E751" s="14">
        <v>965.0</v>
      </c>
      <c r="F751" s="98">
        <f t="shared" si="1"/>
        <v>-0.1171088747</v>
      </c>
      <c r="G751" s="14">
        <v>941.0</v>
      </c>
      <c r="H751" s="98">
        <f t="shared" si="2"/>
        <v>-0.02487046632</v>
      </c>
      <c r="I751" s="14">
        <v>901.0</v>
      </c>
      <c r="J751" s="98">
        <f t="shared" si="3"/>
        <v>-0.04250797024</v>
      </c>
      <c r="K751" s="14">
        <v>957.0</v>
      </c>
      <c r="L751" s="98">
        <f t="shared" si="4"/>
        <v>0.06215316315</v>
      </c>
      <c r="M751" s="98">
        <f t="shared" si="5"/>
        <v>-0.1244281793</v>
      </c>
    </row>
    <row r="752">
      <c r="A752" s="10" t="s">
        <v>1022</v>
      </c>
      <c r="B752" s="11" t="s">
        <v>88</v>
      </c>
      <c r="C752" s="12" t="s">
        <v>24</v>
      </c>
      <c r="D752" s="14">
        <v>2171.0</v>
      </c>
      <c r="E752" s="14">
        <v>1959.0</v>
      </c>
      <c r="F752" s="98">
        <f t="shared" si="1"/>
        <v>-0.09765085214</v>
      </c>
      <c r="G752" s="14">
        <v>1911.0</v>
      </c>
      <c r="H752" s="98">
        <f t="shared" si="2"/>
        <v>-0.02450229709</v>
      </c>
      <c r="I752" s="14">
        <v>1739.0</v>
      </c>
      <c r="J752" s="98">
        <f t="shared" si="3"/>
        <v>-0.09000523286</v>
      </c>
      <c r="K752" s="14">
        <v>1900.0</v>
      </c>
      <c r="L752" s="98">
        <f t="shared" si="4"/>
        <v>0.09258194365</v>
      </c>
      <c r="M752" s="98">
        <f t="shared" si="5"/>
        <v>-0.1248272685</v>
      </c>
    </row>
    <row r="753">
      <c r="A753" s="10" t="s">
        <v>315</v>
      </c>
      <c r="B753" s="11" t="s">
        <v>368</v>
      </c>
      <c r="C753" s="12" t="s">
        <v>24</v>
      </c>
      <c r="D753" s="14">
        <v>611.0</v>
      </c>
      <c r="E753" s="14">
        <v>504.0</v>
      </c>
      <c r="F753" s="98">
        <f t="shared" si="1"/>
        <v>-0.1751227496</v>
      </c>
      <c r="G753" s="14">
        <v>528.0</v>
      </c>
      <c r="H753" s="98">
        <f t="shared" si="2"/>
        <v>0.04761904762</v>
      </c>
      <c r="I753" s="14">
        <v>479.0</v>
      </c>
      <c r="J753" s="98">
        <f t="shared" si="3"/>
        <v>-0.0928030303</v>
      </c>
      <c r="K753" s="14">
        <v>534.0</v>
      </c>
      <c r="L753" s="98">
        <f t="shared" si="4"/>
        <v>0.114822547</v>
      </c>
      <c r="M753" s="98">
        <f t="shared" si="5"/>
        <v>-0.1260229133</v>
      </c>
    </row>
    <row r="754">
      <c r="A754" s="10" t="s">
        <v>743</v>
      </c>
      <c r="B754" s="11" t="s">
        <v>414</v>
      </c>
      <c r="C754" s="12" t="s">
        <v>24</v>
      </c>
      <c r="D754" s="14">
        <v>1620.0</v>
      </c>
      <c r="E754" s="14">
        <v>1668.0</v>
      </c>
      <c r="F754" s="98">
        <f t="shared" si="1"/>
        <v>0.02962962963</v>
      </c>
      <c r="G754" s="14">
        <v>1502.0</v>
      </c>
      <c r="H754" s="98">
        <f t="shared" si="2"/>
        <v>-0.09952038369</v>
      </c>
      <c r="I754" s="14">
        <v>1338.0</v>
      </c>
      <c r="J754" s="98">
        <f t="shared" si="3"/>
        <v>-0.1091877497</v>
      </c>
      <c r="K754" s="14">
        <v>1410.0</v>
      </c>
      <c r="L754" s="98">
        <f t="shared" si="4"/>
        <v>0.05381165919</v>
      </c>
      <c r="M754" s="98">
        <f t="shared" si="5"/>
        <v>-0.1296296296</v>
      </c>
    </row>
    <row r="755">
      <c r="A755" s="10" t="s">
        <v>758</v>
      </c>
      <c r="B755" s="11" t="s">
        <v>414</v>
      </c>
      <c r="C755" s="12" t="s">
        <v>24</v>
      </c>
      <c r="D755" s="14">
        <v>1555.0</v>
      </c>
      <c r="E755" s="14">
        <v>1196.0</v>
      </c>
      <c r="F755" s="98">
        <f t="shared" si="1"/>
        <v>-0.2308681672</v>
      </c>
      <c r="G755" s="14">
        <v>1062.0</v>
      </c>
      <c r="H755" s="98">
        <f t="shared" si="2"/>
        <v>-0.1120401338</v>
      </c>
      <c r="I755" s="14">
        <v>1205.0</v>
      </c>
      <c r="J755" s="98">
        <f t="shared" si="3"/>
        <v>0.1346516008</v>
      </c>
      <c r="K755" s="14">
        <v>1353.0</v>
      </c>
      <c r="L755" s="98">
        <f t="shared" si="4"/>
        <v>0.1228215768</v>
      </c>
      <c r="M755" s="98">
        <f t="shared" si="5"/>
        <v>-0.129903537</v>
      </c>
    </row>
    <row r="756">
      <c r="A756" s="10" t="s">
        <v>312</v>
      </c>
      <c r="B756" s="11" t="s">
        <v>178</v>
      </c>
      <c r="C756" s="12" t="s">
        <v>24</v>
      </c>
      <c r="D756" s="14">
        <v>1438.0</v>
      </c>
      <c r="E756" s="14">
        <v>1185.0</v>
      </c>
      <c r="F756" s="98">
        <f t="shared" si="1"/>
        <v>-0.1759388039</v>
      </c>
      <c r="G756" s="14">
        <v>1018.0</v>
      </c>
      <c r="H756" s="98">
        <f t="shared" si="2"/>
        <v>-0.14092827</v>
      </c>
      <c r="I756" s="14">
        <v>1150.0</v>
      </c>
      <c r="J756" s="98">
        <f t="shared" si="3"/>
        <v>0.1296660118</v>
      </c>
      <c r="K756" s="14">
        <v>1251.0</v>
      </c>
      <c r="L756" s="98">
        <f t="shared" si="4"/>
        <v>0.08782608696</v>
      </c>
      <c r="M756" s="98">
        <f t="shared" si="5"/>
        <v>-0.1300417246</v>
      </c>
    </row>
    <row r="757">
      <c r="A757" s="10" t="s">
        <v>906</v>
      </c>
      <c r="B757" s="11" t="s">
        <v>50</v>
      </c>
      <c r="C757" s="12" t="s">
        <v>24</v>
      </c>
      <c r="D757" s="14">
        <v>1720.0</v>
      </c>
      <c r="E757" s="14">
        <v>1468.0</v>
      </c>
      <c r="F757" s="98">
        <f t="shared" si="1"/>
        <v>-0.1465116279</v>
      </c>
      <c r="G757" s="14">
        <v>1410.0</v>
      </c>
      <c r="H757" s="98">
        <f t="shared" si="2"/>
        <v>-0.03950953678</v>
      </c>
      <c r="I757" s="14">
        <v>1473.0</v>
      </c>
      <c r="J757" s="98">
        <f t="shared" si="3"/>
        <v>0.04468085106</v>
      </c>
      <c r="K757" s="14">
        <v>1496.0</v>
      </c>
      <c r="L757" s="98">
        <f t="shared" si="4"/>
        <v>0.0156143924</v>
      </c>
      <c r="M757" s="98">
        <f t="shared" si="5"/>
        <v>-0.1302325581</v>
      </c>
    </row>
    <row r="758">
      <c r="A758" s="31" t="s">
        <v>591</v>
      </c>
      <c r="B758" s="11" t="s">
        <v>358</v>
      </c>
      <c r="C758" s="12" t="s">
        <v>24</v>
      </c>
      <c r="D758" s="14">
        <v>2804.0</v>
      </c>
      <c r="E758" s="14">
        <v>2393.0</v>
      </c>
      <c r="F758" s="98">
        <f t="shared" si="1"/>
        <v>-0.1465763195</v>
      </c>
      <c r="G758" s="14">
        <v>2319.0</v>
      </c>
      <c r="H758" s="98">
        <f t="shared" si="2"/>
        <v>-0.03092352695</v>
      </c>
      <c r="I758" s="14">
        <v>2424.0</v>
      </c>
      <c r="J758" s="98">
        <f t="shared" si="3"/>
        <v>0.04527813713</v>
      </c>
      <c r="K758" s="14">
        <v>2437.0</v>
      </c>
      <c r="L758" s="98">
        <f t="shared" si="4"/>
        <v>0.005363036304</v>
      </c>
      <c r="M758" s="98">
        <f t="shared" si="5"/>
        <v>-0.1308844508</v>
      </c>
    </row>
    <row r="759">
      <c r="A759" s="31" t="s">
        <v>1098</v>
      </c>
      <c r="B759" s="11" t="s">
        <v>356</v>
      </c>
      <c r="C759" s="12" t="s">
        <v>24</v>
      </c>
      <c r="D759" s="14">
        <v>4690.0</v>
      </c>
      <c r="E759" s="14">
        <v>4287.0</v>
      </c>
      <c r="F759" s="98">
        <f t="shared" si="1"/>
        <v>-0.08592750533</v>
      </c>
      <c r="G759" s="14">
        <v>4223.0</v>
      </c>
      <c r="H759" s="98">
        <f t="shared" si="2"/>
        <v>-0.01492885468</v>
      </c>
      <c r="I759" s="14">
        <v>4345.0</v>
      </c>
      <c r="J759" s="98">
        <f t="shared" si="3"/>
        <v>0.02888941511</v>
      </c>
      <c r="K759" s="14">
        <v>4074.0</v>
      </c>
      <c r="L759" s="98">
        <f t="shared" si="4"/>
        <v>-0.06237054085</v>
      </c>
      <c r="M759" s="98">
        <f t="shared" si="5"/>
        <v>-0.1313432836</v>
      </c>
    </row>
    <row r="760">
      <c r="A760" s="10" t="s">
        <v>1013</v>
      </c>
      <c r="B760" s="11" t="s">
        <v>175</v>
      </c>
      <c r="C760" s="12" t="s">
        <v>24</v>
      </c>
      <c r="D760" s="14">
        <v>2786.0</v>
      </c>
      <c r="E760" s="14">
        <v>2517.0</v>
      </c>
      <c r="F760" s="98">
        <f t="shared" si="1"/>
        <v>-0.09655419957</v>
      </c>
      <c r="G760" s="14">
        <v>2232.0</v>
      </c>
      <c r="H760" s="98">
        <f t="shared" si="2"/>
        <v>-0.1132300358</v>
      </c>
      <c r="I760" s="14">
        <v>2232.0</v>
      </c>
      <c r="J760" s="98">
        <f t="shared" si="3"/>
        <v>0</v>
      </c>
      <c r="K760" s="14">
        <v>2420.0</v>
      </c>
      <c r="L760" s="98">
        <f t="shared" si="4"/>
        <v>0.08422939068</v>
      </c>
      <c r="M760" s="98">
        <f t="shared" si="5"/>
        <v>-0.1313711414</v>
      </c>
    </row>
    <row r="761">
      <c r="A761" s="10" t="s">
        <v>204</v>
      </c>
      <c r="B761" s="11" t="s">
        <v>215</v>
      </c>
      <c r="C761" s="12" t="s">
        <v>24</v>
      </c>
      <c r="D761" s="14">
        <v>1461.0</v>
      </c>
      <c r="E761" s="14">
        <v>1438.0</v>
      </c>
      <c r="F761" s="98">
        <f t="shared" si="1"/>
        <v>-0.01574264203</v>
      </c>
      <c r="G761" s="14">
        <v>1246.0</v>
      </c>
      <c r="H761" s="98">
        <f t="shared" si="2"/>
        <v>-0.1335187761</v>
      </c>
      <c r="I761" s="14">
        <v>1269.0</v>
      </c>
      <c r="J761" s="98">
        <f t="shared" si="3"/>
        <v>0.01845906902</v>
      </c>
      <c r="K761" s="14">
        <v>1269.0</v>
      </c>
      <c r="L761" s="98">
        <f t="shared" si="4"/>
        <v>0</v>
      </c>
      <c r="M761" s="98">
        <f t="shared" si="5"/>
        <v>-0.1314168378</v>
      </c>
    </row>
    <row r="762">
      <c r="A762" s="10" t="s">
        <v>1204</v>
      </c>
      <c r="B762" s="11" t="s">
        <v>374</v>
      </c>
      <c r="C762" s="12" t="s">
        <v>24</v>
      </c>
      <c r="D762" s="14">
        <v>1709.0</v>
      </c>
      <c r="E762" s="14">
        <v>1466.0</v>
      </c>
      <c r="F762" s="98">
        <f t="shared" si="1"/>
        <v>-0.1421884143</v>
      </c>
      <c r="G762" s="14">
        <v>1392.0</v>
      </c>
      <c r="H762" s="98">
        <f t="shared" si="2"/>
        <v>-0.05047748977</v>
      </c>
      <c r="I762" s="14">
        <v>1407.0</v>
      </c>
      <c r="J762" s="98">
        <f t="shared" si="3"/>
        <v>0.01077586207</v>
      </c>
      <c r="K762" s="14">
        <v>1481.0</v>
      </c>
      <c r="L762" s="98">
        <f t="shared" si="4"/>
        <v>0.052594172</v>
      </c>
      <c r="M762" s="98">
        <f t="shared" si="5"/>
        <v>-0.1334113517</v>
      </c>
    </row>
    <row r="763">
      <c r="A763" s="10" t="s">
        <v>574</v>
      </c>
      <c r="B763" s="11" t="s">
        <v>337</v>
      </c>
      <c r="C763" s="12" t="s">
        <v>24</v>
      </c>
      <c r="D763" s="14">
        <v>1363.0</v>
      </c>
      <c r="E763" s="14">
        <v>1108.0</v>
      </c>
      <c r="F763" s="98">
        <f t="shared" si="1"/>
        <v>-0.1870873074</v>
      </c>
      <c r="G763" s="14">
        <v>1042.0</v>
      </c>
      <c r="H763" s="98">
        <f t="shared" si="2"/>
        <v>-0.059566787</v>
      </c>
      <c r="I763" s="14">
        <v>1113.0</v>
      </c>
      <c r="J763" s="98">
        <f t="shared" si="3"/>
        <v>0.06813819578</v>
      </c>
      <c r="K763" s="14">
        <v>1181.0</v>
      </c>
      <c r="L763" s="98">
        <f t="shared" si="4"/>
        <v>0.06109613657</v>
      </c>
      <c r="M763" s="98">
        <f t="shared" si="5"/>
        <v>-0.1335289802</v>
      </c>
    </row>
    <row r="764">
      <c r="A764" s="10" t="s">
        <v>398</v>
      </c>
      <c r="B764" s="11" t="s">
        <v>114</v>
      </c>
      <c r="C764" s="12" t="s">
        <v>24</v>
      </c>
      <c r="D764" s="14">
        <v>10375.0</v>
      </c>
      <c r="E764" s="14">
        <v>9632.0</v>
      </c>
      <c r="F764" s="98">
        <f t="shared" si="1"/>
        <v>-0.07161445783</v>
      </c>
      <c r="G764" s="14">
        <v>8245.0</v>
      </c>
      <c r="H764" s="98">
        <f t="shared" si="2"/>
        <v>-0.1439991694</v>
      </c>
      <c r="I764" s="14">
        <v>8752.0</v>
      </c>
      <c r="J764" s="98">
        <f t="shared" si="3"/>
        <v>0.06149181322</v>
      </c>
      <c r="K764" s="14">
        <v>8960.0</v>
      </c>
      <c r="L764" s="98">
        <f t="shared" si="4"/>
        <v>0.02376599634</v>
      </c>
      <c r="M764" s="98">
        <f t="shared" si="5"/>
        <v>-0.1363855422</v>
      </c>
    </row>
    <row r="765">
      <c r="A765" s="10" t="s">
        <v>912</v>
      </c>
      <c r="B765" s="11" t="s">
        <v>50</v>
      </c>
      <c r="C765" s="12" t="s">
        <v>24</v>
      </c>
      <c r="D765" s="14">
        <v>1392.0</v>
      </c>
      <c r="E765" s="14">
        <v>1203.0</v>
      </c>
      <c r="F765" s="98">
        <f t="shared" si="1"/>
        <v>-0.1357758621</v>
      </c>
      <c r="G765" s="14">
        <v>985.0</v>
      </c>
      <c r="H765" s="98">
        <f t="shared" si="2"/>
        <v>-0.1812136326</v>
      </c>
      <c r="I765" s="14">
        <v>1086.0</v>
      </c>
      <c r="J765" s="98">
        <f t="shared" si="3"/>
        <v>0.1025380711</v>
      </c>
      <c r="K765" s="14">
        <v>1198.0</v>
      </c>
      <c r="L765" s="98">
        <f t="shared" si="4"/>
        <v>0.1031307551</v>
      </c>
      <c r="M765" s="98">
        <f t="shared" si="5"/>
        <v>-0.1393678161</v>
      </c>
    </row>
    <row r="766">
      <c r="A766" s="10" t="s">
        <v>1034</v>
      </c>
      <c r="B766" s="11" t="s">
        <v>88</v>
      </c>
      <c r="C766" s="12" t="s">
        <v>24</v>
      </c>
      <c r="D766" s="14">
        <v>3573.0</v>
      </c>
      <c r="E766" s="14">
        <v>2659.0</v>
      </c>
      <c r="F766" s="98">
        <f t="shared" si="1"/>
        <v>-0.2558074447</v>
      </c>
      <c r="G766" s="14">
        <v>3004.0</v>
      </c>
      <c r="H766" s="98">
        <f t="shared" si="2"/>
        <v>0.1297480256</v>
      </c>
      <c r="I766" s="14">
        <v>2994.0</v>
      </c>
      <c r="J766" s="98">
        <f t="shared" si="3"/>
        <v>-0.003328894807</v>
      </c>
      <c r="K766" s="14">
        <v>3073.0</v>
      </c>
      <c r="L766" s="98">
        <f t="shared" si="4"/>
        <v>0.02638610554</v>
      </c>
      <c r="M766" s="98">
        <f t="shared" si="5"/>
        <v>-0.1399384271</v>
      </c>
    </row>
    <row r="767">
      <c r="A767" s="10" t="s">
        <v>1108</v>
      </c>
      <c r="B767" s="11" t="s">
        <v>93</v>
      </c>
      <c r="C767" s="12" t="s">
        <v>24</v>
      </c>
      <c r="D767" s="14">
        <v>1672.0</v>
      </c>
      <c r="E767" s="14">
        <v>1078.0</v>
      </c>
      <c r="F767" s="98">
        <f t="shared" si="1"/>
        <v>-0.3552631579</v>
      </c>
      <c r="G767" s="14">
        <v>1002.0</v>
      </c>
      <c r="H767" s="98">
        <f t="shared" si="2"/>
        <v>-0.07050092764</v>
      </c>
      <c r="I767" s="14">
        <v>1164.0</v>
      </c>
      <c r="J767" s="98">
        <f t="shared" si="3"/>
        <v>0.1616766467</v>
      </c>
      <c r="K767" s="14">
        <v>1438.0</v>
      </c>
      <c r="L767" s="98">
        <f t="shared" si="4"/>
        <v>0.235395189</v>
      </c>
      <c r="M767" s="98">
        <f t="shared" si="5"/>
        <v>-0.1399521531</v>
      </c>
    </row>
    <row r="768">
      <c r="A768" s="10" t="s">
        <v>493</v>
      </c>
      <c r="B768" s="11" t="s">
        <v>175</v>
      </c>
      <c r="C768" s="12" t="s">
        <v>24</v>
      </c>
      <c r="D768" s="14">
        <v>5100.0</v>
      </c>
      <c r="E768" s="14">
        <v>4645.0</v>
      </c>
      <c r="F768" s="98">
        <f t="shared" si="1"/>
        <v>-0.08921568627</v>
      </c>
      <c r="G768" s="14">
        <v>4366.0</v>
      </c>
      <c r="H768" s="98">
        <f t="shared" si="2"/>
        <v>-0.06006458558</v>
      </c>
      <c r="I768" s="14">
        <v>4366.0</v>
      </c>
      <c r="J768" s="98">
        <f t="shared" si="3"/>
        <v>0</v>
      </c>
      <c r="K768" s="14">
        <v>4376.0</v>
      </c>
      <c r="L768" s="98">
        <f t="shared" si="4"/>
        <v>0.002290426019</v>
      </c>
      <c r="M768" s="98">
        <f t="shared" si="5"/>
        <v>-0.1419607843</v>
      </c>
    </row>
    <row r="769">
      <c r="A769" s="10" t="s">
        <v>1203</v>
      </c>
      <c r="B769" s="11" t="s">
        <v>374</v>
      </c>
      <c r="C769" s="12" t="s">
        <v>24</v>
      </c>
      <c r="D769" s="14">
        <v>2577.0</v>
      </c>
      <c r="E769" s="14">
        <v>2102.0</v>
      </c>
      <c r="F769" s="98">
        <f t="shared" si="1"/>
        <v>-0.184322856</v>
      </c>
      <c r="G769" s="14">
        <v>1889.0</v>
      </c>
      <c r="H769" s="98">
        <f t="shared" si="2"/>
        <v>-0.1013320647</v>
      </c>
      <c r="I769" s="14">
        <v>1843.0</v>
      </c>
      <c r="J769" s="98">
        <f t="shared" si="3"/>
        <v>-0.02435150873</v>
      </c>
      <c r="K769" s="14">
        <v>2210.0</v>
      </c>
      <c r="L769" s="98">
        <f t="shared" si="4"/>
        <v>0.1991318502</v>
      </c>
      <c r="M769" s="98">
        <f t="shared" si="5"/>
        <v>-0.1424136593</v>
      </c>
    </row>
    <row r="770">
      <c r="A770" s="10" t="s">
        <v>817</v>
      </c>
      <c r="B770" s="11" t="s">
        <v>258</v>
      </c>
      <c r="C770" s="12" t="s">
        <v>24</v>
      </c>
      <c r="D770" s="14">
        <v>1455.0</v>
      </c>
      <c r="E770" s="14">
        <v>1164.0</v>
      </c>
      <c r="F770" s="98">
        <f t="shared" si="1"/>
        <v>-0.2</v>
      </c>
      <c r="G770" s="14">
        <v>1205.0</v>
      </c>
      <c r="H770" s="98">
        <f t="shared" si="2"/>
        <v>0.0352233677</v>
      </c>
      <c r="I770" s="14">
        <v>1181.0</v>
      </c>
      <c r="J770" s="98">
        <f t="shared" si="3"/>
        <v>-0.01991701245</v>
      </c>
      <c r="K770" s="14">
        <v>1244.0</v>
      </c>
      <c r="L770" s="98">
        <f t="shared" si="4"/>
        <v>0.0533446232</v>
      </c>
      <c r="M770" s="98">
        <f t="shared" si="5"/>
        <v>-0.1450171821</v>
      </c>
    </row>
    <row r="771">
      <c r="A771" s="31" t="s">
        <v>1059</v>
      </c>
      <c r="B771" s="11" t="s">
        <v>358</v>
      </c>
      <c r="C771" s="12" t="s">
        <v>24</v>
      </c>
      <c r="D771" s="14">
        <v>5189.0</v>
      </c>
      <c r="E771" s="14">
        <v>4733.0</v>
      </c>
      <c r="F771" s="98">
        <f t="shared" si="1"/>
        <v>-0.08787820389</v>
      </c>
      <c r="G771" s="14">
        <v>4205.0</v>
      </c>
      <c r="H771" s="98">
        <f t="shared" si="2"/>
        <v>-0.1115571519</v>
      </c>
      <c r="I771" s="14">
        <v>4590.0</v>
      </c>
      <c r="J771" s="98">
        <f t="shared" si="3"/>
        <v>0.09155766944</v>
      </c>
      <c r="K771" s="14">
        <v>4425.0</v>
      </c>
      <c r="L771" s="98">
        <f t="shared" si="4"/>
        <v>-0.03594771242</v>
      </c>
      <c r="M771" s="98">
        <f t="shared" si="5"/>
        <v>-0.1472345346</v>
      </c>
    </row>
    <row r="772">
      <c r="A772" s="10" t="s">
        <v>617</v>
      </c>
      <c r="B772" s="11" t="s">
        <v>127</v>
      </c>
      <c r="C772" s="12" t="s">
        <v>24</v>
      </c>
      <c r="D772" s="14">
        <v>2069.0</v>
      </c>
      <c r="E772" s="14">
        <v>2228.0</v>
      </c>
      <c r="F772" s="98">
        <f t="shared" si="1"/>
        <v>0.07684871919</v>
      </c>
      <c r="G772" s="14">
        <v>2191.0</v>
      </c>
      <c r="H772" s="98">
        <f t="shared" si="2"/>
        <v>-0.01660682226</v>
      </c>
      <c r="I772" s="14">
        <v>1919.0</v>
      </c>
      <c r="J772" s="98">
        <f t="shared" si="3"/>
        <v>-0.1241442264</v>
      </c>
      <c r="K772" s="14">
        <v>1761.0</v>
      </c>
      <c r="L772" s="98">
        <f t="shared" si="4"/>
        <v>-0.08233454924</v>
      </c>
      <c r="M772" s="98">
        <f t="shared" si="5"/>
        <v>-0.1488641856</v>
      </c>
    </row>
    <row r="773">
      <c r="A773" s="31" t="s">
        <v>1015</v>
      </c>
      <c r="B773" s="11" t="s">
        <v>140</v>
      </c>
      <c r="C773" s="12" t="s">
        <v>24</v>
      </c>
      <c r="D773" s="14">
        <v>2267.0</v>
      </c>
      <c r="E773" s="14">
        <v>1749.0</v>
      </c>
      <c r="F773" s="98">
        <f t="shared" si="1"/>
        <v>-0.2284958094</v>
      </c>
      <c r="G773" s="14">
        <v>1596.0</v>
      </c>
      <c r="H773" s="98">
        <f t="shared" si="2"/>
        <v>-0.08747855918</v>
      </c>
      <c r="I773" s="14">
        <v>1786.0</v>
      </c>
      <c r="J773" s="98">
        <f t="shared" si="3"/>
        <v>0.119047619</v>
      </c>
      <c r="K773" s="14">
        <v>1925.0</v>
      </c>
      <c r="L773" s="98">
        <f t="shared" si="4"/>
        <v>0.07782754759</v>
      </c>
      <c r="M773" s="98">
        <f t="shared" si="5"/>
        <v>-0.1508601676</v>
      </c>
    </row>
    <row r="774">
      <c r="A774" s="49" t="s">
        <v>821</v>
      </c>
      <c r="B774" s="11" t="s">
        <v>258</v>
      </c>
      <c r="C774" s="12" t="s">
        <v>24</v>
      </c>
      <c r="D774" s="14">
        <v>3455.0</v>
      </c>
      <c r="E774" s="14">
        <v>2847.0</v>
      </c>
      <c r="F774" s="98">
        <f t="shared" si="1"/>
        <v>-0.1759768452</v>
      </c>
      <c r="G774" s="14">
        <f>1443+1235</f>
        <v>2678</v>
      </c>
      <c r="H774" s="98">
        <f t="shared" si="2"/>
        <v>-0.05936073059</v>
      </c>
      <c r="I774" s="14">
        <f>1425+1462</f>
        <v>2887</v>
      </c>
      <c r="J774" s="98">
        <f t="shared" si="3"/>
        <v>0.07804331591</v>
      </c>
      <c r="K774" s="14">
        <f>1473+1453</f>
        <v>2926</v>
      </c>
      <c r="L774" s="98">
        <f t="shared" si="4"/>
        <v>0.0135088327</v>
      </c>
      <c r="M774" s="98">
        <f t="shared" si="5"/>
        <v>-0.1531114327</v>
      </c>
    </row>
    <row r="775">
      <c r="A775" s="10" t="s">
        <v>323</v>
      </c>
      <c r="B775" s="11" t="s">
        <v>220</v>
      </c>
      <c r="C775" s="12" t="s">
        <v>24</v>
      </c>
      <c r="D775" s="14">
        <v>1184.0</v>
      </c>
      <c r="E775" s="14">
        <v>1447.0</v>
      </c>
      <c r="F775" s="98">
        <f t="shared" si="1"/>
        <v>0.2221283784</v>
      </c>
      <c r="G775" s="14">
        <v>1280.0</v>
      </c>
      <c r="H775" s="98">
        <f t="shared" si="2"/>
        <v>-0.1154111956</v>
      </c>
      <c r="I775" s="14">
        <v>1242.0</v>
      </c>
      <c r="J775" s="98">
        <f t="shared" si="3"/>
        <v>-0.0296875</v>
      </c>
      <c r="K775" s="14">
        <v>1002.0</v>
      </c>
      <c r="L775" s="98">
        <f t="shared" si="4"/>
        <v>-0.193236715</v>
      </c>
      <c r="M775" s="98">
        <f t="shared" si="5"/>
        <v>-0.1537162162</v>
      </c>
    </row>
    <row r="776">
      <c r="A776" s="10" t="s">
        <v>485</v>
      </c>
      <c r="B776" s="11" t="s">
        <v>46</v>
      </c>
      <c r="C776" s="12" t="s">
        <v>24</v>
      </c>
      <c r="D776" s="14">
        <v>3193.0</v>
      </c>
      <c r="E776" s="14">
        <v>2754.0</v>
      </c>
      <c r="F776" s="98">
        <f t="shared" si="1"/>
        <v>-0.1374882556</v>
      </c>
      <c r="G776" s="14">
        <v>2509.0</v>
      </c>
      <c r="H776" s="98">
        <f t="shared" si="2"/>
        <v>-0.08896151053</v>
      </c>
      <c r="I776" s="14">
        <v>2636.0</v>
      </c>
      <c r="J776" s="98">
        <f t="shared" si="3"/>
        <v>0.05061777601</v>
      </c>
      <c r="K776" s="14">
        <v>2700.0</v>
      </c>
      <c r="L776" s="98">
        <f t="shared" si="4"/>
        <v>0.02427921093</v>
      </c>
      <c r="M776" s="98">
        <f t="shared" si="5"/>
        <v>-0.1544002505</v>
      </c>
    </row>
    <row r="777">
      <c r="A777" s="10" t="s">
        <v>888</v>
      </c>
      <c r="B777" s="11" t="s">
        <v>276</v>
      </c>
      <c r="C777" s="12" t="s">
        <v>24</v>
      </c>
      <c r="D777" s="14">
        <v>1420.0</v>
      </c>
      <c r="E777" s="14">
        <v>1244.0</v>
      </c>
      <c r="F777" s="98">
        <f t="shared" si="1"/>
        <v>-0.123943662</v>
      </c>
      <c r="G777" s="14">
        <v>1184.0</v>
      </c>
      <c r="H777" s="98">
        <f t="shared" si="2"/>
        <v>-0.04823151125</v>
      </c>
      <c r="I777" s="14">
        <v>1265.0</v>
      </c>
      <c r="J777" s="98">
        <f t="shared" si="3"/>
        <v>0.06841216216</v>
      </c>
      <c r="K777" s="14">
        <v>1200.0</v>
      </c>
      <c r="L777" s="98">
        <f t="shared" si="4"/>
        <v>-0.05138339921</v>
      </c>
      <c r="M777" s="98">
        <f t="shared" si="5"/>
        <v>-0.1549295775</v>
      </c>
    </row>
    <row r="778">
      <c r="A778" s="10" t="s">
        <v>492</v>
      </c>
      <c r="B778" s="11" t="s">
        <v>276</v>
      </c>
      <c r="C778" s="12" t="s">
        <v>24</v>
      </c>
      <c r="D778" s="14">
        <v>1714.0</v>
      </c>
      <c r="E778" s="14">
        <v>1641.0</v>
      </c>
      <c r="F778" s="98">
        <f t="shared" si="1"/>
        <v>-0.04259043174</v>
      </c>
      <c r="G778" s="14">
        <v>1415.0</v>
      </c>
      <c r="H778" s="98">
        <f t="shared" si="2"/>
        <v>-0.1377209019</v>
      </c>
      <c r="I778" s="14">
        <v>1469.0</v>
      </c>
      <c r="J778" s="98">
        <f t="shared" si="3"/>
        <v>0.03816254417</v>
      </c>
      <c r="K778" s="14">
        <v>1443.0</v>
      </c>
      <c r="L778" s="98">
        <f t="shared" si="4"/>
        <v>-0.01769911504</v>
      </c>
      <c r="M778" s="98">
        <f t="shared" si="5"/>
        <v>-0.1581096849</v>
      </c>
    </row>
    <row r="779">
      <c r="A779" s="10" t="s">
        <v>598</v>
      </c>
      <c r="B779" s="11" t="s">
        <v>347</v>
      </c>
      <c r="C779" s="12" t="s">
        <v>24</v>
      </c>
      <c r="D779" s="14">
        <v>1579.0</v>
      </c>
      <c r="E779" s="14">
        <v>1536.0</v>
      </c>
      <c r="F779" s="98">
        <f t="shared" si="1"/>
        <v>-0.02723242559</v>
      </c>
      <c r="G779" s="14">
        <v>1231.0</v>
      </c>
      <c r="H779" s="98">
        <f t="shared" si="2"/>
        <v>-0.1985677083</v>
      </c>
      <c r="I779" s="14">
        <v>1196.0</v>
      </c>
      <c r="J779" s="98">
        <f t="shared" si="3"/>
        <v>-0.02843216897</v>
      </c>
      <c r="K779" s="14">
        <v>1328.0</v>
      </c>
      <c r="L779" s="98">
        <f t="shared" si="4"/>
        <v>0.110367893</v>
      </c>
      <c r="M779" s="98">
        <f t="shared" si="5"/>
        <v>-0.158961368</v>
      </c>
    </row>
    <row r="780">
      <c r="A780" s="31" t="s">
        <v>580</v>
      </c>
      <c r="B780" s="11" t="s">
        <v>266</v>
      </c>
      <c r="C780" s="12" t="s">
        <v>24</v>
      </c>
      <c r="D780" s="14">
        <v>2845.0</v>
      </c>
      <c r="E780" s="14">
        <v>2301.0</v>
      </c>
      <c r="F780" s="98">
        <f t="shared" si="1"/>
        <v>-0.1912126538</v>
      </c>
      <c r="G780" s="14">
        <v>2202.0</v>
      </c>
      <c r="H780" s="98">
        <f t="shared" si="2"/>
        <v>-0.04302477184</v>
      </c>
      <c r="I780" s="14">
        <v>2209.0</v>
      </c>
      <c r="J780" s="98">
        <f t="shared" si="3"/>
        <v>0.003178928247</v>
      </c>
      <c r="K780" s="14">
        <v>2391.0</v>
      </c>
      <c r="L780" s="98">
        <f t="shared" si="4"/>
        <v>0.08239022182</v>
      </c>
      <c r="M780" s="98">
        <f t="shared" si="5"/>
        <v>-0.1595782074</v>
      </c>
    </row>
    <row r="781">
      <c r="A781" s="31" t="s">
        <v>1237</v>
      </c>
      <c r="B781" s="11" t="s">
        <v>459</v>
      </c>
      <c r="C781" s="12" t="s">
        <v>24</v>
      </c>
      <c r="D781" s="14">
        <v>2244.0</v>
      </c>
      <c r="E781" s="14">
        <v>1883.0</v>
      </c>
      <c r="F781" s="98">
        <f t="shared" si="1"/>
        <v>-0.1608734403</v>
      </c>
      <c r="G781" s="14">
        <v>1928.0</v>
      </c>
      <c r="H781" s="98">
        <f t="shared" si="2"/>
        <v>0.02389803505</v>
      </c>
      <c r="I781" s="14">
        <v>1921.0</v>
      </c>
      <c r="J781" s="98">
        <f t="shared" si="3"/>
        <v>-0.003630705394</v>
      </c>
      <c r="K781" s="14">
        <v>1882.0</v>
      </c>
      <c r="L781" s="98">
        <f t="shared" si="4"/>
        <v>-0.02030192608</v>
      </c>
      <c r="M781" s="98">
        <f t="shared" si="5"/>
        <v>-0.1613190731</v>
      </c>
    </row>
    <row r="782">
      <c r="A782" s="31" t="s">
        <v>1239</v>
      </c>
      <c r="B782" s="11" t="s">
        <v>459</v>
      </c>
      <c r="C782" s="12" t="s">
        <v>24</v>
      </c>
      <c r="D782" s="14">
        <v>2338.0</v>
      </c>
      <c r="E782" s="14">
        <v>2187.0</v>
      </c>
      <c r="F782" s="98">
        <f t="shared" si="1"/>
        <v>-0.06458511548</v>
      </c>
      <c r="G782" s="14">
        <v>1997.0</v>
      </c>
      <c r="H782" s="98">
        <f t="shared" si="2"/>
        <v>-0.08687700046</v>
      </c>
      <c r="I782" s="14">
        <v>2047.0</v>
      </c>
      <c r="J782" s="98">
        <f t="shared" si="3"/>
        <v>0.02503755633</v>
      </c>
      <c r="K782" s="14">
        <v>1956.0</v>
      </c>
      <c r="L782" s="98">
        <f t="shared" si="4"/>
        <v>-0.04445530044</v>
      </c>
      <c r="M782" s="98">
        <f t="shared" si="5"/>
        <v>-0.1633875107</v>
      </c>
    </row>
    <row r="783">
      <c r="A783" s="10" t="s">
        <v>441</v>
      </c>
      <c r="B783" s="11" t="s">
        <v>104</v>
      </c>
      <c r="C783" s="12" t="s">
        <v>24</v>
      </c>
      <c r="D783" s="14">
        <v>3902.0</v>
      </c>
      <c r="E783" s="14">
        <v>3532.0</v>
      </c>
      <c r="F783" s="98">
        <f t="shared" si="1"/>
        <v>-0.09482316761</v>
      </c>
      <c r="G783" s="14">
        <v>2770.0</v>
      </c>
      <c r="H783" s="98">
        <f t="shared" si="2"/>
        <v>-0.2157417894</v>
      </c>
      <c r="I783" s="14">
        <v>2968.0</v>
      </c>
      <c r="J783" s="98">
        <f t="shared" si="3"/>
        <v>0.0714801444</v>
      </c>
      <c r="K783" s="14">
        <v>3264.0</v>
      </c>
      <c r="L783" s="98">
        <f t="shared" si="4"/>
        <v>0.09973045822</v>
      </c>
      <c r="M783" s="98">
        <f t="shared" si="5"/>
        <v>-0.1635058944</v>
      </c>
    </row>
    <row r="784">
      <c r="A784" s="10" t="s">
        <v>955</v>
      </c>
      <c r="B784" s="11" t="s">
        <v>309</v>
      </c>
      <c r="C784" s="12" t="s">
        <v>24</v>
      </c>
      <c r="D784" s="14">
        <v>1597.0</v>
      </c>
      <c r="E784" s="14">
        <v>1386.0</v>
      </c>
      <c r="F784" s="98">
        <f t="shared" si="1"/>
        <v>-0.1321227301</v>
      </c>
      <c r="G784" s="14">
        <v>1312.0</v>
      </c>
      <c r="H784" s="98">
        <f t="shared" si="2"/>
        <v>-0.05339105339</v>
      </c>
      <c r="I784" s="14">
        <v>1449.0</v>
      </c>
      <c r="J784" s="98">
        <f t="shared" si="3"/>
        <v>0.1044207317</v>
      </c>
      <c r="K784" s="14">
        <v>1333.0</v>
      </c>
      <c r="L784" s="98">
        <f t="shared" si="4"/>
        <v>-0.08005521049</v>
      </c>
      <c r="M784" s="98">
        <f t="shared" si="5"/>
        <v>-0.1653099562</v>
      </c>
    </row>
    <row r="785">
      <c r="A785" s="31" t="s">
        <v>877</v>
      </c>
      <c r="B785" s="11" t="s">
        <v>307</v>
      </c>
      <c r="C785" s="12" t="s">
        <v>24</v>
      </c>
      <c r="D785" s="14">
        <v>1700.0</v>
      </c>
      <c r="E785" s="14">
        <v>1589.0</v>
      </c>
      <c r="F785" s="98">
        <f t="shared" si="1"/>
        <v>-0.06529411765</v>
      </c>
      <c r="G785" s="14">
        <v>1296.0</v>
      </c>
      <c r="H785" s="98">
        <f t="shared" si="2"/>
        <v>-0.1843926998</v>
      </c>
      <c r="I785" s="14">
        <v>1322.0</v>
      </c>
      <c r="J785" s="98">
        <f t="shared" si="3"/>
        <v>0.0200617284</v>
      </c>
      <c r="K785" s="14">
        <v>1417.0</v>
      </c>
      <c r="L785" s="98">
        <f t="shared" si="4"/>
        <v>0.07186081694</v>
      </c>
      <c r="M785" s="98">
        <f t="shared" si="5"/>
        <v>-0.1664705882</v>
      </c>
    </row>
    <row r="786">
      <c r="A786" s="10" t="s">
        <v>453</v>
      </c>
      <c r="B786" s="11" t="s">
        <v>215</v>
      </c>
      <c r="C786" s="12" t="s">
        <v>24</v>
      </c>
      <c r="D786" s="14">
        <v>2287.0</v>
      </c>
      <c r="E786" s="14">
        <v>1841.0</v>
      </c>
      <c r="F786" s="98">
        <f t="shared" si="1"/>
        <v>-0.1950153039</v>
      </c>
      <c r="G786" s="14">
        <v>1487.0</v>
      </c>
      <c r="H786" s="98">
        <f t="shared" si="2"/>
        <v>-0.1922868007</v>
      </c>
      <c r="I786" s="14">
        <v>1772.0</v>
      </c>
      <c r="J786" s="98">
        <f t="shared" si="3"/>
        <v>0.1916610625</v>
      </c>
      <c r="K786" s="14">
        <v>1905.0</v>
      </c>
      <c r="L786" s="98">
        <f t="shared" si="4"/>
        <v>0.07505643341</v>
      </c>
      <c r="M786" s="98">
        <f t="shared" si="5"/>
        <v>-0.167031045</v>
      </c>
    </row>
    <row r="787">
      <c r="A787" s="31" t="s">
        <v>990</v>
      </c>
      <c r="B787" s="11" t="s">
        <v>658</v>
      </c>
      <c r="C787" s="12" t="s">
        <v>24</v>
      </c>
      <c r="D787" s="14">
        <v>3119.0</v>
      </c>
      <c r="E787" s="14">
        <v>2819.0</v>
      </c>
      <c r="F787" s="98">
        <f t="shared" si="1"/>
        <v>-0.09618467458</v>
      </c>
      <c r="G787" s="14">
        <v>2600.0</v>
      </c>
      <c r="H787" s="98">
        <f t="shared" si="2"/>
        <v>-0.07768712309</v>
      </c>
      <c r="I787" s="14">
        <v>2644.0</v>
      </c>
      <c r="J787" s="98">
        <f t="shared" si="3"/>
        <v>0.01692307692</v>
      </c>
      <c r="K787" s="14">
        <v>2596.0</v>
      </c>
      <c r="L787" s="98">
        <f t="shared" si="4"/>
        <v>-0.01815431165</v>
      </c>
      <c r="M787" s="98">
        <f t="shared" si="5"/>
        <v>-0.1676819493</v>
      </c>
    </row>
    <row r="788">
      <c r="A788" s="10" t="s">
        <v>755</v>
      </c>
      <c r="B788" s="11" t="s">
        <v>414</v>
      </c>
      <c r="C788" s="12" t="s">
        <v>24</v>
      </c>
      <c r="D788" s="14">
        <v>1905.0</v>
      </c>
      <c r="E788" s="14">
        <v>1736.0</v>
      </c>
      <c r="F788" s="98">
        <f t="shared" si="1"/>
        <v>-0.08871391076</v>
      </c>
      <c r="G788" s="14">
        <v>1701.0</v>
      </c>
      <c r="H788" s="98">
        <f t="shared" si="2"/>
        <v>-0.02016129032</v>
      </c>
      <c r="I788" s="14">
        <v>1574.0</v>
      </c>
      <c r="J788" s="98">
        <f t="shared" si="3"/>
        <v>-0.07466196355</v>
      </c>
      <c r="K788" s="14">
        <v>1577.0</v>
      </c>
      <c r="L788" s="98">
        <f t="shared" si="4"/>
        <v>0.001905972046</v>
      </c>
      <c r="M788" s="98">
        <f t="shared" si="5"/>
        <v>-0.1721784777</v>
      </c>
    </row>
    <row r="789">
      <c r="A789" s="10" t="s">
        <v>827</v>
      </c>
      <c r="B789" s="11" t="s">
        <v>134</v>
      </c>
      <c r="C789" s="12" t="s">
        <v>24</v>
      </c>
      <c r="D789" s="14">
        <v>1149.0</v>
      </c>
      <c r="E789" s="14">
        <v>769.0</v>
      </c>
      <c r="F789" s="98">
        <f t="shared" si="1"/>
        <v>-0.3307223673</v>
      </c>
      <c r="G789" s="14">
        <v>834.0</v>
      </c>
      <c r="H789" s="98">
        <f t="shared" si="2"/>
        <v>0.08452535761</v>
      </c>
      <c r="I789" s="14">
        <v>948.0</v>
      </c>
      <c r="J789" s="98">
        <f t="shared" si="3"/>
        <v>0.1366906475</v>
      </c>
      <c r="K789" s="14">
        <v>951.0</v>
      </c>
      <c r="L789" s="98">
        <f t="shared" si="4"/>
        <v>0.003164556962</v>
      </c>
      <c r="M789" s="98">
        <f t="shared" si="5"/>
        <v>-0.1723237598</v>
      </c>
    </row>
    <row r="790">
      <c r="A790" s="10" t="s">
        <v>369</v>
      </c>
      <c r="B790" s="11" t="s">
        <v>93</v>
      </c>
      <c r="C790" s="12" t="s">
        <v>24</v>
      </c>
      <c r="D790" s="14">
        <v>7914.0</v>
      </c>
      <c r="E790" s="14">
        <v>8315.0</v>
      </c>
      <c r="F790" s="98">
        <f t="shared" si="1"/>
        <v>0.05066969927</v>
      </c>
      <c r="G790" s="14">
        <v>6858.0</v>
      </c>
      <c r="H790" s="98">
        <f t="shared" si="2"/>
        <v>-0.1752254961</v>
      </c>
      <c r="I790" s="14">
        <v>7026.0</v>
      </c>
      <c r="J790" s="98">
        <f t="shared" si="3"/>
        <v>0.02449693788</v>
      </c>
      <c r="K790" s="14">
        <v>6549.0</v>
      </c>
      <c r="L790" s="98">
        <f t="shared" si="4"/>
        <v>-0.06789069172</v>
      </c>
      <c r="M790" s="98">
        <f t="shared" si="5"/>
        <v>-0.1724791509</v>
      </c>
    </row>
    <row r="791">
      <c r="A791" s="10" t="s">
        <v>764</v>
      </c>
      <c r="B791" s="11" t="s">
        <v>96</v>
      </c>
      <c r="C791" s="12" t="s">
        <v>24</v>
      </c>
      <c r="D791" s="14">
        <v>3208.0</v>
      </c>
      <c r="E791" s="14">
        <v>2415.0</v>
      </c>
      <c r="F791" s="98">
        <f t="shared" si="1"/>
        <v>-0.2471945137</v>
      </c>
      <c r="G791" s="14">
        <v>2311.0</v>
      </c>
      <c r="H791" s="98">
        <f t="shared" si="2"/>
        <v>-0.04306418219</v>
      </c>
      <c r="I791" s="14">
        <v>2394.0</v>
      </c>
      <c r="J791" s="98">
        <f t="shared" si="3"/>
        <v>0.03591518823</v>
      </c>
      <c r="K791" s="14">
        <v>2652.0</v>
      </c>
      <c r="L791" s="98">
        <f t="shared" si="4"/>
        <v>0.1077694236</v>
      </c>
      <c r="M791" s="98">
        <f t="shared" si="5"/>
        <v>-0.1733167082</v>
      </c>
    </row>
    <row r="792">
      <c r="A792" s="31" t="s">
        <v>942</v>
      </c>
      <c r="B792" s="11" t="s">
        <v>266</v>
      </c>
      <c r="C792" s="12" t="s">
        <v>24</v>
      </c>
      <c r="D792" s="14">
        <v>1649.0</v>
      </c>
      <c r="E792" s="14">
        <v>1462.0</v>
      </c>
      <c r="F792" s="98">
        <f t="shared" si="1"/>
        <v>-0.1134020619</v>
      </c>
      <c r="G792" s="14">
        <v>1337.0</v>
      </c>
      <c r="H792" s="98">
        <f t="shared" si="2"/>
        <v>-0.08549931601</v>
      </c>
      <c r="I792" s="14">
        <v>1236.0</v>
      </c>
      <c r="J792" s="98">
        <f t="shared" si="3"/>
        <v>-0.07554225879</v>
      </c>
      <c r="K792" s="14">
        <v>1361.0</v>
      </c>
      <c r="L792" s="98">
        <f t="shared" si="4"/>
        <v>0.1011326861</v>
      </c>
      <c r="M792" s="98">
        <f t="shared" si="5"/>
        <v>-0.1746513038</v>
      </c>
    </row>
    <row r="793">
      <c r="A793" s="10" t="s">
        <v>744</v>
      </c>
      <c r="B793" s="11" t="s">
        <v>414</v>
      </c>
      <c r="C793" s="12" t="s">
        <v>24</v>
      </c>
      <c r="D793" s="14">
        <v>1470.0</v>
      </c>
      <c r="E793" s="14">
        <v>1773.0</v>
      </c>
      <c r="F793" s="98">
        <f t="shared" si="1"/>
        <v>0.206122449</v>
      </c>
      <c r="G793" s="14">
        <v>1279.0</v>
      </c>
      <c r="H793" s="98">
        <f t="shared" si="2"/>
        <v>-0.2786238015</v>
      </c>
      <c r="I793" s="14">
        <v>1113.0</v>
      </c>
      <c r="J793" s="98">
        <f t="shared" si="3"/>
        <v>-0.1297888976</v>
      </c>
      <c r="K793" s="14">
        <v>1213.0</v>
      </c>
      <c r="L793" s="98">
        <f t="shared" si="4"/>
        <v>0.08984725966</v>
      </c>
      <c r="M793" s="98">
        <f t="shared" si="5"/>
        <v>-0.174829932</v>
      </c>
    </row>
    <row r="794">
      <c r="A794" s="10" t="s">
        <v>1079</v>
      </c>
      <c r="B794" s="11" t="s">
        <v>289</v>
      </c>
      <c r="C794" s="12" t="s">
        <v>24</v>
      </c>
      <c r="D794" s="14">
        <v>2866.0</v>
      </c>
      <c r="E794" s="14">
        <v>2315.0</v>
      </c>
      <c r="F794" s="98">
        <f t="shared" si="1"/>
        <v>-0.1922540126</v>
      </c>
      <c r="G794" s="14">
        <v>2153.0</v>
      </c>
      <c r="H794" s="98">
        <f t="shared" si="2"/>
        <v>-0.06997840173</v>
      </c>
      <c r="I794" s="14">
        <v>2149.0</v>
      </c>
      <c r="J794" s="98">
        <f t="shared" si="3"/>
        <v>-0.001857872736</v>
      </c>
      <c r="K794" s="14">
        <v>2361.0</v>
      </c>
      <c r="L794" s="98">
        <f t="shared" si="4"/>
        <v>0.09865053513</v>
      </c>
      <c r="M794" s="98">
        <f t="shared" si="5"/>
        <v>-0.1762037683</v>
      </c>
    </row>
    <row r="795">
      <c r="A795" s="31" t="s">
        <v>835</v>
      </c>
      <c r="B795" s="11" t="s">
        <v>412</v>
      </c>
      <c r="C795" s="12" t="s">
        <v>24</v>
      </c>
      <c r="D795" s="14">
        <v>2248.0</v>
      </c>
      <c r="E795" s="14">
        <v>1780.0</v>
      </c>
      <c r="F795" s="98">
        <f t="shared" si="1"/>
        <v>-0.2081850534</v>
      </c>
      <c r="G795" s="14">
        <v>1840.0</v>
      </c>
      <c r="H795" s="98">
        <f t="shared" si="2"/>
        <v>0.03370786517</v>
      </c>
      <c r="I795" s="14">
        <v>1871.0</v>
      </c>
      <c r="J795" s="98">
        <f t="shared" si="3"/>
        <v>0.01684782609</v>
      </c>
      <c r="K795" s="14">
        <v>1848.0</v>
      </c>
      <c r="L795" s="98">
        <f t="shared" si="4"/>
        <v>-0.0122928915</v>
      </c>
      <c r="M795" s="98">
        <f t="shared" si="5"/>
        <v>-0.1779359431</v>
      </c>
    </row>
    <row r="796">
      <c r="A796" s="31" t="s">
        <v>841</v>
      </c>
      <c r="B796" s="11" t="s">
        <v>412</v>
      </c>
      <c r="C796" s="12" t="s">
        <v>24</v>
      </c>
      <c r="D796" s="14">
        <v>2572.0</v>
      </c>
      <c r="E796" s="14">
        <v>2328.0</v>
      </c>
      <c r="F796" s="98">
        <f t="shared" si="1"/>
        <v>-0.09486780715</v>
      </c>
      <c r="G796" s="14">
        <v>2104.0</v>
      </c>
      <c r="H796" s="98">
        <f t="shared" si="2"/>
        <v>-0.09621993127</v>
      </c>
      <c r="I796" s="14">
        <v>2123.0</v>
      </c>
      <c r="J796" s="98">
        <f t="shared" si="3"/>
        <v>0.009030418251</v>
      </c>
      <c r="K796" s="14">
        <v>2112.0</v>
      </c>
      <c r="L796" s="98">
        <f t="shared" si="4"/>
        <v>-0.00518134715</v>
      </c>
      <c r="M796" s="98">
        <f t="shared" si="5"/>
        <v>-0.1788491446</v>
      </c>
    </row>
    <row r="797">
      <c r="A797" s="10" t="s">
        <v>922</v>
      </c>
      <c r="B797" s="11" t="s">
        <v>337</v>
      </c>
      <c r="C797" s="12" t="s">
        <v>24</v>
      </c>
      <c r="D797" s="14">
        <v>899.0</v>
      </c>
      <c r="E797" s="14">
        <v>573.0</v>
      </c>
      <c r="F797" s="98">
        <f t="shared" si="1"/>
        <v>-0.362625139</v>
      </c>
      <c r="G797" s="14">
        <v>545.0</v>
      </c>
      <c r="H797" s="98">
        <f t="shared" si="2"/>
        <v>-0.04886561955</v>
      </c>
      <c r="I797" s="14">
        <v>567.0</v>
      </c>
      <c r="J797" s="98">
        <f t="shared" si="3"/>
        <v>0.04036697248</v>
      </c>
      <c r="K797" s="14">
        <v>737.0</v>
      </c>
      <c r="L797" s="98">
        <f t="shared" si="4"/>
        <v>0.2998236332</v>
      </c>
      <c r="M797" s="98">
        <f t="shared" si="5"/>
        <v>-0.1802002225</v>
      </c>
    </row>
    <row r="798">
      <c r="A798" s="10" t="s">
        <v>646</v>
      </c>
      <c r="B798" s="11" t="s">
        <v>46</v>
      </c>
      <c r="C798" s="12" t="s">
        <v>24</v>
      </c>
      <c r="D798" s="14">
        <v>5734.0</v>
      </c>
      <c r="E798" s="14">
        <v>4885.0</v>
      </c>
      <c r="F798" s="98">
        <f t="shared" si="1"/>
        <v>-0.1480641786</v>
      </c>
      <c r="G798" s="14">
        <v>3984.0</v>
      </c>
      <c r="H798" s="98">
        <f t="shared" si="2"/>
        <v>-0.1844421699</v>
      </c>
      <c r="I798" s="14">
        <v>4613.0</v>
      </c>
      <c r="J798" s="98">
        <f t="shared" si="3"/>
        <v>0.1578815261</v>
      </c>
      <c r="K798" s="14">
        <v>4698.0</v>
      </c>
      <c r="L798" s="98">
        <f t="shared" si="4"/>
        <v>0.01842618686</v>
      </c>
      <c r="M798" s="98">
        <f t="shared" si="5"/>
        <v>-0.1806766655</v>
      </c>
    </row>
    <row r="799">
      <c r="A799" s="31" t="s">
        <v>988</v>
      </c>
      <c r="B799" s="11" t="s">
        <v>658</v>
      </c>
      <c r="C799" s="12" t="s">
        <v>24</v>
      </c>
      <c r="D799" s="14">
        <v>1679.0</v>
      </c>
      <c r="E799" s="14">
        <v>1702.0</v>
      </c>
      <c r="F799" s="98">
        <f t="shared" si="1"/>
        <v>0.01369863014</v>
      </c>
      <c r="G799" s="14">
        <v>1686.0</v>
      </c>
      <c r="H799" s="98">
        <f t="shared" si="2"/>
        <v>-0.009400705053</v>
      </c>
      <c r="I799" s="14">
        <v>1565.0</v>
      </c>
      <c r="J799" s="98">
        <f t="shared" si="3"/>
        <v>-0.07176749703</v>
      </c>
      <c r="K799" s="14">
        <v>1371.0</v>
      </c>
      <c r="L799" s="98">
        <f t="shared" si="4"/>
        <v>-0.1239616613</v>
      </c>
      <c r="M799" s="98">
        <f t="shared" si="5"/>
        <v>-0.1834425253</v>
      </c>
    </row>
    <row r="800">
      <c r="A800" s="10" t="s">
        <v>1209</v>
      </c>
      <c r="B800" s="11" t="s">
        <v>202</v>
      </c>
      <c r="C800" s="12" t="s">
        <v>24</v>
      </c>
      <c r="D800" s="19">
        <v>4835.0</v>
      </c>
      <c r="E800" s="14">
        <v>3590.0</v>
      </c>
      <c r="F800" s="98">
        <f t="shared" si="1"/>
        <v>-0.2574974147</v>
      </c>
      <c r="G800" s="14">
        <v>3186.0</v>
      </c>
      <c r="H800" s="98">
        <f t="shared" si="2"/>
        <v>-0.1125348189</v>
      </c>
      <c r="I800" s="14">
        <v>3534.0</v>
      </c>
      <c r="J800" s="98">
        <f t="shared" si="3"/>
        <v>0.1092278719</v>
      </c>
      <c r="K800" s="14">
        <v>3947.0</v>
      </c>
      <c r="L800" s="98">
        <f t="shared" si="4"/>
        <v>0.1168647425</v>
      </c>
      <c r="M800" s="98">
        <f t="shared" si="5"/>
        <v>-0.1836608066</v>
      </c>
    </row>
    <row r="801">
      <c r="A801" s="31" t="s">
        <v>541</v>
      </c>
      <c r="B801" s="11" t="s">
        <v>266</v>
      </c>
      <c r="C801" s="12" t="s">
        <v>24</v>
      </c>
      <c r="D801" s="14">
        <v>2046.0</v>
      </c>
      <c r="E801" s="14">
        <v>1779.0</v>
      </c>
      <c r="F801" s="98">
        <f t="shared" si="1"/>
        <v>-0.1304985337</v>
      </c>
      <c r="G801" s="14">
        <v>1617.0</v>
      </c>
      <c r="H801" s="98">
        <f t="shared" si="2"/>
        <v>-0.0910623946</v>
      </c>
      <c r="I801" s="14">
        <v>1740.0</v>
      </c>
      <c r="J801" s="98">
        <f t="shared" si="3"/>
        <v>0.07606679035</v>
      </c>
      <c r="K801" s="14">
        <v>1667.0</v>
      </c>
      <c r="L801" s="98">
        <f t="shared" si="4"/>
        <v>-0.04195402299</v>
      </c>
      <c r="M801" s="98">
        <f t="shared" si="5"/>
        <v>-0.1852394917</v>
      </c>
    </row>
    <row r="802">
      <c r="A802" s="10" t="s">
        <v>1043</v>
      </c>
      <c r="B802" s="11" t="s">
        <v>88</v>
      </c>
      <c r="C802" s="12" t="s">
        <v>24</v>
      </c>
      <c r="D802" s="14">
        <v>2744.0</v>
      </c>
      <c r="E802" s="14">
        <v>1995.0</v>
      </c>
      <c r="F802" s="98">
        <f t="shared" si="1"/>
        <v>-0.2729591837</v>
      </c>
      <c r="G802" s="14">
        <v>1984.0</v>
      </c>
      <c r="H802" s="98">
        <f t="shared" si="2"/>
        <v>-0.005513784461</v>
      </c>
      <c r="I802" s="14">
        <v>2170.0</v>
      </c>
      <c r="J802" s="98">
        <f t="shared" si="3"/>
        <v>0.09375</v>
      </c>
      <c r="K802" s="14">
        <v>2235.0</v>
      </c>
      <c r="L802" s="98">
        <f t="shared" si="4"/>
        <v>0.02995391705</v>
      </c>
      <c r="M802" s="98">
        <f t="shared" si="5"/>
        <v>-0.1854956268</v>
      </c>
    </row>
    <row r="803">
      <c r="A803" s="10" t="s">
        <v>1005</v>
      </c>
      <c r="B803" s="11" t="s">
        <v>46</v>
      </c>
      <c r="C803" s="12" t="s">
        <v>24</v>
      </c>
      <c r="D803" s="14">
        <v>2556.0</v>
      </c>
      <c r="E803" s="14">
        <v>2184.0</v>
      </c>
      <c r="F803" s="98">
        <f t="shared" si="1"/>
        <v>-0.1455399061</v>
      </c>
      <c r="G803" s="14">
        <v>1999.0</v>
      </c>
      <c r="H803" s="98">
        <f t="shared" si="2"/>
        <v>-0.08470695971</v>
      </c>
      <c r="I803" s="14">
        <v>2079.0</v>
      </c>
      <c r="J803" s="98">
        <f t="shared" si="3"/>
        <v>0.04002001001</v>
      </c>
      <c r="K803" s="14">
        <v>2080.0</v>
      </c>
      <c r="L803" s="98">
        <f t="shared" si="4"/>
        <v>0.000481000481</v>
      </c>
      <c r="M803" s="98">
        <f t="shared" si="5"/>
        <v>-0.186228482</v>
      </c>
    </row>
    <row r="804">
      <c r="A804" s="10" t="s">
        <v>326</v>
      </c>
      <c r="B804" s="11" t="s">
        <v>178</v>
      </c>
      <c r="C804" s="12" t="s">
        <v>24</v>
      </c>
      <c r="D804" s="14">
        <v>2247.0</v>
      </c>
      <c r="E804" s="14">
        <v>1721.0</v>
      </c>
      <c r="F804" s="98">
        <f t="shared" si="1"/>
        <v>-0.2340898976</v>
      </c>
      <c r="G804" s="14">
        <v>1572.0</v>
      </c>
      <c r="H804" s="98">
        <f t="shared" si="2"/>
        <v>-0.08657757118</v>
      </c>
      <c r="I804" s="14">
        <v>1610.0</v>
      </c>
      <c r="J804" s="98">
        <f t="shared" si="3"/>
        <v>0.02417302799</v>
      </c>
      <c r="K804" s="14">
        <v>1825.0</v>
      </c>
      <c r="L804" s="98">
        <f t="shared" si="4"/>
        <v>0.1335403727</v>
      </c>
      <c r="M804" s="98">
        <f t="shared" si="5"/>
        <v>-0.1878059635</v>
      </c>
    </row>
    <row r="805">
      <c r="A805" s="31" t="s">
        <v>434</v>
      </c>
      <c r="B805" s="11" t="s">
        <v>356</v>
      </c>
      <c r="C805" s="12" t="s">
        <v>24</v>
      </c>
      <c r="D805" s="14">
        <v>2513.0</v>
      </c>
      <c r="E805" s="14">
        <v>2185.0</v>
      </c>
      <c r="F805" s="98">
        <f t="shared" si="1"/>
        <v>-0.1305212893</v>
      </c>
      <c r="G805" s="14">
        <v>2136.0</v>
      </c>
      <c r="H805" s="98">
        <f t="shared" si="2"/>
        <v>-0.02242562929</v>
      </c>
      <c r="I805" s="14">
        <v>1946.0</v>
      </c>
      <c r="J805" s="98">
        <f t="shared" si="3"/>
        <v>-0.08895131086</v>
      </c>
      <c r="K805" s="14">
        <v>2038.0</v>
      </c>
      <c r="L805" s="98">
        <f t="shared" si="4"/>
        <v>0.04727646454</v>
      </c>
      <c r="M805" s="98">
        <f t="shared" si="5"/>
        <v>-0.189017111</v>
      </c>
    </row>
    <row r="806">
      <c r="A806" s="10" t="s">
        <v>953</v>
      </c>
      <c r="B806" s="11" t="s">
        <v>309</v>
      </c>
      <c r="C806" s="12" t="s">
        <v>24</v>
      </c>
      <c r="D806" s="14">
        <v>1452.0</v>
      </c>
      <c r="E806" s="14">
        <v>1227.0</v>
      </c>
      <c r="F806" s="98">
        <f t="shared" si="1"/>
        <v>-0.1549586777</v>
      </c>
      <c r="G806" s="14">
        <v>1007.0</v>
      </c>
      <c r="H806" s="98">
        <f t="shared" si="2"/>
        <v>-0.1792991035</v>
      </c>
      <c r="I806" s="14">
        <v>1146.0</v>
      </c>
      <c r="J806" s="98">
        <f t="shared" si="3"/>
        <v>0.1380337637</v>
      </c>
      <c r="K806" s="14">
        <v>1176.0</v>
      </c>
      <c r="L806" s="98">
        <f t="shared" si="4"/>
        <v>0.02617801047</v>
      </c>
      <c r="M806" s="98">
        <f t="shared" si="5"/>
        <v>-0.1900826446</v>
      </c>
    </row>
    <row r="807">
      <c r="A807" s="31" t="s">
        <v>713</v>
      </c>
      <c r="B807" s="11" t="s">
        <v>459</v>
      </c>
      <c r="C807" s="12" t="s">
        <v>24</v>
      </c>
      <c r="D807" s="14">
        <v>3731.0</v>
      </c>
      <c r="E807" s="14">
        <v>2952.0</v>
      </c>
      <c r="F807" s="98">
        <f t="shared" si="1"/>
        <v>-0.2087912088</v>
      </c>
      <c r="G807" s="14">
        <v>2792.0</v>
      </c>
      <c r="H807" s="98">
        <f t="shared" si="2"/>
        <v>-0.05420054201</v>
      </c>
      <c r="I807" s="14">
        <v>2876.0</v>
      </c>
      <c r="J807" s="98">
        <f t="shared" si="3"/>
        <v>0.03008595989</v>
      </c>
      <c r="K807" s="14">
        <v>3021.0</v>
      </c>
      <c r="L807" s="98">
        <f t="shared" si="4"/>
        <v>0.05041724618</v>
      </c>
      <c r="M807" s="98">
        <f t="shared" si="5"/>
        <v>-0.1902975074</v>
      </c>
    </row>
    <row r="808">
      <c r="A808" s="31" t="s">
        <v>1263</v>
      </c>
      <c r="B808" s="11" t="s">
        <v>517</v>
      </c>
      <c r="C808" s="12" t="s">
        <v>24</v>
      </c>
      <c r="D808" s="14">
        <v>2729.0</v>
      </c>
      <c r="E808" s="14">
        <v>2538.0</v>
      </c>
      <c r="F808" s="98">
        <f t="shared" si="1"/>
        <v>-0.06998900696</v>
      </c>
      <c r="G808" s="14">
        <v>2382.0</v>
      </c>
      <c r="H808" s="98">
        <f t="shared" si="2"/>
        <v>-0.06146572104</v>
      </c>
      <c r="I808" s="14">
        <v>2237.0</v>
      </c>
      <c r="J808" s="98">
        <f t="shared" si="3"/>
        <v>-0.06087321579</v>
      </c>
      <c r="K808" s="14">
        <v>2205.0</v>
      </c>
      <c r="L808" s="98">
        <f t="shared" si="4"/>
        <v>-0.0143048726</v>
      </c>
      <c r="M808" s="98">
        <f t="shared" si="5"/>
        <v>-0.1920117259</v>
      </c>
    </row>
    <row r="809">
      <c r="A809" s="10" t="s">
        <v>350</v>
      </c>
      <c r="B809" s="11" t="s">
        <v>337</v>
      </c>
      <c r="C809" s="12" t="s">
        <v>24</v>
      </c>
      <c r="D809" s="14">
        <v>7379.0</v>
      </c>
      <c r="E809" s="14">
        <v>6754.0</v>
      </c>
      <c r="F809" s="98">
        <f t="shared" si="1"/>
        <v>-0.08469982382</v>
      </c>
      <c r="G809" s="14">
        <v>6626.0</v>
      </c>
      <c r="H809" s="98">
        <f t="shared" si="2"/>
        <v>-0.01895173231</v>
      </c>
      <c r="I809" s="14">
        <v>6191.0</v>
      </c>
      <c r="J809" s="98">
        <f t="shared" si="3"/>
        <v>-0.06565046785</v>
      </c>
      <c r="K809" s="14">
        <v>5952.0</v>
      </c>
      <c r="L809" s="98">
        <f t="shared" si="4"/>
        <v>-0.03860442578</v>
      </c>
      <c r="M809" s="98">
        <f t="shared" si="5"/>
        <v>-0.1933866378</v>
      </c>
    </row>
    <row r="810">
      <c r="A810" s="31" t="s">
        <v>1056</v>
      </c>
      <c r="B810" s="11" t="s">
        <v>358</v>
      </c>
      <c r="C810" s="12" t="s">
        <v>24</v>
      </c>
      <c r="D810" s="14">
        <v>2521.0</v>
      </c>
      <c r="E810" s="14">
        <v>2134.0</v>
      </c>
      <c r="F810" s="98">
        <f t="shared" si="1"/>
        <v>-0.1535105117</v>
      </c>
      <c r="G810" s="14">
        <v>1936.0</v>
      </c>
      <c r="H810" s="98">
        <f t="shared" si="2"/>
        <v>-0.09278350515</v>
      </c>
      <c r="I810" s="14">
        <v>1843.0</v>
      </c>
      <c r="J810" s="98">
        <f t="shared" si="3"/>
        <v>-0.04803719008</v>
      </c>
      <c r="K810" s="14">
        <v>2027.0</v>
      </c>
      <c r="L810" s="98">
        <f t="shared" si="4"/>
        <v>0.09983722192</v>
      </c>
      <c r="M810" s="98">
        <f t="shared" si="5"/>
        <v>-0.1959539865</v>
      </c>
    </row>
    <row r="811">
      <c r="A811" s="10" t="s">
        <v>816</v>
      </c>
      <c r="B811" s="11" t="s">
        <v>258</v>
      </c>
      <c r="C811" s="12" t="s">
        <v>24</v>
      </c>
      <c r="D811" s="14">
        <v>1354.0</v>
      </c>
      <c r="E811" s="14">
        <v>1380.0</v>
      </c>
      <c r="F811" s="98">
        <f t="shared" si="1"/>
        <v>0.01920236337</v>
      </c>
      <c r="G811" s="14">
        <v>1204.0</v>
      </c>
      <c r="H811" s="98">
        <f t="shared" si="2"/>
        <v>-0.1275362319</v>
      </c>
      <c r="I811" s="14">
        <v>1114.0</v>
      </c>
      <c r="J811" s="98">
        <f t="shared" si="3"/>
        <v>-0.07475083056</v>
      </c>
      <c r="K811" s="14">
        <v>1088.0</v>
      </c>
      <c r="L811" s="98">
        <f t="shared" si="4"/>
        <v>-0.02333931777</v>
      </c>
      <c r="M811" s="98">
        <f t="shared" si="5"/>
        <v>-0.1964549483</v>
      </c>
    </row>
    <row r="812">
      <c r="A812" s="10" t="s">
        <v>608</v>
      </c>
      <c r="B812" s="11" t="s">
        <v>256</v>
      </c>
      <c r="C812" s="12" t="s">
        <v>24</v>
      </c>
      <c r="D812" s="14">
        <v>2534.0</v>
      </c>
      <c r="E812" s="14">
        <v>2509.0</v>
      </c>
      <c r="F812" s="98">
        <f t="shared" si="1"/>
        <v>-0.009865824783</v>
      </c>
      <c r="G812" s="14">
        <v>2122.0</v>
      </c>
      <c r="H812" s="98">
        <f t="shared" si="2"/>
        <v>-0.154244719</v>
      </c>
      <c r="I812" s="14">
        <v>1975.0</v>
      </c>
      <c r="J812" s="98">
        <f t="shared" si="3"/>
        <v>-0.06927426956</v>
      </c>
      <c r="K812" s="14">
        <v>2032.0</v>
      </c>
      <c r="L812" s="98">
        <f t="shared" si="4"/>
        <v>0.02886075949</v>
      </c>
      <c r="M812" s="98">
        <f t="shared" si="5"/>
        <v>-0.1981057616</v>
      </c>
    </row>
    <row r="813">
      <c r="A813" s="10" t="s">
        <v>1024</v>
      </c>
      <c r="B813" s="11" t="s">
        <v>88</v>
      </c>
      <c r="C813" s="12" t="s">
        <v>24</v>
      </c>
      <c r="D813" s="14">
        <v>3996.0</v>
      </c>
      <c r="E813" s="14">
        <v>3191.0</v>
      </c>
      <c r="F813" s="98">
        <f t="shared" si="1"/>
        <v>-0.2014514515</v>
      </c>
      <c r="G813" s="14">
        <v>3147.0</v>
      </c>
      <c r="H813" s="98">
        <f t="shared" si="2"/>
        <v>-0.01378878095</v>
      </c>
      <c r="I813" s="14">
        <v>3320.0</v>
      </c>
      <c r="J813" s="98">
        <f t="shared" si="3"/>
        <v>0.05497299015</v>
      </c>
      <c r="K813" s="14">
        <v>3201.0</v>
      </c>
      <c r="L813" s="98">
        <f t="shared" si="4"/>
        <v>-0.03584337349</v>
      </c>
      <c r="M813" s="98">
        <f t="shared" si="5"/>
        <v>-0.1989489489</v>
      </c>
    </row>
    <row r="814">
      <c r="A814" s="10" t="s">
        <v>1207</v>
      </c>
      <c r="B814" s="11" t="s">
        <v>202</v>
      </c>
      <c r="C814" s="12" t="s">
        <v>24</v>
      </c>
      <c r="D814" s="14">
        <v>2171.0</v>
      </c>
      <c r="E814" s="14">
        <v>1646.0</v>
      </c>
      <c r="F814" s="98">
        <f t="shared" si="1"/>
        <v>-0.2418240442</v>
      </c>
      <c r="G814" s="14">
        <v>1542.0</v>
      </c>
      <c r="H814" s="98">
        <f t="shared" si="2"/>
        <v>-0.06318347509</v>
      </c>
      <c r="I814" s="14">
        <v>1617.0</v>
      </c>
      <c r="J814" s="98">
        <f t="shared" si="3"/>
        <v>0.0486381323</v>
      </c>
      <c r="K814" s="14">
        <v>1737.0</v>
      </c>
      <c r="L814" s="98">
        <f t="shared" si="4"/>
        <v>0.07421150278</v>
      </c>
      <c r="M814" s="98">
        <f t="shared" si="5"/>
        <v>-0.1999078766</v>
      </c>
    </row>
    <row r="815">
      <c r="A815" s="31" t="s">
        <v>792</v>
      </c>
      <c r="B815" s="11" t="s">
        <v>217</v>
      </c>
      <c r="C815" s="12" t="s">
        <v>24</v>
      </c>
      <c r="D815" s="14">
        <v>2736.0</v>
      </c>
      <c r="E815" s="14">
        <v>2221.0</v>
      </c>
      <c r="F815" s="98">
        <f t="shared" si="1"/>
        <v>-0.1882309942</v>
      </c>
      <c r="G815" s="14">
        <v>2186.0</v>
      </c>
      <c r="H815" s="98">
        <f t="shared" si="2"/>
        <v>-0.01575866727</v>
      </c>
      <c r="I815" s="14">
        <v>2109.0</v>
      </c>
      <c r="J815" s="98">
        <f t="shared" si="3"/>
        <v>-0.03522415371</v>
      </c>
      <c r="K815" s="14">
        <v>2188.0</v>
      </c>
      <c r="L815" s="98">
        <f t="shared" si="4"/>
        <v>0.03745851114</v>
      </c>
      <c r="M815" s="98">
        <f t="shared" si="5"/>
        <v>-0.2002923977</v>
      </c>
    </row>
    <row r="816">
      <c r="A816" s="10" t="s">
        <v>521</v>
      </c>
      <c r="B816" s="11" t="s">
        <v>96</v>
      </c>
      <c r="C816" s="12" t="s">
        <v>24</v>
      </c>
      <c r="D816" s="14">
        <v>3286.0</v>
      </c>
      <c r="E816" s="14">
        <v>2495.0</v>
      </c>
      <c r="F816" s="98">
        <f t="shared" si="1"/>
        <v>-0.2407181984</v>
      </c>
      <c r="G816" s="14">
        <v>2137.0</v>
      </c>
      <c r="H816" s="98">
        <f t="shared" si="2"/>
        <v>-0.1434869739</v>
      </c>
      <c r="I816" s="14">
        <v>2183.0</v>
      </c>
      <c r="J816" s="98">
        <f t="shared" si="3"/>
        <v>0.02152550304</v>
      </c>
      <c r="K816" s="14">
        <v>2625.0</v>
      </c>
      <c r="L816" s="98">
        <f t="shared" si="4"/>
        <v>0.2024736601</v>
      </c>
      <c r="M816" s="98">
        <f t="shared" si="5"/>
        <v>-0.2011564212</v>
      </c>
    </row>
    <row r="817">
      <c r="A817" s="31" t="s">
        <v>842</v>
      </c>
      <c r="B817" s="11" t="s">
        <v>412</v>
      </c>
      <c r="C817" s="12" t="s">
        <v>24</v>
      </c>
      <c r="D817" s="14">
        <v>964.0</v>
      </c>
      <c r="E817" s="14">
        <v>691.0</v>
      </c>
      <c r="F817" s="98">
        <f t="shared" si="1"/>
        <v>-0.2831950207</v>
      </c>
      <c r="G817" s="14">
        <v>619.0</v>
      </c>
      <c r="H817" s="98">
        <f t="shared" si="2"/>
        <v>-0.1041968162</v>
      </c>
      <c r="I817" s="14">
        <v>689.0</v>
      </c>
      <c r="J817" s="98">
        <f t="shared" si="3"/>
        <v>0.113085622</v>
      </c>
      <c r="K817" s="14">
        <v>770.0</v>
      </c>
      <c r="L817" s="98">
        <f t="shared" si="4"/>
        <v>0.1175616836</v>
      </c>
      <c r="M817" s="98">
        <f t="shared" si="5"/>
        <v>-0.2012448133</v>
      </c>
    </row>
    <row r="818">
      <c r="A818" s="31" t="s">
        <v>1137</v>
      </c>
      <c r="B818" s="11" t="s">
        <v>466</v>
      </c>
      <c r="C818" s="12" t="s">
        <v>24</v>
      </c>
      <c r="D818" s="14">
        <v>1617.0</v>
      </c>
      <c r="E818" s="14">
        <v>1222.0</v>
      </c>
      <c r="F818" s="98">
        <f t="shared" si="1"/>
        <v>-0.24427953</v>
      </c>
      <c r="G818" s="14">
        <v>1178.0</v>
      </c>
      <c r="H818" s="98">
        <f t="shared" si="2"/>
        <v>-0.03600654664</v>
      </c>
      <c r="I818" s="14">
        <v>1177.0</v>
      </c>
      <c r="J818" s="98">
        <f t="shared" si="3"/>
        <v>-0.0008488964346</v>
      </c>
      <c r="K818" s="14">
        <v>1284.0</v>
      </c>
      <c r="L818" s="98">
        <f t="shared" si="4"/>
        <v>0.09090909091</v>
      </c>
      <c r="M818" s="98">
        <f t="shared" si="5"/>
        <v>-0.2059369202</v>
      </c>
    </row>
    <row r="819">
      <c r="A819" s="31" t="s">
        <v>1233</v>
      </c>
      <c r="B819" s="11" t="s">
        <v>459</v>
      </c>
      <c r="C819" s="12" t="s">
        <v>24</v>
      </c>
      <c r="D819" s="14">
        <v>2871.0</v>
      </c>
      <c r="E819" s="14">
        <v>2355.0</v>
      </c>
      <c r="F819" s="98">
        <f t="shared" si="1"/>
        <v>-0.1797283177</v>
      </c>
      <c r="G819" s="14">
        <v>2202.0</v>
      </c>
      <c r="H819" s="98">
        <f t="shared" si="2"/>
        <v>-0.06496815287</v>
      </c>
      <c r="I819" s="14">
        <v>2330.0</v>
      </c>
      <c r="J819" s="98">
        <f t="shared" si="3"/>
        <v>0.05812897366</v>
      </c>
      <c r="K819" s="14">
        <v>2277.0</v>
      </c>
      <c r="L819" s="98">
        <f t="shared" si="4"/>
        <v>-0.02274678112</v>
      </c>
      <c r="M819" s="98">
        <f t="shared" si="5"/>
        <v>-0.2068965517</v>
      </c>
    </row>
    <row r="820">
      <c r="A820" s="10" t="s">
        <v>790</v>
      </c>
      <c r="B820" s="11" t="s">
        <v>237</v>
      </c>
      <c r="C820" s="12" t="s">
        <v>24</v>
      </c>
      <c r="D820" s="14">
        <v>1784.0</v>
      </c>
      <c r="E820" s="14">
        <v>1563.0</v>
      </c>
      <c r="F820" s="98">
        <f t="shared" si="1"/>
        <v>-0.1238789238</v>
      </c>
      <c r="G820" s="14">
        <v>1524.0</v>
      </c>
      <c r="H820" s="98">
        <f t="shared" si="2"/>
        <v>-0.02495201536</v>
      </c>
      <c r="I820" s="14">
        <v>1512.0</v>
      </c>
      <c r="J820" s="98">
        <f t="shared" si="3"/>
        <v>-0.007874015748</v>
      </c>
      <c r="K820" s="14">
        <v>1410.0</v>
      </c>
      <c r="L820" s="98">
        <f t="shared" si="4"/>
        <v>-0.06746031746</v>
      </c>
      <c r="M820" s="98">
        <f t="shared" si="5"/>
        <v>-0.2096412556</v>
      </c>
    </row>
    <row r="821">
      <c r="A821" s="10" t="s">
        <v>886</v>
      </c>
      <c r="B821" s="11" t="s">
        <v>276</v>
      </c>
      <c r="C821" s="12" t="s">
        <v>24</v>
      </c>
      <c r="D821" s="14">
        <v>1022.0</v>
      </c>
      <c r="E821" s="14">
        <v>912.0</v>
      </c>
      <c r="F821" s="98">
        <f t="shared" si="1"/>
        <v>-0.1076320939</v>
      </c>
      <c r="G821" s="14">
        <v>858.0</v>
      </c>
      <c r="H821" s="98">
        <f t="shared" si="2"/>
        <v>-0.05921052632</v>
      </c>
      <c r="I821" s="14">
        <v>771.0</v>
      </c>
      <c r="J821" s="98">
        <f t="shared" si="3"/>
        <v>-0.1013986014</v>
      </c>
      <c r="K821" s="14">
        <v>806.0</v>
      </c>
      <c r="L821" s="98">
        <f t="shared" si="4"/>
        <v>0.04539559014</v>
      </c>
      <c r="M821" s="98">
        <f t="shared" si="5"/>
        <v>-0.2113502935</v>
      </c>
    </row>
    <row r="822">
      <c r="A822" s="10" t="s">
        <v>741</v>
      </c>
      <c r="B822" s="11" t="s">
        <v>414</v>
      </c>
      <c r="C822" s="12" t="s">
        <v>24</v>
      </c>
      <c r="D822" s="14">
        <v>1567.0</v>
      </c>
      <c r="E822" s="14">
        <v>1297.0</v>
      </c>
      <c r="F822" s="98">
        <f t="shared" si="1"/>
        <v>-0.1723037652</v>
      </c>
      <c r="G822" s="14">
        <v>1121.0</v>
      </c>
      <c r="H822" s="98">
        <f t="shared" si="2"/>
        <v>-0.1356977641</v>
      </c>
      <c r="I822" s="14">
        <v>1101.0</v>
      </c>
      <c r="J822" s="98">
        <f t="shared" si="3"/>
        <v>-0.0178412132</v>
      </c>
      <c r="K822" s="14">
        <v>1234.0</v>
      </c>
      <c r="L822" s="98">
        <f t="shared" si="4"/>
        <v>0.1207992734</v>
      </c>
      <c r="M822" s="98">
        <f t="shared" si="5"/>
        <v>-0.212507977</v>
      </c>
    </row>
    <row r="823">
      <c r="A823" s="10" t="s">
        <v>551</v>
      </c>
      <c r="B823" s="11" t="s">
        <v>276</v>
      </c>
      <c r="C823" s="12" t="s">
        <v>24</v>
      </c>
      <c r="D823" s="14">
        <v>1496.0</v>
      </c>
      <c r="E823" s="14">
        <v>1373.0</v>
      </c>
      <c r="F823" s="98">
        <f t="shared" si="1"/>
        <v>-0.08221925134</v>
      </c>
      <c r="G823" s="14">
        <v>1248.0</v>
      </c>
      <c r="H823" s="98">
        <f t="shared" si="2"/>
        <v>-0.09104151493</v>
      </c>
      <c r="I823" s="14">
        <v>1171.0</v>
      </c>
      <c r="J823" s="98">
        <f t="shared" si="3"/>
        <v>-0.06169871795</v>
      </c>
      <c r="K823" s="14">
        <v>1177.0</v>
      </c>
      <c r="L823" s="98">
        <f t="shared" si="4"/>
        <v>0.00512382579</v>
      </c>
      <c r="M823" s="98">
        <f t="shared" si="5"/>
        <v>-0.2132352941</v>
      </c>
    </row>
    <row r="824">
      <c r="A824" s="10" t="s">
        <v>863</v>
      </c>
      <c r="B824" s="11" t="s">
        <v>168</v>
      </c>
      <c r="C824" s="12" t="s">
        <v>24</v>
      </c>
      <c r="D824" s="14">
        <v>1905.0</v>
      </c>
      <c r="E824" s="14">
        <v>1283.0</v>
      </c>
      <c r="F824" s="98">
        <f t="shared" si="1"/>
        <v>-0.3265091864</v>
      </c>
      <c r="G824" s="14">
        <v>1114.0</v>
      </c>
      <c r="H824" s="98">
        <f t="shared" si="2"/>
        <v>-0.1317225253</v>
      </c>
      <c r="I824" s="14">
        <v>1165.0</v>
      </c>
      <c r="J824" s="98">
        <f t="shared" si="3"/>
        <v>0.04578096948</v>
      </c>
      <c r="K824" s="14">
        <v>1498.0</v>
      </c>
      <c r="L824" s="98">
        <f t="shared" si="4"/>
        <v>0.2858369099</v>
      </c>
      <c r="M824" s="98">
        <f t="shared" si="5"/>
        <v>-0.213648294</v>
      </c>
    </row>
    <row r="825">
      <c r="A825" s="10" t="s">
        <v>895</v>
      </c>
      <c r="B825" s="11" t="s">
        <v>104</v>
      </c>
      <c r="C825" s="12" t="s">
        <v>24</v>
      </c>
      <c r="D825" s="14">
        <v>2574.0</v>
      </c>
      <c r="E825" s="14">
        <v>2226.0</v>
      </c>
      <c r="F825" s="98">
        <f t="shared" si="1"/>
        <v>-0.1351981352</v>
      </c>
      <c r="G825" s="14">
        <v>1944.0</v>
      </c>
      <c r="H825" s="98">
        <f t="shared" si="2"/>
        <v>-0.1266846361</v>
      </c>
      <c r="I825" s="14">
        <v>1845.0</v>
      </c>
      <c r="J825" s="98">
        <f t="shared" si="3"/>
        <v>-0.05092592593</v>
      </c>
      <c r="K825" s="14">
        <v>2024.0</v>
      </c>
      <c r="L825" s="98">
        <f t="shared" si="4"/>
        <v>0.09701897019</v>
      </c>
      <c r="M825" s="98">
        <f t="shared" si="5"/>
        <v>-0.2136752137</v>
      </c>
    </row>
    <row r="826">
      <c r="A826" s="31" t="s">
        <v>595</v>
      </c>
      <c r="B826" s="11" t="s">
        <v>356</v>
      </c>
      <c r="C826" s="12" t="s">
        <v>24</v>
      </c>
      <c r="D826" s="14">
        <v>1918.0</v>
      </c>
      <c r="E826" s="14">
        <v>1699.0</v>
      </c>
      <c r="F826" s="98">
        <f t="shared" si="1"/>
        <v>-0.114181439</v>
      </c>
      <c r="G826" s="14">
        <v>1366.0</v>
      </c>
      <c r="H826" s="98">
        <f t="shared" si="2"/>
        <v>-0.1959976457</v>
      </c>
      <c r="I826" s="14">
        <v>1373.0</v>
      </c>
      <c r="J826" s="98">
        <f t="shared" si="3"/>
        <v>0.005124450952</v>
      </c>
      <c r="K826" s="14">
        <v>1508.0</v>
      </c>
      <c r="L826" s="98">
        <f t="shared" si="4"/>
        <v>0.09832483613</v>
      </c>
      <c r="M826" s="98">
        <f t="shared" si="5"/>
        <v>-0.2137643379</v>
      </c>
    </row>
    <row r="827">
      <c r="A827" s="31" t="s">
        <v>589</v>
      </c>
      <c r="B827" s="11" t="s">
        <v>300</v>
      </c>
      <c r="C827" s="12" t="s">
        <v>24</v>
      </c>
      <c r="D827" s="14">
        <v>4803.0</v>
      </c>
      <c r="E827" s="14">
        <v>3367.0</v>
      </c>
      <c r="F827" s="98">
        <f t="shared" si="1"/>
        <v>-0.2989798043</v>
      </c>
      <c r="G827" s="14">
        <v>3002.0</v>
      </c>
      <c r="H827" s="98">
        <f t="shared" si="2"/>
        <v>-0.1084051084</v>
      </c>
      <c r="I827" s="14">
        <v>3383.0</v>
      </c>
      <c r="J827" s="98">
        <f t="shared" si="3"/>
        <v>0.1269153897</v>
      </c>
      <c r="K827" s="14">
        <v>3775.0</v>
      </c>
      <c r="L827" s="98">
        <f t="shared" si="4"/>
        <v>0.1158734851</v>
      </c>
      <c r="M827" s="98">
        <f t="shared" si="5"/>
        <v>-0.2140328961</v>
      </c>
    </row>
    <row r="828">
      <c r="A828" s="31" t="s">
        <v>659</v>
      </c>
      <c r="B828" s="11" t="s">
        <v>300</v>
      </c>
      <c r="C828" s="12" t="s">
        <v>24</v>
      </c>
      <c r="D828" s="14">
        <v>4363.0</v>
      </c>
      <c r="E828" s="14">
        <v>3687.0</v>
      </c>
      <c r="F828" s="98">
        <f t="shared" si="1"/>
        <v>-0.154939262</v>
      </c>
      <c r="G828" s="14">
        <v>3343.0</v>
      </c>
      <c r="H828" s="98">
        <f t="shared" si="2"/>
        <v>-0.09330078655</v>
      </c>
      <c r="I828" s="14">
        <v>3504.0</v>
      </c>
      <c r="J828" s="98">
        <f t="shared" si="3"/>
        <v>0.04816033503</v>
      </c>
      <c r="K828" s="14">
        <v>3424.0</v>
      </c>
      <c r="L828" s="98">
        <f t="shared" si="4"/>
        <v>-0.02283105023</v>
      </c>
      <c r="M828" s="98">
        <f t="shared" si="5"/>
        <v>-0.2152188861</v>
      </c>
    </row>
    <row r="829">
      <c r="A829" s="10" t="s">
        <v>29</v>
      </c>
      <c r="B829" s="11" t="s">
        <v>194</v>
      </c>
      <c r="C829" s="12" t="s">
        <v>24</v>
      </c>
      <c r="D829" s="14">
        <v>1750.0</v>
      </c>
      <c r="E829" s="14">
        <v>1640.0</v>
      </c>
      <c r="F829" s="98">
        <f t="shared" si="1"/>
        <v>-0.06285714286</v>
      </c>
      <c r="G829" s="14">
        <v>1549.0</v>
      </c>
      <c r="H829" s="98">
        <f t="shared" si="2"/>
        <v>-0.05548780488</v>
      </c>
      <c r="I829" s="14">
        <v>1562.0</v>
      </c>
      <c r="J829" s="98">
        <f t="shared" si="3"/>
        <v>0.008392511298</v>
      </c>
      <c r="K829" s="14">
        <v>1372.0</v>
      </c>
      <c r="L829" s="98">
        <f t="shared" si="4"/>
        <v>-0.1216389245</v>
      </c>
      <c r="M829" s="98">
        <f t="shared" si="5"/>
        <v>-0.216</v>
      </c>
    </row>
    <row r="830">
      <c r="A830" s="31" t="s">
        <v>940</v>
      </c>
      <c r="B830" s="11" t="s">
        <v>266</v>
      </c>
      <c r="C830" s="12" t="s">
        <v>24</v>
      </c>
      <c r="D830" s="14">
        <v>1754.0</v>
      </c>
      <c r="E830" s="14">
        <v>1520.0</v>
      </c>
      <c r="F830" s="98">
        <f t="shared" si="1"/>
        <v>-0.1334093501</v>
      </c>
      <c r="G830" s="14">
        <v>1273.0</v>
      </c>
      <c r="H830" s="98">
        <f t="shared" si="2"/>
        <v>-0.1625</v>
      </c>
      <c r="I830" s="14">
        <v>1347.0</v>
      </c>
      <c r="J830" s="98">
        <f t="shared" si="3"/>
        <v>0.05813040063</v>
      </c>
      <c r="K830" s="14">
        <v>1374.0</v>
      </c>
      <c r="L830" s="98">
        <f t="shared" si="4"/>
        <v>0.02004454343</v>
      </c>
      <c r="M830" s="98">
        <f t="shared" si="5"/>
        <v>-0.2166476625</v>
      </c>
    </row>
    <row r="831">
      <c r="A831" s="31" t="s">
        <v>1100</v>
      </c>
      <c r="B831" s="11" t="s">
        <v>356</v>
      </c>
      <c r="C831" s="12" t="s">
        <v>24</v>
      </c>
      <c r="D831" s="14">
        <v>2515.0</v>
      </c>
      <c r="E831" s="14">
        <v>2212.0</v>
      </c>
      <c r="F831" s="98">
        <f t="shared" si="1"/>
        <v>-0.1204771372</v>
      </c>
      <c r="G831" s="14">
        <v>2133.0</v>
      </c>
      <c r="H831" s="98">
        <f t="shared" si="2"/>
        <v>-0.03571428571</v>
      </c>
      <c r="I831" s="14">
        <v>2099.0</v>
      </c>
      <c r="J831" s="98">
        <f t="shared" si="3"/>
        <v>-0.01593999062</v>
      </c>
      <c r="K831" s="14">
        <v>1970.0</v>
      </c>
      <c r="L831" s="98">
        <f t="shared" si="4"/>
        <v>-0.06145783707</v>
      </c>
      <c r="M831" s="98">
        <f t="shared" si="5"/>
        <v>-0.2166998012</v>
      </c>
    </row>
    <row r="832">
      <c r="A832" s="10" t="s">
        <v>1170</v>
      </c>
      <c r="B832" s="11" t="s">
        <v>256</v>
      </c>
      <c r="C832" s="12" t="s">
        <v>24</v>
      </c>
      <c r="D832" s="14">
        <v>1881.0</v>
      </c>
      <c r="E832" s="14">
        <v>1204.0</v>
      </c>
      <c r="F832" s="98">
        <f t="shared" si="1"/>
        <v>-0.3599149389</v>
      </c>
      <c r="G832" s="14">
        <v>1032.0</v>
      </c>
      <c r="H832" s="98">
        <f t="shared" si="2"/>
        <v>-0.1428571429</v>
      </c>
      <c r="I832" s="14">
        <v>1263.0</v>
      </c>
      <c r="J832" s="98">
        <f t="shared" si="3"/>
        <v>0.2238372093</v>
      </c>
      <c r="K832" s="14">
        <v>1472.0</v>
      </c>
      <c r="L832" s="98">
        <f t="shared" si="4"/>
        <v>0.1654790182</v>
      </c>
      <c r="M832" s="98">
        <f t="shared" si="5"/>
        <v>-0.2174375332</v>
      </c>
    </row>
    <row r="833">
      <c r="A833" s="31" t="s">
        <v>1238</v>
      </c>
      <c r="B833" s="11" t="s">
        <v>459</v>
      </c>
      <c r="C833" s="12" t="s">
        <v>24</v>
      </c>
      <c r="D833" s="14">
        <v>1867.0</v>
      </c>
      <c r="E833" s="14">
        <v>1586.0</v>
      </c>
      <c r="F833" s="98">
        <f t="shared" si="1"/>
        <v>-0.1505088377</v>
      </c>
      <c r="G833" s="14">
        <v>1524.0</v>
      </c>
      <c r="H833" s="98">
        <f t="shared" si="2"/>
        <v>-0.03909205549</v>
      </c>
      <c r="I833" s="14">
        <v>1485.0</v>
      </c>
      <c r="J833" s="98">
        <f t="shared" si="3"/>
        <v>-0.02559055118</v>
      </c>
      <c r="K833" s="14">
        <v>1456.0</v>
      </c>
      <c r="L833" s="98">
        <f t="shared" si="4"/>
        <v>-0.01952861953</v>
      </c>
      <c r="M833" s="98">
        <f t="shared" si="5"/>
        <v>-0.2201392608</v>
      </c>
    </row>
    <row r="834">
      <c r="A834" s="10" t="s">
        <v>1243</v>
      </c>
      <c r="B834" s="11" t="s">
        <v>72</v>
      </c>
      <c r="C834" s="12" t="s">
        <v>24</v>
      </c>
      <c r="D834" s="14">
        <v>1034.0</v>
      </c>
      <c r="E834" s="14">
        <v>725.0</v>
      </c>
      <c r="F834" s="98">
        <f t="shared" si="1"/>
        <v>-0.2988394584</v>
      </c>
      <c r="G834" s="14">
        <v>515.0</v>
      </c>
      <c r="H834" s="98">
        <f t="shared" si="2"/>
        <v>-0.2896551724</v>
      </c>
      <c r="I834" s="14">
        <v>602.0</v>
      </c>
      <c r="J834" s="98">
        <f t="shared" si="3"/>
        <v>0.1689320388</v>
      </c>
      <c r="K834" s="14">
        <v>806.0</v>
      </c>
      <c r="L834" s="98">
        <f t="shared" si="4"/>
        <v>0.3388704319</v>
      </c>
      <c r="M834" s="98">
        <f t="shared" si="5"/>
        <v>-0.2205029014</v>
      </c>
    </row>
    <row r="835">
      <c r="A835" s="31" t="s">
        <v>1258</v>
      </c>
      <c r="B835" s="11" t="s">
        <v>517</v>
      </c>
      <c r="C835" s="12" t="s">
        <v>24</v>
      </c>
      <c r="D835" s="14">
        <v>2413.0</v>
      </c>
      <c r="E835" s="14">
        <v>2032.0</v>
      </c>
      <c r="F835" s="98">
        <f t="shared" si="1"/>
        <v>-0.1578947368</v>
      </c>
      <c r="G835" s="14">
        <v>1797.0</v>
      </c>
      <c r="H835" s="98">
        <f t="shared" si="2"/>
        <v>-0.1156496063</v>
      </c>
      <c r="I835" s="14">
        <v>1845.0</v>
      </c>
      <c r="J835" s="98">
        <f t="shared" si="3"/>
        <v>0.02671118531</v>
      </c>
      <c r="K835" s="14">
        <v>1879.0</v>
      </c>
      <c r="L835" s="98">
        <f t="shared" si="4"/>
        <v>0.01842818428</v>
      </c>
      <c r="M835" s="98">
        <f t="shared" si="5"/>
        <v>-0.2213012847</v>
      </c>
    </row>
    <row r="836">
      <c r="A836" s="31" t="s">
        <v>1260</v>
      </c>
      <c r="B836" s="11" t="s">
        <v>517</v>
      </c>
      <c r="C836" s="12" t="s">
        <v>24</v>
      </c>
      <c r="D836" s="14">
        <v>2626.0</v>
      </c>
      <c r="E836" s="14">
        <v>2444.0</v>
      </c>
      <c r="F836" s="98">
        <f t="shared" si="1"/>
        <v>-0.06930693069</v>
      </c>
      <c r="G836" s="14">
        <v>2025.0</v>
      </c>
      <c r="H836" s="98">
        <f t="shared" si="2"/>
        <v>-0.1714402619</v>
      </c>
      <c r="I836" s="14">
        <v>2072.0</v>
      </c>
      <c r="J836" s="98">
        <f t="shared" si="3"/>
        <v>0.02320987654</v>
      </c>
      <c r="K836" s="14">
        <v>2043.0</v>
      </c>
      <c r="L836" s="98">
        <f t="shared" si="4"/>
        <v>-0.013996139</v>
      </c>
      <c r="M836" s="98">
        <f t="shared" si="5"/>
        <v>-0.2220106626</v>
      </c>
    </row>
    <row r="837">
      <c r="A837" s="10" t="s">
        <v>581</v>
      </c>
      <c r="B837" s="11" t="s">
        <v>215</v>
      </c>
      <c r="C837" s="12" t="s">
        <v>24</v>
      </c>
      <c r="D837" s="14">
        <v>3065.0</v>
      </c>
      <c r="E837" s="14">
        <v>2720.0</v>
      </c>
      <c r="F837" s="98">
        <f t="shared" si="1"/>
        <v>-0.1125611746</v>
      </c>
      <c r="G837" s="14">
        <v>2361.0</v>
      </c>
      <c r="H837" s="98">
        <f t="shared" si="2"/>
        <v>-0.1319852941</v>
      </c>
      <c r="I837" s="14">
        <v>2254.0</v>
      </c>
      <c r="J837" s="98">
        <f t="shared" si="3"/>
        <v>-0.04531977975</v>
      </c>
      <c r="K837" s="14">
        <v>2375.0</v>
      </c>
      <c r="L837" s="98">
        <f t="shared" si="4"/>
        <v>0.0536823425</v>
      </c>
      <c r="M837" s="98">
        <f t="shared" si="5"/>
        <v>-0.2251223491</v>
      </c>
    </row>
    <row r="838">
      <c r="A838" s="31" t="s">
        <v>372</v>
      </c>
      <c r="B838" s="11" t="s">
        <v>412</v>
      </c>
      <c r="C838" s="12" t="s">
        <v>24</v>
      </c>
      <c r="D838" s="14">
        <v>2441.0</v>
      </c>
      <c r="E838" s="14">
        <v>2013.0</v>
      </c>
      <c r="F838" s="98">
        <f t="shared" si="1"/>
        <v>-0.1753379762</v>
      </c>
      <c r="G838" s="14">
        <v>1818.0</v>
      </c>
      <c r="H838" s="98">
        <f t="shared" si="2"/>
        <v>-0.09687034277</v>
      </c>
      <c r="I838" s="14">
        <v>1719.0</v>
      </c>
      <c r="J838" s="98">
        <f t="shared" si="3"/>
        <v>-0.05445544554</v>
      </c>
      <c r="K838" s="14">
        <v>1884.0</v>
      </c>
      <c r="L838" s="98">
        <f t="shared" si="4"/>
        <v>0.09598603839</v>
      </c>
      <c r="M838" s="98">
        <f t="shared" si="5"/>
        <v>-0.22818517</v>
      </c>
    </row>
    <row r="839">
      <c r="A839" s="31" t="s">
        <v>1057</v>
      </c>
      <c r="B839" s="11" t="s">
        <v>358</v>
      </c>
      <c r="C839" s="12" t="s">
        <v>24</v>
      </c>
      <c r="D839" s="14">
        <v>1894.0</v>
      </c>
      <c r="E839" s="14">
        <v>1493.0</v>
      </c>
      <c r="F839" s="98">
        <f t="shared" si="1"/>
        <v>-0.2117212249</v>
      </c>
      <c r="G839" s="14">
        <v>1339.0</v>
      </c>
      <c r="H839" s="98">
        <f t="shared" si="2"/>
        <v>-0.1031480241</v>
      </c>
      <c r="I839" s="14">
        <v>1365.0</v>
      </c>
      <c r="J839" s="98">
        <f t="shared" si="3"/>
        <v>0.01941747573</v>
      </c>
      <c r="K839" s="14">
        <v>1456.0</v>
      </c>
      <c r="L839" s="98">
        <f t="shared" si="4"/>
        <v>0.06666666667</v>
      </c>
      <c r="M839" s="98">
        <f t="shared" si="5"/>
        <v>-0.2312565998</v>
      </c>
    </row>
    <row r="840">
      <c r="A840" s="10" t="s">
        <v>855</v>
      </c>
      <c r="B840" s="11" t="s">
        <v>243</v>
      </c>
      <c r="C840" s="12" t="s">
        <v>24</v>
      </c>
      <c r="D840" s="14">
        <v>3162.0</v>
      </c>
      <c r="E840" s="14">
        <v>3079.0</v>
      </c>
      <c r="F840" s="98">
        <f t="shared" si="1"/>
        <v>-0.02624920936</v>
      </c>
      <c r="G840" s="14">
        <v>2475.0</v>
      </c>
      <c r="H840" s="98">
        <f t="shared" si="2"/>
        <v>-0.1961675869</v>
      </c>
      <c r="I840" s="14">
        <v>2243.0</v>
      </c>
      <c r="J840" s="98">
        <f t="shared" si="3"/>
        <v>-0.09373737374</v>
      </c>
      <c r="K840" s="14">
        <v>2428.0</v>
      </c>
      <c r="L840" s="98">
        <f t="shared" si="4"/>
        <v>0.082478823</v>
      </c>
      <c r="M840" s="98">
        <f t="shared" si="5"/>
        <v>-0.2321315623</v>
      </c>
    </row>
    <row r="841">
      <c r="A841" s="10" t="s">
        <v>1228</v>
      </c>
      <c r="B841" s="11" t="s">
        <v>368</v>
      </c>
      <c r="C841" s="12" t="s">
        <v>24</v>
      </c>
      <c r="D841" s="14">
        <v>2742.0</v>
      </c>
      <c r="E841" s="14">
        <v>2342.0</v>
      </c>
      <c r="F841" s="98">
        <f t="shared" si="1"/>
        <v>-0.1458789205</v>
      </c>
      <c r="G841" s="14">
        <v>2170.0</v>
      </c>
      <c r="H841" s="98">
        <f t="shared" si="2"/>
        <v>-0.07344150299</v>
      </c>
      <c r="I841" s="14">
        <v>2180.0</v>
      </c>
      <c r="J841" s="98">
        <f t="shared" si="3"/>
        <v>0.004608294931</v>
      </c>
      <c r="K841" s="14">
        <v>2103.0</v>
      </c>
      <c r="L841" s="98">
        <f t="shared" si="4"/>
        <v>-0.03532110092</v>
      </c>
      <c r="M841" s="98">
        <f t="shared" si="5"/>
        <v>-0.2330415755</v>
      </c>
    </row>
    <row r="842">
      <c r="A842" s="31" t="s">
        <v>1250</v>
      </c>
      <c r="B842" s="11" t="s">
        <v>671</v>
      </c>
      <c r="C842" s="12" t="s">
        <v>24</v>
      </c>
      <c r="D842" s="14">
        <v>1203.0</v>
      </c>
      <c r="E842" s="14">
        <v>1141.0</v>
      </c>
      <c r="F842" s="98">
        <f t="shared" si="1"/>
        <v>-0.05153782211</v>
      </c>
      <c r="G842" s="14">
        <v>1059.0</v>
      </c>
      <c r="H842" s="98">
        <f t="shared" si="2"/>
        <v>-0.07186678352</v>
      </c>
      <c r="I842" s="14">
        <v>960.0</v>
      </c>
      <c r="J842" s="98">
        <f t="shared" si="3"/>
        <v>-0.09348441926</v>
      </c>
      <c r="K842" s="14">
        <v>922.0</v>
      </c>
      <c r="L842" s="98">
        <f t="shared" si="4"/>
        <v>-0.03958333333</v>
      </c>
      <c r="M842" s="98">
        <f t="shared" si="5"/>
        <v>-0.2335827099</v>
      </c>
    </row>
    <row r="843">
      <c r="A843" s="10" t="s">
        <v>586</v>
      </c>
      <c r="B843" s="11" t="s">
        <v>482</v>
      </c>
      <c r="C843" s="12" t="s">
        <v>24</v>
      </c>
      <c r="D843" s="19">
        <v>1983.0</v>
      </c>
      <c r="E843" s="14">
        <v>1613.0</v>
      </c>
      <c r="F843" s="98">
        <f t="shared" si="1"/>
        <v>-0.1865859808</v>
      </c>
      <c r="G843" s="14">
        <v>1515.0</v>
      </c>
      <c r="H843" s="98">
        <f t="shared" si="2"/>
        <v>-0.06075635462</v>
      </c>
      <c r="I843" s="14">
        <v>1482.0</v>
      </c>
      <c r="J843" s="98">
        <f t="shared" si="3"/>
        <v>-0.02178217822</v>
      </c>
      <c r="K843" s="14">
        <v>1519.0</v>
      </c>
      <c r="L843" s="98">
        <f t="shared" si="4"/>
        <v>0.02496626181</v>
      </c>
      <c r="M843" s="98">
        <f t="shared" si="5"/>
        <v>-0.2339889057</v>
      </c>
    </row>
    <row r="844">
      <c r="A844" s="31" t="s">
        <v>1095</v>
      </c>
      <c r="B844" s="11" t="s">
        <v>356</v>
      </c>
      <c r="C844" s="12" t="s">
        <v>24</v>
      </c>
      <c r="D844" s="14">
        <v>1827.0</v>
      </c>
      <c r="E844" s="14">
        <v>1453.0</v>
      </c>
      <c r="F844" s="98">
        <f t="shared" si="1"/>
        <v>-0.2047071702</v>
      </c>
      <c r="G844" s="14">
        <v>1335.0</v>
      </c>
      <c r="H844" s="98">
        <f t="shared" si="2"/>
        <v>-0.08121128699</v>
      </c>
      <c r="I844" s="14">
        <v>1423.0</v>
      </c>
      <c r="J844" s="98">
        <f t="shared" si="3"/>
        <v>0.065917603</v>
      </c>
      <c r="K844" s="14">
        <v>1395.0</v>
      </c>
      <c r="L844" s="98">
        <f t="shared" si="4"/>
        <v>-0.01967673928</v>
      </c>
      <c r="M844" s="98">
        <f t="shared" si="5"/>
        <v>-0.236453202</v>
      </c>
    </row>
    <row r="845">
      <c r="A845" s="10" t="s">
        <v>1104</v>
      </c>
      <c r="B845" s="11" t="s">
        <v>347</v>
      </c>
      <c r="C845" s="12" t="s">
        <v>24</v>
      </c>
      <c r="D845" s="14">
        <v>1555.0</v>
      </c>
      <c r="E845" s="14">
        <v>924.0</v>
      </c>
      <c r="F845" s="98">
        <f t="shared" si="1"/>
        <v>-0.4057877814</v>
      </c>
      <c r="G845" s="14">
        <v>704.0</v>
      </c>
      <c r="H845" s="98">
        <f t="shared" si="2"/>
        <v>-0.2380952381</v>
      </c>
      <c r="I845" s="14">
        <v>859.0</v>
      </c>
      <c r="J845" s="98">
        <f t="shared" si="3"/>
        <v>0.2201704545</v>
      </c>
      <c r="K845" s="14">
        <v>1187.0</v>
      </c>
      <c r="L845" s="98">
        <f t="shared" si="4"/>
        <v>0.3818393481</v>
      </c>
      <c r="M845" s="98">
        <f t="shared" si="5"/>
        <v>-0.2366559486</v>
      </c>
    </row>
    <row r="846">
      <c r="A846" s="31" t="s">
        <v>1141</v>
      </c>
      <c r="B846" s="11" t="s">
        <v>466</v>
      </c>
      <c r="C846" s="12" t="s">
        <v>24</v>
      </c>
      <c r="D846" s="14">
        <v>1581.0</v>
      </c>
      <c r="E846" s="14">
        <v>1318.0</v>
      </c>
      <c r="F846" s="98">
        <f t="shared" si="1"/>
        <v>-0.1663504111</v>
      </c>
      <c r="G846" s="14">
        <v>1166.0</v>
      </c>
      <c r="H846" s="98">
        <f t="shared" si="2"/>
        <v>-0.1153262519</v>
      </c>
      <c r="I846" s="14">
        <v>1257.0</v>
      </c>
      <c r="J846" s="98">
        <f t="shared" si="3"/>
        <v>0.07804459691</v>
      </c>
      <c r="K846" s="14">
        <v>1205.0</v>
      </c>
      <c r="L846" s="98">
        <f t="shared" si="4"/>
        <v>-0.04136833731</v>
      </c>
      <c r="M846" s="98">
        <f t="shared" si="5"/>
        <v>-0.2378241619</v>
      </c>
    </row>
    <row r="847">
      <c r="A847" s="10" t="s">
        <v>569</v>
      </c>
      <c r="B847" s="11" t="s">
        <v>104</v>
      </c>
      <c r="C847" s="12" t="s">
        <v>24</v>
      </c>
      <c r="D847" s="14">
        <v>4471.0</v>
      </c>
      <c r="E847" s="14">
        <v>3705.0</v>
      </c>
      <c r="F847" s="98">
        <f t="shared" si="1"/>
        <v>-0.1713263252</v>
      </c>
      <c r="G847" s="14">
        <v>3218.0</v>
      </c>
      <c r="H847" s="98">
        <f t="shared" si="2"/>
        <v>-0.1314439946</v>
      </c>
      <c r="I847" s="14">
        <v>3404.0</v>
      </c>
      <c r="J847" s="98">
        <f t="shared" si="3"/>
        <v>0.0577998757</v>
      </c>
      <c r="K847" s="14">
        <v>3405.0</v>
      </c>
      <c r="L847" s="98">
        <f t="shared" si="4"/>
        <v>0.0002937720329</v>
      </c>
      <c r="M847" s="98">
        <f t="shared" si="5"/>
        <v>-0.2384254082</v>
      </c>
    </row>
    <row r="848">
      <c r="A848" s="10" t="s">
        <v>557</v>
      </c>
      <c r="B848" s="11" t="s">
        <v>96</v>
      </c>
      <c r="C848" s="12" t="s">
        <v>24</v>
      </c>
      <c r="D848" s="14">
        <v>2073.0</v>
      </c>
      <c r="E848" s="14">
        <v>1600.0</v>
      </c>
      <c r="F848" s="98">
        <f t="shared" si="1"/>
        <v>-0.2281717318</v>
      </c>
      <c r="G848" s="14">
        <v>1458.0</v>
      </c>
      <c r="H848" s="98">
        <f t="shared" si="2"/>
        <v>-0.08875</v>
      </c>
      <c r="I848" s="14">
        <v>1452.0</v>
      </c>
      <c r="J848" s="98">
        <f t="shared" si="3"/>
        <v>-0.004115226337</v>
      </c>
      <c r="K848" s="14">
        <v>1575.0</v>
      </c>
      <c r="L848" s="98">
        <f t="shared" si="4"/>
        <v>0.0847107438</v>
      </c>
      <c r="M848" s="98">
        <f t="shared" si="5"/>
        <v>-0.2402315485</v>
      </c>
    </row>
    <row r="849">
      <c r="A849" s="10" t="s">
        <v>297</v>
      </c>
      <c r="B849" s="11" t="s">
        <v>168</v>
      </c>
      <c r="C849" s="12" t="s">
        <v>24</v>
      </c>
      <c r="D849" s="14">
        <v>2060.0</v>
      </c>
      <c r="E849" s="14">
        <v>1620.0</v>
      </c>
      <c r="F849" s="98">
        <f t="shared" si="1"/>
        <v>-0.213592233</v>
      </c>
      <c r="G849" s="14">
        <v>1339.0</v>
      </c>
      <c r="H849" s="98">
        <f t="shared" si="2"/>
        <v>-0.1734567901</v>
      </c>
      <c r="I849" s="14">
        <v>1473.0</v>
      </c>
      <c r="J849" s="98">
        <f t="shared" si="3"/>
        <v>0.1000746826</v>
      </c>
      <c r="K849" s="14">
        <v>1564.0</v>
      </c>
      <c r="L849" s="98">
        <f t="shared" si="4"/>
        <v>0.06177868296</v>
      </c>
      <c r="M849" s="98">
        <f t="shared" si="5"/>
        <v>-0.240776699</v>
      </c>
    </row>
    <row r="850">
      <c r="A850" s="10" t="s">
        <v>948</v>
      </c>
      <c r="B850" s="11" t="s">
        <v>215</v>
      </c>
      <c r="C850" s="12" t="s">
        <v>24</v>
      </c>
      <c r="D850" s="14">
        <v>1118.0</v>
      </c>
      <c r="E850" s="14">
        <v>781.0</v>
      </c>
      <c r="F850" s="98">
        <f t="shared" si="1"/>
        <v>-0.301431127</v>
      </c>
      <c r="G850" s="14">
        <v>830.0</v>
      </c>
      <c r="H850" s="98">
        <f t="shared" si="2"/>
        <v>0.06274007682</v>
      </c>
      <c r="I850" s="14">
        <v>706.0</v>
      </c>
      <c r="J850" s="98">
        <f t="shared" si="3"/>
        <v>-0.1493975904</v>
      </c>
      <c r="K850" s="14">
        <v>848.0</v>
      </c>
      <c r="L850" s="98">
        <f t="shared" si="4"/>
        <v>0.2011331445</v>
      </c>
      <c r="M850" s="98">
        <f t="shared" si="5"/>
        <v>-0.2415026834</v>
      </c>
    </row>
    <row r="851">
      <c r="A851" s="10" t="s">
        <v>152</v>
      </c>
      <c r="B851" s="11" t="s">
        <v>309</v>
      </c>
      <c r="C851" s="12" t="s">
        <v>24</v>
      </c>
      <c r="D851" s="14">
        <v>1953.0</v>
      </c>
      <c r="E851" s="14">
        <v>1490.0</v>
      </c>
      <c r="F851" s="98">
        <f t="shared" si="1"/>
        <v>-0.2370711726</v>
      </c>
      <c r="G851" s="14">
        <v>1700.0</v>
      </c>
      <c r="H851" s="98">
        <f t="shared" si="2"/>
        <v>0.1409395973</v>
      </c>
      <c r="I851" s="14">
        <v>1768.0</v>
      </c>
      <c r="J851" s="98">
        <f t="shared" si="3"/>
        <v>0.04</v>
      </c>
      <c r="K851" s="14">
        <v>1481.0</v>
      </c>
      <c r="L851" s="98">
        <f t="shared" si="4"/>
        <v>-0.1623303167</v>
      </c>
      <c r="M851" s="98">
        <f t="shared" si="5"/>
        <v>-0.2416794675</v>
      </c>
    </row>
    <row r="852">
      <c r="A852" s="10" t="s">
        <v>970</v>
      </c>
      <c r="B852" s="11" t="s">
        <v>482</v>
      </c>
      <c r="C852" s="12" t="s">
        <v>24</v>
      </c>
      <c r="D852" s="14">
        <v>3374.0</v>
      </c>
      <c r="E852" s="14">
        <v>2807.0</v>
      </c>
      <c r="F852" s="98">
        <f t="shared" si="1"/>
        <v>-0.1680497925</v>
      </c>
      <c r="G852" s="14">
        <v>2551.0</v>
      </c>
      <c r="H852" s="98">
        <f t="shared" si="2"/>
        <v>-0.09120057</v>
      </c>
      <c r="I852" s="14">
        <v>2392.0</v>
      </c>
      <c r="J852" s="98">
        <f t="shared" si="3"/>
        <v>-0.06232849863</v>
      </c>
      <c r="K852" s="14">
        <v>2557.0</v>
      </c>
      <c r="L852" s="98">
        <f t="shared" si="4"/>
        <v>0.06897993311</v>
      </c>
      <c r="M852" s="98">
        <f t="shared" si="5"/>
        <v>-0.242145821</v>
      </c>
    </row>
    <row r="853">
      <c r="A853" s="31" t="s">
        <v>993</v>
      </c>
      <c r="B853" s="11" t="s">
        <v>658</v>
      </c>
      <c r="C853" s="12" t="s">
        <v>24</v>
      </c>
      <c r="D853" s="14">
        <v>2790.0</v>
      </c>
      <c r="E853" s="14">
        <v>2361.0</v>
      </c>
      <c r="F853" s="98">
        <f t="shared" si="1"/>
        <v>-0.1537634409</v>
      </c>
      <c r="G853" s="14">
        <v>2272.0</v>
      </c>
      <c r="H853" s="98">
        <f t="shared" si="2"/>
        <v>-0.03769589157</v>
      </c>
      <c r="I853" s="14">
        <v>2100.0</v>
      </c>
      <c r="J853" s="98">
        <f t="shared" si="3"/>
        <v>-0.07570422535</v>
      </c>
      <c r="K853" s="14">
        <v>2113.0</v>
      </c>
      <c r="L853" s="98">
        <f t="shared" si="4"/>
        <v>0.00619047619</v>
      </c>
      <c r="M853" s="98">
        <f t="shared" si="5"/>
        <v>-0.2426523297</v>
      </c>
    </row>
    <row r="854">
      <c r="A854" s="31" t="s">
        <v>684</v>
      </c>
      <c r="B854" s="11" t="s">
        <v>140</v>
      </c>
      <c r="C854" s="12" t="s">
        <v>24</v>
      </c>
      <c r="D854" s="14">
        <v>3340.0</v>
      </c>
      <c r="E854" s="14">
        <v>2638.0</v>
      </c>
      <c r="F854" s="98">
        <f t="shared" si="1"/>
        <v>-0.2101796407</v>
      </c>
      <c r="G854" s="14">
        <v>1987.0</v>
      </c>
      <c r="H854" s="98">
        <f t="shared" si="2"/>
        <v>-0.246777862</v>
      </c>
      <c r="I854" s="14">
        <v>2500.0</v>
      </c>
      <c r="J854" s="98">
        <f t="shared" si="3"/>
        <v>0.258178158</v>
      </c>
      <c r="K854" s="14">
        <v>2527.0</v>
      </c>
      <c r="L854" s="98">
        <f t="shared" si="4"/>
        <v>0.0108</v>
      </c>
      <c r="M854" s="98">
        <f t="shared" si="5"/>
        <v>-0.2434131737</v>
      </c>
    </row>
    <row r="855">
      <c r="A855" s="10" t="s">
        <v>891</v>
      </c>
      <c r="B855" s="11" t="s">
        <v>276</v>
      </c>
      <c r="C855" s="12" t="s">
        <v>24</v>
      </c>
      <c r="D855" s="14">
        <v>1563.0</v>
      </c>
      <c r="E855" s="14">
        <v>1393.0</v>
      </c>
      <c r="F855" s="98">
        <f t="shared" si="1"/>
        <v>-0.1087651951</v>
      </c>
      <c r="G855" s="14">
        <v>1394.0</v>
      </c>
      <c r="H855" s="98">
        <f t="shared" si="2"/>
        <v>0.0007178750897</v>
      </c>
      <c r="I855" s="14">
        <v>1295.0</v>
      </c>
      <c r="J855" s="98">
        <f t="shared" si="3"/>
        <v>-0.07101865136</v>
      </c>
      <c r="K855" s="14">
        <v>1182.0</v>
      </c>
      <c r="L855" s="98">
        <f t="shared" si="4"/>
        <v>-0.08725868726</v>
      </c>
      <c r="M855" s="98">
        <f t="shared" si="5"/>
        <v>-0.2437619962</v>
      </c>
    </row>
    <row r="856">
      <c r="A856" s="31" t="s">
        <v>665</v>
      </c>
      <c r="B856" s="11" t="s">
        <v>386</v>
      </c>
      <c r="C856" s="12" t="s">
        <v>24</v>
      </c>
      <c r="D856" s="14">
        <v>2166.0</v>
      </c>
      <c r="E856" s="14">
        <v>1947.0</v>
      </c>
      <c r="F856" s="98">
        <f t="shared" si="1"/>
        <v>-0.1011080332</v>
      </c>
      <c r="G856" s="14">
        <v>1661.0</v>
      </c>
      <c r="H856" s="98">
        <f t="shared" si="2"/>
        <v>-0.1468926554</v>
      </c>
      <c r="I856" s="14">
        <v>1578.0</v>
      </c>
      <c r="J856" s="98">
        <f t="shared" si="3"/>
        <v>-0.04996989765</v>
      </c>
      <c r="K856" s="14">
        <v>1633.0</v>
      </c>
      <c r="L856" s="98">
        <f t="shared" si="4"/>
        <v>0.03485424588</v>
      </c>
      <c r="M856" s="98">
        <f t="shared" si="5"/>
        <v>-0.2460757156</v>
      </c>
    </row>
    <row r="857">
      <c r="A857" s="10" t="s">
        <v>1007</v>
      </c>
      <c r="B857" s="11" t="s">
        <v>46</v>
      </c>
      <c r="C857" s="12" t="s">
        <v>24</v>
      </c>
      <c r="D857" s="14">
        <v>2221.0</v>
      </c>
      <c r="E857" s="14">
        <v>1853.0</v>
      </c>
      <c r="F857" s="98">
        <f t="shared" si="1"/>
        <v>-0.1656911301</v>
      </c>
      <c r="G857" s="14">
        <v>1649.0</v>
      </c>
      <c r="H857" s="98">
        <f t="shared" si="2"/>
        <v>-0.1100917431</v>
      </c>
      <c r="I857" s="14">
        <v>1718.0</v>
      </c>
      <c r="J857" s="98">
        <f t="shared" si="3"/>
        <v>0.04184354154</v>
      </c>
      <c r="K857" s="14">
        <v>1669.0</v>
      </c>
      <c r="L857" s="98">
        <f t="shared" si="4"/>
        <v>-0.02852153667</v>
      </c>
      <c r="M857" s="98">
        <f t="shared" si="5"/>
        <v>-0.2485366952</v>
      </c>
    </row>
    <row r="858">
      <c r="A858" s="10" t="s">
        <v>898</v>
      </c>
      <c r="B858" s="11" t="s">
        <v>104</v>
      </c>
      <c r="C858" s="12" t="s">
        <v>24</v>
      </c>
      <c r="D858" s="14">
        <v>1407.0</v>
      </c>
      <c r="E858" s="14">
        <v>1097.0</v>
      </c>
      <c r="F858" s="98">
        <f t="shared" si="1"/>
        <v>-0.2203269367</v>
      </c>
      <c r="G858" s="14">
        <v>987.0</v>
      </c>
      <c r="H858" s="98">
        <f t="shared" si="2"/>
        <v>-0.1002734731</v>
      </c>
      <c r="I858" s="14">
        <v>1025.0</v>
      </c>
      <c r="J858" s="98">
        <f t="shared" si="3"/>
        <v>0.03850050659</v>
      </c>
      <c r="K858" s="14">
        <v>1056.0</v>
      </c>
      <c r="L858" s="98">
        <f t="shared" si="4"/>
        <v>0.03024390244</v>
      </c>
      <c r="M858" s="98">
        <f t="shared" si="5"/>
        <v>-0.249466951</v>
      </c>
    </row>
    <row r="859">
      <c r="A859" s="10" t="s">
        <v>964</v>
      </c>
      <c r="B859" s="11" t="s">
        <v>194</v>
      </c>
      <c r="C859" s="12" t="s">
        <v>24</v>
      </c>
      <c r="D859" s="14">
        <v>1143.0</v>
      </c>
      <c r="E859" s="14">
        <v>976.0</v>
      </c>
      <c r="F859" s="98">
        <f t="shared" si="1"/>
        <v>-0.1461067367</v>
      </c>
      <c r="G859" s="14">
        <v>988.0</v>
      </c>
      <c r="H859" s="98">
        <f t="shared" si="2"/>
        <v>0.01229508197</v>
      </c>
      <c r="I859" s="14">
        <v>979.0</v>
      </c>
      <c r="J859" s="98">
        <f t="shared" si="3"/>
        <v>-0.009109311741</v>
      </c>
      <c r="K859" s="14">
        <v>855.0</v>
      </c>
      <c r="L859" s="98">
        <f t="shared" si="4"/>
        <v>-0.126659857</v>
      </c>
      <c r="M859" s="98">
        <f t="shared" si="5"/>
        <v>-0.2519685039</v>
      </c>
    </row>
    <row r="860">
      <c r="A860" s="10" t="s">
        <v>1159</v>
      </c>
      <c r="B860" s="11" t="s">
        <v>272</v>
      </c>
      <c r="C860" s="12" t="s">
        <v>24</v>
      </c>
      <c r="D860" s="14">
        <v>2186.0</v>
      </c>
      <c r="E860" s="14">
        <v>1888.0</v>
      </c>
      <c r="F860" s="98">
        <f t="shared" si="1"/>
        <v>-0.1363220494</v>
      </c>
      <c r="G860" s="14">
        <v>1719.0</v>
      </c>
      <c r="H860" s="98">
        <f t="shared" si="2"/>
        <v>-0.08951271186</v>
      </c>
      <c r="I860" s="14">
        <v>1658.0</v>
      </c>
      <c r="J860" s="98">
        <f t="shared" si="3"/>
        <v>-0.03548574753</v>
      </c>
      <c r="K860" s="14">
        <v>1635.0</v>
      </c>
      <c r="L860" s="98">
        <f t="shared" si="4"/>
        <v>-0.0138721351</v>
      </c>
      <c r="M860" s="98">
        <f t="shared" si="5"/>
        <v>-0.2520585544</v>
      </c>
    </row>
    <row r="861">
      <c r="A861" s="10" t="s">
        <v>907</v>
      </c>
      <c r="B861" s="11" t="s">
        <v>50</v>
      </c>
      <c r="C861" s="12" t="s">
        <v>24</v>
      </c>
      <c r="D861" s="14">
        <v>1825.0</v>
      </c>
      <c r="E861" s="14">
        <v>1382.0</v>
      </c>
      <c r="F861" s="98">
        <f t="shared" si="1"/>
        <v>-0.242739726</v>
      </c>
      <c r="G861" s="14">
        <v>1237.0</v>
      </c>
      <c r="H861" s="98">
        <f t="shared" si="2"/>
        <v>-0.1049204052</v>
      </c>
      <c r="I861" s="14">
        <v>1282.0</v>
      </c>
      <c r="J861" s="98">
        <f t="shared" si="3"/>
        <v>0.03637833468</v>
      </c>
      <c r="K861" s="14">
        <v>1364.0</v>
      </c>
      <c r="L861" s="98">
        <f t="shared" si="4"/>
        <v>0.0639625585</v>
      </c>
      <c r="M861" s="98">
        <f t="shared" si="5"/>
        <v>-0.2526027397</v>
      </c>
    </row>
    <row r="862">
      <c r="A862" s="10" t="s">
        <v>1212</v>
      </c>
      <c r="B862" s="11" t="s">
        <v>202</v>
      </c>
      <c r="C862" s="12" t="s">
        <v>24</v>
      </c>
      <c r="D862" s="14">
        <v>3458.0</v>
      </c>
      <c r="E862" s="14">
        <v>2612.0</v>
      </c>
      <c r="F862" s="98">
        <f t="shared" si="1"/>
        <v>-0.2446500868</v>
      </c>
      <c r="G862" s="14">
        <v>2105.0</v>
      </c>
      <c r="H862" s="98">
        <f t="shared" si="2"/>
        <v>-0.1941041348</v>
      </c>
      <c r="I862" s="14">
        <v>2382.0</v>
      </c>
      <c r="J862" s="98">
        <f t="shared" si="3"/>
        <v>0.1315914489</v>
      </c>
      <c r="K862" s="14">
        <v>2584.0</v>
      </c>
      <c r="L862" s="98">
        <f t="shared" si="4"/>
        <v>0.08480268682</v>
      </c>
      <c r="M862" s="98">
        <f t="shared" si="5"/>
        <v>-0.2527472527</v>
      </c>
    </row>
    <row r="863">
      <c r="A863" s="10" t="s">
        <v>889</v>
      </c>
      <c r="B863" s="11" t="s">
        <v>276</v>
      </c>
      <c r="C863" s="12" t="s">
        <v>24</v>
      </c>
      <c r="D863" s="14">
        <v>1730.0</v>
      </c>
      <c r="E863" s="14">
        <v>1481.0</v>
      </c>
      <c r="F863" s="98">
        <f t="shared" si="1"/>
        <v>-0.1439306358</v>
      </c>
      <c r="G863" s="14">
        <v>1559.0</v>
      </c>
      <c r="H863" s="98">
        <f t="shared" si="2"/>
        <v>0.05266711681</v>
      </c>
      <c r="I863" s="14">
        <v>1340.0</v>
      </c>
      <c r="J863" s="98">
        <f t="shared" si="3"/>
        <v>-0.1404746632</v>
      </c>
      <c r="K863" s="14">
        <v>1288.0</v>
      </c>
      <c r="L863" s="98">
        <f t="shared" si="4"/>
        <v>-0.03880597015</v>
      </c>
      <c r="M863" s="98">
        <f t="shared" si="5"/>
        <v>-0.2554913295</v>
      </c>
    </row>
    <row r="864">
      <c r="A864" s="10" t="s">
        <v>1028</v>
      </c>
      <c r="B864" s="11" t="s">
        <v>88</v>
      </c>
      <c r="C864" s="12" t="s">
        <v>24</v>
      </c>
      <c r="D864" s="14">
        <v>1115.0</v>
      </c>
      <c r="E864" s="14">
        <v>697.0</v>
      </c>
      <c r="F864" s="98">
        <f t="shared" si="1"/>
        <v>-0.3748878924</v>
      </c>
      <c r="G864" s="14">
        <v>663.0</v>
      </c>
      <c r="H864" s="98">
        <f t="shared" si="2"/>
        <v>-0.0487804878</v>
      </c>
      <c r="I864" s="14">
        <v>752.0</v>
      </c>
      <c r="J864" s="98">
        <f t="shared" si="3"/>
        <v>0.1342383107</v>
      </c>
      <c r="K864" s="14">
        <v>828.0</v>
      </c>
      <c r="L864" s="98">
        <f t="shared" si="4"/>
        <v>0.1010638298</v>
      </c>
      <c r="M864" s="98">
        <f t="shared" si="5"/>
        <v>-0.2573991031</v>
      </c>
    </row>
    <row r="865">
      <c r="A865" s="10" t="s">
        <v>823</v>
      </c>
      <c r="B865" s="11" t="s">
        <v>258</v>
      </c>
      <c r="C865" s="12" t="s">
        <v>24</v>
      </c>
      <c r="D865" s="14">
        <v>1102.0</v>
      </c>
      <c r="E865" s="14">
        <v>1033.0</v>
      </c>
      <c r="F865" s="98">
        <f t="shared" si="1"/>
        <v>-0.06261343013</v>
      </c>
      <c r="G865" s="14">
        <v>903.0</v>
      </c>
      <c r="H865" s="98">
        <f t="shared" si="2"/>
        <v>-0.1258470474</v>
      </c>
      <c r="I865" s="14">
        <v>944.0</v>
      </c>
      <c r="J865" s="98">
        <f t="shared" si="3"/>
        <v>0.04540420819</v>
      </c>
      <c r="K865" s="14">
        <v>818.0</v>
      </c>
      <c r="L865" s="98">
        <f t="shared" si="4"/>
        <v>-0.1334745763</v>
      </c>
      <c r="M865" s="98">
        <f t="shared" si="5"/>
        <v>-0.2577132486</v>
      </c>
    </row>
    <row r="866">
      <c r="A866" s="10" t="s">
        <v>1038</v>
      </c>
      <c r="B866" s="11" t="s">
        <v>88</v>
      </c>
      <c r="C866" s="12" t="s">
        <v>24</v>
      </c>
      <c r="D866" s="14">
        <v>3097.0</v>
      </c>
      <c r="E866" s="14">
        <v>2402.0</v>
      </c>
      <c r="F866" s="98">
        <f t="shared" si="1"/>
        <v>-0.2244107201</v>
      </c>
      <c r="G866" s="14">
        <v>2389.0</v>
      </c>
      <c r="H866" s="98">
        <f t="shared" si="2"/>
        <v>-0.005412156536</v>
      </c>
      <c r="I866" s="14">
        <v>2262.0</v>
      </c>
      <c r="J866" s="98">
        <f t="shared" si="3"/>
        <v>-0.05316031812</v>
      </c>
      <c r="K866" s="14">
        <v>2295.0</v>
      </c>
      <c r="L866" s="98">
        <f t="shared" si="4"/>
        <v>0.01458885942</v>
      </c>
      <c r="M866" s="98">
        <f t="shared" si="5"/>
        <v>-0.2589602841</v>
      </c>
    </row>
    <row r="867">
      <c r="A867" s="10" t="s">
        <v>1172</v>
      </c>
      <c r="B867" s="11" t="s">
        <v>256</v>
      </c>
      <c r="C867" s="12" t="s">
        <v>24</v>
      </c>
      <c r="D867" s="14">
        <v>3346.0</v>
      </c>
      <c r="E867" s="14">
        <v>2926.0</v>
      </c>
      <c r="F867" s="98">
        <f t="shared" si="1"/>
        <v>-0.1255230126</v>
      </c>
      <c r="G867" s="14">
        <v>2585.0</v>
      </c>
      <c r="H867" s="98">
        <f t="shared" si="2"/>
        <v>-0.1165413534</v>
      </c>
      <c r="I867" s="14">
        <v>2516.0</v>
      </c>
      <c r="J867" s="98">
        <f t="shared" si="3"/>
        <v>-0.02669245648</v>
      </c>
      <c r="K867" s="14">
        <v>2474.0</v>
      </c>
      <c r="L867" s="98">
        <f t="shared" si="4"/>
        <v>-0.01669316375</v>
      </c>
      <c r="M867" s="98">
        <f t="shared" si="5"/>
        <v>-0.2606096832</v>
      </c>
    </row>
    <row r="868">
      <c r="A868" s="31" t="s">
        <v>406</v>
      </c>
      <c r="B868" s="11" t="s">
        <v>412</v>
      </c>
      <c r="C868" s="12" t="s">
        <v>24</v>
      </c>
      <c r="D868" s="14">
        <v>909.0</v>
      </c>
      <c r="E868" s="14">
        <v>649.0</v>
      </c>
      <c r="F868" s="98">
        <f t="shared" si="1"/>
        <v>-0.2860286029</v>
      </c>
      <c r="G868" s="14">
        <v>618.0</v>
      </c>
      <c r="H868" s="98">
        <f t="shared" si="2"/>
        <v>-0.04776579353</v>
      </c>
      <c r="I868" s="14">
        <v>579.0</v>
      </c>
      <c r="J868" s="98">
        <f t="shared" si="3"/>
        <v>-0.06310679612</v>
      </c>
      <c r="K868" s="14">
        <v>672.0</v>
      </c>
      <c r="L868" s="98">
        <f t="shared" si="4"/>
        <v>0.1606217617</v>
      </c>
      <c r="M868" s="98">
        <f t="shared" si="5"/>
        <v>-0.2607260726</v>
      </c>
    </row>
    <row r="869">
      <c r="A869" s="10" t="s">
        <v>723</v>
      </c>
      <c r="B869" s="11" t="s">
        <v>237</v>
      </c>
      <c r="C869" s="12" t="s">
        <v>24</v>
      </c>
      <c r="D869" s="14">
        <v>1813.0</v>
      </c>
      <c r="E869" s="14">
        <v>1557.0</v>
      </c>
      <c r="F869" s="98">
        <f t="shared" si="1"/>
        <v>-0.1412024269</v>
      </c>
      <c r="G869" s="14">
        <v>1379.0</v>
      </c>
      <c r="H869" s="98">
        <f t="shared" si="2"/>
        <v>-0.1143224149</v>
      </c>
      <c r="I869" s="14">
        <v>1214.0</v>
      </c>
      <c r="J869" s="98">
        <f t="shared" si="3"/>
        <v>-0.1196519217</v>
      </c>
      <c r="K869" s="14">
        <v>1340.0</v>
      </c>
      <c r="L869" s="98">
        <f t="shared" si="4"/>
        <v>0.1037891269</v>
      </c>
      <c r="M869" s="98">
        <f t="shared" si="5"/>
        <v>-0.2608935466</v>
      </c>
    </row>
    <row r="870">
      <c r="A870" s="31" t="s">
        <v>539</v>
      </c>
      <c r="B870" s="11" t="s">
        <v>658</v>
      </c>
      <c r="C870" s="12" t="s">
        <v>24</v>
      </c>
      <c r="D870" s="14">
        <v>1201.0</v>
      </c>
      <c r="E870" s="14">
        <v>985.0</v>
      </c>
      <c r="F870" s="98">
        <f t="shared" si="1"/>
        <v>-0.1798501249</v>
      </c>
      <c r="G870" s="14">
        <v>833.0</v>
      </c>
      <c r="H870" s="98">
        <f t="shared" si="2"/>
        <v>-0.1543147208</v>
      </c>
      <c r="I870" s="14">
        <v>974.0</v>
      </c>
      <c r="J870" s="98">
        <f t="shared" si="3"/>
        <v>0.1692677071</v>
      </c>
      <c r="K870" s="14">
        <v>887.0</v>
      </c>
      <c r="L870" s="98">
        <f t="shared" si="4"/>
        <v>-0.08932238193</v>
      </c>
      <c r="M870" s="98">
        <f t="shared" si="5"/>
        <v>-0.2614487927</v>
      </c>
    </row>
    <row r="871">
      <c r="A871" s="31" t="s">
        <v>549</v>
      </c>
      <c r="B871" s="11" t="s">
        <v>266</v>
      </c>
      <c r="C871" s="12" t="s">
        <v>24</v>
      </c>
      <c r="D871" s="14">
        <v>1671.0</v>
      </c>
      <c r="E871" s="14">
        <v>1270.0</v>
      </c>
      <c r="F871" s="98">
        <f t="shared" si="1"/>
        <v>-0.2399760622</v>
      </c>
      <c r="G871" s="14">
        <v>1196.0</v>
      </c>
      <c r="H871" s="98">
        <f t="shared" si="2"/>
        <v>-0.05826771654</v>
      </c>
      <c r="I871" s="14">
        <v>1254.0</v>
      </c>
      <c r="J871" s="98">
        <f t="shared" si="3"/>
        <v>0.04849498328</v>
      </c>
      <c r="K871" s="14">
        <v>1231.0</v>
      </c>
      <c r="L871" s="98">
        <f t="shared" si="4"/>
        <v>-0.01834130781</v>
      </c>
      <c r="M871" s="98">
        <f t="shared" si="5"/>
        <v>-0.26331538</v>
      </c>
    </row>
    <row r="872">
      <c r="A872" s="10" t="s">
        <v>478</v>
      </c>
      <c r="B872" s="11" t="s">
        <v>168</v>
      </c>
      <c r="C872" s="12" t="s">
        <v>24</v>
      </c>
      <c r="D872" s="14">
        <v>4200.0</v>
      </c>
      <c r="E872" s="14">
        <v>2947.0</v>
      </c>
      <c r="F872" s="98">
        <f t="shared" si="1"/>
        <v>-0.2983333333</v>
      </c>
      <c r="G872" s="14">
        <v>2935.0</v>
      </c>
      <c r="H872" s="98">
        <f t="shared" si="2"/>
        <v>-0.004071937564</v>
      </c>
      <c r="I872" s="14">
        <v>3104.0</v>
      </c>
      <c r="J872" s="98">
        <f t="shared" si="3"/>
        <v>0.05758091993</v>
      </c>
      <c r="K872" s="14">
        <v>3094.0</v>
      </c>
      <c r="L872" s="98">
        <f t="shared" si="4"/>
        <v>-0.003221649485</v>
      </c>
      <c r="M872" s="98">
        <f t="shared" si="5"/>
        <v>-0.2633333333</v>
      </c>
    </row>
    <row r="873">
      <c r="A873" s="10" t="s">
        <v>1087</v>
      </c>
      <c r="B873" s="11" t="s">
        <v>289</v>
      </c>
      <c r="C873" s="12" t="s">
        <v>24</v>
      </c>
      <c r="D873" s="14">
        <v>2971.0</v>
      </c>
      <c r="E873" s="14">
        <v>2199.0</v>
      </c>
      <c r="F873" s="98">
        <f t="shared" si="1"/>
        <v>-0.25984517</v>
      </c>
      <c r="G873" s="14">
        <v>1817.0</v>
      </c>
      <c r="H873" s="98">
        <f t="shared" si="2"/>
        <v>-0.1737153251</v>
      </c>
      <c r="I873" s="14">
        <v>1973.0</v>
      </c>
      <c r="J873" s="98">
        <f t="shared" si="3"/>
        <v>0.08585580627</v>
      </c>
      <c r="K873" s="14">
        <v>2184.0</v>
      </c>
      <c r="L873" s="98">
        <f t="shared" si="4"/>
        <v>0.1069437405</v>
      </c>
      <c r="M873" s="98">
        <f t="shared" si="5"/>
        <v>-0.2648939751</v>
      </c>
    </row>
    <row r="874">
      <c r="A874" s="10" t="s">
        <v>1080</v>
      </c>
      <c r="B874" s="11" t="s">
        <v>289</v>
      </c>
      <c r="C874" s="12" t="s">
        <v>24</v>
      </c>
      <c r="D874" s="14">
        <v>3687.0</v>
      </c>
      <c r="E874" s="14">
        <v>2982.0</v>
      </c>
      <c r="F874" s="98">
        <f t="shared" si="1"/>
        <v>-0.1912123678</v>
      </c>
      <c r="G874" s="14">
        <v>2824.0</v>
      </c>
      <c r="H874" s="98">
        <f t="shared" si="2"/>
        <v>-0.05298457411</v>
      </c>
      <c r="I874" s="14">
        <v>2720.0</v>
      </c>
      <c r="J874" s="98">
        <f t="shared" si="3"/>
        <v>-0.03682719547</v>
      </c>
      <c r="K874" s="14">
        <v>2710.0</v>
      </c>
      <c r="L874" s="98">
        <f t="shared" si="4"/>
        <v>-0.003676470588</v>
      </c>
      <c r="M874" s="98">
        <f t="shared" si="5"/>
        <v>-0.2649850827</v>
      </c>
    </row>
    <row r="875">
      <c r="A875" s="31" t="s">
        <v>545</v>
      </c>
      <c r="B875" s="11" t="s">
        <v>358</v>
      </c>
      <c r="C875" s="12" t="s">
        <v>24</v>
      </c>
      <c r="D875" s="14">
        <v>1978.0</v>
      </c>
      <c r="E875" s="14">
        <v>1568.0</v>
      </c>
      <c r="F875" s="98">
        <f t="shared" si="1"/>
        <v>-0.2072800809</v>
      </c>
      <c r="G875" s="14">
        <v>1465.0</v>
      </c>
      <c r="H875" s="98">
        <f t="shared" si="2"/>
        <v>-0.06568877551</v>
      </c>
      <c r="I875" s="14">
        <v>1477.0</v>
      </c>
      <c r="J875" s="98">
        <f t="shared" si="3"/>
        <v>0.00819112628</v>
      </c>
      <c r="K875" s="14">
        <v>1453.0</v>
      </c>
      <c r="L875" s="98">
        <f t="shared" si="4"/>
        <v>-0.01624915369</v>
      </c>
      <c r="M875" s="98">
        <f t="shared" si="5"/>
        <v>-0.2654196158</v>
      </c>
    </row>
    <row r="876">
      <c r="A876" s="10" t="s">
        <v>536</v>
      </c>
      <c r="B876" s="11" t="s">
        <v>114</v>
      </c>
      <c r="C876" s="12" t="s">
        <v>24</v>
      </c>
      <c r="D876" s="14">
        <v>1794.0</v>
      </c>
      <c r="E876" s="14">
        <v>2779.0</v>
      </c>
      <c r="F876" s="98">
        <f t="shared" si="1"/>
        <v>0.5490523969</v>
      </c>
      <c r="G876" s="14">
        <v>1088.0</v>
      </c>
      <c r="H876" s="98">
        <f t="shared" si="2"/>
        <v>-0.6084922634</v>
      </c>
      <c r="I876" s="14">
        <v>988.0</v>
      </c>
      <c r="J876" s="98">
        <f t="shared" si="3"/>
        <v>-0.09191176471</v>
      </c>
      <c r="K876" s="14">
        <v>1317.0</v>
      </c>
      <c r="L876" s="98">
        <f t="shared" si="4"/>
        <v>0.3329959514</v>
      </c>
      <c r="M876" s="98">
        <f t="shared" si="5"/>
        <v>-0.2658862876</v>
      </c>
    </row>
    <row r="877">
      <c r="A877" s="31" t="s">
        <v>799</v>
      </c>
      <c r="B877" s="11" t="s">
        <v>217</v>
      </c>
      <c r="C877" s="12" t="s">
        <v>24</v>
      </c>
      <c r="D877" s="14">
        <v>2288.0</v>
      </c>
      <c r="E877" s="14">
        <v>1909.0</v>
      </c>
      <c r="F877" s="98">
        <f t="shared" si="1"/>
        <v>-0.1656468531</v>
      </c>
      <c r="G877" s="14">
        <v>1758.0</v>
      </c>
      <c r="H877" s="98">
        <f t="shared" si="2"/>
        <v>-0.07909900471</v>
      </c>
      <c r="I877" s="14">
        <v>1553.0</v>
      </c>
      <c r="J877" s="98">
        <f t="shared" si="3"/>
        <v>-0.1166097838</v>
      </c>
      <c r="K877" s="14">
        <v>1677.0</v>
      </c>
      <c r="L877" s="98">
        <f t="shared" si="4"/>
        <v>0.0798454604</v>
      </c>
      <c r="M877" s="98">
        <f t="shared" si="5"/>
        <v>-0.2670454545</v>
      </c>
    </row>
    <row r="878">
      <c r="A878" s="10" t="s">
        <v>774</v>
      </c>
      <c r="B878" s="11" t="s">
        <v>237</v>
      </c>
      <c r="C878" s="12" t="s">
        <v>24</v>
      </c>
      <c r="D878" s="14">
        <v>1299.0</v>
      </c>
      <c r="E878" s="14">
        <v>1098.0</v>
      </c>
      <c r="F878" s="98">
        <f t="shared" si="1"/>
        <v>-0.1547344111</v>
      </c>
      <c r="G878" s="14">
        <v>931.0</v>
      </c>
      <c r="H878" s="98">
        <f t="shared" si="2"/>
        <v>-0.1520947177</v>
      </c>
      <c r="I878" s="14">
        <v>1011.0</v>
      </c>
      <c r="J878" s="98">
        <f t="shared" si="3"/>
        <v>0.08592910849</v>
      </c>
      <c r="K878" s="14">
        <v>952.0</v>
      </c>
      <c r="L878" s="98">
        <f t="shared" si="4"/>
        <v>-0.05835806133</v>
      </c>
      <c r="M878" s="98">
        <f t="shared" si="5"/>
        <v>-0.2671285604</v>
      </c>
    </row>
    <row r="879">
      <c r="A879" s="31" t="s">
        <v>1058</v>
      </c>
      <c r="B879" s="11" t="s">
        <v>358</v>
      </c>
      <c r="C879" s="12" t="s">
        <v>24</v>
      </c>
      <c r="D879" s="14">
        <v>2699.0</v>
      </c>
      <c r="E879" s="14">
        <v>2349.0</v>
      </c>
      <c r="F879" s="98">
        <f t="shared" si="1"/>
        <v>-0.1296776584</v>
      </c>
      <c r="G879" s="14">
        <v>2122.0</v>
      </c>
      <c r="H879" s="98">
        <f t="shared" si="2"/>
        <v>-0.09663686675</v>
      </c>
      <c r="I879" s="14">
        <v>1933.0</v>
      </c>
      <c r="J879" s="98">
        <f t="shared" si="3"/>
        <v>-0.089066918</v>
      </c>
      <c r="K879" s="14">
        <v>1972.0</v>
      </c>
      <c r="L879" s="98">
        <f t="shared" si="4"/>
        <v>0.0201758924</v>
      </c>
      <c r="M879" s="98">
        <f t="shared" si="5"/>
        <v>-0.2693590219</v>
      </c>
    </row>
    <row r="880">
      <c r="A880" s="10" t="s">
        <v>943</v>
      </c>
      <c r="B880" s="11" t="s">
        <v>106</v>
      </c>
      <c r="C880" s="12" t="s">
        <v>24</v>
      </c>
      <c r="D880" s="14">
        <v>1002.0</v>
      </c>
      <c r="E880" s="14">
        <v>644.0</v>
      </c>
      <c r="F880" s="98">
        <f t="shared" si="1"/>
        <v>-0.3572854291</v>
      </c>
      <c r="G880" s="14">
        <v>618.0</v>
      </c>
      <c r="H880" s="98">
        <f t="shared" si="2"/>
        <v>-0.04037267081</v>
      </c>
      <c r="I880" s="14">
        <v>674.0</v>
      </c>
      <c r="J880" s="98">
        <f t="shared" si="3"/>
        <v>0.09061488673</v>
      </c>
      <c r="K880" s="14">
        <v>732.0</v>
      </c>
      <c r="L880" s="98">
        <f t="shared" si="4"/>
        <v>0.08605341246</v>
      </c>
      <c r="M880" s="98">
        <f t="shared" si="5"/>
        <v>-0.2694610778</v>
      </c>
    </row>
    <row r="881">
      <c r="A881" s="31" t="s">
        <v>995</v>
      </c>
      <c r="B881" s="11" t="s">
        <v>658</v>
      </c>
      <c r="C881" s="12" t="s">
        <v>24</v>
      </c>
      <c r="D881" s="14">
        <v>1295.0</v>
      </c>
      <c r="E881" s="14">
        <v>1273.0</v>
      </c>
      <c r="F881" s="98">
        <f t="shared" si="1"/>
        <v>-0.01698841699</v>
      </c>
      <c r="G881" s="14">
        <v>860.0</v>
      </c>
      <c r="H881" s="98">
        <f t="shared" si="2"/>
        <v>-0.3244304792</v>
      </c>
      <c r="I881" s="14">
        <v>793.0</v>
      </c>
      <c r="J881" s="98">
        <f t="shared" si="3"/>
        <v>-0.07790697674</v>
      </c>
      <c r="K881" s="14">
        <v>945.0</v>
      </c>
      <c r="L881" s="98">
        <f t="shared" si="4"/>
        <v>0.1916771753</v>
      </c>
      <c r="M881" s="98">
        <f t="shared" si="5"/>
        <v>-0.2702702703</v>
      </c>
    </row>
    <row r="882">
      <c r="A882" s="10" t="s">
        <v>1221</v>
      </c>
      <c r="B882" s="11" t="s">
        <v>178</v>
      </c>
      <c r="C882" s="12" t="s">
        <v>24</v>
      </c>
      <c r="D882" s="14">
        <v>2742.0</v>
      </c>
      <c r="E882" s="14">
        <v>2315.0</v>
      </c>
      <c r="F882" s="98">
        <f t="shared" si="1"/>
        <v>-0.1557257476</v>
      </c>
      <c r="G882" s="14">
        <v>2242.0</v>
      </c>
      <c r="H882" s="98">
        <f t="shared" si="2"/>
        <v>-0.03153347732</v>
      </c>
      <c r="I882" s="14">
        <v>1887.0</v>
      </c>
      <c r="J882" s="98">
        <f t="shared" si="3"/>
        <v>-0.1583407672</v>
      </c>
      <c r="K882" s="14">
        <v>2000.0</v>
      </c>
      <c r="L882" s="98">
        <f t="shared" si="4"/>
        <v>0.05988341282</v>
      </c>
      <c r="M882" s="98">
        <f t="shared" si="5"/>
        <v>-0.2706053975</v>
      </c>
    </row>
    <row r="883">
      <c r="A883" s="10" t="s">
        <v>929</v>
      </c>
      <c r="B883" s="11" t="s">
        <v>220</v>
      </c>
      <c r="C883" s="12" t="s">
        <v>24</v>
      </c>
      <c r="D883" s="14">
        <v>2424.0</v>
      </c>
      <c r="E883" s="14">
        <v>2028.0</v>
      </c>
      <c r="F883" s="98">
        <f t="shared" si="1"/>
        <v>-0.1633663366</v>
      </c>
      <c r="G883" s="14">
        <v>1966.0</v>
      </c>
      <c r="H883" s="98">
        <f t="shared" si="2"/>
        <v>-0.03057199211</v>
      </c>
      <c r="I883" s="14">
        <v>1728.0</v>
      </c>
      <c r="J883" s="98">
        <f t="shared" si="3"/>
        <v>-0.1210579858</v>
      </c>
      <c r="K883" s="14">
        <v>1767.0</v>
      </c>
      <c r="L883" s="98">
        <f t="shared" si="4"/>
        <v>0.02256944444</v>
      </c>
      <c r="M883" s="98">
        <f t="shared" si="5"/>
        <v>-0.271039604</v>
      </c>
    </row>
    <row r="884">
      <c r="A884" s="31" t="s">
        <v>661</v>
      </c>
      <c r="B884" s="11" t="s">
        <v>54</v>
      </c>
      <c r="C884" s="12" t="s">
        <v>24</v>
      </c>
      <c r="D884" s="14">
        <v>4087.0</v>
      </c>
      <c r="E884" s="14">
        <v>2980.0</v>
      </c>
      <c r="F884" s="98">
        <f t="shared" si="1"/>
        <v>-0.2708588207</v>
      </c>
      <c r="G884" s="14">
        <v>2736.0</v>
      </c>
      <c r="H884" s="98">
        <f t="shared" si="2"/>
        <v>-0.08187919463</v>
      </c>
      <c r="I884" s="14">
        <v>2814.0</v>
      </c>
      <c r="J884" s="98">
        <f t="shared" si="3"/>
        <v>0.02850877193</v>
      </c>
      <c r="K884" s="14">
        <v>2975.0</v>
      </c>
      <c r="L884" s="98">
        <f t="shared" si="4"/>
        <v>0.05721393035</v>
      </c>
      <c r="M884" s="98">
        <f t="shared" si="5"/>
        <v>-0.2720822119</v>
      </c>
    </row>
    <row r="885">
      <c r="A885" s="10" t="s">
        <v>943</v>
      </c>
      <c r="B885" s="11" t="s">
        <v>215</v>
      </c>
      <c r="C885" s="12" t="s">
        <v>24</v>
      </c>
      <c r="D885" s="14">
        <v>2043.0</v>
      </c>
      <c r="E885" s="14">
        <v>1556.0</v>
      </c>
      <c r="F885" s="98">
        <f t="shared" si="1"/>
        <v>-0.2383749388</v>
      </c>
      <c r="G885" s="14">
        <v>1362.0</v>
      </c>
      <c r="H885" s="98">
        <f t="shared" si="2"/>
        <v>-0.1246786632</v>
      </c>
      <c r="I885" s="14">
        <v>1276.0</v>
      </c>
      <c r="J885" s="98">
        <f t="shared" si="3"/>
        <v>-0.06314243759</v>
      </c>
      <c r="K885" s="14">
        <v>1477.0</v>
      </c>
      <c r="L885" s="98">
        <f t="shared" si="4"/>
        <v>0.157523511</v>
      </c>
      <c r="M885" s="98">
        <f t="shared" si="5"/>
        <v>-0.2770435634</v>
      </c>
    </row>
    <row r="886">
      <c r="A886" s="31" t="s">
        <v>1133</v>
      </c>
      <c r="B886" s="11" t="s">
        <v>471</v>
      </c>
      <c r="C886" s="12" t="s">
        <v>24</v>
      </c>
      <c r="D886" s="14">
        <v>2082.0</v>
      </c>
      <c r="E886" s="14">
        <v>1430.0</v>
      </c>
      <c r="F886" s="98">
        <f t="shared" si="1"/>
        <v>-0.3131604227</v>
      </c>
      <c r="G886" s="14">
        <v>1378.0</v>
      </c>
      <c r="H886" s="98">
        <f t="shared" si="2"/>
        <v>-0.03636363636</v>
      </c>
      <c r="I886" s="14">
        <v>1463.0</v>
      </c>
      <c r="J886" s="98">
        <f t="shared" si="3"/>
        <v>0.06168359942</v>
      </c>
      <c r="K886" s="14">
        <v>1503.0</v>
      </c>
      <c r="L886" s="98">
        <f t="shared" si="4"/>
        <v>0.02734107997</v>
      </c>
      <c r="M886" s="98">
        <f t="shared" si="5"/>
        <v>-0.2780979827</v>
      </c>
    </row>
    <row r="887">
      <c r="A887" s="10" t="s">
        <v>778</v>
      </c>
      <c r="B887" s="11" t="s">
        <v>237</v>
      </c>
      <c r="C887" s="12" t="s">
        <v>24</v>
      </c>
      <c r="D887" s="14">
        <v>1312.0</v>
      </c>
      <c r="E887" s="14">
        <v>1159.0</v>
      </c>
      <c r="F887" s="98">
        <f t="shared" si="1"/>
        <v>-0.1166158537</v>
      </c>
      <c r="G887" s="14">
        <v>1016.0</v>
      </c>
      <c r="H887" s="98">
        <f t="shared" si="2"/>
        <v>-0.1233822261</v>
      </c>
      <c r="I887" s="14">
        <v>863.0</v>
      </c>
      <c r="J887" s="98">
        <f t="shared" si="3"/>
        <v>-0.1505905512</v>
      </c>
      <c r="K887" s="14">
        <v>947.0</v>
      </c>
      <c r="L887" s="98">
        <f t="shared" si="4"/>
        <v>0.09733487833</v>
      </c>
      <c r="M887" s="98">
        <f t="shared" si="5"/>
        <v>-0.2782012195</v>
      </c>
    </row>
    <row r="888">
      <c r="A888" s="31" t="s">
        <v>1134</v>
      </c>
      <c r="B888" s="11" t="s">
        <v>471</v>
      </c>
      <c r="C888" s="12" t="s">
        <v>24</v>
      </c>
      <c r="D888" s="14">
        <v>3350.0</v>
      </c>
      <c r="E888" s="14">
        <v>2526.0</v>
      </c>
      <c r="F888" s="98">
        <f t="shared" si="1"/>
        <v>-0.2459701493</v>
      </c>
      <c r="G888" s="14">
        <v>2132.0</v>
      </c>
      <c r="H888" s="98">
        <f t="shared" si="2"/>
        <v>-0.1559778306</v>
      </c>
      <c r="I888" s="14">
        <v>2193.0</v>
      </c>
      <c r="J888" s="98">
        <f t="shared" si="3"/>
        <v>0.02861163227</v>
      </c>
      <c r="K888" s="14">
        <v>2417.0</v>
      </c>
      <c r="L888" s="98">
        <f t="shared" si="4"/>
        <v>0.1021431829</v>
      </c>
      <c r="M888" s="98">
        <f t="shared" si="5"/>
        <v>-0.2785074627</v>
      </c>
    </row>
    <row r="889">
      <c r="A889" s="10" t="s">
        <v>1113</v>
      </c>
      <c r="B889" s="11" t="s">
        <v>196</v>
      </c>
      <c r="C889" s="12" t="s">
        <v>24</v>
      </c>
      <c r="D889" s="14">
        <v>1474.0</v>
      </c>
      <c r="E889" s="14">
        <v>1030.0</v>
      </c>
      <c r="F889" s="98">
        <f t="shared" si="1"/>
        <v>-0.3012211669</v>
      </c>
      <c r="G889" s="14">
        <v>914.0</v>
      </c>
      <c r="H889" s="98">
        <f t="shared" si="2"/>
        <v>-0.1126213592</v>
      </c>
      <c r="I889" s="14">
        <v>978.0</v>
      </c>
      <c r="J889" s="98">
        <f t="shared" si="3"/>
        <v>0.07002188184</v>
      </c>
      <c r="K889" s="14">
        <v>1063.0</v>
      </c>
      <c r="L889" s="98">
        <f t="shared" si="4"/>
        <v>0.08691206544</v>
      </c>
      <c r="M889" s="98">
        <f t="shared" si="5"/>
        <v>-0.2788331072</v>
      </c>
    </row>
    <row r="890">
      <c r="A890" s="31" t="s">
        <v>1143</v>
      </c>
      <c r="B890" s="11" t="s">
        <v>386</v>
      </c>
      <c r="C890" s="12" t="s">
        <v>24</v>
      </c>
      <c r="D890" s="14">
        <v>3316.0</v>
      </c>
      <c r="E890" s="14">
        <v>2593.0</v>
      </c>
      <c r="F890" s="98">
        <f t="shared" si="1"/>
        <v>-0.2180337756</v>
      </c>
      <c r="G890" s="14">
        <v>2215.0</v>
      </c>
      <c r="H890" s="98">
        <f t="shared" si="2"/>
        <v>-0.1457770922</v>
      </c>
      <c r="I890" s="14">
        <v>2396.0</v>
      </c>
      <c r="J890" s="98">
        <f t="shared" si="3"/>
        <v>0.08171557562</v>
      </c>
      <c r="K890" s="14">
        <v>2383.0</v>
      </c>
      <c r="L890" s="98">
        <f t="shared" si="4"/>
        <v>-0.005425709516</v>
      </c>
      <c r="M890" s="98">
        <f t="shared" si="5"/>
        <v>-0.2813630881</v>
      </c>
    </row>
    <row r="891">
      <c r="A891" s="31" t="s">
        <v>253</v>
      </c>
      <c r="B891" s="11" t="s">
        <v>356</v>
      </c>
      <c r="C891" s="12" t="s">
        <v>24</v>
      </c>
      <c r="D891" s="14">
        <v>2319.0</v>
      </c>
      <c r="E891" s="14">
        <v>1825.0</v>
      </c>
      <c r="F891" s="98">
        <f t="shared" si="1"/>
        <v>-0.2130228547</v>
      </c>
      <c r="G891" s="14">
        <v>1616.0</v>
      </c>
      <c r="H891" s="98">
        <f t="shared" si="2"/>
        <v>-0.1145205479</v>
      </c>
      <c r="I891" s="14">
        <v>1635.0</v>
      </c>
      <c r="J891" s="98">
        <f t="shared" si="3"/>
        <v>0.01175742574</v>
      </c>
      <c r="K891" s="14">
        <v>1666.0</v>
      </c>
      <c r="L891" s="98">
        <f t="shared" si="4"/>
        <v>0.01896024465</v>
      </c>
      <c r="M891" s="98">
        <f t="shared" si="5"/>
        <v>-0.2815868909</v>
      </c>
    </row>
    <row r="892">
      <c r="A892" s="10" t="s">
        <v>963</v>
      </c>
      <c r="B892" s="11" t="s">
        <v>194</v>
      </c>
      <c r="C892" s="12" t="s">
        <v>24</v>
      </c>
      <c r="D892" s="14">
        <v>2318.0</v>
      </c>
      <c r="E892" s="14">
        <v>2160.0</v>
      </c>
      <c r="F892" s="98">
        <f t="shared" si="1"/>
        <v>-0.0681622088</v>
      </c>
      <c r="G892" s="14">
        <v>1869.0</v>
      </c>
      <c r="H892" s="98">
        <f t="shared" si="2"/>
        <v>-0.1347222222</v>
      </c>
      <c r="I892" s="14">
        <v>1790.0</v>
      </c>
      <c r="J892" s="98">
        <f t="shared" si="3"/>
        <v>-0.04226859283</v>
      </c>
      <c r="K892" s="14">
        <v>1664.0</v>
      </c>
      <c r="L892" s="98">
        <f t="shared" si="4"/>
        <v>-0.07039106145</v>
      </c>
      <c r="M892" s="98">
        <f t="shared" si="5"/>
        <v>-0.2821397757</v>
      </c>
    </row>
    <row r="893">
      <c r="A893" s="31" t="s">
        <v>1047</v>
      </c>
      <c r="B893" s="11" t="s">
        <v>54</v>
      </c>
      <c r="C893" s="12" t="s">
        <v>24</v>
      </c>
      <c r="D893" s="14">
        <v>2160.0</v>
      </c>
      <c r="E893" s="14">
        <v>1601.0</v>
      </c>
      <c r="F893" s="98">
        <f t="shared" si="1"/>
        <v>-0.2587962963</v>
      </c>
      <c r="G893" s="14">
        <v>1293.0</v>
      </c>
      <c r="H893" s="98">
        <f t="shared" si="2"/>
        <v>-0.1923797626</v>
      </c>
      <c r="I893" s="14">
        <v>1438.0</v>
      </c>
      <c r="J893" s="98">
        <f t="shared" si="3"/>
        <v>0.1121423047</v>
      </c>
      <c r="K893" s="14">
        <v>1550.0</v>
      </c>
      <c r="L893" s="98">
        <f t="shared" si="4"/>
        <v>0.07788595271</v>
      </c>
      <c r="M893" s="98">
        <f t="shared" si="5"/>
        <v>-0.2824074074</v>
      </c>
    </row>
    <row r="894">
      <c r="A894" s="10" t="s">
        <v>771</v>
      </c>
      <c r="B894" s="11" t="s">
        <v>96</v>
      </c>
      <c r="C894" s="12" t="s">
        <v>24</v>
      </c>
      <c r="D894" s="14">
        <v>3495.0</v>
      </c>
      <c r="E894" s="14">
        <v>2980.0</v>
      </c>
      <c r="F894" s="98">
        <f t="shared" si="1"/>
        <v>-0.1473533619</v>
      </c>
      <c r="G894" s="14">
        <v>2681.0</v>
      </c>
      <c r="H894" s="98">
        <f t="shared" si="2"/>
        <v>-0.1003355705</v>
      </c>
      <c r="I894" s="14">
        <v>2538.0</v>
      </c>
      <c r="J894" s="98">
        <f t="shared" si="3"/>
        <v>-0.0533383066</v>
      </c>
      <c r="K894" s="14">
        <v>2502.0</v>
      </c>
      <c r="L894" s="98">
        <f t="shared" si="4"/>
        <v>-0.01418439716</v>
      </c>
      <c r="M894" s="98">
        <f t="shared" si="5"/>
        <v>-0.2841201717</v>
      </c>
    </row>
    <row r="895">
      <c r="A895" s="10" t="s">
        <v>1121</v>
      </c>
      <c r="B895" s="11" t="s">
        <v>86</v>
      </c>
      <c r="C895" s="12" t="s">
        <v>24</v>
      </c>
      <c r="D895" s="14">
        <v>2995.0</v>
      </c>
      <c r="E895" s="14">
        <v>2211.0</v>
      </c>
      <c r="F895" s="98">
        <f t="shared" si="1"/>
        <v>-0.261769616</v>
      </c>
      <c r="G895" s="14">
        <v>2115.0</v>
      </c>
      <c r="H895" s="98">
        <f t="shared" si="2"/>
        <v>-0.0434192673</v>
      </c>
      <c r="I895" s="14">
        <v>1937.0</v>
      </c>
      <c r="J895" s="98">
        <f t="shared" si="3"/>
        <v>-0.0841607565</v>
      </c>
      <c r="K895" s="14">
        <v>2141.0</v>
      </c>
      <c r="L895" s="98">
        <f t="shared" si="4"/>
        <v>0.1053175013</v>
      </c>
      <c r="M895" s="98">
        <f t="shared" si="5"/>
        <v>-0.2851419032</v>
      </c>
    </row>
    <row r="896">
      <c r="A896" s="31" t="s">
        <v>241</v>
      </c>
      <c r="B896" s="11" t="s">
        <v>358</v>
      </c>
      <c r="C896" s="12" t="s">
        <v>24</v>
      </c>
      <c r="D896" s="14">
        <v>1050.0</v>
      </c>
      <c r="E896" s="14">
        <v>1247.0</v>
      </c>
      <c r="F896" s="98">
        <f t="shared" si="1"/>
        <v>0.1876190476</v>
      </c>
      <c r="G896" s="14">
        <v>896.0</v>
      </c>
      <c r="H896" s="98">
        <f t="shared" si="2"/>
        <v>-0.2814755413</v>
      </c>
      <c r="I896" s="14">
        <v>743.0</v>
      </c>
      <c r="J896" s="98">
        <f t="shared" si="3"/>
        <v>-0.1707589286</v>
      </c>
      <c r="K896" s="14">
        <v>750.0</v>
      </c>
      <c r="L896" s="98">
        <f t="shared" si="4"/>
        <v>0.009421265141</v>
      </c>
      <c r="M896" s="98">
        <f t="shared" si="5"/>
        <v>-0.2857142857</v>
      </c>
    </row>
    <row r="897">
      <c r="A897" s="31" t="s">
        <v>989</v>
      </c>
      <c r="B897" s="11" t="s">
        <v>658</v>
      </c>
      <c r="C897" s="12" t="s">
        <v>24</v>
      </c>
      <c r="D897" s="14">
        <v>2782.0</v>
      </c>
      <c r="E897" s="14">
        <v>2068.0</v>
      </c>
      <c r="F897" s="98">
        <f t="shared" si="1"/>
        <v>-0.2566498922</v>
      </c>
      <c r="G897" s="14">
        <v>1890.0</v>
      </c>
      <c r="H897" s="98">
        <f t="shared" si="2"/>
        <v>-0.08607350097</v>
      </c>
      <c r="I897" s="14">
        <v>1900.0</v>
      </c>
      <c r="J897" s="98">
        <f t="shared" si="3"/>
        <v>0.005291005291</v>
      </c>
      <c r="K897" s="14">
        <v>1986.0</v>
      </c>
      <c r="L897" s="98">
        <f t="shared" si="4"/>
        <v>0.04526315789</v>
      </c>
      <c r="M897" s="98">
        <f t="shared" si="5"/>
        <v>-0.2861250899</v>
      </c>
    </row>
    <row r="898">
      <c r="A898" s="10" t="s">
        <v>651</v>
      </c>
      <c r="B898" s="11" t="s">
        <v>368</v>
      </c>
      <c r="C898" s="12" t="s">
        <v>24</v>
      </c>
      <c r="D898" s="14">
        <v>833.0</v>
      </c>
      <c r="E898" s="14">
        <v>645.0</v>
      </c>
      <c r="F898" s="98">
        <f t="shared" si="1"/>
        <v>-0.2256902761</v>
      </c>
      <c r="G898" s="14">
        <v>552.0</v>
      </c>
      <c r="H898" s="98">
        <f t="shared" si="2"/>
        <v>-0.1441860465</v>
      </c>
      <c r="I898" s="14">
        <v>673.0</v>
      </c>
      <c r="J898" s="98">
        <f t="shared" si="3"/>
        <v>0.2192028986</v>
      </c>
      <c r="K898" s="14">
        <v>594.0</v>
      </c>
      <c r="L898" s="98">
        <f t="shared" si="4"/>
        <v>-0.117384844</v>
      </c>
      <c r="M898" s="98">
        <f t="shared" si="5"/>
        <v>-0.2869147659</v>
      </c>
    </row>
    <row r="899">
      <c r="A899" s="31" t="s">
        <v>1071</v>
      </c>
      <c r="B899" s="11" t="s">
        <v>497</v>
      </c>
      <c r="C899" s="12" t="s">
        <v>24</v>
      </c>
      <c r="D899" s="14">
        <v>2338.0</v>
      </c>
      <c r="E899" s="14">
        <v>1946.0</v>
      </c>
      <c r="F899" s="98">
        <f t="shared" si="1"/>
        <v>-0.1676646707</v>
      </c>
      <c r="G899" s="14">
        <v>1669.0</v>
      </c>
      <c r="H899" s="98">
        <f t="shared" si="2"/>
        <v>-0.1423432682</v>
      </c>
      <c r="I899" s="14">
        <v>1702.0</v>
      </c>
      <c r="J899" s="98">
        <f t="shared" si="3"/>
        <v>0.01977231875</v>
      </c>
      <c r="K899" s="14">
        <v>1667.0</v>
      </c>
      <c r="L899" s="98">
        <f t="shared" si="4"/>
        <v>-0.0205640423</v>
      </c>
      <c r="M899" s="98">
        <f t="shared" si="5"/>
        <v>-0.2869974337</v>
      </c>
    </row>
    <row r="900">
      <c r="A900" s="10" t="s">
        <v>230</v>
      </c>
      <c r="B900" s="11" t="s">
        <v>276</v>
      </c>
      <c r="C900" s="12" t="s">
        <v>24</v>
      </c>
      <c r="D900" s="14">
        <v>2941.0</v>
      </c>
      <c r="E900" s="14">
        <v>3193.0</v>
      </c>
      <c r="F900" s="98">
        <f t="shared" si="1"/>
        <v>0.08568514111</v>
      </c>
      <c r="G900" s="14">
        <v>2849.0</v>
      </c>
      <c r="H900" s="98">
        <f t="shared" si="2"/>
        <v>-0.1077356718</v>
      </c>
      <c r="I900" s="14">
        <v>2489.0</v>
      </c>
      <c r="J900" s="98">
        <f t="shared" si="3"/>
        <v>-0.1263601264</v>
      </c>
      <c r="K900" s="14">
        <v>2092.0</v>
      </c>
      <c r="L900" s="98">
        <f t="shared" si="4"/>
        <v>-0.159501808</v>
      </c>
      <c r="M900" s="98">
        <f t="shared" si="5"/>
        <v>-0.2886773206</v>
      </c>
    </row>
    <row r="901">
      <c r="A901" s="10" t="s">
        <v>923</v>
      </c>
      <c r="B901" s="11" t="s">
        <v>220</v>
      </c>
      <c r="C901" s="12" t="s">
        <v>24</v>
      </c>
      <c r="D901" s="19">
        <v>2440.0</v>
      </c>
      <c r="E901" s="14">
        <v>1946.0</v>
      </c>
      <c r="F901" s="98">
        <f t="shared" si="1"/>
        <v>-0.2024590164</v>
      </c>
      <c r="G901" s="14">
        <v>1927.0</v>
      </c>
      <c r="H901" s="98">
        <f t="shared" si="2"/>
        <v>-0.009763617677</v>
      </c>
      <c r="I901" s="14">
        <v>1701.0</v>
      </c>
      <c r="J901" s="98">
        <f t="shared" si="3"/>
        <v>-0.1172807473</v>
      </c>
      <c r="K901" s="14">
        <v>1734.0</v>
      </c>
      <c r="L901" s="98">
        <f t="shared" si="4"/>
        <v>0.01940035273</v>
      </c>
      <c r="M901" s="98">
        <f t="shared" si="5"/>
        <v>-0.2893442623</v>
      </c>
    </row>
    <row r="902">
      <c r="A902" s="10" t="s">
        <v>747</v>
      </c>
      <c r="B902" s="11" t="s">
        <v>414</v>
      </c>
      <c r="C902" s="12" t="s">
        <v>24</v>
      </c>
      <c r="D902" s="14">
        <v>1671.0</v>
      </c>
      <c r="E902" s="14">
        <v>1524.0</v>
      </c>
      <c r="F902" s="98">
        <f t="shared" si="1"/>
        <v>-0.08797127469</v>
      </c>
      <c r="G902" s="14">
        <v>1214.0</v>
      </c>
      <c r="H902" s="98">
        <f t="shared" si="2"/>
        <v>-0.2034120735</v>
      </c>
      <c r="I902" s="14">
        <v>1152.0</v>
      </c>
      <c r="J902" s="98">
        <f t="shared" si="3"/>
        <v>-0.0510708402</v>
      </c>
      <c r="K902" s="14">
        <v>1187.0</v>
      </c>
      <c r="L902" s="98">
        <f t="shared" si="4"/>
        <v>0.03038194444</v>
      </c>
      <c r="M902" s="98">
        <f t="shared" si="5"/>
        <v>-0.289646918</v>
      </c>
    </row>
    <row r="903">
      <c r="A903" s="31" t="s">
        <v>1072</v>
      </c>
      <c r="B903" s="11" t="s">
        <v>497</v>
      </c>
      <c r="C903" s="12" t="s">
        <v>24</v>
      </c>
      <c r="D903" s="14">
        <v>1893.0</v>
      </c>
      <c r="E903" s="14">
        <v>1585.0</v>
      </c>
      <c r="F903" s="98">
        <f t="shared" si="1"/>
        <v>-0.1627047015</v>
      </c>
      <c r="G903" s="14">
        <v>1275.0</v>
      </c>
      <c r="H903" s="98">
        <f t="shared" si="2"/>
        <v>-0.1955835962</v>
      </c>
      <c r="I903" s="14">
        <v>1311.0</v>
      </c>
      <c r="J903" s="98">
        <f t="shared" si="3"/>
        <v>0.02823529412</v>
      </c>
      <c r="K903" s="14">
        <v>1341.0</v>
      </c>
      <c r="L903" s="98">
        <f t="shared" si="4"/>
        <v>0.02288329519</v>
      </c>
      <c r="M903" s="98">
        <f t="shared" si="5"/>
        <v>-0.2916006339</v>
      </c>
    </row>
    <row r="904">
      <c r="A904" s="31" t="s">
        <v>793</v>
      </c>
      <c r="B904" s="11" t="s">
        <v>217</v>
      </c>
      <c r="C904" s="12" t="s">
        <v>24</v>
      </c>
      <c r="D904" s="14">
        <v>2059.0</v>
      </c>
      <c r="E904" s="14">
        <v>1569.0</v>
      </c>
      <c r="F904" s="98">
        <f t="shared" si="1"/>
        <v>-0.2379796017</v>
      </c>
      <c r="G904" s="14">
        <v>1394.0</v>
      </c>
      <c r="H904" s="98">
        <f t="shared" si="2"/>
        <v>-0.1115360102</v>
      </c>
      <c r="I904" s="14">
        <v>1286.0</v>
      </c>
      <c r="J904" s="98">
        <f t="shared" si="3"/>
        <v>-0.0774748924</v>
      </c>
      <c r="K904" s="14">
        <v>1458.0</v>
      </c>
      <c r="L904" s="98">
        <f t="shared" si="4"/>
        <v>0.133748056</v>
      </c>
      <c r="M904" s="98">
        <f t="shared" si="5"/>
        <v>-0.2918892666</v>
      </c>
    </row>
    <row r="905">
      <c r="A905" s="31" t="s">
        <v>801</v>
      </c>
      <c r="B905" s="11" t="s">
        <v>217</v>
      </c>
      <c r="C905" s="12" t="s">
        <v>24</v>
      </c>
      <c r="D905" s="14">
        <v>2699.0</v>
      </c>
      <c r="E905" s="14">
        <v>2160.0</v>
      </c>
      <c r="F905" s="98">
        <f t="shared" si="1"/>
        <v>-0.1997035939</v>
      </c>
      <c r="G905" s="14">
        <v>2066.0</v>
      </c>
      <c r="H905" s="98">
        <f t="shared" si="2"/>
        <v>-0.04351851852</v>
      </c>
      <c r="I905" s="14">
        <v>1913.0</v>
      </c>
      <c r="J905" s="98">
        <f t="shared" si="3"/>
        <v>-0.07405614714</v>
      </c>
      <c r="K905" s="14">
        <v>1910.0</v>
      </c>
      <c r="L905" s="98">
        <f t="shared" si="4"/>
        <v>-0.001568217459</v>
      </c>
      <c r="M905" s="98">
        <f t="shared" si="5"/>
        <v>-0.2923304928</v>
      </c>
    </row>
    <row r="906">
      <c r="A906" s="10" t="s">
        <v>534</v>
      </c>
      <c r="B906" s="11" t="s">
        <v>196</v>
      </c>
      <c r="C906" s="12" t="s">
        <v>24</v>
      </c>
      <c r="D906" s="14">
        <v>4539.0</v>
      </c>
      <c r="E906" s="14">
        <v>3942.0</v>
      </c>
      <c r="F906" s="98">
        <f t="shared" si="1"/>
        <v>-0.131526768</v>
      </c>
      <c r="G906" s="14">
        <v>3680.0</v>
      </c>
      <c r="H906" s="98">
        <f t="shared" si="2"/>
        <v>-0.066463724</v>
      </c>
      <c r="I906" s="14">
        <v>3027.0</v>
      </c>
      <c r="J906" s="98">
        <f t="shared" si="3"/>
        <v>-0.1774456522</v>
      </c>
      <c r="K906" s="14">
        <v>3212.0</v>
      </c>
      <c r="L906" s="98">
        <f t="shared" si="4"/>
        <v>0.06111661711</v>
      </c>
      <c r="M906" s="98">
        <f t="shared" si="5"/>
        <v>-0.2923551443</v>
      </c>
    </row>
    <row r="907">
      <c r="A907" s="10" t="s">
        <v>979</v>
      </c>
      <c r="B907" s="11" t="s">
        <v>482</v>
      </c>
      <c r="C907" s="12" t="s">
        <v>24</v>
      </c>
      <c r="D907" s="14">
        <v>2414.0</v>
      </c>
      <c r="E907" s="14">
        <v>1609.0</v>
      </c>
      <c r="F907" s="98">
        <f t="shared" si="1"/>
        <v>-0.3334714167</v>
      </c>
      <c r="G907" s="14">
        <v>1609.0</v>
      </c>
      <c r="H907" s="98">
        <f t="shared" si="2"/>
        <v>0</v>
      </c>
      <c r="I907" s="14">
        <v>1597.0</v>
      </c>
      <c r="J907" s="98">
        <f t="shared" si="3"/>
        <v>-0.007458048477</v>
      </c>
      <c r="K907" s="14">
        <v>1707.0</v>
      </c>
      <c r="L907" s="98">
        <f t="shared" si="4"/>
        <v>0.0688791484</v>
      </c>
      <c r="M907" s="98">
        <f t="shared" si="5"/>
        <v>-0.2928748964</v>
      </c>
    </row>
    <row r="908">
      <c r="A908" s="10" t="s">
        <v>562</v>
      </c>
      <c r="B908" s="11" t="s">
        <v>258</v>
      </c>
      <c r="C908" s="12" t="s">
        <v>24</v>
      </c>
      <c r="D908" s="14">
        <v>1558.0</v>
      </c>
      <c r="E908" s="14">
        <v>1568.0</v>
      </c>
      <c r="F908" s="98">
        <f t="shared" si="1"/>
        <v>0.006418485237</v>
      </c>
      <c r="G908" s="14">
        <v>1467.0</v>
      </c>
      <c r="H908" s="98">
        <f t="shared" si="2"/>
        <v>-0.06441326531</v>
      </c>
      <c r="I908" s="14">
        <v>1350.0</v>
      </c>
      <c r="J908" s="98">
        <f t="shared" si="3"/>
        <v>-0.07975460123</v>
      </c>
      <c r="K908" s="14">
        <v>1101.0</v>
      </c>
      <c r="L908" s="98">
        <f t="shared" si="4"/>
        <v>-0.1844444444</v>
      </c>
      <c r="M908" s="98">
        <f t="shared" si="5"/>
        <v>-0.2933247754</v>
      </c>
    </row>
    <row r="909">
      <c r="A909" s="31" t="s">
        <v>1230</v>
      </c>
      <c r="B909" s="11" t="s">
        <v>459</v>
      </c>
      <c r="C909" s="12" t="s">
        <v>24</v>
      </c>
      <c r="D909" s="14">
        <v>5461.0</v>
      </c>
      <c r="E909" s="14">
        <v>4630.0</v>
      </c>
      <c r="F909" s="98">
        <f t="shared" si="1"/>
        <v>-0.1521699322</v>
      </c>
      <c r="G909" s="14">
        <v>4172.0</v>
      </c>
      <c r="H909" s="98">
        <f t="shared" si="2"/>
        <v>-0.09892008639</v>
      </c>
      <c r="I909" s="14">
        <v>3901.0</v>
      </c>
      <c r="J909" s="98">
        <f t="shared" si="3"/>
        <v>-0.06495685523</v>
      </c>
      <c r="K909" s="14">
        <v>3858.0</v>
      </c>
      <c r="L909" s="98">
        <f t="shared" si="4"/>
        <v>-0.01102281466</v>
      </c>
      <c r="M909" s="98">
        <f t="shared" si="5"/>
        <v>-0.2935359824</v>
      </c>
    </row>
    <row r="910">
      <c r="A910" s="31" t="s">
        <v>578</v>
      </c>
      <c r="B910" s="11" t="s">
        <v>266</v>
      </c>
      <c r="C910" s="12" t="s">
        <v>24</v>
      </c>
      <c r="D910" s="14">
        <v>2002.0</v>
      </c>
      <c r="E910" s="14">
        <v>1631.0</v>
      </c>
      <c r="F910" s="98">
        <f t="shared" si="1"/>
        <v>-0.1853146853</v>
      </c>
      <c r="G910" s="14">
        <v>1497.0</v>
      </c>
      <c r="H910" s="98">
        <f t="shared" si="2"/>
        <v>-0.08215818516</v>
      </c>
      <c r="I910" s="14">
        <v>1512.0</v>
      </c>
      <c r="J910" s="98">
        <f t="shared" si="3"/>
        <v>0.01002004008</v>
      </c>
      <c r="K910" s="14">
        <v>1412.0</v>
      </c>
      <c r="L910" s="98">
        <f t="shared" si="4"/>
        <v>-0.06613756614</v>
      </c>
      <c r="M910" s="98">
        <f t="shared" si="5"/>
        <v>-0.2947052947</v>
      </c>
    </row>
    <row r="911">
      <c r="A911" s="10" t="s">
        <v>1242</v>
      </c>
      <c r="B911" s="11" t="s">
        <v>72</v>
      </c>
      <c r="C911" s="12" t="s">
        <v>24</v>
      </c>
      <c r="D911" s="14">
        <v>1693.0</v>
      </c>
      <c r="E911" s="14">
        <v>1258.0</v>
      </c>
      <c r="F911" s="98">
        <f t="shared" si="1"/>
        <v>-0.2569403426</v>
      </c>
      <c r="G911" s="14">
        <v>934.0</v>
      </c>
      <c r="H911" s="98">
        <f t="shared" si="2"/>
        <v>-0.2575516693</v>
      </c>
      <c r="I911" s="14">
        <v>1128.0</v>
      </c>
      <c r="J911" s="98">
        <f t="shared" si="3"/>
        <v>0.2077087794</v>
      </c>
      <c r="K911" s="14">
        <v>1194.0</v>
      </c>
      <c r="L911" s="98">
        <f t="shared" si="4"/>
        <v>0.0585106383</v>
      </c>
      <c r="M911" s="98">
        <f t="shared" si="5"/>
        <v>-0.2947430597</v>
      </c>
    </row>
    <row r="912">
      <c r="A912" s="10" t="s">
        <v>605</v>
      </c>
      <c r="B912" s="11" t="s">
        <v>272</v>
      </c>
      <c r="C912" s="12" t="s">
        <v>24</v>
      </c>
      <c r="D912" s="14">
        <v>1634.0</v>
      </c>
      <c r="E912" s="14">
        <v>1526.0</v>
      </c>
      <c r="F912" s="98">
        <f t="shared" si="1"/>
        <v>-0.06609547124</v>
      </c>
      <c r="G912" s="14">
        <v>1505.0</v>
      </c>
      <c r="H912" s="98">
        <f t="shared" si="2"/>
        <v>-0.01376146789</v>
      </c>
      <c r="I912" s="14">
        <v>1356.0</v>
      </c>
      <c r="J912" s="98">
        <f t="shared" si="3"/>
        <v>-0.09900332226</v>
      </c>
      <c r="K912" s="14">
        <v>1147.0</v>
      </c>
      <c r="L912" s="98">
        <f t="shared" si="4"/>
        <v>-0.1541297935</v>
      </c>
      <c r="M912" s="98">
        <f t="shared" si="5"/>
        <v>-0.2980416157</v>
      </c>
    </row>
    <row r="913">
      <c r="A913" s="10" t="s">
        <v>967</v>
      </c>
      <c r="B913" s="11" t="s">
        <v>194</v>
      </c>
      <c r="C913" s="12" t="s">
        <v>24</v>
      </c>
      <c r="D913" s="14">
        <v>2389.0</v>
      </c>
      <c r="E913" s="14">
        <v>2036.0</v>
      </c>
      <c r="F913" s="98">
        <f t="shared" si="1"/>
        <v>-0.1477605693</v>
      </c>
      <c r="G913" s="14">
        <v>1762.0</v>
      </c>
      <c r="H913" s="98">
        <f t="shared" si="2"/>
        <v>-0.1345776031</v>
      </c>
      <c r="I913" s="14">
        <v>1715.0</v>
      </c>
      <c r="J913" s="98">
        <f t="shared" si="3"/>
        <v>-0.02667423383</v>
      </c>
      <c r="K913" s="14">
        <v>1675.0</v>
      </c>
      <c r="L913" s="98">
        <f t="shared" si="4"/>
        <v>-0.02332361516</v>
      </c>
      <c r="M913" s="98">
        <f t="shared" si="5"/>
        <v>-0.29886982</v>
      </c>
    </row>
    <row r="914">
      <c r="A914" s="10" t="s">
        <v>1119</v>
      </c>
      <c r="B914" s="11" t="s">
        <v>196</v>
      </c>
      <c r="C914" s="12" t="s">
        <v>24</v>
      </c>
      <c r="D914" s="14">
        <v>1583.0</v>
      </c>
      <c r="E914" s="14">
        <v>1127.0</v>
      </c>
      <c r="F914" s="98">
        <f t="shared" si="1"/>
        <v>-0.2880606443</v>
      </c>
      <c r="G914" s="14">
        <v>1048.0</v>
      </c>
      <c r="H914" s="98">
        <f t="shared" si="2"/>
        <v>-0.07009760426</v>
      </c>
      <c r="I914" s="14">
        <v>1059.0</v>
      </c>
      <c r="J914" s="98">
        <f t="shared" si="3"/>
        <v>0.01049618321</v>
      </c>
      <c r="K914" s="14">
        <v>1109.0</v>
      </c>
      <c r="L914" s="98">
        <f t="shared" si="4"/>
        <v>0.04721435316</v>
      </c>
      <c r="M914" s="98">
        <f t="shared" si="5"/>
        <v>-0.2994314593</v>
      </c>
    </row>
    <row r="915">
      <c r="A915" s="10" t="s">
        <v>548</v>
      </c>
      <c r="B915" s="11" t="s">
        <v>309</v>
      </c>
      <c r="C915" s="12" t="s">
        <v>24</v>
      </c>
      <c r="D915" s="14">
        <v>1884.0</v>
      </c>
      <c r="E915" s="14">
        <v>1468.0</v>
      </c>
      <c r="F915" s="98">
        <f t="shared" si="1"/>
        <v>-0.2208067941</v>
      </c>
      <c r="G915" s="14">
        <v>1418.0</v>
      </c>
      <c r="H915" s="98">
        <f t="shared" si="2"/>
        <v>-0.0340599455</v>
      </c>
      <c r="I915" s="14">
        <v>1244.0</v>
      </c>
      <c r="J915" s="98">
        <f t="shared" si="3"/>
        <v>-0.1227080395</v>
      </c>
      <c r="K915" s="14">
        <v>1319.0</v>
      </c>
      <c r="L915" s="98">
        <f t="shared" si="4"/>
        <v>0.06028938907</v>
      </c>
      <c r="M915" s="98">
        <f t="shared" si="5"/>
        <v>-0.2998938429</v>
      </c>
    </row>
    <row r="916">
      <c r="A916" s="10" t="s">
        <v>1165</v>
      </c>
      <c r="B916" s="11" t="s">
        <v>272</v>
      </c>
      <c r="C916" s="12" t="s">
        <v>24</v>
      </c>
      <c r="D916" s="14">
        <v>3441.0</v>
      </c>
      <c r="E916" s="14">
        <v>2614.0</v>
      </c>
      <c r="F916" s="98">
        <f t="shared" si="1"/>
        <v>-0.2403371113</v>
      </c>
      <c r="G916" s="14">
        <v>2437.0</v>
      </c>
      <c r="H916" s="98">
        <f t="shared" si="2"/>
        <v>-0.06771231829</v>
      </c>
      <c r="I916" s="14">
        <v>2253.0</v>
      </c>
      <c r="J916" s="98">
        <f t="shared" si="3"/>
        <v>-0.07550266721</v>
      </c>
      <c r="K916" s="14">
        <v>2406.0</v>
      </c>
      <c r="L916" s="98">
        <f t="shared" si="4"/>
        <v>0.06790945406</v>
      </c>
      <c r="M916" s="98">
        <f t="shared" si="5"/>
        <v>-0.3007846556</v>
      </c>
    </row>
    <row r="917">
      <c r="A917" s="31" t="s">
        <v>1256</v>
      </c>
      <c r="B917" s="11" t="s">
        <v>671</v>
      </c>
      <c r="C917" s="12" t="s">
        <v>24</v>
      </c>
      <c r="D917" s="14">
        <v>2257.0</v>
      </c>
      <c r="E917" s="14">
        <v>1713.0</v>
      </c>
      <c r="F917" s="98">
        <f t="shared" si="1"/>
        <v>-0.2410279132</v>
      </c>
      <c r="G917" s="14">
        <v>1593.0</v>
      </c>
      <c r="H917" s="98">
        <f t="shared" si="2"/>
        <v>-0.0700525394</v>
      </c>
      <c r="I917" s="14">
        <v>1545.0</v>
      </c>
      <c r="J917" s="98">
        <f t="shared" si="3"/>
        <v>-0.03013182674</v>
      </c>
      <c r="K917" s="14">
        <v>1578.0</v>
      </c>
      <c r="L917" s="98">
        <f t="shared" si="4"/>
        <v>0.0213592233</v>
      </c>
      <c r="M917" s="98">
        <f t="shared" si="5"/>
        <v>-0.3008418254</v>
      </c>
    </row>
    <row r="918">
      <c r="A918" s="10" t="s">
        <v>834</v>
      </c>
      <c r="B918" s="11" t="s">
        <v>134</v>
      </c>
      <c r="C918" s="12" t="s">
        <v>24</v>
      </c>
      <c r="D918" s="14">
        <v>2263.0</v>
      </c>
      <c r="E918" s="14">
        <v>1470.0</v>
      </c>
      <c r="F918" s="98">
        <f t="shared" si="1"/>
        <v>-0.3504197967</v>
      </c>
      <c r="G918" s="14">
        <v>1471.0</v>
      </c>
      <c r="H918" s="98">
        <f t="shared" si="2"/>
        <v>0.0006802721088</v>
      </c>
      <c r="I918" s="14">
        <v>1515.0</v>
      </c>
      <c r="J918" s="98">
        <f t="shared" si="3"/>
        <v>0.02991162475</v>
      </c>
      <c r="K918" s="14">
        <v>1582.0</v>
      </c>
      <c r="L918" s="98">
        <f t="shared" si="4"/>
        <v>0.04422442244</v>
      </c>
      <c r="M918" s="98">
        <f t="shared" si="5"/>
        <v>-0.3009279717</v>
      </c>
    </row>
    <row r="919">
      <c r="A919" s="10" t="s">
        <v>603</v>
      </c>
      <c r="B919" s="11" t="s">
        <v>272</v>
      </c>
      <c r="C919" s="12" t="s">
        <v>24</v>
      </c>
      <c r="D919" s="14">
        <v>3027.0</v>
      </c>
      <c r="E919" s="14">
        <v>2516.0</v>
      </c>
      <c r="F919" s="98">
        <f t="shared" si="1"/>
        <v>-0.1688140073</v>
      </c>
      <c r="G919" s="14">
        <v>2419.0</v>
      </c>
      <c r="H919" s="98">
        <f t="shared" si="2"/>
        <v>-0.03855325914</v>
      </c>
      <c r="I919" s="14">
        <v>2346.0</v>
      </c>
      <c r="J919" s="98">
        <f t="shared" si="3"/>
        <v>-0.0301777594</v>
      </c>
      <c r="K919" s="14">
        <v>2116.0</v>
      </c>
      <c r="L919" s="98">
        <f t="shared" si="4"/>
        <v>-0.09803921569</v>
      </c>
      <c r="M919" s="98">
        <f t="shared" si="5"/>
        <v>-0.3009580443</v>
      </c>
    </row>
    <row r="920">
      <c r="A920" s="31" t="s">
        <v>1253</v>
      </c>
      <c r="B920" s="11" t="s">
        <v>671</v>
      </c>
      <c r="C920" s="12" t="s">
        <v>24</v>
      </c>
      <c r="D920" s="14">
        <v>1953.0</v>
      </c>
      <c r="E920" s="14">
        <v>1633.0</v>
      </c>
      <c r="F920" s="98">
        <f t="shared" si="1"/>
        <v>-0.1638504864</v>
      </c>
      <c r="G920" s="14">
        <v>1469.0</v>
      </c>
      <c r="H920" s="98">
        <f t="shared" si="2"/>
        <v>-0.1004286589</v>
      </c>
      <c r="I920" s="14">
        <v>1403.0</v>
      </c>
      <c r="J920" s="98">
        <f t="shared" si="3"/>
        <v>-0.0449285228</v>
      </c>
      <c r="K920" s="14">
        <v>1364.0</v>
      </c>
      <c r="L920" s="98">
        <f t="shared" si="4"/>
        <v>-0.02779757662</v>
      </c>
      <c r="M920" s="98">
        <f t="shared" si="5"/>
        <v>-0.3015873016</v>
      </c>
    </row>
    <row r="921">
      <c r="A921" s="10" t="s">
        <v>1190</v>
      </c>
      <c r="B921" s="11" t="s">
        <v>256</v>
      </c>
      <c r="C921" s="12" t="s">
        <v>24</v>
      </c>
      <c r="D921" s="14">
        <v>827.0</v>
      </c>
      <c r="E921" s="14">
        <v>643.0</v>
      </c>
      <c r="F921" s="98">
        <f t="shared" si="1"/>
        <v>-0.2224909311</v>
      </c>
      <c r="G921" s="14">
        <v>516.0</v>
      </c>
      <c r="H921" s="98">
        <f t="shared" si="2"/>
        <v>-0.1975116641</v>
      </c>
      <c r="I921" s="14">
        <v>516.0</v>
      </c>
      <c r="J921" s="98">
        <f t="shared" si="3"/>
        <v>0</v>
      </c>
      <c r="K921" s="14">
        <v>577.0</v>
      </c>
      <c r="L921" s="98">
        <f t="shared" si="4"/>
        <v>0.1182170543</v>
      </c>
      <c r="M921" s="98">
        <f t="shared" si="5"/>
        <v>-0.3022974607</v>
      </c>
    </row>
    <row r="922">
      <c r="A922" s="10" t="s">
        <v>40</v>
      </c>
      <c r="B922" s="11" t="s">
        <v>289</v>
      </c>
      <c r="C922" s="12" t="s">
        <v>24</v>
      </c>
      <c r="D922" s="14">
        <v>1713.0</v>
      </c>
      <c r="E922" s="14">
        <v>1461.0</v>
      </c>
      <c r="F922" s="98">
        <f t="shared" si="1"/>
        <v>-0.1471103327</v>
      </c>
      <c r="G922" s="14">
        <v>1256.0</v>
      </c>
      <c r="H922" s="98">
        <f t="shared" si="2"/>
        <v>-0.1403148528</v>
      </c>
      <c r="I922" s="14">
        <v>1116.0</v>
      </c>
      <c r="J922" s="98">
        <f t="shared" si="3"/>
        <v>-0.1114649682</v>
      </c>
      <c r="K922" s="14">
        <v>1194.0</v>
      </c>
      <c r="L922" s="98">
        <f t="shared" si="4"/>
        <v>0.06989247312</v>
      </c>
      <c r="M922" s="98">
        <f t="shared" si="5"/>
        <v>-0.3029772329</v>
      </c>
    </row>
    <row r="923">
      <c r="A923" s="10" t="s">
        <v>1226</v>
      </c>
      <c r="B923" s="11" t="s">
        <v>368</v>
      </c>
      <c r="C923" s="12" t="s">
        <v>24</v>
      </c>
      <c r="D923" s="14">
        <v>730.0</v>
      </c>
      <c r="E923" s="14">
        <v>582.0</v>
      </c>
      <c r="F923" s="98">
        <f t="shared" si="1"/>
        <v>-0.202739726</v>
      </c>
      <c r="G923" s="14">
        <v>495.0</v>
      </c>
      <c r="H923" s="98">
        <f t="shared" si="2"/>
        <v>-0.1494845361</v>
      </c>
      <c r="I923" s="14">
        <v>470.0</v>
      </c>
      <c r="J923" s="98">
        <f t="shared" si="3"/>
        <v>-0.05050505051</v>
      </c>
      <c r="K923" s="14">
        <v>508.0</v>
      </c>
      <c r="L923" s="98">
        <f t="shared" si="4"/>
        <v>0.08085106383</v>
      </c>
      <c r="M923" s="98">
        <f t="shared" si="5"/>
        <v>-0.304109589</v>
      </c>
    </row>
    <row r="924">
      <c r="A924" s="10" t="s">
        <v>323</v>
      </c>
      <c r="B924" s="11" t="s">
        <v>276</v>
      </c>
      <c r="C924" s="12" t="s">
        <v>24</v>
      </c>
      <c r="D924" s="14">
        <v>2907.0</v>
      </c>
      <c r="E924" s="14">
        <v>2403.0</v>
      </c>
      <c r="F924" s="98">
        <f t="shared" si="1"/>
        <v>-0.173374613</v>
      </c>
      <c r="G924" s="14">
        <v>2132.0</v>
      </c>
      <c r="H924" s="98">
        <f t="shared" si="2"/>
        <v>-0.112775697</v>
      </c>
      <c r="I924" s="14">
        <v>2037.0</v>
      </c>
      <c r="J924" s="98">
        <f t="shared" si="3"/>
        <v>-0.04455909944</v>
      </c>
      <c r="K924" s="14">
        <v>2019.0</v>
      </c>
      <c r="L924" s="98">
        <f t="shared" si="4"/>
        <v>-0.0088365243</v>
      </c>
      <c r="M924" s="98">
        <f t="shared" si="5"/>
        <v>-0.3054695562</v>
      </c>
    </row>
    <row r="925">
      <c r="A925" s="10" t="s">
        <v>1199</v>
      </c>
      <c r="B925" s="11" t="s">
        <v>125</v>
      </c>
      <c r="C925" s="12" t="s">
        <v>24</v>
      </c>
      <c r="D925" s="14">
        <v>2152.0</v>
      </c>
      <c r="E925" s="14">
        <v>1743.0</v>
      </c>
      <c r="F925" s="98">
        <f t="shared" si="1"/>
        <v>-0.1900557621</v>
      </c>
      <c r="G925" s="14">
        <v>1609.0</v>
      </c>
      <c r="H925" s="98">
        <f t="shared" si="2"/>
        <v>-0.07687894435</v>
      </c>
      <c r="I925" s="14">
        <v>1256.0</v>
      </c>
      <c r="J925" s="98">
        <f t="shared" si="3"/>
        <v>-0.219390926</v>
      </c>
      <c r="K925" s="14">
        <v>1494.0</v>
      </c>
      <c r="L925" s="98">
        <f t="shared" si="4"/>
        <v>0.1894904459</v>
      </c>
      <c r="M925" s="98">
        <f t="shared" si="5"/>
        <v>-0.3057620818</v>
      </c>
    </row>
    <row r="926">
      <c r="A926" s="31" t="s">
        <v>1231</v>
      </c>
      <c r="B926" s="11" t="s">
        <v>459</v>
      </c>
      <c r="C926" s="12" t="s">
        <v>24</v>
      </c>
      <c r="D926" s="14">
        <v>2036.0</v>
      </c>
      <c r="E926" s="14">
        <v>1531.0</v>
      </c>
      <c r="F926" s="98">
        <f t="shared" si="1"/>
        <v>-0.2480353635</v>
      </c>
      <c r="G926" s="14">
        <v>1416.0</v>
      </c>
      <c r="H926" s="98">
        <f t="shared" si="2"/>
        <v>-0.07511430438</v>
      </c>
      <c r="I926" s="14">
        <v>1313.0</v>
      </c>
      <c r="J926" s="98">
        <f t="shared" si="3"/>
        <v>-0.07274011299</v>
      </c>
      <c r="K926" s="14">
        <v>1412.0</v>
      </c>
      <c r="L926" s="98">
        <f t="shared" si="4"/>
        <v>0.07539984768</v>
      </c>
      <c r="M926" s="98">
        <f t="shared" si="5"/>
        <v>-0.3064833006</v>
      </c>
    </row>
    <row r="927">
      <c r="A927" s="10" t="s">
        <v>600</v>
      </c>
      <c r="B927" s="11" t="s">
        <v>196</v>
      </c>
      <c r="C927" s="12" t="s">
        <v>24</v>
      </c>
      <c r="D927" s="14">
        <v>2448.0</v>
      </c>
      <c r="E927" s="14">
        <v>1552.0</v>
      </c>
      <c r="F927" s="98">
        <f t="shared" si="1"/>
        <v>-0.3660130719</v>
      </c>
      <c r="G927" s="14">
        <v>1481.0</v>
      </c>
      <c r="H927" s="98">
        <f t="shared" si="2"/>
        <v>-0.04574742268</v>
      </c>
      <c r="I927" s="14">
        <v>1544.0</v>
      </c>
      <c r="J927" s="98">
        <f t="shared" si="3"/>
        <v>0.04253882512</v>
      </c>
      <c r="K927" s="14">
        <v>1696.0</v>
      </c>
      <c r="L927" s="98">
        <f t="shared" si="4"/>
        <v>0.09844559585</v>
      </c>
      <c r="M927" s="98">
        <f t="shared" si="5"/>
        <v>-0.3071895425</v>
      </c>
    </row>
    <row r="928">
      <c r="A928" s="10" t="s">
        <v>1178</v>
      </c>
      <c r="B928" s="11" t="s">
        <v>256</v>
      </c>
      <c r="C928" s="12" t="s">
        <v>24</v>
      </c>
      <c r="D928" s="14">
        <v>1209.0</v>
      </c>
      <c r="E928" s="14">
        <v>870.0</v>
      </c>
      <c r="F928" s="98">
        <f t="shared" si="1"/>
        <v>-0.2803970223</v>
      </c>
      <c r="G928" s="14">
        <v>700.0</v>
      </c>
      <c r="H928" s="98">
        <f t="shared" si="2"/>
        <v>-0.1954022989</v>
      </c>
      <c r="I928" s="14">
        <v>683.0</v>
      </c>
      <c r="J928" s="98">
        <f t="shared" si="3"/>
        <v>-0.02428571429</v>
      </c>
      <c r="K928" s="14">
        <v>837.0</v>
      </c>
      <c r="L928" s="98">
        <f t="shared" si="4"/>
        <v>0.2254758419</v>
      </c>
      <c r="M928" s="98">
        <f t="shared" si="5"/>
        <v>-0.3076923077</v>
      </c>
    </row>
    <row r="929">
      <c r="A929" s="10" t="s">
        <v>1004</v>
      </c>
      <c r="B929" s="11" t="s">
        <v>46</v>
      </c>
      <c r="C929" s="12" t="s">
        <v>24</v>
      </c>
      <c r="D929" s="14">
        <v>2100.0</v>
      </c>
      <c r="E929" s="14">
        <v>1549.0</v>
      </c>
      <c r="F929" s="98">
        <f t="shared" si="1"/>
        <v>-0.2623809524</v>
      </c>
      <c r="G929" s="14">
        <v>1403.0</v>
      </c>
      <c r="H929" s="98">
        <f t="shared" si="2"/>
        <v>-0.09425435765</v>
      </c>
      <c r="I929" s="14">
        <v>1456.0</v>
      </c>
      <c r="J929" s="98">
        <f t="shared" si="3"/>
        <v>0.03777619387</v>
      </c>
      <c r="K929" s="14">
        <v>1449.0</v>
      </c>
      <c r="L929" s="98">
        <f t="shared" si="4"/>
        <v>-0.004807692308</v>
      </c>
      <c r="M929" s="98">
        <f t="shared" si="5"/>
        <v>-0.31</v>
      </c>
    </row>
    <row r="930">
      <c r="A930" s="10" t="s">
        <v>777</v>
      </c>
      <c r="B930" s="11" t="s">
        <v>237</v>
      </c>
      <c r="C930" s="12" t="s">
        <v>24</v>
      </c>
      <c r="D930" s="14">
        <v>1128.0</v>
      </c>
      <c r="E930" s="14">
        <v>948.0</v>
      </c>
      <c r="F930" s="98">
        <f t="shared" si="1"/>
        <v>-0.1595744681</v>
      </c>
      <c r="G930" s="14">
        <v>999.0</v>
      </c>
      <c r="H930" s="98">
        <f t="shared" si="2"/>
        <v>0.05379746835</v>
      </c>
      <c r="I930" s="14">
        <v>719.0</v>
      </c>
      <c r="J930" s="98">
        <f t="shared" si="3"/>
        <v>-0.2802802803</v>
      </c>
      <c r="K930" s="14">
        <v>778.0</v>
      </c>
      <c r="L930" s="98">
        <f t="shared" si="4"/>
        <v>0.08205841446</v>
      </c>
      <c r="M930" s="98">
        <f t="shared" si="5"/>
        <v>-0.3102836879</v>
      </c>
    </row>
    <row r="931">
      <c r="A931" s="10" t="s">
        <v>944</v>
      </c>
      <c r="B931" s="11" t="s">
        <v>215</v>
      </c>
      <c r="C931" s="12" t="s">
        <v>24</v>
      </c>
      <c r="D931" s="14">
        <v>396.0</v>
      </c>
      <c r="E931" s="14">
        <v>331.0</v>
      </c>
      <c r="F931" s="98">
        <f t="shared" si="1"/>
        <v>-0.1641414141</v>
      </c>
      <c r="G931" s="14">
        <v>272.0</v>
      </c>
      <c r="H931" s="98">
        <f t="shared" si="2"/>
        <v>-0.1782477341</v>
      </c>
      <c r="I931" s="14">
        <v>223.0</v>
      </c>
      <c r="J931" s="98">
        <f t="shared" si="3"/>
        <v>-0.1801470588</v>
      </c>
      <c r="K931" s="14">
        <v>273.0</v>
      </c>
      <c r="L931" s="98">
        <f t="shared" si="4"/>
        <v>0.2242152466</v>
      </c>
      <c r="M931" s="98">
        <f t="shared" si="5"/>
        <v>-0.3106060606</v>
      </c>
    </row>
    <row r="932">
      <c r="A932" s="31" t="s">
        <v>480</v>
      </c>
      <c r="B932" s="11" t="s">
        <v>266</v>
      </c>
      <c r="C932" s="12" t="s">
        <v>24</v>
      </c>
      <c r="D932" s="14">
        <v>1808.0</v>
      </c>
      <c r="E932" s="14">
        <v>1288.0</v>
      </c>
      <c r="F932" s="98">
        <f t="shared" si="1"/>
        <v>-0.2876106195</v>
      </c>
      <c r="G932" s="14">
        <v>1057.0</v>
      </c>
      <c r="H932" s="98">
        <f t="shared" si="2"/>
        <v>-0.1793478261</v>
      </c>
      <c r="I932" s="14">
        <v>1231.0</v>
      </c>
      <c r="J932" s="98">
        <f t="shared" si="3"/>
        <v>0.1646168401</v>
      </c>
      <c r="K932" s="14">
        <v>1246.0</v>
      </c>
      <c r="L932" s="98">
        <f t="shared" si="4"/>
        <v>0.01218521527</v>
      </c>
      <c r="M932" s="98">
        <f t="shared" si="5"/>
        <v>-0.310840708</v>
      </c>
    </row>
    <row r="933">
      <c r="A933" s="10" t="s">
        <v>1040</v>
      </c>
      <c r="B933" s="11" t="s">
        <v>88</v>
      </c>
      <c r="C933" s="12" t="s">
        <v>24</v>
      </c>
      <c r="D933" s="14">
        <v>5287.0</v>
      </c>
      <c r="E933" s="14">
        <v>3456.0</v>
      </c>
      <c r="F933" s="98">
        <f t="shared" si="1"/>
        <v>-0.3463211651</v>
      </c>
      <c r="G933" s="14">
        <v>3136.0</v>
      </c>
      <c r="H933" s="98">
        <f t="shared" si="2"/>
        <v>-0.09259259259</v>
      </c>
      <c r="I933" s="14">
        <v>3192.0</v>
      </c>
      <c r="J933" s="98">
        <f t="shared" si="3"/>
        <v>0.01785714286</v>
      </c>
      <c r="K933" s="14">
        <v>3636.0</v>
      </c>
      <c r="L933" s="98">
        <f t="shared" si="4"/>
        <v>0.1390977444</v>
      </c>
      <c r="M933" s="98">
        <f t="shared" si="5"/>
        <v>-0.3122753925</v>
      </c>
    </row>
    <row r="934">
      <c r="A934" s="10" t="s">
        <v>560</v>
      </c>
      <c r="B934" s="11" t="s">
        <v>258</v>
      </c>
      <c r="C934" s="12" t="s">
        <v>24</v>
      </c>
      <c r="D934" s="14">
        <v>1667.0</v>
      </c>
      <c r="E934" s="14">
        <v>1258.0</v>
      </c>
      <c r="F934" s="98">
        <f t="shared" si="1"/>
        <v>-0.2453509298</v>
      </c>
      <c r="G934" s="14">
        <v>1173.0</v>
      </c>
      <c r="H934" s="98">
        <f t="shared" si="2"/>
        <v>-0.06756756757</v>
      </c>
      <c r="I934" s="14">
        <v>1208.0</v>
      </c>
      <c r="J934" s="98">
        <f t="shared" si="3"/>
        <v>0.02983802217</v>
      </c>
      <c r="K934" s="14">
        <v>1146.0</v>
      </c>
      <c r="L934" s="98">
        <f t="shared" si="4"/>
        <v>-0.05132450331</v>
      </c>
      <c r="M934" s="98">
        <f t="shared" si="5"/>
        <v>-0.3125374925</v>
      </c>
    </row>
    <row r="935">
      <c r="A935" s="10" t="s">
        <v>949</v>
      </c>
      <c r="B935" s="11" t="s">
        <v>309</v>
      </c>
      <c r="C935" s="12" t="s">
        <v>24</v>
      </c>
      <c r="D935" s="14">
        <v>1235.0</v>
      </c>
      <c r="E935" s="14">
        <v>941.0</v>
      </c>
      <c r="F935" s="98">
        <f t="shared" si="1"/>
        <v>-0.2380566802</v>
      </c>
      <c r="G935" s="14">
        <v>746.0</v>
      </c>
      <c r="H935" s="98">
        <f t="shared" si="2"/>
        <v>-0.2072263549</v>
      </c>
      <c r="I935" s="14">
        <v>790.0</v>
      </c>
      <c r="J935" s="98">
        <f t="shared" si="3"/>
        <v>0.05898123324</v>
      </c>
      <c r="K935" s="14">
        <v>849.0</v>
      </c>
      <c r="L935" s="98">
        <f t="shared" si="4"/>
        <v>0.0746835443</v>
      </c>
      <c r="M935" s="98">
        <f t="shared" si="5"/>
        <v>-0.3125506073</v>
      </c>
    </row>
    <row r="936">
      <c r="A936" s="31" t="s">
        <v>791</v>
      </c>
      <c r="B936" s="11" t="s">
        <v>217</v>
      </c>
      <c r="C936" s="12" t="s">
        <v>24</v>
      </c>
      <c r="D936" s="14">
        <v>1954.0</v>
      </c>
      <c r="E936" s="14">
        <v>1437.0</v>
      </c>
      <c r="F936" s="98">
        <f t="shared" si="1"/>
        <v>-0.2645854657</v>
      </c>
      <c r="G936" s="14">
        <v>1277.0</v>
      </c>
      <c r="H936" s="98">
        <f t="shared" si="2"/>
        <v>-0.1113430759</v>
      </c>
      <c r="I936" s="14">
        <v>1430.0</v>
      </c>
      <c r="J936" s="98">
        <f t="shared" si="3"/>
        <v>0.1198120595</v>
      </c>
      <c r="K936" s="14">
        <v>1342.0</v>
      </c>
      <c r="L936" s="98">
        <f t="shared" si="4"/>
        <v>-0.06153846154</v>
      </c>
      <c r="M936" s="98">
        <f t="shared" si="5"/>
        <v>-0.3132036847</v>
      </c>
    </row>
    <row r="937">
      <c r="A937" s="10" t="s">
        <v>699</v>
      </c>
      <c r="B937" s="11" t="s">
        <v>337</v>
      </c>
      <c r="C937" s="12" t="s">
        <v>24</v>
      </c>
      <c r="D937" s="14">
        <v>1462.0</v>
      </c>
      <c r="E937" s="14">
        <v>1276.0</v>
      </c>
      <c r="F937" s="98">
        <f t="shared" si="1"/>
        <v>-0.1272229822</v>
      </c>
      <c r="G937" s="14">
        <v>1025.0</v>
      </c>
      <c r="H937" s="98">
        <f t="shared" si="2"/>
        <v>-0.1967084639</v>
      </c>
      <c r="I937" s="14">
        <v>1116.0</v>
      </c>
      <c r="J937" s="98">
        <f t="shared" si="3"/>
        <v>0.0887804878</v>
      </c>
      <c r="K937" s="14">
        <v>1002.0</v>
      </c>
      <c r="L937" s="98">
        <f t="shared" si="4"/>
        <v>-0.1021505376</v>
      </c>
      <c r="M937" s="98">
        <f t="shared" si="5"/>
        <v>-0.3146374829</v>
      </c>
    </row>
    <row r="938">
      <c r="A938" s="10" t="s">
        <v>870</v>
      </c>
      <c r="B938" s="11" t="s">
        <v>168</v>
      </c>
      <c r="C938" s="12" t="s">
        <v>24</v>
      </c>
      <c r="D938" s="14">
        <v>2097.0</v>
      </c>
      <c r="E938" s="14">
        <v>1980.0</v>
      </c>
      <c r="F938" s="98">
        <f t="shared" si="1"/>
        <v>-0.05579399142</v>
      </c>
      <c r="G938" s="14">
        <v>1541.0</v>
      </c>
      <c r="H938" s="98">
        <f t="shared" si="2"/>
        <v>-0.2217171717</v>
      </c>
      <c r="I938" s="14">
        <v>1440.0</v>
      </c>
      <c r="J938" s="98">
        <f t="shared" si="3"/>
        <v>-0.06554185594</v>
      </c>
      <c r="K938" s="14">
        <v>1433.0</v>
      </c>
      <c r="L938" s="98">
        <f t="shared" si="4"/>
        <v>-0.004861111111</v>
      </c>
      <c r="M938" s="98">
        <f t="shared" si="5"/>
        <v>-0.3166428231</v>
      </c>
    </row>
    <row r="939">
      <c r="A939" s="10" t="s">
        <v>945</v>
      </c>
      <c r="B939" s="11" t="s">
        <v>215</v>
      </c>
      <c r="C939" s="12" t="s">
        <v>24</v>
      </c>
      <c r="D939" s="14">
        <v>1075.0</v>
      </c>
      <c r="E939" s="14">
        <v>1057.0</v>
      </c>
      <c r="F939" s="98">
        <f t="shared" si="1"/>
        <v>-0.01674418605</v>
      </c>
      <c r="G939" s="14">
        <v>883.0</v>
      </c>
      <c r="H939" s="98">
        <f t="shared" si="2"/>
        <v>-0.1646168401</v>
      </c>
      <c r="I939" s="14">
        <v>835.0</v>
      </c>
      <c r="J939" s="98">
        <f t="shared" si="3"/>
        <v>-0.0543601359</v>
      </c>
      <c r="K939" s="14">
        <v>732.0</v>
      </c>
      <c r="L939" s="98">
        <f t="shared" si="4"/>
        <v>-0.1233532934</v>
      </c>
      <c r="M939" s="98">
        <f t="shared" si="5"/>
        <v>-0.3190697674</v>
      </c>
    </row>
    <row r="940">
      <c r="A940" s="31" t="s">
        <v>883</v>
      </c>
      <c r="B940" s="11" t="s">
        <v>307</v>
      </c>
      <c r="C940" s="12" t="s">
        <v>24</v>
      </c>
      <c r="D940" s="14">
        <v>1854.0</v>
      </c>
      <c r="E940" s="14">
        <v>1136.0</v>
      </c>
      <c r="F940" s="98">
        <f t="shared" si="1"/>
        <v>-0.3872707659</v>
      </c>
      <c r="G940" s="14">
        <v>1069.0</v>
      </c>
      <c r="H940" s="98">
        <f t="shared" si="2"/>
        <v>-0.05897887324</v>
      </c>
      <c r="I940" s="14">
        <v>1137.0</v>
      </c>
      <c r="J940" s="98">
        <f t="shared" si="3"/>
        <v>0.06361085126</v>
      </c>
      <c r="K940" s="14">
        <v>1257.0</v>
      </c>
      <c r="L940" s="98">
        <f t="shared" si="4"/>
        <v>0.1055408971</v>
      </c>
      <c r="M940" s="98">
        <f t="shared" si="5"/>
        <v>-0.3220064725</v>
      </c>
    </row>
    <row r="941">
      <c r="A941" s="10" t="s">
        <v>1155</v>
      </c>
      <c r="B941" s="11" t="s">
        <v>272</v>
      </c>
      <c r="C941" s="12" t="s">
        <v>24</v>
      </c>
      <c r="D941" s="14">
        <v>1860.0</v>
      </c>
      <c r="E941" s="14">
        <v>1745.0</v>
      </c>
      <c r="F941" s="98">
        <f t="shared" si="1"/>
        <v>-0.06182795699</v>
      </c>
      <c r="G941" s="14">
        <v>1507.0</v>
      </c>
      <c r="H941" s="98">
        <f t="shared" si="2"/>
        <v>-0.1363896848</v>
      </c>
      <c r="I941" s="14">
        <v>1338.0</v>
      </c>
      <c r="J941" s="98">
        <f t="shared" si="3"/>
        <v>-0.1121433311</v>
      </c>
      <c r="K941" s="14">
        <v>1260.0</v>
      </c>
      <c r="L941" s="98">
        <f t="shared" si="4"/>
        <v>-0.05829596413</v>
      </c>
      <c r="M941" s="98">
        <f t="shared" si="5"/>
        <v>-0.3225806452</v>
      </c>
    </row>
    <row r="942">
      <c r="A942" s="10" t="s">
        <v>1033</v>
      </c>
      <c r="B942" s="11" t="s">
        <v>88</v>
      </c>
      <c r="C942" s="12" t="s">
        <v>24</v>
      </c>
      <c r="D942" s="14">
        <v>2276.0</v>
      </c>
      <c r="E942" s="14">
        <v>1744.0</v>
      </c>
      <c r="F942" s="98">
        <f t="shared" si="1"/>
        <v>-0.2337434095</v>
      </c>
      <c r="G942" s="14">
        <v>1490.0</v>
      </c>
      <c r="H942" s="98">
        <f t="shared" si="2"/>
        <v>-0.1456422018</v>
      </c>
      <c r="I942" s="14">
        <v>1431.0</v>
      </c>
      <c r="J942" s="98">
        <f t="shared" si="3"/>
        <v>-0.03959731544</v>
      </c>
      <c r="K942" s="14">
        <v>1541.0</v>
      </c>
      <c r="L942" s="98">
        <f t="shared" si="4"/>
        <v>0.07686932215</v>
      </c>
      <c r="M942" s="98">
        <f t="shared" si="5"/>
        <v>-0.3229349736</v>
      </c>
    </row>
    <row r="943">
      <c r="A943" s="10" t="s">
        <v>779</v>
      </c>
      <c r="B943" s="11" t="s">
        <v>237</v>
      </c>
      <c r="C943" s="12" t="s">
        <v>24</v>
      </c>
      <c r="D943" s="14">
        <v>1594.0</v>
      </c>
      <c r="E943" s="14">
        <v>1125.0</v>
      </c>
      <c r="F943" s="98">
        <f t="shared" si="1"/>
        <v>-0.2942283563</v>
      </c>
      <c r="G943" s="14">
        <v>972.0</v>
      </c>
      <c r="H943" s="98">
        <f t="shared" si="2"/>
        <v>-0.136</v>
      </c>
      <c r="I943" s="14">
        <v>969.0</v>
      </c>
      <c r="J943" s="98">
        <f t="shared" si="3"/>
        <v>-0.003086419753</v>
      </c>
      <c r="K943" s="14">
        <v>1079.0</v>
      </c>
      <c r="L943" s="98">
        <f t="shared" si="4"/>
        <v>0.1135190918</v>
      </c>
      <c r="M943" s="98">
        <f t="shared" si="5"/>
        <v>-0.3230865747</v>
      </c>
    </row>
    <row r="944">
      <c r="A944" s="31" t="s">
        <v>660</v>
      </c>
      <c r="B944" s="11" t="s">
        <v>300</v>
      </c>
      <c r="C944" s="12" t="s">
        <v>24</v>
      </c>
      <c r="D944" s="14">
        <v>1584.0</v>
      </c>
      <c r="E944" s="14">
        <v>1196.0</v>
      </c>
      <c r="F944" s="98">
        <f t="shared" si="1"/>
        <v>-0.2449494949</v>
      </c>
      <c r="G944" s="14">
        <v>1141.0</v>
      </c>
      <c r="H944" s="98">
        <f t="shared" si="2"/>
        <v>-0.04598662207</v>
      </c>
      <c r="I944" s="14">
        <v>1047.0</v>
      </c>
      <c r="J944" s="98">
        <f t="shared" si="3"/>
        <v>-0.08238387379</v>
      </c>
      <c r="K944" s="14">
        <v>1069.0</v>
      </c>
      <c r="L944" s="98">
        <f t="shared" si="4"/>
        <v>0.02101241643</v>
      </c>
      <c r="M944" s="98">
        <f t="shared" si="5"/>
        <v>-0.3251262626</v>
      </c>
    </row>
    <row r="945">
      <c r="A945" s="31" t="s">
        <v>1055</v>
      </c>
      <c r="B945" s="11" t="s">
        <v>358</v>
      </c>
      <c r="C945" s="12" t="s">
        <v>24</v>
      </c>
      <c r="D945" s="14">
        <v>2527.0</v>
      </c>
      <c r="E945" s="14">
        <v>1892.0</v>
      </c>
      <c r="F945" s="98">
        <f t="shared" si="1"/>
        <v>-0.25128611</v>
      </c>
      <c r="G945" s="14">
        <v>1715.0</v>
      </c>
      <c r="H945" s="98">
        <f t="shared" si="2"/>
        <v>-0.09355179704</v>
      </c>
      <c r="I945" s="14">
        <v>1631.0</v>
      </c>
      <c r="J945" s="98">
        <f t="shared" si="3"/>
        <v>-0.04897959184</v>
      </c>
      <c r="K945" s="14">
        <v>1700.0</v>
      </c>
      <c r="L945" s="98">
        <f t="shared" si="4"/>
        <v>0.04230533415</v>
      </c>
      <c r="M945" s="98">
        <f t="shared" si="5"/>
        <v>-0.3272655323</v>
      </c>
    </row>
    <row r="946">
      <c r="A946" s="31" t="s">
        <v>1090</v>
      </c>
      <c r="B946" s="11" t="s">
        <v>356</v>
      </c>
      <c r="C946" s="12" t="s">
        <v>24</v>
      </c>
      <c r="D946" s="14">
        <v>2036.0</v>
      </c>
      <c r="E946" s="14">
        <v>1453.0</v>
      </c>
      <c r="F946" s="98">
        <f t="shared" si="1"/>
        <v>-0.286345776</v>
      </c>
      <c r="G946" s="14">
        <v>1383.0</v>
      </c>
      <c r="H946" s="98">
        <f t="shared" si="2"/>
        <v>-0.0481761872</v>
      </c>
      <c r="I946" s="14">
        <v>1260.0</v>
      </c>
      <c r="J946" s="98">
        <f t="shared" si="3"/>
        <v>-0.08893709328</v>
      </c>
      <c r="K946" s="14">
        <v>1369.0</v>
      </c>
      <c r="L946" s="98">
        <f t="shared" si="4"/>
        <v>0.08650793651</v>
      </c>
      <c r="M946" s="98">
        <f t="shared" si="5"/>
        <v>-0.3276031434</v>
      </c>
    </row>
    <row r="947">
      <c r="A947" s="10" t="s">
        <v>259</v>
      </c>
      <c r="B947" s="11" t="s">
        <v>258</v>
      </c>
      <c r="C947" s="12" t="s">
        <v>24</v>
      </c>
      <c r="D947" s="14">
        <v>1602.0</v>
      </c>
      <c r="E947" s="14">
        <v>4371.0</v>
      </c>
      <c r="F947" s="98">
        <f t="shared" si="1"/>
        <v>1.728464419</v>
      </c>
      <c r="G947" s="14">
        <v>1061.0</v>
      </c>
      <c r="H947" s="98">
        <f t="shared" si="2"/>
        <v>-0.757263784</v>
      </c>
      <c r="I947" s="14">
        <v>1079.0</v>
      </c>
      <c r="J947" s="98">
        <f t="shared" si="3"/>
        <v>0.01696512724</v>
      </c>
      <c r="K947" s="14">
        <v>1073.0</v>
      </c>
      <c r="L947" s="98">
        <f t="shared" si="4"/>
        <v>-0.005560704356</v>
      </c>
      <c r="M947" s="98">
        <f t="shared" si="5"/>
        <v>-0.3302122347</v>
      </c>
    </row>
    <row r="948">
      <c r="A948" s="10" t="s">
        <v>1123</v>
      </c>
      <c r="B948" s="11" t="s">
        <v>86</v>
      </c>
      <c r="C948" s="12" t="s">
        <v>24</v>
      </c>
      <c r="D948" s="14">
        <v>826.0</v>
      </c>
      <c r="E948" s="14">
        <v>684.0</v>
      </c>
      <c r="F948" s="98">
        <f t="shared" si="1"/>
        <v>-0.1719128329</v>
      </c>
      <c r="G948" s="14">
        <v>487.0</v>
      </c>
      <c r="H948" s="98">
        <f t="shared" si="2"/>
        <v>-0.2880116959</v>
      </c>
      <c r="I948" s="14">
        <v>472.0</v>
      </c>
      <c r="J948" s="98">
        <f t="shared" si="3"/>
        <v>-0.03080082136</v>
      </c>
      <c r="K948" s="14">
        <v>553.0</v>
      </c>
      <c r="L948" s="98">
        <f t="shared" si="4"/>
        <v>0.1716101695</v>
      </c>
      <c r="M948" s="98">
        <f t="shared" si="5"/>
        <v>-0.3305084746</v>
      </c>
    </row>
    <row r="949">
      <c r="A949" s="10" t="s">
        <v>1012</v>
      </c>
      <c r="B949" s="11" t="s">
        <v>175</v>
      </c>
      <c r="C949" s="12" t="s">
        <v>24</v>
      </c>
      <c r="D949" s="19">
        <v>2622.0</v>
      </c>
      <c r="E949" s="14">
        <v>2002.0</v>
      </c>
      <c r="F949" s="98">
        <f t="shared" si="1"/>
        <v>-0.236460717</v>
      </c>
      <c r="G949" s="14">
        <v>1782.0</v>
      </c>
      <c r="H949" s="98">
        <f t="shared" si="2"/>
        <v>-0.1098901099</v>
      </c>
      <c r="I949" s="14">
        <v>1782.0</v>
      </c>
      <c r="J949" s="98">
        <f t="shared" si="3"/>
        <v>0</v>
      </c>
      <c r="K949" s="14">
        <v>1754.0</v>
      </c>
      <c r="L949" s="98">
        <f t="shared" si="4"/>
        <v>-0.01571268238</v>
      </c>
      <c r="M949" s="98">
        <f t="shared" si="5"/>
        <v>-0.3310450038</v>
      </c>
    </row>
    <row r="950">
      <c r="A950" s="10" t="s">
        <v>1035</v>
      </c>
      <c r="B950" s="11" t="s">
        <v>88</v>
      </c>
      <c r="C950" s="12" t="s">
        <v>24</v>
      </c>
      <c r="D950" s="14">
        <v>1195.0</v>
      </c>
      <c r="E950" s="14">
        <v>1087.0</v>
      </c>
      <c r="F950" s="98">
        <f t="shared" si="1"/>
        <v>-0.09037656904</v>
      </c>
      <c r="G950" s="14">
        <v>969.0</v>
      </c>
      <c r="H950" s="98">
        <f t="shared" si="2"/>
        <v>-0.1085556578</v>
      </c>
      <c r="I950" s="14">
        <v>867.0</v>
      </c>
      <c r="J950" s="98">
        <f t="shared" si="3"/>
        <v>-0.1052631579</v>
      </c>
      <c r="K950" s="14">
        <v>798.0</v>
      </c>
      <c r="L950" s="98">
        <f t="shared" si="4"/>
        <v>-0.07958477509</v>
      </c>
      <c r="M950" s="98">
        <f t="shared" si="5"/>
        <v>-0.3322175732</v>
      </c>
    </row>
    <row r="951">
      <c r="A951" s="31" t="s">
        <v>807</v>
      </c>
      <c r="B951" s="11" t="s">
        <v>217</v>
      </c>
      <c r="C951" s="12" t="s">
        <v>24</v>
      </c>
      <c r="D951" s="14">
        <v>2125.0</v>
      </c>
      <c r="E951" s="14">
        <v>1447.0</v>
      </c>
      <c r="F951" s="98">
        <f t="shared" si="1"/>
        <v>-0.3190588235</v>
      </c>
      <c r="G951" s="14">
        <v>1146.0</v>
      </c>
      <c r="H951" s="98">
        <f t="shared" si="2"/>
        <v>-0.208016586</v>
      </c>
      <c r="I951" s="14">
        <v>1316.0</v>
      </c>
      <c r="J951" s="98">
        <f t="shared" si="3"/>
        <v>0.1483420593</v>
      </c>
      <c r="K951" s="14">
        <v>1418.0</v>
      </c>
      <c r="L951" s="98">
        <f t="shared" si="4"/>
        <v>0.07750759878</v>
      </c>
      <c r="M951" s="98">
        <f t="shared" si="5"/>
        <v>-0.3327058824</v>
      </c>
    </row>
    <row r="952">
      <c r="A952" s="10" t="s">
        <v>850</v>
      </c>
      <c r="B952" s="11" t="s">
        <v>243</v>
      </c>
      <c r="C952" s="12" t="s">
        <v>24</v>
      </c>
      <c r="D952" s="14">
        <v>2980.0</v>
      </c>
      <c r="E952" s="14">
        <v>2045.0</v>
      </c>
      <c r="F952" s="98">
        <f t="shared" si="1"/>
        <v>-0.3137583893</v>
      </c>
      <c r="G952" s="14">
        <v>1636.0</v>
      </c>
      <c r="H952" s="98">
        <f t="shared" si="2"/>
        <v>-0.2</v>
      </c>
      <c r="I952" s="14">
        <v>1868.0</v>
      </c>
      <c r="J952" s="98">
        <f t="shared" si="3"/>
        <v>0.141809291</v>
      </c>
      <c r="K952" s="14">
        <v>1985.0</v>
      </c>
      <c r="L952" s="98">
        <f t="shared" si="4"/>
        <v>0.06263383298</v>
      </c>
      <c r="M952" s="98">
        <f t="shared" si="5"/>
        <v>-0.3338926174</v>
      </c>
    </row>
    <row r="953">
      <c r="A953" s="10" t="s">
        <v>819</v>
      </c>
      <c r="B953" s="11" t="s">
        <v>258</v>
      </c>
      <c r="C953" s="12" t="s">
        <v>24</v>
      </c>
      <c r="D953" s="14">
        <v>1042.0</v>
      </c>
      <c r="E953" s="14">
        <v>882.0</v>
      </c>
      <c r="F953" s="98">
        <f t="shared" si="1"/>
        <v>-0.1535508637</v>
      </c>
      <c r="G953" s="14">
        <v>806.0</v>
      </c>
      <c r="H953" s="98">
        <f t="shared" si="2"/>
        <v>-0.08616780045</v>
      </c>
      <c r="I953" s="14">
        <v>768.0</v>
      </c>
      <c r="J953" s="98">
        <f t="shared" si="3"/>
        <v>-0.04714640199</v>
      </c>
      <c r="K953" s="14">
        <v>694.0</v>
      </c>
      <c r="L953" s="98">
        <f t="shared" si="4"/>
        <v>-0.09635416667</v>
      </c>
      <c r="M953" s="98">
        <f t="shared" si="5"/>
        <v>-0.3339731286</v>
      </c>
    </row>
    <row r="954">
      <c r="A954" s="10" t="s">
        <v>757</v>
      </c>
      <c r="B954" s="11" t="s">
        <v>414</v>
      </c>
      <c r="C954" s="12" t="s">
        <v>24</v>
      </c>
      <c r="D954" s="14">
        <v>1453.0</v>
      </c>
      <c r="E954" s="14">
        <v>1260.0</v>
      </c>
      <c r="F954" s="98">
        <f t="shared" si="1"/>
        <v>-0.1328286304</v>
      </c>
      <c r="G954" s="14">
        <v>1118.0</v>
      </c>
      <c r="H954" s="98">
        <f t="shared" si="2"/>
        <v>-0.1126984127</v>
      </c>
      <c r="I954" s="14">
        <v>936.0</v>
      </c>
      <c r="J954" s="98">
        <f t="shared" si="3"/>
        <v>-0.1627906977</v>
      </c>
      <c r="K954" s="14">
        <v>967.0</v>
      </c>
      <c r="L954" s="98">
        <f t="shared" si="4"/>
        <v>0.03311965812</v>
      </c>
      <c r="M954" s="98">
        <f t="shared" si="5"/>
        <v>-0.3344803854</v>
      </c>
    </row>
    <row r="955">
      <c r="A955" s="31" t="s">
        <v>884</v>
      </c>
      <c r="B955" s="11" t="s">
        <v>307</v>
      </c>
      <c r="C955" s="12" t="s">
        <v>24</v>
      </c>
      <c r="D955" s="14">
        <v>858.0</v>
      </c>
      <c r="E955" s="14">
        <v>643.0</v>
      </c>
      <c r="F955" s="98">
        <f t="shared" si="1"/>
        <v>-0.2505827506</v>
      </c>
      <c r="G955" s="14">
        <v>592.0</v>
      </c>
      <c r="H955" s="98">
        <f t="shared" si="2"/>
        <v>-0.07931570762</v>
      </c>
      <c r="I955" s="14">
        <v>512.0</v>
      </c>
      <c r="J955" s="98">
        <f t="shared" si="3"/>
        <v>-0.1351351351</v>
      </c>
      <c r="K955" s="14">
        <v>571.0</v>
      </c>
      <c r="L955" s="98">
        <f t="shared" si="4"/>
        <v>0.115234375</v>
      </c>
      <c r="M955" s="98">
        <f t="shared" si="5"/>
        <v>-0.3344988345</v>
      </c>
    </row>
    <row r="956">
      <c r="A956" s="31" t="s">
        <v>1068</v>
      </c>
      <c r="B956" s="11" t="s">
        <v>497</v>
      </c>
      <c r="C956" s="12" t="s">
        <v>24</v>
      </c>
      <c r="D956" s="14">
        <v>2325.0</v>
      </c>
      <c r="E956" s="14">
        <v>1812.0</v>
      </c>
      <c r="F956" s="98">
        <f t="shared" si="1"/>
        <v>-0.2206451613</v>
      </c>
      <c r="G956" s="14">
        <v>1622.0</v>
      </c>
      <c r="H956" s="98">
        <f t="shared" si="2"/>
        <v>-0.1048565121</v>
      </c>
      <c r="I956" s="14">
        <v>1686.0</v>
      </c>
      <c r="J956" s="98">
        <f t="shared" si="3"/>
        <v>0.03945745993</v>
      </c>
      <c r="K956" s="14">
        <v>1545.0</v>
      </c>
      <c r="L956" s="98">
        <f t="shared" si="4"/>
        <v>-0.08362989324</v>
      </c>
      <c r="M956" s="98">
        <f t="shared" si="5"/>
        <v>-0.335483871</v>
      </c>
    </row>
    <row r="957">
      <c r="A957" s="10" t="s">
        <v>611</v>
      </c>
      <c r="B957" s="11" t="s">
        <v>114</v>
      </c>
      <c r="C957" s="12" t="s">
        <v>24</v>
      </c>
      <c r="D957" s="14">
        <v>2829.0</v>
      </c>
      <c r="E957" s="14">
        <v>2657.0</v>
      </c>
      <c r="F957" s="98">
        <f t="shared" si="1"/>
        <v>-0.06079886886</v>
      </c>
      <c r="G957" s="14">
        <v>2372.0</v>
      </c>
      <c r="H957" s="98">
        <f t="shared" si="2"/>
        <v>-0.1072638314</v>
      </c>
      <c r="I957" s="14">
        <v>2066.0</v>
      </c>
      <c r="J957" s="98">
        <f t="shared" si="3"/>
        <v>-0.129005059</v>
      </c>
      <c r="K957" s="14">
        <v>1875.0</v>
      </c>
      <c r="L957" s="98">
        <f t="shared" si="4"/>
        <v>-0.09244917715</v>
      </c>
      <c r="M957" s="98">
        <f t="shared" si="5"/>
        <v>-0.3372216331</v>
      </c>
    </row>
    <row r="958">
      <c r="A958" s="10" t="s">
        <v>897</v>
      </c>
      <c r="B958" s="11" t="s">
        <v>104</v>
      </c>
      <c r="C958" s="12" t="s">
        <v>24</v>
      </c>
      <c r="D958" s="14">
        <v>2092.0</v>
      </c>
      <c r="E958" s="14">
        <v>1520.0</v>
      </c>
      <c r="F958" s="98">
        <f t="shared" si="1"/>
        <v>-0.2734225621</v>
      </c>
      <c r="G958" s="14">
        <v>1368.0</v>
      </c>
      <c r="H958" s="98">
        <f t="shared" si="2"/>
        <v>-0.1</v>
      </c>
      <c r="I958" s="14">
        <v>1269.0</v>
      </c>
      <c r="J958" s="98">
        <f t="shared" si="3"/>
        <v>-0.07236842105</v>
      </c>
      <c r="K958" s="14">
        <v>1386.0</v>
      </c>
      <c r="L958" s="98">
        <f t="shared" si="4"/>
        <v>0.09219858156</v>
      </c>
      <c r="M958" s="98">
        <f t="shared" si="5"/>
        <v>-0.3374760994</v>
      </c>
    </row>
    <row r="959">
      <c r="A959" s="10" t="s">
        <v>959</v>
      </c>
      <c r="B959" s="11" t="s">
        <v>194</v>
      </c>
      <c r="C959" s="12" t="s">
        <v>24</v>
      </c>
      <c r="D959" s="14">
        <v>4810.0</v>
      </c>
      <c r="E959" s="14">
        <v>3634.0</v>
      </c>
      <c r="F959" s="98">
        <f t="shared" si="1"/>
        <v>-0.2444906445</v>
      </c>
      <c r="G959" s="14">
        <v>3192.0</v>
      </c>
      <c r="H959" s="98">
        <f t="shared" si="2"/>
        <v>-0.1216290589</v>
      </c>
      <c r="I959" s="14">
        <v>3026.0</v>
      </c>
      <c r="J959" s="98">
        <f t="shared" si="3"/>
        <v>-0.05200501253</v>
      </c>
      <c r="K959" s="14">
        <v>3183.0</v>
      </c>
      <c r="L959" s="98">
        <f t="shared" si="4"/>
        <v>0.05188367482</v>
      </c>
      <c r="M959" s="98">
        <f t="shared" si="5"/>
        <v>-0.3382536383</v>
      </c>
    </row>
    <row r="960">
      <c r="A960" s="10" t="s">
        <v>542</v>
      </c>
      <c r="B960" s="11" t="s">
        <v>309</v>
      </c>
      <c r="C960" s="12" t="s">
        <v>24</v>
      </c>
      <c r="D960" s="14">
        <v>1656.0</v>
      </c>
      <c r="E960" s="14">
        <v>1305.0</v>
      </c>
      <c r="F960" s="98">
        <f t="shared" si="1"/>
        <v>-0.2119565217</v>
      </c>
      <c r="G960" s="14">
        <v>1337.0</v>
      </c>
      <c r="H960" s="98">
        <f t="shared" si="2"/>
        <v>0.0245210728</v>
      </c>
      <c r="I960" s="14">
        <v>1248.0</v>
      </c>
      <c r="J960" s="98">
        <f t="shared" si="3"/>
        <v>-0.06656694091</v>
      </c>
      <c r="K960" s="14">
        <v>1095.0</v>
      </c>
      <c r="L960" s="98">
        <f t="shared" si="4"/>
        <v>-0.1225961538</v>
      </c>
      <c r="M960" s="98">
        <f t="shared" si="5"/>
        <v>-0.3387681159</v>
      </c>
    </row>
    <row r="961">
      <c r="A961" s="31" t="s">
        <v>1135</v>
      </c>
      <c r="B961" s="11" t="s">
        <v>471</v>
      </c>
      <c r="C961" s="12" t="s">
        <v>24</v>
      </c>
      <c r="D961" s="14">
        <v>1734.0</v>
      </c>
      <c r="E961" s="14">
        <v>1419.0</v>
      </c>
      <c r="F961" s="98">
        <f t="shared" si="1"/>
        <v>-0.1816608997</v>
      </c>
      <c r="G961" s="14">
        <v>1193.0</v>
      </c>
      <c r="H961" s="98">
        <f t="shared" si="2"/>
        <v>-0.1592670895</v>
      </c>
      <c r="I961" s="14">
        <v>1128.0</v>
      </c>
      <c r="J961" s="98">
        <f t="shared" si="3"/>
        <v>-0.05448449288</v>
      </c>
      <c r="K961" s="14">
        <v>1146.0</v>
      </c>
      <c r="L961" s="98">
        <f t="shared" si="4"/>
        <v>0.01595744681</v>
      </c>
      <c r="M961" s="98">
        <f t="shared" si="5"/>
        <v>-0.339100346</v>
      </c>
    </row>
    <row r="962">
      <c r="A962" s="10" t="s">
        <v>1201</v>
      </c>
      <c r="B962" s="11" t="s">
        <v>374</v>
      </c>
      <c r="C962" s="12" t="s">
        <v>24</v>
      </c>
      <c r="D962" s="19">
        <v>1304.0</v>
      </c>
      <c r="E962" s="14">
        <v>846.0</v>
      </c>
      <c r="F962" s="98">
        <f t="shared" si="1"/>
        <v>-0.3512269939</v>
      </c>
      <c r="G962" s="14">
        <v>805.0</v>
      </c>
      <c r="H962" s="98">
        <f t="shared" si="2"/>
        <v>-0.04846335697</v>
      </c>
      <c r="I962" s="14">
        <v>771.0</v>
      </c>
      <c r="J962" s="98">
        <f t="shared" si="3"/>
        <v>-0.04223602484</v>
      </c>
      <c r="K962" s="14">
        <v>861.0</v>
      </c>
      <c r="L962" s="98">
        <f t="shared" si="4"/>
        <v>0.1167315175</v>
      </c>
      <c r="M962" s="98">
        <f t="shared" si="5"/>
        <v>-0.3397239264</v>
      </c>
    </row>
    <row r="963">
      <c r="A963" s="10" t="s">
        <v>1083</v>
      </c>
      <c r="B963" s="11" t="s">
        <v>289</v>
      </c>
      <c r="C963" s="12" t="s">
        <v>24</v>
      </c>
      <c r="D963" s="14">
        <v>1817.0</v>
      </c>
      <c r="E963" s="14">
        <v>1311.0</v>
      </c>
      <c r="F963" s="98">
        <f t="shared" si="1"/>
        <v>-0.2784810127</v>
      </c>
      <c r="G963" s="14">
        <v>1265.0</v>
      </c>
      <c r="H963" s="98">
        <f t="shared" si="2"/>
        <v>-0.0350877193</v>
      </c>
      <c r="I963" s="14">
        <v>1249.0</v>
      </c>
      <c r="J963" s="98">
        <f t="shared" si="3"/>
        <v>-0.01264822134</v>
      </c>
      <c r="K963" s="14">
        <v>1199.0</v>
      </c>
      <c r="L963" s="98">
        <f t="shared" si="4"/>
        <v>-0.04003202562</v>
      </c>
      <c r="M963" s="98">
        <f t="shared" si="5"/>
        <v>-0.3401210787</v>
      </c>
    </row>
    <row r="964">
      <c r="A964" s="10" t="s">
        <v>761</v>
      </c>
      <c r="B964" s="11" t="s">
        <v>414</v>
      </c>
      <c r="C964" s="12" t="s">
        <v>24</v>
      </c>
      <c r="D964" s="14">
        <v>1267.0</v>
      </c>
      <c r="E964" s="14">
        <v>993.0</v>
      </c>
      <c r="F964" s="98">
        <f t="shared" si="1"/>
        <v>-0.2162588792</v>
      </c>
      <c r="G964" s="14">
        <v>755.0</v>
      </c>
      <c r="H964" s="98">
        <f t="shared" si="2"/>
        <v>-0.2396777442</v>
      </c>
      <c r="I964" s="14">
        <v>820.0</v>
      </c>
      <c r="J964" s="98">
        <f t="shared" si="3"/>
        <v>0.08609271523</v>
      </c>
      <c r="K964" s="14">
        <v>836.0</v>
      </c>
      <c r="L964" s="98">
        <f t="shared" si="4"/>
        <v>0.01951219512</v>
      </c>
      <c r="M964" s="98">
        <f t="shared" si="5"/>
        <v>-0.3401736385</v>
      </c>
    </row>
    <row r="965">
      <c r="A965" s="10" t="s">
        <v>1162</v>
      </c>
      <c r="B965" s="11" t="s">
        <v>272</v>
      </c>
      <c r="C965" s="12" t="s">
        <v>24</v>
      </c>
      <c r="D965" s="14">
        <v>790.0</v>
      </c>
      <c r="E965" s="14">
        <v>816.0</v>
      </c>
      <c r="F965" s="98">
        <f t="shared" si="1"/>
        <v>0.03291139241</v>
      </c>
      <c r="G965" s="14">
        <v>646.0</v>
      </c>
      <c r="H965" s="98">
        <f t="shared" si="2"/>
        <v>-0.2083333333</v>
      </c>
      <c r="I965" s="14">
        <v>570.0</v>
      </c>
      <c r="J965" s="98">
        <f t="shared" si="3"/>
        <v>-0.1176470588</v>
      </c>
      <c r="K965" s="14">
        <v>521.0</v>
      </c>
      <c r="L965" s="98">
        <f t="shared" si="4"/>
        <v>-0.08596491228</v>
      </c>
      <c r="M965" s="98">
        <f t="shared" si="5"/>
        <v>-0.3405063291</v>
      </c>
    </row>
    <row r="966">
      <c r="A966" s="10" t="s">
        <v>1176</v>
      </c>
      <c r="B966" s="11" t="s">
        <v>256</v>
      </c>
      <c r="C966" s="12" t="s">
        <v>24</v>
      </c>
      <c r="D966" s="14">
        <v>1386.0</v>
      </c>
      <c r="E966" s="14">
        <v>1111.0</v>
      </c>
      <c r="F966" s="98">
        <f t="shared" si="1"/>
        <v>-0.1984126984</v>
      </c>
      <c r="G966" s="14">
        <v>941.0</v>
      </c>
      <c r="H966" s="98">
        <f t="shared" si="2"/>
        <v>-0.1530153015</v>
      </c>
      <c r="I966" s="14">
        <v>968.0</v>
      </c>
      <c r="J966" s="98">
        <f t="shared" si="3"/>
        <v>0.02869287991</v>
      </c>
      <c r="K966" s="14">
        <v>914.0</v>
      </c>
      <c r="L966" s="98">
        <f t="shared" si="4"/>
        <v>-0.05578512397</v>
      </c>
      <c r="M966" s="98">
        <f t="shared" si="5"/>
        <v>-0.3405483405</v>
      </c>
    </row>
    <row r="967">
      <c r="A967" s="10" t="s">
        <v>1193</v>
      </c>
      <c r="B967" s="11" t="s">
        <v>256</v>
      </c>
      <c r="C967" s="12" t="s">
        <v>24</v>
      </c>
      <c r="D967" s="14">
        <v>1963.0</v>
      </c>
      <c r="E967" s="14">
        <v>1455.0</v>
      </c>
      <c r="F967" s="98">
        <f t="shared" si="1"/>
        <v>-0.25878757</v>
      </c>
      <c r="G967" s="14">
        <v>1343.0</v>
      </c>
      <c r="H967" s="98">
        <f t="shared" si="2"/>
        <v>-0.07697594502</v>
      </c>
      <c r="I967" s="14">
        <v>1151.0</v>
      </c>
      <c r="J967" s="98">
        <f t="shared" si="3"/>
        <v>-0.1429635145</v>
      </c>
      <c r="K967" s="14">
        <v>1292.0</v>
      </c>
      <c r="L967" s="98">
        <f t="shared" si="4"/>
        <v>0.122502172</v>
      </c>
      <c r="M967" s="98">
        <f t="shared" si="5"/>
        <v>-0.3418237392</v>
      </c>
    </row>
    <row r="968">
      <c r="A968" s="31" t="s">
        <v>798</v>
      </c>
      <c r="B968" s="11" t="s">
        <v>217</v>
      </c>
      <c r="C968" s="12" t="s">
        <v>24</v>
      </c>
      <c r="D968" s="14">
        <v>1141.0</v>
      </c>
      <c r="E968" s="14">
        <v>864.0</v>
      </c>
      <c r="F968" s="98">
        <f t="shared" si="1"/>
        <v>-0.2427695004</v>
      </c>
      <c r="G968" s="14">
        <v>770.0</v>
      </c>
      <c r="H968" s="98">
        <f t="shared" si="2"/>
        <v>-0.1087962963</v>
      </c>
      <c r="I968" s="14">
        <v>714.0</v>
      </c>
      <c r="J968" s="98">
        <f t="shared" si="3"/>
        <v>-0.07272727273</v>
      </c>
      <c r="K968" s="14">
        <v>748.0</v>
      </c>
      <c r="L968" s="98">
        <f t="shared" si="4"/>
        <v>0.04761904762</v>
      </c>
      <c r="M968" s="98">
        <f t="shared" si="5"/>
        <v>-0.3444347064</v>
      </c>
    </row>
    <row r="969">
      <c r="A969" s="31" t="s">
        <v>1070</v>
      </c>
      <c r="B969" s="11" t="s">
        <v>497</v>
      </c>
      <c r="C969" s="12" t="s">
        <v>24</v>
      </c>
      <c r="D969" s="14">
        <v>1797.0</v>
      </c>
      <c r="E969" s="14">
        <v>1335.0</v>
      </c>
      <c r="F969" s="98">
        <f t="shared" si="1"/>
        <v>-0.2570951586</v>
      </c>
      <c r="G969" s="14">
        <v>1139.0</v>
      </c>
      <c r="H969" s="98">
        <f t="shared" si="2"/>
        <v>-0.1468164794</v>
      </c>
      <c r="I969" s="14">
        <v>1224.0</v>
      </c>
      <c r="J969" s="98">
        <f t="shared" si="3"/>
        <v>0.07462686567</v>
      </c>
      <c r="K969" s="14">
        <v>1176.0</v>
      </c>
      <c r="L969" s="98">
        <f t="shared" si="4"/>
        <v>-0.03921568627</v>
      </c>
      <c r="M969" s="98">
        <f t="shared" si="5"/>
        <v>-0.3455759599</v>
      </c>
    </row>
    <row r="970">
      <c r="A970" s="10" t="s">
        <v>926</v>
      </c>
      <c r="B970" s="11" t="s">
        <v>220</v>
      </c>
      <c r="C970" s="12" t="s">
        <v>24</v>
      </c>
      <c r="D970" s="14">
        <v>2161.0</v>
      </c>
      <c r="E970" s="57">
        <v>1772.0</v>
      </c>
      <c r="F970" s="98">
        <f t="shared" si="1"/>
        <v>-0.180009255</v>
      </c>
      <c r="G970" s="14">
        <v>1578.0</v>
      </c>
      <c r="H970" s="98">
        <f t="shared" si="2"/>
        <v>-0.1094808126</v>
      </c>
      <c r="I970" s="14">
        <v>1512.0</v>
      </c>
      <c r="J970" s="98">
        <f t="shared" si="3"/>
        <v>-0.04182509506</v>
      </c>
      <c r="K970" s="14">
        <v>1414.0</v>
      </c>
      <c r="L970" s="98">
        <f t="shared" si="4"/>
        <v>-0.06481481481</v>
      </c>
      <c r="M970" s="98">
        <f t="shared" si="5"/>
        <v>-0.3456732994</v>
      </c>
    </row>
    <row r="971">
      <c r="A971" s="10" t="s">
        <v>599</v>
      </c>
      <c r="B971" s="11" t="s">
        <v>196</v>
      </c>
      <c r="C971" s="12" t="s">
        <v>24</v>
      </c>
      <c r="D971" s="14">
        <v>1902.0</v>
      </c>
      <c r="E971" s="57">
        <v>1205.0</v>
      </c>
      <c r="F971" s="98">
        <f t="shared" si="1"/>
        <v>-0.3664563617</v>
      </c>
      <c r="G971" s="14">
        <v>1101.0</v>
      </c>
      <c r="H971" s="98">
        <f t="shared" si="2"/>
        <v>-0.08630705394</v>
      </c>
      <c r="I971" s="14">
        <v>1137.0</v>
      </c>
      <c r="J971" s="98">
        <f t="shared" si="3"/>
        <v>0.03269754768</v>
      </c>
      <c r="K971" s="14">
        <v>1244.0</v>
      </c>
      <c r="L971" s="98">
        <f t="shared" si="4"/>
        <v>0.09410729991</v>
      </c>
      <c r="M971" s="98">
        <f t="shared" si="5"/>
        <v>-0.3459516299</v>
      </c>
    </row>
    <row r="972">
      <c r="A972" s="31" t="s">
        <v>1229</v>
      </c>
      <c r="B972" s="11" t="s">
        <v>459</v>
      </c>
      <c r="C972" s="12" t="s">
        <v>24</v>
      </c>
      <c r="D972" s="14">
        <v>2161.0</v>
      </c>
      <c r="E972" s="57">
        <v>1610.0</v>
      </c>
      <c r="F972" s="98">
        <f t="shared" si="1"/>
        <v>-0.2549745488</v>
      </c>
      <c r="G972" s="14">
        <v>1452.0</v>
      </c>
      <c r="H972" s="98">
        <f t="shared" si="2"/>
        <v>-0.09813664596</v>
      </c>
      <c r="I972" s="14">
        <v>1384.0</v>
      </c>
      <c r="J972" s="98">
        <f t="shared" si="3"/>
        <v>-0.04683195592</v>
      </c>
      <c r="K972" s="14">
        <v>1411.0</v>
      </c>
      <c r="L972" s="98">
        <f t="shared" si="4"/>
        <v>0.01950867052</v>
      </c>
      <c r="M972" s="98">
        <f t="shared" si="5"/>
        <v>-0.3470615456</v>
      </c>
    </row>
    <row r="973">
      <c r="A973" s="10" t="s">
        <v>697</v>
      </c>
      <c r="B973" s="11" t="s">
        <v>104</v>
      </c>
      <c r="C973" s="12" t="s">
        <v>24</v>
      </c>
      <c r="D973" s="14">
        <v>1640.0</v>
      </c>
      <c r="E973" s="14">
        <v>1278.0</v>
      </c>
      <c r="F973" s="98">
        <f t="shared" si="1"/>
        <v>-0.2207317073</v>
      </c>
      <c r="G973" s="14">
        <v>1198.0</v>
      </c>
      <c r="H973" s="98">
        <f t="shared" si="2"/>
        <v>-0.06259780908</v>
      </c>
      <c r="I973" s="14">
        <v>1041.0</v>
      </c>
      <c r="J973" s="98">
        <f t="shared" si="3"/>
        <v>-0.1310517529</v>
      </c>
      <c r="K973" s="14">
        <v>1070.0</v>
      </c>
      <c r="L973" s="98">
        <f t="shared" si="4"/>
        <v>0.02785782901</v>
      </c>
      <c r="M973" s="98">
        <f t="shared" si="5"/>
        <v>-0.3475609756</v>
      </c>
    </row>
    <row r="974">
      <c r="A974" s="10" t="s">
        <v>936</v>
      </c>
      <c r="B974" s="11" t="s">
        <v>127</v>
      </c>
      <c r="C974" s="12" t="s">
        <v>24</v>
      </c>
      <c r="D974" s="14">
        <v>1845.0</v>
      </c>
      <c r="E974" s="14">
        <v>1241.0</v>
      </c>
      <c r="F974" s="98">
        <f t="shared" si="1"/>
        <v>-0.3273712737</v>
      </c>
      <c r="G974" s="14">
        <v>1182.0</v>
      </c>
      <c r="H974" s="98">
        <f t="shared" si="2"/>
        <v>-0.04754230459</v>
      </c>
      <c r="I974" s="14">
        <v>1147.0</v>
      </c>
      <c r="J974" s="98">
        <f t="shared" si="3"/>
        <v>-0.0296108291</v>
      </c>
      <c r="K974" s="14">
        <v>1202.0</v>
      </c>
      <c r="L974" s="98">
        <f t="shared" si="4"/>
        <v>0.04795117698</v>
      </c>
      <c r="M974" s="98">
        <f t="shared" si="5"/>
        <v>-0.3485094851</v>
      </c>
    </row>
    <row r="975">
      <c r="A975" s="31" t="s">
        <v>1046</v>
      </c>
      <c r="B975" s="11" t="s">
        <v>54</v>
      </c>
      <c r="C975" s="12" t="s">
        <v>24</v>
      </c>
      <c r="D975" s="14">
        <v>2069.0</v>
      </c>
      <c r="E975" s="14">
        <v>1557.0</v>
      </c>
      <c r="F975" s="98">
        <f t="shared" si="1"/>
        <v>-0.2474625423</v>
      </c>
      <c r="G975" s="14">
        <v>1285.0</v>
      </c>
      <c r="H975" s="98">
        <f t="shared" si="2"/>
        <v>-0.1746949261</v>
      </c>
      <c r="I975" s="14">
        <v>1252.0</v>
      </c>
      <c r="J975" s="98">
        <f t="shared" si="3"/>
        <v>-0.02568093385</v>
      </c>
      <c r="K975" s="14">
        <v>1346.0</v>
      </c>
      <c r="L975" s="98">
        <f t="shared" si="4"/>
        <v>0.0750798722</v>
      </c>
      <c r="M975" s="98">
        <f t="shared" si="5"/>
        <v>-0.3494441759</v>
      </c>
    </row>
    <row r="976">
      <c r="A976" s="31" t="s">
        <v>882</v>
      </c>
      <c r="B976" s="11" t="s">
        <v>307</v>
      </c>
      <c r="C976" s="12" t="s">
        <v>24</v>
      </c>
      <c r="D976" s="14">
        <v>1550.0</v>
      </c>
      <c r="E976" s="14">
        <v>1132.0</v>
      </c>
      <c r="F976" s="98">
        <f t="shared" si="1"/>
        <v>-0.2696774194</v>
      </c>
      <c r="G976" s="14">
        <v>920.0</v>
      </c>
      <c r="H976" s="98">
        <f t="shared" si="2"/>
        <v>-0.1872791519</v>
      </c>
      <c r="I976" s="14">
        <v>997.0</v>
      </c>
      <c r="J976" s="98">
        <f t="shared" si="3"/>
        <v>0.08369565217</v>
      </c>
      <c r="K976" s="14">
        <v>1008.0</v>
      </c>
      <c r="L976" s="98">
        <f t="shared" si="4"/>
        <v>0.0110330993</v>
      </c>
      <c r="M976" s="98">
        <f t="shared" si="5"/>
        <v>-0.3496774194</v>
      </c>
    </row>
    <row r="977">
      <c r="A977" s="10" t="s">
        <v>831</v>
      </c>
      <c r="B977" s="11" t="s">
        <v>134</v>
      </c>
      <c r="C977" s="12" t="s">
        <v>24</v>
      </c>
      <c r="D977" s="14">
        <v>2098.0</v>
      </c>
      <c r="E977" s="14">
        <v>1328.0</v>
      </c>
      <c r="F977" s="98">
        <f t="shared" si="1"/>
        <v>-0.3670162059</v>
      </c>
      <c r="G977" s="14">
        <v>1147.0</v>
      </c>
      <c r="H977" s="98">
        <f t="shared" si="2"/>
        <v>-0.1362951807</v>
      </c>
      <c r="I977" s="14">
        <v>1285.0</v>
      </c>
      <c r="J977" s="98">
        <f t="shared" si="3"/>
        <v>0.1203138622</v>
      </c>
      <c r="K977" s="14">
        <v>1363.0</v>
      </c>
      <c r="L977" s="98">
        <f t="shared" si="4"/>
        <v>0.06070038911</v>
      </c>
      <c r="M977" s="98">
        <f t="shared" si="5"/>
        <v>-0.3503336511</v>
      </c>
    </row>
    <row r="978">
      <c r="A978" s="10" t="s">
        <v>893</v>
      </c>
      <c r="B978" s="11" t="s">
        <v>276</v>
      </c>
      <c r="C978" s="12" t="s">
        <v>24</v>
      </c>
      <c r="D978" s="14">
        <v>2534.0</v>
      </c>
      <c r="E978" s="14">
        <v>2127.0</v>
      </c>
      <c r="F978" s="98">
        <f t="shared" si="1"/>
        <v>-0.1606156275</v>
      </c>
      <c r="G978" s="14">
        <v>1737.0</v>
      </c>
      <c r="H978" s="98">
        <f t="shared" si="2"/>
        <v>-0.1833568406</v>
      </c>
      <c r="I978" s="14">
        <v>1665.0</v>
      </c>
      <c r="J978" s="98">
        <f t="shared" si="3"/>
        <v>-0.0414507772</v>
      </c>
      <c r="K978" s="14">
        <v>1642.0</v>
      </c>
      <c r="L978" s="98">
        <f t="shared" si="4"/>
        <v>-0.01381381381</v>
      </c>
      <c r="M978" s="98">
        <f t="shared" si="5"/>
        <v>-0.3520126283</v>
      </c>
    </row>
    <row r="979">
      <c r="A979" s="31" t="s">
        <v>1050</v>
      </c>
      <c r="B979" s="11" t="s">
        <v>54</v>
      </c>
      <c r="C979" s="12" t="s">
        <v>24</v>
      </c>
      <c r="D979" s="14">
        <v>3240.0</v>
      </c>
      <c r="E979" s="14">
        <v>2093.0</v>
      </c>
      <c r="F979" s="98">
        <f t="shared" si="1"/>
        <v>-0.3540123457</v>
      </c>
      <c r="G979" s="14">
        <v>1882.0</v>
      </c>
      <c r="H979" s="98">
        <f t="shared" si="2"/>
        <v>-0.1008122312</v>
      </c>
      <c r="I979" s="14">
        <v>1996.0</v>
      </c>
      <c r="J979" s="98">
        <f t="shared" si="3"/>
        <v>0.0605738576</v>
      </c>
      <c r="K979" s="14">
        <v>2099.0</v>
      </c>
      <c r="L979" s="98">
        <f t="shared" si="4"/>
        <v>0.05160320641</v>
      </c>
      <c r="M979" s="98">
        <f t="shared" si="5"/>
        <v>-0.3521604938</v>
      </c>
    </row>
    <row r="980">
      <c r="A980" s="10" t="s">
        <v>1158</v>
      </c>
      <c r="B980" s="11" t="s">
        <v>272</v>
      </c>
      <c r="C980" s="12" t="s">
        <v>24</v>
      </c>
      <c r="D980" s="14">
        <v>2145.0</v>
      </c>
      <c r="E980" s="14">
        <v>1457.0</v>
      </c>
      <c r="F980" s="98">
        <f t="shared" si="1"/>
        <v>-0.3207459207</v>
      </c>
      <c r="G980" s="14">
        <v>1390.0</v>
      </c>
      <c r="H980" s="98">
        <f t="shared" si="2"/>
        <v>-0.04598490048</v>
      </c>
      <c r="I980" s="14">
        <v>1388.0</v>
      </c>
      <c r="J980" s="98">
        <f t="shared" si="3"/>
        <v>-0.001438848921</v>
      </c>
      <c r="K980" s="14">
        <v>1383.0</v>
      </c>
      <c r="L980" s="98">
        <f t="shared" si="4"/>
        <v>-0.003602305476</v>
      </c>
      <c r="M980" s="98">
        <f t="shared" si="5"/>
        <v>-0.3552447552</v>
      </c>
    </row>
    <row r="981">
      <c r="A981" s="10" t="s">
        <v>851</v>
      </c>
      <c r="B981" s="11" t="s">
        <v>243</v>
      </c>
      <c r="C981" s="12" t="s">
        <v>24</v>
      </c>
      <c r="D981" s="14">
        <v>2644.0</v>
      </c>
      <c r="E981" s="14">
        <v>1866.0</v>
      </c>
      <c r="F981" s="98">
        <f t="shared" si="1"/>
        <v>-0.2942511346</v>
      </c>
      <c r="G981" s="14">
        <v>1590.0</v>
      </c>
      <c r="H981" s="98">
        <f t="shared" si="2"/>
        <v>-0.1479099678</v>
      </c>
      <c r="I981" s="14">
        <v>1533.0</v>
      </c>
      <c r="J981" s="98">
        <f t="shared" si="3"/>
        <v>-0.0358490566</v>
      </c>
      <c r="K981" s="14">
        <v>1704.0</v>
      </c>
      <c r="L981" s="98">
        <f t="shared" si="4"/>
        <v>0.1115459883</v>
      </c>
      <c r="M981" s="98">
        <f t="shared" si="5"/>
        <v>-0.3555219365</v>
      </c>
    </row>
    <row r="982">
      <c r="A982" s="31" t="s">
        <v>1129</v>
      </c>
      <c r="B982" s="11" t="s">
        <v>471</v>
      </c>
      <c r="C982" s="12" t="s">
        <v>24</v>
      </c>
      <c r="D982" s="14">
        <v>1378.0</v>
      </c>
      <c r="E982" s="14">
        <v>977.0</v>
      </c>
      <c r="F982" s="98">
        <f t="shared" si="1"/>
        <v>-0.2910014514</v>
      </c>
      <c r="G982" s="14">
        <v>890.0</v>
      </c>
      <c r="H982" s="98">
        <f t="shared" si="2"/>
        <v>-0.08904810645</v>
      </c>
      <c r="I982" s="14">
        <v>881.0</v>
      </c>
      <c r="J982" s="98">
        <f t="shared" si="3"/>
        <v>-0.01011235955</v>
      </c>
      <c r="K982" s="14">
        <v>887.0</v>
      </c>
      <c r="L982" s="98">
        <f t="shared" si="4"/>
        <v>0.006810442679</v>
      </c>
      <c r="M982" s="98">
        <f t="shared" si="5"/>
        <v>-0.3563134978</v>
      </c>
    </row>
    <row r="983">
      <c r="A983" s="31" t="s">
        <v>708</v>
      </c>
      <c r="B983" s="11" t="s">
        <v>300</v>
      </c>
      <c r="C983" s="12" t="s">
        <v>24</v>
      </c>
      <c r="D983" s="14">
        <v>2474.0</v>
      </c>
      <c r="E983" s="14">
        <v>1926.0</v>
      </c>
      <c r="F983" s="98">
        <f t="shared" si="1"/>
        <v>-0.2215036378</v>
      </c>
      <c r="G983" s="14">
        <v>1629.0</v>
      </c>
      <c r="H983" s="98">
        <f t="shared" si="2"/>
        <v>-0.1542056075</v>
      </c>
      <c r="I983" s="14">
        <v>1515.0</v>
      </c>
      <c r="J983" s="98">
        <f t="shared" si="3"/>
        <v>-0.06998158379</v>
      </c>
      <c r="K983" s="14">
        <v>1592.0</v>
      </c>
      <c r="L983" s="98">
        <f t="shared" si="4"/>
        <v>0.05082508251</v>
      </c>
      <c r="M983" s="98">
        <f t="shared" si="5"/>
        <v>-0.3565076799</v>
      </c>
    </row>
    <row r="984">
      <c r="A984" s="31" t="s">
        <v>878</v>
      </c>
      <c r="B984" s="11" t="s">
        <v>307</v>
      </c>
      <c r="C984" s="12" t="s">
        <v>24</v>
      </c>
      <c r="D984" s="19">
        <v>1133.0</v>
      </c>
      <c r="E984" s="14">
        <v>757.0</v>
      </c>
      <c r="F984" s="98">
        <f t="shared" si="1"/>
        <v>-0.3318623124</v>
      </c>
      <c r="G984" s="14">
        <v>678.0</v>
      </c>
      <c r="H984" s="98">
        <f t="shared" si="2"/>
        <v>-0.1043593131</v>
      </c>
      <c r="I984" s="14">
        <v>642.0</v>
      </c>
      <c r="J984" s="98">
        <f t="shared" si="3"/>
        <v>-0.05309734513</v>
      </c>
      <c r="K984" s="14">
        <v>729.0</v>
      </c>
      <c r="L984" s="98">
        <f t="shared" si="4"/>
        <v>0.1355140187</v>
      </c>
      <c r="M984" s="98">
        <f t="shared" si="5"/>
        <v>-0.3565754634</v>
      </c>
    </row>
    <row r="985">
      <c r="A985" s="10" t="s">
        <v>1153</v>
      </c>
      <c r="B985" s="11" t="s">
        <v>272</v>
      </c>
      <c r="C985" s="12" t="s">
        <v>24</v>
      </c>
      <c r="D985" s="14">
        <v>1194.0</v>
      </c>
      <c r="E985" s="14">
        <v>907.0</v>
      </c>
      <c r="F985" s="98">
        <f t="shared" si="1"/>
        <v>-0.2403685092</v>
      </c>
      <c r="G985" s="14">
        <v>806.0</v>
      </c>
      <c r="H985" s="98">
        <f t="shared" si="2"/>
        <v>-0.1113561191</v>
      </c>
      <c r="I985" s="14">
        <v>805.0</v>
      </c>
      <c r="J985" s="98">
        <f t="shared" si="3"/>
        <v>-0.001240694789</v>
      </c>
      <c r="K985" s="14">
        <v>768.0</v>
      </c>
      <c r="L985" s="98">
        <f t="shared" si="4"/>
        <v>-0.04596273292</v>
      </c>
      <c r="M985" s="98">
        <f t="shared" si="5"/>
        <v>-0.3567839196</v>
      </c>
    </row>
    <row r="986">
      <c r="A986" s="10" t="s">
        <v>716</v>
      </c>
      <c r="B986" s="11" t="s">
        <v>194</v>
      </c>
      <c r="C986" s="12" t="s">
        <v>24</v>
      </c>
      <c r="D986" s="14">
        <v>2277.0</v>
      </c>
      <c r="E986" s="14">
        <v>1955.0</v>
      </c>
      <c r="F986" s="98">
        <f t="shared" si="1"/>
        <v>-0.1414141414</v>
      </c>
      <c r="G986" s="14">
        <v>1642.0</v>
      </c>
      <c r="H986" s="98">
        <f t="shared" si="2"/>
        <v>-0.1601023018</v>
      </c>
      <c r="I986" s="14">
        <v>1585.0</v>
      </c>
      <c r="J986" s="98">
        <f t="shared" si="3"/>
        <v>-0.0347137637</v>
      </c>
      <c r="K986" s="14">
        <v>1462.0</v>
      </c>
      <c r="L986" s="98">
        <f t="shared" si="4"/>
        <v>-0.07760252366</v>
      </c>
      <c r="M986" s="98">
        <f t="shared" si="5"/>
        <v>-0.3579270971</v>
      </c>
    </row>
    <row r="987">
      <c r="A987" s="10" t="s">
        <v>583</v>
      </c>
      <c r="B987" s="11" t="s">
        <v>194</v>
      </c>
      <c r="C987" s="12" t="s">
        <v>24</v>
      </c>
      <c r="D987" s="14">
        <v>3414.0</v>
      </c>
      <c r="E987" s="14">
        <v>2848.0</v>
      </c>
      <c r="F987" s="98">
        <f t="shared" si="1"/>
        <v>-0.165787932</v>
      </c>
      <c r="G987" s="14">
        <v>2569.0</v>
      </c>
      <c r="H987" s="98">
        <f t="shared" si="2"/>
        <v>-0.09796348315</v>
      </c>
      <c r="I987" s="14">
        <v>2292.0</v>
      </c>
      <c r="J987" s="98">
        <f t="shared" si="3"/>
        <v>-0.1078240561</v>
      </c>
      <c r="K987" s="14">
        <v>2187.0</v>
      </c>
      <c r="L987" s="98">
        <f t="shared" si="4"/>
        <v>-0.04581151832</v>
      </c>
      <c r="M987" s="98">
        <f t="shared" si="5"/>
        <v>-0.3594024605</v>
      </c>
    </row>
    <row r="988">
      <c r="A988" s="10" t="s">
        <v>382</v>
      </c>
      <c r="B988" s="11" t="s">
        <v>114</v>
      </c>
      <c r="C988" s="12" t="s">
        <v>24</v>
      </c>
      <c r="D988" s="14">
        <v>3970.0</v>
      </c>
      <c r="E988" s="14">
        <v>4713.0</v>
      </c>
      <c r="F988" s="98">
        <f t="shared" si="1"/>
        <v>0.1871536524</v>
      </c>
      <c r="G988" s="14">
        <v>2017.0</v>
      </c>
      <c r="H988" s="98">
        <f t="shared" si="2"/>
        <v>-0.5720347974</v>
      </c>
      <c r="I988" s="14">
        <v>2276.0</v>
      </c>
      <c r="J988" s="98">
        <f t="shared" si="3"/>
        <v>0.1284085275</v>
      </c>
      <c r="K988" s="14">
        <v>2543.0</v>
      </c>
      <c r="L988" s="98">
        <f t="shared" si="4"/>
        <v>0.1173110721</v>
      </c>
      <c r="M988" s="98">
        <f t="shared" si="5"/>
        <v>-0.3594458438</v>
      </c>
    </row>
    <row r="989">
      <c r="A989" s="31" t="s">
        <v>729</v>
      </c>
      <c r="B989" s="11" t="s">
        <v>217</v>
      </c>
      <c r="C989" s="12" t="s">
        <v>24</v>
      </c>
      <c r="D989" s="14">
        <v>3034.0</v>
      </c>
      <c r="E989" s="14">
        <v>2359.0</v>
      </c>
      <c r="F989" s="98">
        <f t="shared" si="1"/>
        <v>-0.2224785761</v>
      </c>
      <c r="G989" s="14">
        <v>2039.0</v>
      </c>
      <c r="H989" s="98">
        <f t="shared" si="2"/>
        <v>-0.1356506994</v>
      </c>
      <c r="I989" s="14">
        <v>1966.0</v>
      </c>
      <c r="J989" s="98">
        <f t="shared" si="3"/>
        <v>-0.03580186366</v>
      </c>
      <c r="K989" s="14">
        <v>1943.0</v>
      </c>
      <c r="L989" s="98">
        <f t="shared" si="4"/>
        <v>-0.01169888098</v>
      </c>
      <c r="M989" s="98">
        <f t="shared" si="5"/>
        <v>-0.3595912986</v>
      </c>
    </row>
    <row r="990">
      <c r="A990" s="10" t="s">
        <v>391</v>
      </c>
      <c r="B990" s="11" t="s">
        <v>202</v>
      </c>
      <c r="C990" s="12" t="s">
        <v>24</v>
      </c>
      <c r="D990" s="14">
        <v>1690.0</v>
      </c>
      <c r="E990" s="14">
        <v>1000.0</v>
      </c>
      <c r="F990" s="98">
        <f t="shared" si="1"/>
        <v>-0.4082840237</v>
      </c>
      <c r="G990" s="14">
        <v>867.0</v>
      </c>
      <c r="H990" s="98">
        <f t="shared" si="2"/>
        <v>-0.133</v>
      </c>
      <c r="I990" s="14">
        <v>939.0</v>
      </c>
      <c r="J990" s="98">
        <f t="shared" si="3"/>
        <v>0.0830449827</v>
      </c>
      <c r="K990" s="14">
        <v>1082.0</v>
      </c>
      <c r="L990" s="98">
        <f t="shared" si="4"/>
        <v>0.1522896699</v>
      </c>
      <c r="M990" s="98">
        <f t="shared" si="5"/>
        <v>-0.3597633136</v>
      </c>
    </row>
    <row r="991">
      <c r="A991" s="10" t="s">
        <v>547</v>
      </c>
      <c r="B991" s="11" t="s">
        <v>309</v>
      </c>
      <c r="C991" s="12" t="s">
        <v>24</v>
      </c>
      <c r="D991" s="14">
        <v>1218.0</v>
      </c>
      <c r="E991" s="14">
        <v>803.0</v>
      </c>
      <c r="F991" s="98">
        <f t="shared" si="1"/>
        <v>-0.3407224959</v>
      </c>
      <c r="G991" s="14">
        <v>747.0</v>
      </c>
      <c r="H991" s="98">
        <f t="shared" si="2"/>
        <v>-0.0697384807</v>
      </c>
      <c r="I991" s="14">
        <v>712.0</v>
      </c>
      <c r="J991" s="98">
        <f t="shared" si="3"/>
        <v>-0.046854083</v>
      </c>
      <c r="K991" s="14">
        <v>779.0</v>
      </c>
      <c r="L991" s="98">
        <f t="shared" si="4"/>
        <v>0.0941011236</v>
      </c>
      <c r="M991" s="98">
        <f t="shared" si="5"/>
        <v>-0.3604269294</v>
      </c>
    </row>
    <row r="992">
      <c r="A992" s="10" t="s">
        <v>887</v>
      </c>
      <c r="B992" s="11" t="s">
        <v>276</v>
      </c>
      <c r="C992" s="12" t="s">
        <v>24</v>
      </c>
      <c r="D992" s="14">
        <v>1939.0</v>
      </c>
      <c r="E992" s="14">
        <v>1427.0</v>
      </c>
      <c r="F992" s="98">
        <f t="shared" si="1"/>
        <v>-0.2640536359</v>
      </c>
      <c r="G992" s="14">
        <v>1313.0</v>
      </c>
      <c r="H992" s="98">
        <f t="shared" si="2"/>
        <v>-0.07988787666</v>
      </c>
      <c r="I992" s="14">
        <v>1197.0</v>
      </c>
      <c r="J992" s="98">
        <f t="shared" si="3"/>
        <v>-0.08834729627</v>
      </c>
      <c r="K992" s="14">
        <v>1240.0</v>
      </c>
      <c r="L992" s="98">
        <f t="shared" si="4"/>
        <v>0.03592314119</v>
      </c>
      <c r="M992" s="98">
        <f t="shared" si="5"/>
        <v>-0.3604951006</v>
      </c>
    </row>
    <row r="993">
      <c r="A993" s="10" t="s">
        <v>812</v>
      </c>
      <c r="B993" s="11" t="s">
        <v>258</v>
      </c>
      <c r="C993" s="12" t="s">
        <v>24</v>
      </c>
      <c r="D993" s="14">
        <v>1076.0</v>
      </c>
      <c r="E993" s="14">
        <v>843.0</v>
      </c>
      <c r="F993" s="98">
        <f t="shared" si="1"/>
        <v>-0.2165427509</v>
      </c>
      <c r="G993" s="14">
        <v>757.0</v>
      </c>
      <c r="H993" s="98">
        <f t="shared" si="2"/>
        <v>-0.1020166074</v>
      </c>
      <c r="I993" s="14">
        <v>746.0</v>
      </c>
      <c r="J993" s="98">
        <f t="shared" si="3"/>
        <v>-0.01453104359</v>
      </c>
      <c r="K993" s="14">
        <v>688.0</v>
      </c>
      <c r="L993" s="98">
        <f t="shared" si="4"/>
        <v>-0.07774798928</v>
      </c>
      <c r="M993" s="98">
        <f t="shared" si="5"/>
        <v>-0.3605947955</v>
      </c>
    </row>
    <row r="994">
      <c r="A994" s="10" t="s">
        <v>885</v>
      </c>
      <c r="B994" s="11" t="s">
        <v>276</v>
      </c>
      <c r="C994" s="12" t="s">
        <v>24</v>
      </c>
      <c r="D994" s="14">
        <v>2639.0</v>
      </c>
      <c r="E994" s="14">
        <v>2007.0</v>
      </c>
      <c r="F994" s="98">
        <f t="shared" si="1"/>
        <v>-0.2394846533</v>
      </c>
      <c r="G994" s="14">
        <v>1922.0</v>
      </c>
      <c r="H994" s="98">
        <f t="shared" si="2"/>
        <v>-0.04235176881</v>
      </c>
      <c r="I994" s="14">
        <v>1899.0</v>
      </c>
      <c r="J994" s="98">
        <f t="shared" si="3"/>
        <v>-0.01196670135</v>
      </c>
      <c r="K994" s="14">
        <v>1687.0</v>
      </c>
      <c r="L994" s="98">
        <f t="shared" si="4"/>
        <v>-0.1116377041</v>
      </c>
      <c r="M994" s="98">
        <f t="shared" si="5"/>
        <v>-0.3607427056</v>
      </c>
    </row>
    <row r="995">
      <c r="A995" s="10" t="s">
        <v>479</v>
      </c>
      <c r="B995" s="11" t="s">
        <v>93</v>
      </c>
      <c r="C995" s="12" t="s">
        <v>24</v>
      </c>
      <c r="D995" s="14">
        <v>2202.0</v>
      </c>
      <c r="E995" s="14">
        <v>1615.0</v>
      </c>
      <c r="F995" s="98">
        <f t="shared" si="1"/>
        <v>-0.2665758401</v>
      </c>
      <c r="G995" s="14">
        <v>1305.0</v>
      </c>
      <c r="H995" s="98">
        <f t="shared" si="2"/>
        <v>-0.1919504644</v>
      </c>
      <c r="I995" s="14">
        <v>1359.0</v>
      </c>
      <c r="J995" s="98">
        <f t="shared" si="3"/>
        <v>0.04137931034</v>
      </c>
      <c r="K995" s="14">
        <v>1402.0</v>
      </c>
      <c r="L995" s="98">
        <f t="shared" si="4"/>
        <v>0.03164091244</v>
      </c>
      <c r="M995" s="98">
        <f t="shared" si="5"/>
        <v>-0.3633060854</v>
      </c>
    </row>
    <row r="996">
      <c r="A996" s="10" t="s">
        <v>1164</v>
      </c>
      <c r="B996" s="11" t="s">
        <v>272</v>
      </c>
      <c r="C996" s="12" t="s">
        <v>24</v>
      </c>
      <c r="D996" s="14">
        <v>2403.0</v>
      </c>
      <c r="E996" s="14">
        <v>1842.0</v>
      </c>
      <c r="F996" s="98">
        <f t="shared" si="1"/>
        <v>-0.2334581773</v>
      </c>
      <c r="G996" s="14">
        <v>1757.0</v>
      </c>
      <c r="H996" s="98">
        <f t="shared" si="2"/>
        <v>-0.04614549403</v>
      </c>
      <c r="I996" s="14">
        <v>1585.0</v>
      </c>
      <c r="J996" s="98">
        <f t="shared" si="3"/>
        <v>-0.09789413773</v>
      </c>
      <c r="K996" s="14">
        <v>1529.0</v>
      </c>
      <c r="L996" s="98">
        <f t="shared" si="4"/>
        <v>-0.03533123028</v>
      </c>
      <c r="M996" s="98">
        <f t="shared" si="5"/>
        <v>-0.3637120266</v>
      </c>
    </row>
    <row r="997">
      <c r="A997" s="10" t="s">
        <v>1078</v>
      </c>
      <c r="B997" s="11" t="s">
        <v>289</v>
      </c>
      <c r="C997" s="12" t="s">
        <v>24</v>
      </c>
      <c r="D997" s="14">
        <v>3173.0</v>
      </c>
      <c r="E997" s="14">
        <v>2148.0</v>
      </c>
      <c r="F997" s="98">
        <f t="shared" si="1"/>
        <v>-0.3230381343</v>
      </c>
      <c r="G997" s="14">
        <v>1834.0</v>
      </c>
      <c r="H997" s="98">
        <f t="shared" si="2"/>
        <v>-0.1461824953</v>
      </c>
      <c r="I997" s="14">
        <v>1855.0</v>
      </c>
      <c r="J997" s="98">
        <f t="shared" si="3"/>
        <v>0.01145038168</v>
      </c>
      <c r="K997" s="14">
        <v>2010.0</v>
      </c>
      <c r="L997" s="98">
        <f t="shared" si="4"/>
        <v>0.08355795148</v>
      </c>
      <c r="M997" s="98">
        <f t="shared" si="5"/>
        <v>-0.3665300977</v>
      </c>
    </row>
    <row r="998">
      <c r="A998" s="10" t="s">
        <v>782</v>
      </c>
      <c r="B998" s="11" t="s">
        <v>237</v>
      </c>
      <c r="C998" s="12" t="s">
        <v>24</v>
      </c>
      <c r="D998" s="14">
        <v>1192.0</v>
      </c>
      <c r="E998" s="14">
        <v>859.0</v>
      </c>
      <c r="F998" s="98">
        <f t="shared" si="1"/>
        <v>-0.2793624161</v>
      </c>
      <c r="G998" s="14">
        <v>729.0</v>
      </c>
      <c r="H998" s="98">
        <f t="shared" si="2"/>
        <v>-0.151338766</v>
      </c>
      <c r="I998" s="14">
        <v>720.0</v>
      </c>
      <c r="J998" s="98">
        <f t="shared" si="3"/>
        <v>-0.01234567901</v>
      </c>
      <c r="K998" s="14">
        <v>755.0</v>
      </c>
      <c r="L998" s="98">
        <f t="shared" si="4"/>
        <v>0.04861111111</v>
      </c>
      <c r="M998" s="98">
        <f t="shared" si="5"/>
        <v>-0.3666107383</v>
      </c>
    </row>
    <row r="999">
      <c r="A999" s="10" t="s">
        <v>1085</v>
      </c>
      <c r="B999" s="11" t="s">
        <v>289</v>
      </c>
      <c r="C999" s="12" t="s">
        <v>24</v>
      </c>
      <c r="D999" s="14">
        <v>2878.0</v>
      </c>
      <c r="E999" s="14">
        <v>2106.0</v>
      </c>
      <c r="F999" s="98">
        <f t="shared" si="1"/>
        <v>-0.2682418346</v>
      </c>
      <c r="G999" s="14">
        <v>2018.0</v>
      </c>
      <c r="H999" s="98">
        <f t="shared" si="2"/>
        <v>-0.04178537512</v>
      </c>
      <c r="I999" s="14">
        <v>2156.0</v>
      </c>
      <c r="J999" s="98">
        <f t="shared" si="3"/>
        <v>0.06838453915</v>
      </c>
      <c r="K999" s="14">
        <v>1821.0</v>
      </c>
      <c r="L999" s="98">
        <f t="shared" si="4"/>
        <v>-0.155380334</v>
      </c>
      <c r="M999" s="98">
        <f t="shared" si="5"/>
        <v>-0.3672689368</v>
      </c>
    </row>
    <row r="1000">
      <c r="A1000" s="31" t="s">
        <v>797</v>
      </c>
      <c r="B1000" s="11" t="s">
        <v>217</v>
      </c>
      <c r="C1000" s="12" t="s">
        <v>24</v>
      </c>
      <c r="D1000" s="14">
        <v>2113.0</v>
      </c>
      <c r="E1000" s="14">
        <v>1451.0</v>
      </c>
      <c r="F1000" s="98">
        <f t="shared" si="1"/>
        <v>-0.3132986275</v>
      </c>
      <c r="G1000" s="14">
        <v>1361.0</v>
      </c>
      <c r="H1000" s="98">
        <f t="shared" si="2"/>
        <v>-0.06202618884</v>
      </c>
      <c r="I1000" s="14">
        <v>1342.0</v>
      </c>
      <c r="J1000" s="98">
        <f t="shared" si="3"/>
        <v>-0.01396032329</v>
      </c>
      <c r="K1000" s="14">
        <v>1336.0</v>
      </c>
      <c r="L1000" s="98">
        <f t="shared" si="4"/>
        <v>-0.004470938897</v>
      </c>
      <c r="M1000" s="98">
        <f t="shared" si="5"/>
        <v>-0.3677236157</v>
      </c>
    </row>
    <row r="1001">
      <c r="A1001" s="10" t="s">
        <v>960</v>
      </c>
      <c r="B1001" s="11" t="s">
        <v>194</v>
      </c>
      <c r="C1001" s="12" t="s">
        <v>24</v>
      </c>
      <c r="D1001" s="14">
        <v>1842.0</v>
      </c>
      <c r="E1001" s="14">
        <v>1485.0</v>
      </c>
      <c r="F1001" s="98">
        <f t="shared" si="1"/>
        <v>-0.1938110749</v>
      </c>
      <c r="G1001" s="14">
        <v>1229.0</v>
      </c>
      <c r="H1001" s="98">
        <f t="shared" si="2"/>
        <v>-0.1723905724</v>
      </c>
      <c r="I1001" s="14">
        <v>1165.0</v>
      </c>
      <c r="J1001" s="98">
        <f t="shared" si="3"/>
        <v>-0.05207485761</v>
      </c>
      <c r="K1001" s="14">
        <v>1163.0</v>
      </c>
      <c r="L1001" s="98">
        <f t="shared" si="4"/>
        <v>-0.001716738197</v>
      </c>
      <c r="M1001" s="98">
        <f t="shared" si="5"/>
        <v>-0.3686210641</v>
      </c>
    </row>
    <row r="1002">
      <c r="A1002" s="10" t="s">
        <v>1166</v>
      </c>
      <c r="B1002" s="11" t="s">
        <v>272</v>
      </c>
      <c r="C1002" s="12" t="s">
        <v>24</v>
      </c>
      <c r="D1002" s="14">
        <v>2608.0</v>
      </c>
      <c r="E1002" s="14">
        <v>1888.0</v>
      </c>
      <c r="F1002" s="98">
        <f t="shared" si="1"/>
        <v>-0.2760736196</v>
      </c>
      <c r="G1002" s="14">
        <v>1742.0</v>
      </c>
      <c r="H1002" s="98">
        <f t="shared" si="2"/>
        <v>-0.07733050847</v>
      </c>
      <c r="I1002" s="14">
        <v>1709.0</v>
      </c>
      <c r="J1002" s="98">
        <f t="shared" si="3"/>
        <v>-0.01894374282</v>
      </c>
      <c r="K1002" s="14">
        <v>1645.0</v>
      </c>
      <c r="L1002" s="98">
        <f t="shared" si="4"/>
        <v>-0.03744880047</v>
      </c>
      <c r="M1002" s="98">
        <f t="shared" si="5"/>
        <v>-0.3692484663</v>
      </c>
    </row>
    <row r="1003">
      <c r="A1003" s="10" t="s">
        <v>641</v>
      </c>
      <c r="B1003" s="11" t="s">
        <v>168</v>
      </c>
      <c r="C1003" s="12" t="s">
        <v>24</v>
      </c>
      <c r="D1003" s="14">
        <v>1654.0</v>
      </c>
      <c r="E1003" s="14">
        <v>1167.0</v>
      </c>
      <c r="F1003" s="98">
        <f t="shared" si="1"/>
        <v>-0.2944377267</v>
      </c>
      <c r="G1003" s="14">
        <v>1085.0</v>
      </c>
      <c r="H1003" s="98">
        <f t="shared" si="2"/>
        <v>-0.07026563839</v>
      </c>
      <c r="I1003" s="14">
        <v>979.0</v>
      </c>
      <c r="J1003" s="98">
        <f t="shared" si="3"/>
        <v>-0.09769585253</v>
      </c>
      <c r="K1003" s="14">
        <v>1042.0</v>
      </c>
      <c r="L1003" s="98">
        <f t="shared" si="4"/>
        <v>0.06435137896</v>
      </c>
      <c r="M1003" s="98">
        <f t="shared" si="5"/>
        <v>-0.3700120919</v>
      </c>
    </row>
    <row r="1004">
      <c r="A1004" s="10" t="s">
        <v>827</v>
      </c>
      <c r="B1004" s="11" t="s">
        <v>215</v>
      </c>
      <c r="C1004" s="12" t="s">
        <v>24</v>
      </c>
      <c r="D1004" s="14">
        <v>899.0</v>
      </c>
      <c r="E1004" s="14">
        <v>640.0</v>
      </c>
      <c r="F1004" s="98">
        <f t="shared" si="1"/>
        <v>-0.2880978865</v>
      </c>
      <c r="G1004" s="14">
        <v>560.0</v>
      </c>
      <c r="H1004" s="98">
        <f t="shared" si="2"/>
        <v>-0.125</v>
      </c>
      <c r="I1004" s="14">
        <v>482.0</v>
      </c>
      <c r="J1004" s="98">
        <f t="shared" si="3"/>
        <v>-0.1392857143</v>
      </c>
      <c r="K1004" s="14">
        <v>566.0</v>
      </c>
      <c r="L1004" s="98">
        <f t="shared" si="4"/>
        <v>0.1742738589</v>
      </c>
      <c r="M1004" s="98">
        <f t="shared" si="5"/>
        <v>-0.3704115684</v>
      </c>
    </row>
    <row r="1005">
      <c r="A1005" s="31" t="s">
        <v>1096</v>
      </c>
      <c r="B1005" s="11" t="s">
        <v>356</v>
      </c>
      <c r="C1005" s="12" t="s">
        <v>24</v>
      </c>
      <c r="D1005" s="14">
        <v>2324.0</v>
      </c>
      <c r="E1005" s="14">
        <v>1852.0</v>
      </c>
      <c r="F1005" s="98">
        <f t="shared" si="1"/>
        <v>-0.2030981067</v>
      </c>
      <c r="G1005" s="14">
        <v>1529.0</v>
      </c>
      <c r="H1005" s="98">
        <f t="shared" si="2"/>
        <v>-0.1744060475</v>
      </c>
      <c r="I1005" s="14">
        <v>1530.0</v>
      </c>
      <c r="J1005" s="98">
        <f t="shared" si="3"/>
        <v>0.0006540222368</v>
      </c>
      <c r="K1005" s="14">
        <v>1460.0</v>
      </c>
      <c r="L1005" s="98">
        <f t="shared" si="4"/>
        <v>-0.04575163399</v>
      </c>
      <c r="M1005" s="98">
        <f t="shared" si="5"/>
        <v>-0.3717728055</v>
      </c>
    </row>
    <row r="1006">
      <c r="A1006" s="10" t="s">
        <v>565</v>
      </c>
      <c r="B1006" s="11" t="s">
        <v>168</v>
      </c>
      <c r="C1006" s="12" t="s">
        <v>24</v>
      </c>
      <c r="D1006" s="14">
        <v>4574.0</v>
      </c>
      <c r="E1006" s="14">
        <v>3396.0</v>
      </c>
      <c r="F1006" s="98">
        <f t="shared" si="1"/>
        <v>-0.2575426323</v>
      </c>
      <c r="G1006" s="14">
        <v>2705.0</v>
      </c>
      <c r="H1006" s="98">
        <f t="shared" si="2"/>
        <v>-0.2034746761</v>
      </c>
      <c r="I1006" s="14">
        <v>2908.0</v>
      </c>
      <c r="J1006" s="98">
        <f t="shared" si="3"/>
        <v>0.07504621072</v>
      </c>
      <c r="K1006" s="14">
        <v>2873.0</v>
      </c>
      <c r="L1006" s="98">
        <f t="shared" si="4"/>
        <v>-0.01203576341</v>
      </c>
      <c r="M1006" s="98">
        <f t="shared" si="5"/>
        <v>-0.3718845649</v>
      </c>
    </row>
    <row r="1007">
      <c r="A1007" s="10" t="s">
        <v>1031</v>
      </c>
      <c r="B1007" s="11" t="s">
        <v>88</v>
      </c>
      <c r="C1007" s="12" t="s">
        <v>24</v>
      </c>
      <c r="D1007" s="14">
        <v>2360.0</v>
      </c>
      <c r="E1007" s="14">
        <v>1379.0</v>
      </c>
      <c r="F1007" s="98">
        <f t="shared" si="1"/>
        <v>-0.4156779661</v>
      </c>
      <c r="G1007" s="14">
        <v>1134.0</v>
      </c>
      <c r="H1007" s="98">
        <f t="shared" si="2"/>
        <v>-0.1776649746</v>
      </c>
      <c r="I1007" s="14">
        <v>1300.0</v>
      </c>
      <c r="J1007" s="98">
        <f t="shared" si="3"/>
        <v>0.1463844797</v>
      </c>
      <c r="K1007" s="14">
        <v>1482.0</v>
      </c>
      <c r="L1007" s="98">
        <f t="shared" si="4"/>
        <v>0.14</v>
      </c>
      <c r="M1007" s="98">
        <f t="shared" si="5"/>
        <v>-0.3720338983</v>
      </c>
    </row>
    <row r="1008">
      <c r="A1008" s="10" t="s">
        <v>860</v>
      </c>
      <c r="B1008" s="11" t="s">
        <v>168</v>
      </c>
      <c r="C1008" s="12" t="s">
        <v>24</v>
      </c>
      <c r="D1008" s="14">
        <v>1602.0</v>
      </c>
      <c r="E1008" s="14">
        <v>1137.0</v>
      </c>
      <c r="F1008" s="98">
        <f t="shared" si="1"/>
        <v>-0.2902621723</v>
      </c>
      <c r="G1008" s="14">
        <v>1015.0</v>
      </c>
      <c r="H1008" s="98">
        <f t="shared" si="2"/>
        <v>-0.107299912</v>
      </c>
      <c r="I1008" s="14">
        <v>850.0</v>
      </c>
      <c r="J1008" s="98">
        <f t="shared" si="3"/>
        <v>-0.1625615764</v>
      </c>
      <c r="K1008" s="14">
        <v>1005.0</v>
      </c>
      <c r="L1008" s="98">
        <f t="shared" si="4"/>
        <v>0.1823529412</v>
      </c>
      <c r="M1008" s="98">
        <f t="shared" si="5"/>
        <v>-0.372659176</v>
      </c>
    </row>
    <row r="1009">
      <c r="A1009" s="31" t="s">
        <v>1247</v>
      </c>
      <c r="B1009" s="11" t="s">
        <v>671</v>
      </c>
      <c r="C1009" s="12" t="s">
        <v>24</v>
      </c>
      <c r="D1009" s="14">
        <v>2365.0</v>
      </c>
      <c r="E1009" s="14">
        <v>1742.0</v>
      </c>
      <c r="F1009" s="98">
        <f t="shared" si="1"/>
        <v>-0.2634249471</v>
      </c>
      <c r="G1009" s="14">
        <v>1557.0</v>
      </c>
      <c r="H1009" s="98">
        <f t="shared" si="2"/>
        <v>-0.1061997704</v>
      </c>
      <c r="I1009" s="14">
        <v>1515.0</v>
      </c>
      <c r="J1009" s="98">
        <f t="shared" si="3"/>
        <v>-0.02697495183</v>
      </c>
      <c r="K1009" s="14">
        <v>1481.0</v>
      </c>
      <c r="L1009" s="98">
        <f t="shared" si="4"/>
        <v>-0.02244224422</v>
      </c>
      <c r="M1009" s="98">
        <f t="shared" si="5"/>
        <v>-0.3737843552</v>
      </c>
    </row>
    <row r="1010">
      <c r="A1010" s="10" t="s">
        <v>352</v>
      </c>
      <c r="B1010" s="11" t="s">
        <v>125</v>
      </c>
      <c r="C1010" s="12" t="s">
        <v>24</v>
      </c>
      <c r="D1010" s="14">
        <v>3845.0</v>
      </c>
      <c r="E1010" s="14">
        <v>2922.0</v>
      </c>
      <c r="F1010" s="98">
        <f t="shared" si="1"/>
        <v>-0.2400520156</v>
      </c>
      <c r="G1010" s="14">
        <v>2395.0</v>
      </c>
      <c r="H1010" s="98">
        <f t="shared" si="2"/>
        <v>-0.1803559206</v>
      </c>
      <c r="I1010" s="14">
        <v>2277.0</v>
      </c>
      <c r="J1010" s="98">
        <f t="shared" si="3"/>
        <v>-0.04926931106</v>
      </c>
      <c r="K1010" s="14">
        <v>2407.0</v>
      </c>
      <c r="L1010" s="98">
        <f t="shared" si="4"/>
        <v>0.05709266579</v>
      </c>
      <c r="M1010" s="98">
        <f t="shared" si="5"/>
        <v>-0.3739921977</v>
      </c>
    </row>
    <row r="1011">
      <c r="A1011" s="31" t="s">
        <v>484</v>
      </c>
      <c r="B1011" s="11" t="s">
        <v>471</v>
      </c>
      <c r="C1011" s="12" t="s">
        <v>24</v>
      </c>
      <c r="D1011" s="14">
        <v>3376.0</v>
      </c>
      <c r="E1011" s="14">
        <v>2553.0</v>
      </c>
      <c r="F1011" s="98">
        <f t="shared" si="1"/>
        <v>-0.2437796209</v>
      </c>
      <c r="G1011" s="14">
        <v>2109.0</v>
      </c>
      <c r="H1011" s="98">
        <f t="shared" si="2"/>
        <v>-0.1739130435</v>
      </c>
      <c r="I1011" s="14">
        <v>1927.0</v>
      </c>
      <c r="J1011" s="98">
        <f t="shared" si="3"/>
        <v>-0.08629682314</v>
      </c>
      <c r="K1011" s="14">
        <v>2113.0</v>
      </c>
      <c r="L1011" s="98">
        <f t="shared" si="4"/>
        <v>0.09652309289</v>
      </c>
      <c r="M1011" s="98">
        <f t="shared" si="5"/>
        <v>-0.3741113744</v>
      </c>
    </row>
    <row r="1012">
      <c r="A1012" s="31" t="s">
        <v>999</v>
      </c>
      <c r="B1012" s="11" t="s">
        <v>300</v>
      </c>
      <c r="C1012" s="12" t="s">
        <v>24</v>
      </c>
      <c r="D1012" s="14">
        <v>1272.0</v>
      </c>
      <c r="E1012" s="14">
        <v>807.0</v>
      </c>
      <c r="F1012" s="98">
        <f t="shared" si="1"/>
        <v>-0.3655660377</v>
      </c>
      <c r="G1012" s="14">
        <v>780.0</v>
      </c>
      <c r="H1012" s="98">
        <f t="shared" si="2"/>
        <v>-0.03345724907</v>
      </c>
      <c r="I1012" s="14">
        <v>795.0</v>
      </c>
      <c r="J1012" s="98">
        <f t="shared" si="3"/>
        <v>0.01923076923</v>
      </c>
      <c r="K1012" s="14">
        <v>794.0</v>
      </c>
      <c r="L1012" s="98">
        <f t="shared" si="4"/>
        <v>-0.001257861635</v>
      </c>
      <c r="M1012" s="98">
        <f t="shared" si="5"/>
        <v>-0.3757861635</v>
      </c>
    </row>
    <row r="1013">
      <c r="A1013" s="31" t="s">
        <v>1063</v>
      </c>
      <c r="B1013" s="11" t="s">
        <v>358</v>
      </c>
      <c r="C1013" s="12" t="s">
        <v>24</v>
      </c>
      <c r="D1013" s="14">
        <v>1713.0</v>
      </c>
      <c r="E1013" s="14">
        <v>1181.0</v>
      </c>
      <c r="F1013" s="98">
        <f t="shared" si="1"/>
        <v>-0.310566258</v>
      </c>
      <c r="G1013" s="14">
        <v>1113.0</v>
      </c>
      <c r="H1013" s="98">
        <f t="shared" si="2"/>
        <v>-0.05757832345</v>
      </c>
      <c r="I1013" s="14">
        <v>1040.0</v>
      </c>
      <c r="J1013" s="98">
        <f t="shared" si="3"/>
        <v>-0.06558849955</v>
      </c>
      <c r="K1013" s="14">
        <v>1068.0</v>
      </c>
      <c r="L1013" s="98">
        <f t="shared" si="4"/>
        <v>0.02692307692</v>
      </c>
      <c r="M1013" s="98">
        <f t="shared" si="5"/>
        <v>-0.3765323993</v>
      </c>
    </row>
    <row r="1014">
      <c r="A1014" s="31" t="s">
        <v>1002</v>
      </c>
      <c r="B1014" s="11" t="s">
        <v>300</v>
      </c>
      <c r="C1014" s="12" t="s">
        <v>24</v>
      </c>
      <c r="D1014" s="14">
        <v>2023.0</v>
      </c>
      <c r="E1014" s="14">
        <v>1485.0</v>
      </c>
      <c r="F1014" s="98">
        <f t="shared" si="1"/>
        <v>-0.2659416708</v>
      </c>
      <c r="G1014" s="14">
        <v>1413.0</v>
      </c>
      <c r="H1014" s="98">
        <f t="shared" si="2"/>
        <v>-0.04848484848</v>
      </c>
      <c r="I1014" s="14">
        <v>1369.0</v>
      </c>
      <c r="J1014" s="98">
        <f t="shared" si="3"/>
        <v>-0.03113941967</v>
      </c>
      <c r="K1014" s="14">
        <v>1258.0</v>
      </c>
      <c r="L1014" s="98">
        <f t="shared" si="4"/>
        <v>-0.08108108108</v>
      </c>
      <c r="M1014" s="98">
        <f t="shared" si="5"/>
        <v>-0.3781512605</v>
      </c>
    </row>
    <row r="1015">
      <c r="A1015" s="31" t="s">
        <v>1069</v>
      </c>
      <c r="B1015" s="11" t="s">
        <v>497</v>
      </c>
      <c r="C1015" s="12" t="s">
        <v>24</v>
      </c>
      <c r="D1015" s="14">
        <v>2477.0</v>
      </c>
      <c r="E1015" s="14">
        <v>2259.0</v>
      </c>
      <c r="F1015" s="98">
        <f t="shared" si="1"/>
        <v>-0.08800968914</v>
      </c>
      <c r="G1015" s="14">
        <v>1832.0</v>
      </c>
      <c r="H1015" s="98">
        <f t="shared" si="2"/>
        <v>-0.189021691</v>
      </c>
      <c r="I1015" s="14">
        <v>1699.0</v>
      </c>
      <c r="J1015" s="98">
        <f t="shared" si="3"/>
        <v>-0.07259825328</v>
      </c>
      <c r="K1015" s="14">
        <v>1540.0</v>
      </c>
      <c r="L1015" s="98">
        <f t="shared" si="4"/>
        <v>-0.09358446145</v>
      </c>
      <c r="M1015" s="98">
        <f t="shared" si="5"/>
        <v>-0.3782801776</v>
      </c>
    </row>
    <row r="1016">
      <c r="A1016" s="10" t="s">
        <v>958</v>
      </c>
      <c r="B1016" s="11" t="s">
        <v>194</v>
      </c>
      <c r="C1016" s="12" t="s">
        <v>24</v>
      </c>
      <c r="D1016" s="14">
        <v>3143.0</v>
      </c>
      <c r="E1016" s="14">
        <v>2575.0</v>
      </c>
      <c r="F1016" s="98">
        <f t="shared" si="1"/>
        <v>-0.1807190582</v>
      </c>
      <c r="G1016" s="14">
        <v>2111.0</v>
      </c>
      <c r="H1016" s="98">
        <f t="shared" si="2"/>
        <v>-0.1801941748</v>
      </c>
      <c r="I1016" s="14">
        <v>1958.0</v>
      </c>
      <c r="J1016" s="98">
        <f t="shared" si="3"/>
        <v>-0.07247749882</v>
      </c>
      <c r="K1016" s="14">
        <v>1954.0</v>
      </c>
      <c r="L1016" s="98">
        <f t="shared" si="4"/>
        <v>-0.002042900919</v>
      </c>
      <c r="M1016" s="98">
        <f t="shared" si="5"/>
        <v>-0.3783009863</v>
      </c>
    </row>
    <row r="1017">
      <c r="A1017" s="10" t="s">
        <v>1117</v>
      </c>
      <c r="B1017" s="11" t="s">
        <v>196</v>
      </c>
      <c r="C1017" s="12" t="s">
        <v>24</v>
      </c>
      <c r="D1017" s="14">
        <v>1095.0</v>
      </c>
      <c r="E1017" s="14">
        <v>672.0</v>
      </c>
      <c r="F1017" s="98">
        <f t="shared" si="1"/>
        <v>-0.3863013699</v>
      </c>
      <c r="G1017" s="14">
        <v>581.0</v>
      </c>
      <c r="H1017" s="98">
        <f t="shared" si="2"/>
        <v>-0.1354166667</v>
      </c>
      <c r="I1017" s="14">
        <v>841.0</v>
      </c>
      <c r="J1017" s="98">
        <f t="shared" si="3"/>
        <v>0.4475043029</v>
      </c>
      <c r="K1017" s="14">
        <v>679.0</v>
      </c>
      <c r="L1017" s="98">
        <f t="shared" si="4"/>
        <v>-0.192627824</v>
      </c>
      <c r="M1017" s="98">
        <f t="shared" si="5"/>
        <v>-0.3799086758</v>
      </c>
    </row>
    <row r="1018">
      <c r="A1018" s="31" t="s">
        <v>1148</v>
      </c>
      <c r="B1018" s="11" t="s">
        <v>386</v>
      </c>
      <c r="C1018" s="12" t="s">
        <v>24</v>
      </c>
      <c r="D1018" s="14">
        <v>1168.0</v>
      </c>
      <c r="E1018" s="14">
        <v>900.0</v>
      </c>
      <c r="F1018" s="98">
        <f t="shared" si="1"/>
        <v>-0.2294520548</v>
      </c>
      <c r="G1018" s="14">
        <v>798.0</v>
      </c>
      <c r="H1018" s="98">
        <f t="shared" si="2"/>
        <v>-0.1133333333</v>
      </c>
      <c r="I1018" s="14">
        <v>743.0</v>
      </c>
      <c r="J1018" s="98">
        <f t="shared" si="3"/>
        <v>-0.06892230576</v>
      </c>
      <c r="K1018" s="14">
        <v>724.0</v>
      </c>
      <c r="L1018" s="98">
        <f t="shared" si="4"/>
        <v>-0.02557200538</v>
      </c>
      <c r="M1018" s="98">
        <f t="shared" si="5"/>
        <v>-0.3801369863</v>
      </c>
    </row>
    <row r="1019">
      <c r="A1019" s="10" t="s">
        <v>982</v>
      </c>
      <c r="B1019" s="11" t="s">
        <v>482</v>
      </c>
      <c r="C1019" s="12" t="s">
        <v>24</v>
      </c>
      <c r="D1019" s="14">
        <v>1386.0</v>
      </c>
      <c r="E1019" s="14">
        <v>1030.0</v>
      </c>
      <c r="F1019" s="98">
        <f t="shared" si="1"/>
        <v>-0.2568542569</v>
      </c>
      <c r="G1019" s="14">
        <v>1016.0</v>
      </c>
      <c r="H1019" s="98">
        <f t="shared" si="2"/>
        <v>-0.01359223301</v>
      </c>
      <c r="I1019" s="14">
        <v>897.0</v>
      </c>
      <c r="J1019" s="98">
        <f t="shared" si="3"/>
        <v>-0.1171259843</v>
      </c>
      <c r="K1019" s="14">
        <v>859.0</v>
      </c>
      <c r="L1019" s="98">
        <f t="shared" si="4"/>
        <v>-0.04236343367</v>
      </c>
      <c r="M1019" s="98">
        <f t="shared" si="5"/>
        <v>-0.3802308802</v>
      </c>
    </row>
    <row r="1020">
      <c r="A1020" s="10" t="s">
        <v>858</v>
      </c>
      <c r="B1020" s="11" t="s">
        <v>243</v>
      </c>
      <c r="C1020" s="12" t="s">
        <v>24</v>
      </c>
      <c r="D1020" s="14">
        <v>4552.0</v>
      </c>
      <c r="E1020" s="14">
        <v>3000.0</v>
      </c>
      <c r="F1020" s="98">
        <f t="shared" si="1"/>
        <v>-0.3409490334</v>
      </c>
      <c r="G1020" s="14">
        <v>2684.0</v>
      </c>
      <c r="H1020" s="98">
        <f t="shared" si="2"/>
        <v>-0.1053333333</v>
      </c>
      <c r="I1020" s="14">
        <v>2367.0</v>
      </c>
      <c r="J1020" s="98">
        <f t="shared" si="3"/>
        <v>-0.1181073025</v>
      </c>
      <c r="K1020" s="14">
        <v>2820.0</v>
      </c>
      <c r="L1020" s="98">
        <f t="shared" si="4"/>
        <v>0.1913814956</v>
      </c>
      <c r="M1020" s="98">
        <f t="shared" si="5"/>
        <v>-0.3804920914</v>
      </c>
    </row>
    <row r="1021">
      <c r="A1021" s="10" t="s">
        <v>1036</v>
      </c>
      <c r="B1021" s="11" t="s">
        <v>88</v>
      </c>
      <c r="C1021" s="12" t="s">
        <v>24</v>
      </c>
      <c r="D1021" s="14">
        <v>3171.0</v>
      </c>
      <c r="E1021" s="14">
        <v>2086.0</v>
      </c>
      <c r="F1021" s="98">
        <f t="shared" si="1"/>
        <v>-0.3421633554</v>
      </c>
      <c r="G1021" s="14">
        <v>1795.0</v>
      </c>
      <c r="H1021" s="98">
        <f t="shared" si="2"/>
        <v>-0.1395014382</v>
      </c>
      <c r="I1021" s="14">
        <v>1862.0</v>
      </c>
      <c r="J1021" s="98">
        <f t="shared" si="3"/>
        <v>0.03732590529</v>
      </c>
      <c r="K1021" s="14">
        <v>1961.0</v>
      </c>
      <c r="L1021" s="98">
        <f t="shared" si="4"/>
        <v>0.05316863588</v>
      </c>
      <c r="M1021" s="98">
        <f t="shared" si="5"/>
        <v>-0.3815830968</v>
      </c>
    </row>
    <row r="1022">
      <c r="A1022" s="10" t="s">
        <v>47</v>
      </c>
      <c r="B1022" s="11" t="s">
        <v>368</v>
      </c>
      <c r="C1022" s="12" t="s">
        <v>24</v>
      </c>
      <c r="D1022" s="19">
        <v>1760.0</v>
      </c>
      <c r="E1022" s="14">
        <v>1216.0</v>
      </c>
      <c r="F1022" s="98">
        <f t="shared" si="1"/>
        <v>-0.3090909091</v>
      </c>
      <c r="G1022" s="14">
        <v>1102.0</v>
      </c>
      <c r="H1022" s="98">
        <f t="shared" si="2"/>
        <v>-0.09375</v>
      </c>
      <c r="I1022" s="14">
        <v>1102.0</v>
      </c>
      <c r="J1022" s="98">
        <f t="shared" si="3"/>
        <v>0</v>
      </c>
      <c r="K1022" s="14">
        <v>1088.0</v>
      </c>
      <c r="L1022" s="98">
        <f t="shared" si="4"/>
        <v>-0.01270417423</v>
      </c>
      <c r="M1022" s="98">
        <f t="shared" si="5"/>
        <v>-0.3818181818</v>
      </c>
    </row>
    <row r="1023">
      <c r="A1023" s="10" t="s">
        <v>1175</v>
      </c>
      <c r="B1023" s="11" t="s">
        <v>125</v>
      </c>
      <c r="C1023" s="12" t="s">
        <v>24</v>
      </c>
      <c r="D1023" s="14">
        <v>2025.0</v>
      </c>
      <c r="E1023" s="14">
        <v>1931.0</v>
      </c>
      <c r="F1023" s="98">
        <f t="shared" si="1"/>
        <v>-0.04641975309</v>
      </c>
      <c r="G1023" s="14">
        <v>1435.0</v>
      </c>
      <c r="H1023" s="98">
        <f t="shared" si="2"/>
        <v>-0.2568617297</v>
      </c>
      <c r="I1023" s="14">
        <v>1386.0</v>
      </c>
      <c r="J1023" s="98">
        <f t="shared" si="3"/>
        <v>-0.03414634146</v>
      </c>
      <c r="K1023" s="14">
        <v>1251.0</v>
      </c>
      <c r="L1023" s="98">
        <f t="shared" si="4"/>
        <v>-0.0974025974</v>
      </c>
      <c r="M1023" s="98">
        <f t="shared" si="5"/>
        <v>-0.3822222222</v>
      </c>
    </row>
    <row r="1024">
      <c r="A1024" s="10" t="s">
        <v>748</v>
      </c>
      <c r="B1024" s="11" t="s">
        <v>414</v>
      </c>
      <c r="C1024" s="12" t="s">
        <v>24</v>
      </c>
      <c r="D1024" s="14">
        <v>1764.0</v>
      </c>
      <c r="E1024" s="14">
        <v>1354.0</v>
      </c>
      <c r="F1024" s="98">
        <f t="shared" si="1"/>
        <v>-0.2324263039</v>
      </c>
      <c r="G1024" s="14">
        <v>1183.0</v>
      </c>
      <c r="H1024" s="98">
        <f t="shared" si="2"/>
        <v>-0.1262924668</v>
      </c>
      <c r="I1024" s="14">
        <v>1066.0</v>
      </c>
      <c r="J1024" s="98">
        <f t="shared" si="3"/>
        <v>-0.0989010989</v>
      </c>
      <c r="K1024" s="14">
        <v>1089.0</v>
      </c>
      <c r="L1024" s="98">
        <f t="shared" si="4"/>
        <v>0.02157598499</v>
      </c>
      <c r="M1024" s="98">
        <f t="shared" si="5"/>
        <v>-0.3826530612</v>
      </c>
    </row>
    <row r="1025">
      <c r="A1025" s="10" t="s">
        <v>677</v>
      </c>
      <c r="B1025" s="11" t="s">
        <v>368</v>
      </c>
      <c r="C1025" s="12" t="s">
        <v>24</v>
      </c>
      <c r="D1025" s="14">
        <v>2740.0</v>
      </c>
      <c r="E1025" s="14">
        <v>2133.0</v>
      </c>
      <c r="F1025" s="98">
        <f t="shared" si="1"/>
        <v>-0.2215328467</v>
      </c>
      <c r="G1025" s="14">
        <v>1851.0</v>
      </c>
      <c r="H1025" s="98">
        <f t="shared" si="2"/>
        <v>-0.1322081575</v>
      </c>
      <c r="I1025" s="14">
        <v>1726.0</v>
      </c>
      <c r="J1025" s="98">
        <f t="shared" si="3"/>
        <v>-0.06753106429</v>
      </c>
      <c r="K1025" s="14">
        <v>1691.0</v>
      </c>
      <c r="L1025" s="98">
        <f t="shared" si="4"/>
        <v>-0.02027809965</v>
      </c>
      <c r="M1025" s="98">
        <f t="shared" si="5"/>
        <v>-0.3828467153</v>
      </c>
    </row>
    <row r="1026">
      <c r="A1026" s="10" t="s">
        <v>1225</v>
      </c>
      <c r="B1026" s="11" t="s">
        <v>368</v>
      </c>
      <c r="C1026" s="12" t="s">
        <v>24</v>
      </c>
      <c r="D1026" s="14">
        <v>2324.0</v>
      </c>
      <c r="E1026" s="14">
        <v>1694.0</v>
      </c>
      <c r="F1026" s="98">
        <f t="shared" si="1"/>
        <v>-0.2710843373</v>
      </c>
      <c r="G1026" s="14">
        <v>1620.0</v>
      </c>
      <c r="H1026" s="98">
        <f t="shared" si="2"/>
        <v>-0.04368358914</v>
      </c>
      <c r="I1026" s="14">
        <v>1677.0</v>
      </c>
      <c r="J1026" s="98">
        <f t="shared" si="3"/>
        <v>0.03518518519</v>
      </c>
      <c r="K1026" s="14">
        <v>1434.0</v>
      </c>
      <c r="L1026" s="98">
        <f t="shared" si="4"/>
        <v>-0.14490161</v>
      </c>
      <c r="M1026" s="98">
        <f t="shared" si="5"/>
        <v>-0.3829604131</v>
      </c>
    </row>
    <row r="1027">
      <c r="A1027" s="31" t="s">
        <v>709</v>
      </c>
      <c r="B1027" s="11" t="s">
        <v>671</v>
      </c>
      <c r="C1027" s="12" t="s">
        <v>24</v>
      </c>
      <c r="D1027" s="14">
        <v>1822.0</v>
      </c>
      <c r="E1027" s="14">
        <v>1395.0</v>
      </c>
      <c r="F1027" s="98">
        <f t="shared" si="1"/>
        <v>-0.2343578485</v>
      </c>
      <c r="G1027" s="14">
        <v>1204.0</v>
      </c>
      <c r="H1027" s="98">
        <f t="shared" si="2"/>
        <v>-0.1369175627</v>
      </c>
      <c r="I1027" s="14">
        <v>1091.0</v>
      </c>
      <c r="J1027" s="98">
        <f t="shared" si="3"/>
        <v>-0.0938538206</v>
      </c>
      <c r="K1027" s="14">
        <v>1123.0</v>
      </c>
      <c r="L1027" s="98">
        <f t="shared" si="4"/>
        <v>0.02933088909</v>
      </c>
      <c r="M1027" s="98">
        <f t="shared" si="5"/>
        <v>-0.3836443469</v>
      </c>
    </row>
    <row r="1028">
      <c r="A1028" s="10" t="s">
        <v>976</v>
      </c>
      <c r="B1028" s="11" t="s">
        <v>482</v>
      </c>
      <c r="C1028" s="12" t="s">
        <v>24</v>
      </c>
      <c r="D1028" s="14">
        <v>1475.0</v>
      </c>
      <c r="E1028" s="14">
        <v>1007.0</v>
      </c>
      <c r="F1028" s="98">
        <f t="shared" si="1"/>
        <v>-0.3172881356</v>
      </c>
      <c r="G1028" s="14">
        <v>918.0</v>
      </c>
      <c r="H1028" s="98">
        <f t="shared" si="2"/>
        <v>-0.08838133069</v>
      </c>
      <c r="I1028" s="14">
        <v>762.0</v>
      </c>
      <c r="J1028" s="98">
        <f t="shared" si="3"/>
        <v>-0.1699346405</v>
      </c>
      <c r="K1028" s="14">
        <v>909.0</v>
      </c>
      <c r="L1028" s="98">
        <f t="shared" si="4"/>
        <v>0.1929133858</v>
      </c>
      <c r="M1028" s="98">
        <f t="shared" si="5"/>
        <v>-0.3837288136</v>
      </c>
    </row>
    <row r="1029">
      <c r="A1029" s="10" t="s">
        <v>1208</v>
      </c>
      <c r="B1029" s="11" t="s">
        <v>202</v>
      </c>
      <c r="C1029" s="12" t="s">
        <v>24</v>
      </c>
      <c r="D1029" s="14">
        <v>2035.0</v>
      </c>
      <c r="E1029" s="14">
        <v>1235.0</v>
      </c>
      <c r="F1029" s="98">
        <f t="shared" si="1"/>
        <v>-0.3931203931</v>
      </c>
      <c r="G1029" s="14">
        <v>1143.0</v>
      </c>
      <c r="H1029" s="98">
        <f t="shared" si="2"/>
        <v>-0.07449392713</v>
      </c>
      <c r="I1029" s="14">
        <v>1407.0</v>
      </c>
      <c r="J1029" s="98">
        <f t="shared" si="3"/>
        <v>0.2309711286</v>
      </c>
      <c r="K1029" s="14">
        <v>1253.0</v>
      </c>
      <c r="L1029" s="98">
        <f t="shared" si="4"/>
        <v>-0.1094527363</v>
      </c>
      <c r="M1029" s="98">
        <f t="shared" si="5"/>
        <v>-0.3842751843</v>
      </c>
    </row>
    <row r="1030">
      <c r="A1030" s="10" t="s">
        <v>573</v>
      </c>
      <c r="B1030" s="11" t="s">
        <v>337</v>
      </c>
      <c r="C1030" s="12" t="s">
        <v>24</v>
      </c>
      <c r="D1030" s="14">
        <v>2752.0</v>
      </c>
      <c r="E1030" s="14">
        <v>1829.0</v>
      </c>
      <c r="F1030" s="98">
        <f t="shared" si="1"/>
        <v>-0.3353924419</v>
      </c>
      <c r="G1030" s="14">
        <v>1538.0</v>
      </c>
      <c r="H1030" s="98">
        <f t="shared" si="2"/>
        <v>-0.1591033352</v>
      </c>
      <c r="I1030" s="14">
        <v>1599.0</v>
      </c>
      <c r="J1030" s="98">
        <f t="shared" si="3"/>
        <v>0.03966189857</v>
      </c>
      <c r="K1030" s="14">
        <v>1694.0</v>
      </c>
      <c r="L1030" s="98">
        <f t="shared" si="4"/>
        <v>0.05941213258</v>
      </c>
      <c r="M1030" s="98">
        <f t="shared" si="5"/>
        <v>-0.3844476744</v>
      </c>
    </row>
    <row r="1031">
      <c r="A1031" s="10" t="s">
        <v>1181</v>
      </c>
      <c r="B1031" s="11" t="s">
        <v>256</v>
      </c>
      <c r="C1031" s="12" t="s">
        <v>24</v>
      </c>
      <c r="D1031" s="14">
        <v>1563.0</v>
      </c>
      <c r="E1031" s="14">
        <v>1153.0</v>
      </c>
      <c r="F1031" s="98">
        <f t="shared" si="1"/>
        <v>-0.2623160589</v>
      </c>
      <c r="G1031" s="14">
        <v>1024.0</v>
      </c>
      <c r="H1031" s="98">
        <f t="shared" si="2"/>
        <v>-0.1118820468</v>
      </c>
      <c r="I1031" s="14">
        <v>945.0</v>
      </c>
      <c r="J1031" s="98">
        <f t="shared" si="3"/>
        <v>-0.0771484375</v>
      </c>
      <c r="K1031" s="14">
        <v>961.0</v>
      </c>
      <c r="L1031" s="98">
        <f t="shared" si="4"/>
        <v>0.01693121693</v>
      </c>
      <c r="M1031" s="98">
        <f t="shared" si="5"/>
        <v>-0.3851567498</v>
      </c>
    </row>
    <row r="1032">
      <c r="A1032" s="31" t="s">
        <v>1094</v>
      </c>
      <c r="B1032" s="11" t="s">
        <v>356</v>
      </c>
      <c r="C1032" s="12" t="s">
        <v>24</v>
      </c>
      <c r="D1032" s="14">
        <v>2340.0</v>
      </c>
      <c r="E1032" s="14">
        <v>1813.0</v>
      </c>
      <c r="F1032" s="98">
        <f t="shared" si="1"/>
        <v>-0.2252136752</v>
      </c>
      <c r="G1032" s="14">
        <v>1648.0</v>
      </c>
      <c r="H1032" s="98">
        <f t="shared" si="2"/>
        <v>-0.09100937672</v>
      </c>
      <c r="I1032" s="14">
        <v>1487.0</v>
      </c>
      <c r="J1032" s="98">
        <f t="shared" si="3"/>
        <v>-0.09769417476</v>
      </c>
      <c r="K1032" s="14">
        <v>1438.0</v>
      </c>
      <c r="L1032" s="98">
        <f t="shared" si="4"/>
        <v>-0.03295225286</v>
      </c>
      <c r="M1032" s="98">
        <f t="shared" si="5"/>
        <v>-0.3854700855</v>
      </c>
    </row>
    <row r="1033">
      <c r="A1033" s="31" t="s">
        <v>1264</v>
      </c>
      <c r="B1033" s="11" t="s">
        <v>517</v>
      </c>
      <c r="C1033" s="12" t="s">
        <v>24</v>
      </c>
      <c r="D1033" s="14">
        <v>1245.0</v>
      </c>
      <c r="E1033" s="14">
        <v>1018.0</v>
      </c>
      <c r="F1033" s="98">
        <f t="shared" si="1"/>
        <v>-0.1823293173</v>
      </c>
      <c r="G1033" s="14">
        <v>916.0</v>
      </c>
      <c r="H1033" s="98">
        <f t="shared" si="2"/>
        <v>-0.1001964637</v>
      </c>
      <c r="I1033" s="14">
        <v>804.0</v>
      </c>
      <c r="J1033" s="98">
        <f t="shared" si="3"/>
        <v>-0.1222707424</v>
      </c>
      <c r="K1033" s="14">
        <v>765.0</v>
      </c>
      <c r="L1033" s="98">
        <f t="shared" si="4"/>
        <v>-0.04850746269</v>
      </c>
      <c r="M1033" s="98">
        <f t="shared" si="5"/>
        <v>-0.3855421687</v>
      </c>
    </row>
    <row r="1034">
      <c r="A1034" s="10" t="s">
        <v>667</v>
      </c>
      <c r="B1034" s="11" t="s">
        <v>374</v>
      </c>
      <c r="C1034" s="12" t="s">
        <v>24</v>
      </c>
      <c r="D1034" s="14">
        <v>2382.0</v>
      </c>
      <c r="E1034" s="14">
        <v>1529.0</v>
      </c>
      <c r="F1034" s="98">
        <f t="shared" si="1"/>
        <v>-0.3581024349</v>
      </c>
      <c r="G1034" s="14">
        <v>1526.0</v>
      </c>
      <c r="H1034" s="98">
        <f t="shared" si="2"/>
        <v>-0.00196206671</v>
      </c>
      <c r="I1034" s="14">
        <v>1480.0</v>
      </c>
      <c r="J1034" s="98">
        <f t="shared" si="3"/>
        <v>-0.03014416776</v>
      </c>
      <c r="K1034" s="14">
        <v>1462.0</v>
      </c>
      <c r="L1034" s="98">
        <f t="shared" si="4"/>
        <v>-0.01216216216</v>
      </c>
      <c r="M1034" s="98">
        <f t="shared" si="5"/>
        <v>-0.3862300588</v>
      </c>
    </row>
    <row r="1035">
      <c r="A1035" s="10" t="s">
        <v>856</v>
      </c>
      <c r="B1035" s="11" t="s">
        <v>243</v>
      </c>
      <c r="C1035" s="12" t="s">
        <v>24</v>
      </c>
      <c r="D1035" s="14">
        <v>4381.0</v>
      </c>
      <c r="E1035" s="14">
        <v>3163.0</v>
      </c>
      <c r="F1035" s="98">
        <f t="shared" si="1"/>
        <v>-0.2780187172</v>
      </c>
      <c r="G1035" s="14">
        <v>2788.0</v>
      </c>
      <c r="H1035" s="98">
        <f t="shared" si="2"/>
        <v>-0.1185583307</v>
      </c>
      <c r="I1035" s="14">
        <v>2655.0</v>
      </c>
      <c r="J1035" s="98">
        <f t="shared" si="3"/>
        <v>-0.04770444763</v>
      </c>
      <c r="K1035" s="14">
        <v>2686.0</v>
      </c>
      <c r="L1035" s="98">
        <f t="shared" si="4"/>
        <v>0.01167608286</v>
      </c>
      <c r="M1035" s="98">
        <f t="shared" si="5"/>
        <v>-0.3868979685</v>
      </c>
    </row>
    <row r="1036">
      <c r="A1036" s="10" t="s">
        <v>379</v>
      </c>
      <c r="B1036" s="11" t="s">
        <v>272</v>
      </c>
      <c r="C1036" s="12" t="s">
        <v>24</v>
      </c>
      <c r="D1036" s="14">
        <v>4297.0</v>
      </c>
      <c r="E1036" s="14">
        <v>2981.0</v>
      </c>
      <c r="F1036" s="98">
        <f t="shared" si="1"/>
        <v>-0.3062601815</v>
      </c>
      <c r="G1036" s="14">
        <v>2673.0</v>
      </c>
      <c r="H1036" s="98">
        <f t="shared" si="2"/>
        <v>-0.1033210332</v>
      </c>
      <c r="I1036" s="14">
        <v>2642.0</v>
      </c>
      <c r="J1036" s="98">
        <f t="shared" si="3"/>
        <v>-0.01159745604</v>
      </c>
      <c r="K1036" s="14">
        <v>2633.0</v>
      </c>
      <c r="L1036" s="98">
        <f t="shared" si="4"/>
        <v>-0.00340651022</v>
      </c>
      <c r="M1036" s="98">
        <f t="shared" si="5"/>
        <v>-0.3872469165</v>
      </c>
    </row>
    <row r="1037">
      <c r="A1037" s="10" t="s">
        <v>342</v>
      </c>
      <c r="B1037" s="11" t="s">
        <v>309</v>
      </c>
      <c r="C1037" s="12" t="s">
        <v>24</v>
      </c>
      <c r="D1037" s="14">
        <v>1430.0</v>
      </c>
      <c r="E1037" s="14">
        <v>1071.0</v>
      </c>
      <c r="F1037" s="98">
        <f t="shared" si="1"/>
        <v>-0.251048951</v>
      </c>
      <c r="G1037" s="14">
        <v>959.0</v>
      </c>
      <c r="H1037" s="98">
        <f t="shared" si="2"/>
        <v>-0.1045751634</v>
      </c>
      <c r="I1037" s="14">
        <v>974.0</v>
      </c>
      <c r="J1037" s="98">
        <f t="shared" si="3"/>
        <v>0.01564129301</v>
      </c>
      <c r="K1037" s="14">
        <v>873.0</v>
      </c>
      <c r="L1037" s="98">
        <f t="shared" si="4"/>
        <v>-0.1036960986</v>
      </c>
      <c r="M1037" s="98">
        <f t="shared" si="5"/>
        <v>-0.3895104895</v>
      </c>
    </row>
    <row r="1038">
      <c r="A1038" s="10" t="s">
        <v>165</v>
      </c>
      <c r="B1038" s="11" t="s">
        <v>88</v>
      </c>
      <c r="C1038" s="12" t="s">
        <v>24</v>
      </c>
      <c r="D1038" s="14">
        <v>1218.0</v>
      </c>
      <c r="E1038" s="14">
        <v>832.0</v>
      </c>
      <c r="F1038" s="98">
        <f t="shared" si="1"/>
        <v>-0.3169129721</v>
      </c>
      <c r="G1038" s="14">
        <v>746.0</v>
      </c>
      <c r="H1038" s="98">
        <f t="shared" si="2"/>
        <v>-0.1033653846</v>
      </c>
      <c r="I1038" s="14">
        <v>730.0</v>
      </c>
      <c r="J1038" s="98">
        <f t="shared" si="3"/>
        <v>-0.02144772118</v>
      </c>
      <c r="K1038" s="14">
        <v>743.0</v>
      </c>
      <c r="L1038" s="98">
        <f t="shared" si="4"/>
        <v>0.01780821918</v>
      </c>
      <c r="M1038" s="98">
        <f t="shared" si="5"/>
        <v>-0.3899835796</v>
      </c>
    </row>
    <row r="1039">
      <c r="A1039" s="10" t="s">
        <v>946</v>
      </c>
      <c r="B1039" s="11" t="s">
        <v>215</v>
      </c>
      <c r="C1039" s="12" t="s">
        <v>24</v>
      </c>
      <c r="D1039" s="14">
        <v>1356.0</v>
      </c>
      <c r="E1039" s="14">
        <v>1054.0</v>
      </c>
      <c r="F1039" s="98">
        <f t="shared" si="1"/>
        <v>-0.2227138643</v>
      </c>
      <c r="G1039" s="14">
        <v>1075.0</v>
      </c>
      <c r="H1039" s="98">
        <f t="shared" si="2"/>
        <v>0.01992409867</v>
      </c>
      <c r="I1039" s="14">
        <v>815.0</v>
      </c>
      <c r="J1039" s="98">
        <f t="shared" si="3"/>
        <v>-0.2418604651</v>
      </c>
      <c r="K1039" s="14">
        <v>827.0</v>
      </c>
      <c r="L1039" s="98">
        <f t="shared" si="4"/>
        <v>0.01472392638</v>
      </c>
      <c r="M1039" s="98">
        <f t="shared" si="5"/>
        <v>-0.3901179941</v>
      </c>
    </row>
    <row r="1040">
      <c r="A1040" s="10" t="s">
        <v>924</v>
      </c>
      <c r="B1040" s="11" t="s">
        <v>220</v>
      </c>
      <c r="C1040" s="12" t="s">
        <v>24</v>
      </c>
      <c r="D1040" s="14">
        <v>2098.0</v>
      </c>
      <c r="E1040" s="14">
        <v>2341.0</v>
      </c>
      <c r="F1040" s="98">
        <f t="shared" si="1"/>
        <v>0.1158245949</v>
      </c>
      <c r="G1040" s="14">
        <v>1552.0</v>
      </c>
      <c r="H1040" s="98">
        <f t="shared" si="2"/>
        <v>-0.3370354549</v>
      </c>
      <c r="I1040" s="14">
        <v>1303.0</v>
      </c>
      <c r="J1040" s="98">
        <f t="shared" si="3"/>
        <v>-0.1604381443</v>
      </c>
      <c r="K1040" s="14">
        <v>1279.0</v>
      </c>
      <c r="L1040" s="98">
        <f t="shared" si="4"/>
        <v>-0.018419033</v>
      </c>
      <c r="M1040" s="98">
        <f t="shared" si="5"/>
        <v>-0.3903717827</v>
      </c>
    </row>
    <row r="1041">
      <c r="A1041" s="10" t="s">
        <v>1107</v>
      </c>
      <c r="B1041" s="11" t="s">
        <v>93</v>
      </c>
      <c r="C1041" s="12" t="s">
        <v>24</v>
      </c>
      <c r="D1041" s="14">
        <v>4095.0</v>
      </c>
      <c r="E1041" s="14">
        <v>2920.0</v>
      </c>
      <c r="F1041" s="98">
        <f t="shared" si="1"/>
        <v>-0.2869352869</v>
      </c>
      <c r="G1041" s="14">
        <v>2342.0</v>
      </c>
      <c r="H1041" s="98">
        <f t="shared" si="2"/>
        <v>-0.1979452055</v>
      </c>
      <c r="I1041" s="14">
        <v>2426.0</v>
      </c>
      <c r="J1041" s="98">
        <f t="shared" si="3"/>
        <v>0.03586678053</v>
      </c>
      <c r="K1041" s="14">
        <v>2491.0</v>
      </c>
      <c r="L1041" s="98">
        <f t="shared" si="4"/>
        <v>0.02679307502</v>
      </c>
      <c r="M1041" s="98">
        <f t="shared" si="5"/>
        <v>-0.3916971917</v>
      </c>
    </row>
    <row r="1042">
      <c r="A1042" s="31" t="s">
        <v>694</v>
      </c>
      <c r="B1042" s="11" t="s">
        <v>412</v>
      </c>
      <c r="C1042" s="12" t="s">
        <v>24</v>
      </c>
      <c r="D1042" s="14">
        <v>1302.0</v>
      </c>
      <c r="E1042" s="14">
        <v>913.0</v>
      </c>
      <c r="F1042" s="98">
        <f t="shared" si="1"/>
        <v>-0.2987711214</v>
      </c>
      <c r="G1042" s="14">
        <v>885.0</v>
      </c>
      <c r="H1042" s="98">
        <f t="shared" si="2"/>
        <v>-0.03066812705</v>
      </c>
      <c r="I1042" s="14">
        <v>767.0</v>
      </c>
      <c r="J1042" s="98">
        <f t="shared" si="3"/>
        <v>-0.1333333333</v>
      </c>
      <c r="K1042" s="14">
        <v>792.0</v>
      </c>
      <c r="L1042" s="98">
        <f t="shared" si="4"/>
        <v>0.03259452412</v>
      </c>
      <c r="M1042" s="98">
        <f t="shared" si="5"/>
        <v>-0.3917050691</v>
      </c>
    </row>
    <row r="1043">
      <c r="A1043" s="10" t="s">
        <v>477</v>
      </c>
      <c r="B1043" s="11" t="s">
        <v>368</v>
      </c>
      <c r="C1043" s="12" t="s">
        <v>24</v>
      </c>
      <c r="D1043" s="14">
        <v>3498.0</v>
      </c>
      <c r="E1043" s="14">
        <v>2780.0</v>
      </c>
      <c r="F1043" s="98">
        <f t="shared" si="1"/>
        <v>-0.2052601487</v>
      </c>
      <c r="G1043" s="14">
        <v>2235.0</v>
      </c>
      <c r="H1043" s="98">
        <f t="shared" si="2"/>
        <v>-0.1960431655</v>
      </c>
      <c r="I1043" s="14">
        <v>2145.0</v>
      </c>
      <c r="J1043" s="98">
        <f t="shared" si="3"/>
        <v>-0.04026845638</v>
      </c>
      <c r="K1043" s="14">
        <v>2127.0</v>
      </c>
      <c r="L1043" s="98">
        <f t="shared" si="4"/>
        <v>-0.008391608392</v>
      </c>
      <c r="M1043" s="98">
        <f t="shared" si="5"/>
        <v>-0.3919382504</v>
      </c>
    </row>
    <row r="1044">
      <c r="A1044" s="31" t="s">
        <v>1149</v>
      </c>
      <c r="B1044" s="11" t="s">
        <v>386</v>
      </c>
      <c r="C1044" s="12" t="s">
        <v>24</v>
      </c>
      <c r="D1044" s="14">
        <v>1739.0</v>
      </c>
      <c r="E1044" s="14">
        <v>1173.0</v>
      </c>
      <c r="F1044" s="98">
        <f t="shared" si="1"/>
        <v>-0.3254744106</v>
      </c>
      <c r="G1044" s="14">
        <v>1020.0</v>
      </c>
      <c r="H1044" s="98">
        <f t="shared" si="2"/>
        <v>-0.1304347826</v>
      </c>
      <c r="I1044" s="14">
        <v>1013.0</v>
      </c>
      <c r="J1044" s="98">
        <f t="shared" si="3"/>
        <v>-0.006862745098</v>
      </c>
      <c r="K1044" s="14">
        <v>1056.0</v>
      </c>
      <c r="L1044" s="98">
        <f t="shared" si="4"/>
        <v>0.04244817374</v>
      </c>
      <c r="M1044" s="98">
        <f t="shared" si="5"/>
        <v>-0.3927544566</v>
      </c>
    </row>
    <row r="1045">
      <c r="A1045" s="10" t="s">
        <v>1215</v>
      </c>
      <c r="B1045" s="11" t="s">
        <v>114</v>
      </c>
      <c r="C1045" s="12" t="s">
        <v>24</v>
      </c>
      <c r="D1045" s="14">
        <v>2521.0</v>
      </c>
      <c r="E1045" s="14">
        <v>1734.0</v>
      </c>
      <c r="F1045" s="98">
        <f t="shared" si="1"/>
        <v>-0.3121777073</v>
      </c>
      <c r="G1045" s="14">
        <v>846.0</v>
      </c>
      <c r="H1045" s="98">
        <f t="shared" si="2"/>
        <v>-0.5121107266</v>
      </c>
      <c r="I1045" s="14">
        <v>1168.0</v>
      </c>
      <c r="J1045" s="98">
        <f t="shared" si="3"/>
        <v>0.3806146572</v>
      </c>
      <c r="K1045" s="14">
        <v>1530.0</v>
      </c>
      <c r="L1045" s="98">
        <f t="shared" si="4"/>
        <v>0.3099315068</v>
      </c>
      <c r="M1045" s="98">
        <f t="shared" si="5"/>
        <v>-0.393097977</v>
      </c>
    </row>
    <row r="1046">
      <c r="A1046" s="10" t="s">
        <v>1156</v>
      </c>
      <c r="B1046" s="11" t="s">
        <v>272</v>
      </c>
      <c r="C1046" s="12" t="s">
        <v>24</v>
      </c>
      <c r="D1046" s="14">
        <v>2619.0</v>
      </c>
      <c r="E1046" s="14">
        <v>1492.0</v>
      </c>
      <c r="F1046" s="98">
        <f t="shared" si="1"/>
        <v>-0.4303169149</v>
      </c>
      <c r="G1046" s="14">
        <v>1364.0</v>
      </c>
      <c r="H1046" s="98">
        <f t="shared" si="2"/>
        <v>-0.08579088472</v>
      </c>
      <c r="I1046" s="14">
        <v>1355.0</v>
      </c>
      <c r="J1046" s="98">
        <f t="shared" si="3"/>
        <v>-0.006598240469</v>
      </c>
      <c r="K1046" s="14">
        <v>1589.0</v>
      </c>
      <c r="L1046" s="98">
        <f t="shared" si="4"/>
        <v>0.1726937269</v>
      </c>
      <c r="M1046" s="98">
        <f t="shared" si="5"/>
        <v>-0.3932798778</v>
      </c>
    </row>
    <row r="1047">
      <c r="A1047" s="10" t="s">
        <v>826</v>
      </c>
      <c r="B1047" s="11" t="s">
        <v>258</v>
      </c>
      <c r="C1047" s="12" t="s">
        <v>24</v>
      </c>
      <c r="D1047" s="14">
        <v>1446.0</v>
      </c>
      <c r="E1047" s="14">
        <v>1140.0</v>
      </c>
      <c r="F1047" s="98">
        <f t="shared" si="1"/>
        <v>-0.2116182573</v>
      </c>
      <c r="G1047" s="14">
        <v>961.0</v>
      </c>
      <c r="H1047" s="98">
        <f t="shared" si="2"/>
        <v>-0.1570175439</v>
      </c>
      <c r="I1047" s="14">
        <v>917.0</v>
      </c>
      <c r="J1047" s="98">
        <f t="shared" si="3"/>
        <v>-0.04578563996</v>
      </c>
      <c r="K1047" s="14">
        <v>877.0</v>
      </c>
      <c r="L1047" s="98">
        <f t="shared" si="4"/>
        <v>-0.04362050164</v>
      </c>
      <c r="M1047" s="98">
        <f t="shared" si="5"/>
        <v>-0.3934993084</v>
      </c>
    </row>
    <row r="1048">
      <c r="A1048" s="31" t="s">
        <v>873</v>
      </c>
      <c r="B1048" s="11" t="s">
        <v>307</v>
      </c>
      <c r="C1048" s="12" t="s">
        <v>24</v>
      </c>
      <c r="D1048" s="14">
        <v>844.0</v>
      </c>
      <c r="E1048" s="14">
        <v>551.0</v>
      </c>
      <c r="F1048" s="98">
        <f t="shared" si="1"/>
        <v>-0.3471563981</v>
      </c>
      <c r="G1048" s="14">
        <v>485.0</v>
      </c>
      <c r="H1048" s="98">
        <f t="shared" si="2"/>
        <v>-0.1197822142</v>
      </c>
      <c r="I1048" s="14">
        <v>418.0</v>
      </c>
      <c r="J1048" s="98">
        <f t="shared" si="3"/>
        <v>-0.1381443299</v>
      </c>
      <c r="K1048" s="14">
        <v>510.0</v>
      </c>
      <c r="L1048" s="98">
        <f t="shared" si="4"/>
        <v>0.2200956938</v>
      </c>
      <c r="M1048" s="98">
        <f t="shared" si="5"/>
        <v>-0.3957345972</v>
      </c>
    </row>
    <row r="1049">
      <c r="A1049" s="31" t="s">
        <v>837</v>
      </c>
      <c r="B1049" s="11" t="s">
        <v>412</v>
      </c>
      <c r="C1049" s="12" t="s">
        <v>24</v>
      </c>
      <c r="D1049" s="14">
        <v>1177.0</v>
      </c>
      <c r="E1049" s="14">
        <v>838.0</v>
      </c>
      <c r="F1049" s="98">
        <f t="shared" si="1"/>
        <v>-0.2880203908</v>
      </c>
      <c r="G1049" s="14">
        <v>683.0</v>
      </c>
      <c r="H1049" s="98">
        <f t="shared" si="2"/>
        <v>-0.1849642005</v>
      </c>
      <c r="I1049" s="14">
        <v>724.0</v>
      </c>
      <c r="J1049" s="98">
        <f t="shared" si="3"/>
        <v>0.06002928258</v>
      </c>
      <c r="K1049" s="14">
        <v>711.0</v>
      </c>
      <c r="L1049" s="98">
        <f t="shared" si="4"/>
        <v>-0.0179558011</v>
      </c>
      <c r="M1049" s="98">
        <f t="shared" si="5"/>
        <v>-0.3959218352</v>
      </c>
    </row>
    <row r="1050">
      <c r="A1050" s="10" t="s">
        <v>920</v>
      </c>
      <c r="B1050" s="11" t="s">
        <v>337</v>
      </c>
      <c r="C1050" s="12" t="s">
        <v>24</v>
      </c>
      <c r="D1050" s="14">
        <v>1731.0</v>
      </c>
      <c r="E1050" s="14">
        <v>1013.0</v>
      </c>
      <c r="F1050" s="98">
        <f t="shared" si="1"/>
        <v>-0.4147891392</v>
      </c>
      <c r="G1050" s="14">
        <v>852.0</v>
      </c>
      <c r="H1050" s="98">
        <f t="shared" si="2"/>
        <v>-0.1589338598</v>
      </c>
      <c r="I1050" s="14">
        <v>932.0</v>
      </c>
      <c r="J1050" s="98">
        <f t="shared" si="3"/>
        <v>0.09389671362</v>
      </c>
      <c r="K1050" s="14">
        <v>1044.0</v>
      </c>
      <c r="L1050" s="98">
        <f t="shared" si="4"/>
        <v>0.1201716738</v>
      </c>
      <c r="M1050" s="98">
        <f t="shared" si="5"/>
        <v>-0.3968804159</v>
      </c>
    </row>
    <row r="1051">
      <c r="A1051" s="31" t="s">
        <v>715</v>
      </c>
      <c r="B1051" s="11" t="s">
        <v>217</v>
      </c>
      <c r="C1051" s="12" t="s">
        <v>24</v>
      </c>
      <c r="D1051" s="14">
        <v>2199.0</v>
      </c>
      <c r="E1051" s="14">
        <v>1719.0</v>
      </c>
      <c r="F1051" s="98">
        <f t="shared" si="1"/>
        <v>-0.2182810368</v>
      </c>
      <c r="G1051" s="14">
        <v>1475.0</v>
      </c>
      <c r="H1051" s="98">
        <f t="shared" si="2"/>
        <v>-0.1419429901</v>
      </c>
      <c r="I1051" s="14">
        <v>1236.0</v>
      </c>
      <c r="J1051" s="98">
        <f t="shared" si="3"/>
        <v>-0.1620338983</v>
      </c>
      <c r="K1051" s="14">
        <v>1322.0</v>
      </c>
      <c r="L1051" s="98">
        <f t="shared" si="4"/>
        <v>0.06957928803</v>
      </c>
      <c r="M1051" s="98">
        <f t="shared" si="5"/>
        <v>-0.3988176444</v>
      </c>
    </row>
    <row r="1052">
      <c r="A1052" s="31" t="s">
        <v>1254</v>
      </c>
      <c r="B1052" s="11" t="s">
        <v>671</v>
      </c>
      <c r="C1052" s="12" t="s">
        <v>24</v>
      </c>
      <c r="D1052" s="14">
        <v>1164.0</v>
      </c>
      <c r="E1052" s="14">
        <v>952.0</v>
      </c>
      <c r="F1052" s="98">
        <f t="shared" si="1"/>
        <v>-0.1821305842</v>
      </c>
      <c r="G1052" s="14">
        <v>838.0</v>
      </c>
      <c r="H1052" s="98">
        <f t="shared" si="2"/>
        <v>-0.1197478992</v>
      </c>
      <c r="I1052" s="14">
        <v>679.0</v>
      </c>
      <c r="J1052" s="98">
        <f t="shared" si="3"/>
        <v>-0.1897374702</v>
      </c>
      <c r="K1052" s="14">
        <v>699.0</v>
      </c>
      <c r="L1052" s="98">
        <f t="shared" si="4"/>
        <v>0.029455081</v>
      </c>
      <c r="M1052" s="98">
        <f t="shared" si="5"/>
        <v>-0.3994845361</v>
      </c>
    </row>
    <row r="1053">
      <c r="A1053" s="10" t="s">
        <v>927</v>
      </c>
      <c r="B1053" s="11" t="s">
        <v>220</v>
      </c>
      <c r="C1053" s="12" t="s">
        <v>24</v>
      </c>
      <c r="D1053" s="14">
        <v>1532.0</v>
      </c>
      <c r="E1053" s="14">
        <v>1323.0</v>
      </c>
      <c r="F1053" s="98">
        <f t="shared" si="1"/>
        <v>-0.1364229765</v>
      </c>
      <c r="G1053" s="14">
        <v>1100.0</v>
      </c>
      <c r="H1053" s="98">
        <f t="shared" si="2"/>
        <v>-0.1685563114</v>
      </c>
      <c r="I1053" s="14">
        <v>1016.0</v>
      </c>
      <c r="J1053" s="98">
        <f t="shared" si="3"/>
        <v>-0.07636363636</v>
      </c>
      <c r="K1053" s="14">
        <v>919.0</v>
      </c>
      <c r="L1053" s="98">
        <f t="shared" si="4"/>
        <v>-0.09547244094</v>
      </c>
      <c r="M1053" s="98">
        <f t="shared" si="5"/>
        <v>-0.4001305483</v>
      </c>
    </row>
    <row r="1054">
      <c r="A1054" s="31" t="s">
        <v>843</v>
      </c>
      <c r="B1054" s="11" t="s">
        <v>412</v>
      </c>
      <c r="C1054" s="12" t="s">
        <v>24</v>
      </c>
      <c r="D1054" s="14">
        <v>1512.0</v>
      </c>
      <c r="E1054" s="14">
        <v>1104.0</v>
      </c>
      <c r="F1054" s="98">
        <f t="shared" si="1"/>
        <v>-0.2698412698</v>
      </c>
      <c r="G1054" s="14">
        <v>996.0</v>
      </c>
      <c r="H1054" s="98">
        <f t="shared" si="2"/>
        <v>-0.09782608696</v>
      </c>
      <c r="I1054" s="14">
        <v>880.0</v>
      </c>
      <c r="J1054" s="98">
        <f t="shared" si="3"/>
        <v>-0.1164658635</v>
      </c>
      <c r="K1054" s="14">
        <v>905.0</v>
      </c>
      <c r="L1054" s="98">
        <f t="shared" si="4"/>
        <v>0.02840909091</v>
      </c>
      <c r="M1054" s="98">
        <f t="shared" si="5"/>
        <v>-0.4014550265</v>
      </c>
    </row>
    <row r="1055">
      <c r="A1055" s="31" t="s">
        <v>845</v>
      </c>
      <c r="B1055" s="11" t="s">
        <v>412</v>
      </c>
      <c r="C1055" s="12" t="s">
        <v>24</v>
      </c>
      <c r="D1055" s="14">
        <v>1075.0</v>
      </c>
      <c r="E1055" s="14">
        <v>664.0</v>
      </c>
      <c r="F1055" s="98">
        <f t="shared" si="1"/>
        <v>-0.3823255814</v>
      </c>
      <c r="G1055" s="14">
        <v>609.0</v>
      </c>
      <c r="H1055" s="98">
        <f t="shared" si="2"/>
        <v>-0.0828313253</v>
      </c>
      <c r="I1055" s="14">
        <v>598.0</v>
      </c>
      <c r="J1055" s="98">
        <f t="shared" si="3"/>
        <v>-0.01806239737</v>
      </c>
      <c r="K1055" s="14">
        <v>643.0</v>
      </c>
      <c r="L1055" s="98">
        <f t="shared" si="4"/>
        <v>0.07525083612</v>
      </c>
      <c r="M1055" s="98">
        <f t="shared" si="5"/>
        <v>-0.4018604651</v>
      </c>
    </row>
    <row r="1056">
      <c r="A1056" s="31" t="s">
        <v>683</v>
      </c>
      <c r="B1056" s="11" t="s">
        <v>356</v>
      </c>
      <c r="C1056" s="12" t="s">
        <v>24</v>
      </c>
      <c r="D1056" s="14">
        <v>1599.0</v>
      </c>
      <c r="E1056" s="14">
        <v>1108.0</v>
      </c>
      <c r="F1056" s="98">
        <f t="shared" si="1"/>
        <v>-0.3070669168</v>
      </c>
      <c r="G1056" s="14">
        <v>999.0</v>
      </c>
      <c r="H1056" s="98">
        <f t="shared" si="2"/>
        <v>-0.09837545126</v>
      </c>
      <c r="I1056" s="14">
        <v>913.0</v>
      </c>
      <c r="J1056" s="98">
        <f t="shared" si="3"/>
        <v>-0.08608608609</v>
      </c>
      <c r="K1056" s="14">
        <v>956.0</v>
      </c>
      <c r="L1056" s="98">
        <f t="shared" si="4"/>
        <v>0.04709748083</v>
      </c>
      <c r="M1056" s="98">
        <f t="shared" si="5"/>
        <v>-0.402126329</v>
      </c>
    </row>
    <row r="1057">
      <c r="A1057" s="10" t="s">
        <v>1202</v>
      </c>
      <c r="B1057" s="11" t="s">
        <v>374</v>
      </c>
      <c r="C1057" s="12" t="s">
        <v>24</v>
      </c>
      <c r="D1057" s="19">
        <v>4353.0</v>
      </c>
      <c r="E1057" s="14">
        <v>2911.0</v>
      </c>
      <c r="F1057" s="98">
        <f t="shared" si="1"/>
        <v>-0.3312657937</v>
      </c>
      <c r="G1057" s="14">
        <v>2639.0</v>
      </c>
      <c r="H1057" s="98">
        <f t="shared" si="2"/>
        <v>-0.09343868087</v>
      </c>
      <c r="I1057" s="14">
        <v>2564.0</v>
      </c>
      <c r="J1057" s="98">
        <f t="shared" si="3"/>
        <v>-0.02841985601</v>
      </c>
      <c r="K1057" s="14">
        <v>2601.0</v>
      </c>
      <c r="L1057" s="98">
        <f t="shared" si="4"/>
        <v>0.01443057722</v>
      </c>
      <c r="M1057" s="98">
        <f t="shared" si="5"/>
        <v>-0.4024810476</v>
      </c>
    </row>
    <row r="1058">
      <c r="A1058" s="10" t="s">
        <v>269</v>
      </c>
      <c r="B1058" s="11" t="s">
        <v>114</v>
      </c>
      <c r="C1058" s="12" t="s">
        <v>24</v>
      </c>
      <c r="D1058" s="14">
        <v>4109.0</v>
      </c>
      <c r="E1058" s="14">
        <v>2760.0</v>
      </c>
      <c r="F1058" s="98">
        <f t="shared" si="1"/>
        <v>-0.3283037235</v>
      </c>
      <c r="G1058" s="14">
        <v>2188.0</v>
      </c>
      <c r="H1058" s="98">
        <f t="shared" si="2"/>
        <v>-0.2072463768</v>
      </c>
      <c r="I1058" s="14">
        <v>2051.0</v>
      </c>
      <c r="J1058" s="98">
        <f t="shared" si="3"/>
        <v>-0.0626142596</v>
      </c>
      <c r="K1058" s="14">
        <v>2454.0</v>
      </c>
      <c r="L1058" s="98">
        <f t="shared" si="4"/>
        <v>0.1964895173</v>
      </c>
      <c r="M1058" s="98">
        <f t="shared" si="5"/>
        <v>-0.4027743977</v>
      </c>
    </row>
    <row r="1059">
      <c r="A1059" s="31" t="s">
        <v>1128</v>
      </c>
      <c r="B1059" s="11" t="s">
        <v>471</v>
      </c>
      <c r="C1059" s="12" t="s">
        <v>24</v>
      </c>
      <c r="D1059" s="14">
        <v>1127.0</v>
      </c>
      <c r="E1059" s="14">
        <v>708.0</v>
      </c>
      <c r="F1059" s="98">
        <f t="shared" si="1"/>
        <v>-0.371783496</v>
      </c>
      <c r="G1059" s="14">
        <v>652.0</v>
      </c>
      <c r="H1059" s="98">
        <f t="shared" si="2"/>
        <v>-0.0790960452</v>
      </c>
      <c r="I1059" s="14">
        <v>569.0</v>
      </c>
      <c r="J1059" s="98">
        <f t="shared" si="3"/>
        <v>-0.1273006135</v>
      </c>
      <c r="K1059" s="14">
        <v>673.0</v>
      </c>
      <c r="L1059" s="98">
        <f t="shared" si="4"/>
        <v>0.1827768014</v>
      </c>
      <c r="M1059" s="98">
        <f t="shared" si="5"/>
        <v>-0.4028393966</v>
      </c>
    </row>
    <row r="1060">
      <c r="A1060" s="31" t="s">
        <v>810</v>
      </c>
      <c r="B1060" s="11" t="s">
        <v>217</v>
      </c>
      <c r="C1060" s="12" t="s">
        <v>24</v>
      </c>
      <c r="D1060" s="14">
        <v>1889.0</v>
      </c>
      <c r="E1060" s="14">
        <v>1343.0</v>
      </c>
      <c r="F1060" s="98">
        <f t="shared" si="1"/>
        <v>-0.2890418211</v>
      </c>
      <c r="G1060" s="14">
        <v>1215.0</v>
      </c>
      <c r="H1060" s="98">
        <f t="shared" si="2"/>
        <v>-0.09530900968</v>
      </c>
      <c r="I1060" s="14">
        <v>1050.0</v>
      </c>
      <c r="J1060" s="98">
        <f t="shared" si="3"/>
        <v>-0.1358024691</v>
      </c>
      <c r="K1060" s="14">
        <v>1125.0</v>
      </c>
      <c r="L1060" s="98">
        <f t="shared" si="4"/>
        <v>0.07142857143</v>
      </c>
      <c r="M1060" s="98">
        <f t="shared" si="5"/>
        <v>-0.4044467972</v>
      </c>
    </row>
    <row r="1061">
      <c r="A1061" s="10" t="s">
        <v>390</v>
      </c>
      <c r="B1061" s="11" t="s">
        <v>93</v>
      </c>
      <c r="C1061" s="12" t="s">
        <v>24</v>
      </c>
      <c r="D1061" s="14">
        <v>1986.0</v>
      </c>
      <c r="E1061" s="14">
        <v>1289.0</v>
      </c>
      <c r="F1061" s="98">
        <f t="shared" si="1"/>
        <v>-0.3509566969</v>
      </c>
      <c r="G1061" s="14">
        <v>1109.0</v>
      </c>
      <c r="H1061" s="98">
        <f t="shared" si="2"/>
        <v>-0.1396431342</v>
      </c>
      <c r="I1061" s="14">
        <v>1093.0</v>
      </c>
      <c r="J1061" s="98">
        <f t="shared" si="3"/>
        <v>-0.01442741208</v>
      </c>
      <c r="K1061" s="14">
        <v>1181.0</v>
      </c>
      <c r="L1061" s="98">
        <f t="shared" si="4"/>
        <v>0.08051235133</v>
      </c>
      <c r="M1061" s="98">
        <f t="shared" si="5"/>
        <v>-0.4053373615</v>
      </c>
    </row>
    <row r="1062">
      <c r="A1062" s="31" t="s">
        <v>997</v>
      </c>
      <c r="B1062" s="11" t="s">
        <v>658</v>
      </c>
      <c r="C1062" s="12" t="s">
        <v>24</v>
      </c>
      <c r="D1062" s="14">
        <v>1157.0</v>
      </c>
      <c r="E1062" s="14">
        <v>772.0</v>
      </c>
      <c r="F1062" s="98">
        <f t="shared" si="1"/>
        <v>-0.3327571305</v>
      </c>
      <c r="G1062" s="14">
        <v>695.0</v>
      </c>
      <c r="H1062" s="98">
        <f t="shared" si="2"/>
        <v>-0.09974093264</v>
      </c>
      <c r="I1062" s="14">
        <v>667.0</v>
      </c>
      <c r="J1062" s="98">
        <f t="shared" si="3"/>
        <v>-0.04028776978</v>
      </c>
      <c r="K1062" s="14">
        <v>688.0</v>
      </c>
      <c r="L1062" s="98">
        <f t="shared" si="4"/>
        <v>0.03148425787</v>
      </c>
      <c r="M1062" s="98">
        <f t="shared" si="5"/>
        <v>-0.4053586863</v>
      </c>
    </row>
    <row r="1063">
      <c r="A1063" s="31" t="s">
        <v>876</v>
      </c>
      <c r="B1063" s="11" t="s">
        <v>307</v>
      </c>
      <c r="C1063" s="12" t="s">
        <v>24</v>
      </c>
      <c r="D1063" s="14">
        <v>757.0</v>
      </c>
      <c r="E1063" s="14">
        <v>475.0</v>
      </c>
      <c r="F1063" s="98">
        <f t="shared" si="1"/>
        <v>-0.3725231176</v>
      </c>
      <c r="G1063" s="14">
        <v>423.0</v>
      </c>
      <c r="H1063" s="98">
        <f t="shared" si="2"/>
        <v>-0.1094736842</v>
      </c>
      <c r="I1063" s="14">
        <v>393.0</v>
      </c>
      <c r="J1063" s="98">
        <f t="shared" si="3"/>
        <v>-0.07092198582</v>
      </c>
      <c r="K1063" s="14">
        <v>450.0</v>
      </c>
      <c r="L1063" s="98">
        <f t="shared" si="4"/>
        <v>0.1450381679</v>
      </c>
      <c r="M1063" s="98">
        <f t="shared" si="5"/>
        <v>-0.4055482166</v>
      </c>
    </row>
    <row r="1064">
      <c r="A1064" s="10" t="s">
        <v>1171</v>
      </c>
      <c r="B1064" s="11" t="s">
        <v>256</v>
      </c>
      <c r="C1064" s="12" t="s">
        <v>24</v>
      </c>
      <c r="D1064" s="14">
        <v>1642.0</v>
      </c>
      <c r="E1064" s="14">
        <v>1078.0</v>
      </c>
      <c r="F1064" s="98">
        <f t="shared" si="1"/>
        <v>-0.3434835566</v>
      </c>
      <c r="G1064" s="14">
        <v>688.0</v>
      </c>
      <c r="H1064" s="98">
        <f t="shared" si="2"/>
        <v>-0.3617810761</v>
      </c>
      <c r="I1064" s="14">
        <v>915.0</v>
      </c>
      <c r="J1064" s="98">
        <f t="shared" si="3"/>
        <v>0.3299418605</v>
      </c>
      <c r="K1064" s="14">
        <v>976.0</v>
      </c>
      <c r="L1064" s="98">
        <f t="shared" si="4"/>
        <v>0.06666666667</v>
      </c>
      <c r="M1064" s="98">
        <f t="shared" si="5"/>
        <v>-0.4056029233</v>
      </c>
    </row>
    <row r="1065">
      <c r="A1065" s="31" t="s">
        <v>1249</v>
      </c>
      <c r="B1065" s="11" t="s">
        <v>671</v>
      </c>
      <c r="C1065" s="12" t="s">
        <v>24</v>
      </c>
      <c r="D1065" s="14">
        <v>1176.0</v>
      </c>
      <c r="E1065" s="14">
        <v>923.0</v>
      </c>
      <c r="F1065" s="98">
        <f t="shared" si="1"/>
        <v>-0.2151360544</v>
      </c>
      <c r="G1065" s="14">
        <v>788.0</v>
      </c>
      <c r="H1065" s="98">
        <f t="shared" si="2"/>
        <v>-0.1462621885</v>
      </c>
      <c r="I1065" s="14">
        <v>696.0</v>
      </c>
      <c r="J1065" s="98">
        <f t="shared" si="3"/>
        <v>-0.116751269</v>
      </c>
      <c r="K1065" s="14">
        <v>698.0</v>
      </c>
      <c r="L1065" s="98">
        <f t="shared" si="4"/>
        <v>0.002873563218</v>
      </c>
      <c r="M1065" s="98">
        <f t="shared" si="5"/>
        <v>-0.406462585</v>
      </c>
    </row>
    <row r="1066">
      <c r="A1066" s="31" t="s">
        <v>489</v>
      </c>
      <c r="B1066" s="11" t="s">
        <v>300</v>
      </c>
      <c r="C1066" s="12" t="s">
        <v>24</v>
      </c>
      <c r="D1066" s="14">
        <v>3799.0</v>
      </c>
      <c r="E1066" s="14">
        <v>2417.0</v>
      </c>
      <c r="F1066" s="98">
        <f t="shared" si="1"/>
        <v>-0.3637799421</v>
      </c>
      <c r="G1066" s="14">
        <v>2223.0</v>
      </c>
      <c r="H1066" s="98">
        <f t="shared" si="2"/>
        <v>-0.08026479106</v>
      </c>
      <c r="I1066" s="14">
        <v>2168.0</v>
      </c>
      <c r="J1066" s="98">
        <f t="shared" si="3"/>
        <v>-0.02474134053</v>
      </c>
      <c r="K1066" s="14">
        <v>2245.0</v>
      </c>
      <c r="L1066" s="98">
        <f t="shared" si="4"/>
        <v>0.03551660517</v>
      </c>
      <c r="M1066" s="98">
        <f t="shared" si="5"/>
        <v>-0.4090550145</v>
      </c>
    </row>
    <row r="1067">
      <c r="A1067" s="31" t="s">
        <v>811</v>
      </c>
      <c r="B1067" s="11" t="s">
        <v>217</v>
      </c>
      <c r="C1067" s="12" t="s">
        <v>24</v>
      </c>
      <c r="D1067" s="14">
        <v>1952.0</v>
      </c>
      <c r="E1067" s="14">
        <v>1208.0</v>
      </c>
      <c r="F1067" s="98">
        <f t="shared" si="1"/>
        <v>-0.381147541</v>
      </c>
      <c r="G1067" s="14">
        <v>1078.0</v>
      </c>
      <c r="H1067" s="98">
        <f t="shared" si="2"/>
        <v>-0.107615894</v>
      </c>
      <c r="I1067" s="14">
        <v>1037.0</v>
      </c>
      <c r="J1067" s="98">
        <f t="shared" si="3"/>
        <v>-0.03803339518</v>
      </c>
      <c r="K1067" s="14">
        <v>1152.0</v>
      </c>
      <c r="L1067" s="98">
        <f t="shared" si="4"/>
        <v>0.1108968177</v>
      </c>
      <c r="M1067" s="98">
        <f t="shared" si="5"/>
        <v>-0.4098360656</v>
      </c>
    </row>
    <row r="1068">
      <c r="A1068" s="31" t="s">
        <v>844</v>
      </c>
      <c r="B1068" s="11" t="s">
        <v>412</v>
      </c>
      <c r="C1068" s="12" t="s">
        <v>24</v>
      </c>
      <c r="D1068" s="14">
        <v>1147.0</v>
      </c>
      <c r="E1068" s="14">
        <v>657.0</v>
      </c>
      <c r="F1068" s="98">
        <f t="shared" si="1"/>
        <v>-0.4272013949</v>
      </c>
      <c r="G1068" s="14">
        <v>553.0</v>
      </c>
      <c r="H1068" s="98">
        <f t="shared" si="2"/>
        <v>-0.1582952816</v>
      </c>
      <c r="I1068" s="14">
        <v>464.0</v>
      </c>
      <c r="J1068" s="98">
        <f t="shared" si="3"/>
        <v>-0.1609403255</v>
      </c>
      <c r="K1068" s="14">
        <v>676.0</v>
      </c>
      <c r="L1068" s="98">
        <f t="shared" si="4"/>
        <v>0.4568965517</v>
      </c>
      <c r="M1068" s="98">
        <f t="shared" si="5"/>
        <v>-0.4106364429</v>
      </c>
    </row>
    <row r="1069">
      <c r="A1069" s="10" t="s">
        <v>582</v>
      </c>
      <c r="B1069" s="11" t="s">
        <v>309</v>
      </c>
      <c r="C1069" s="12" t="s">
        <v>24</v>
      </c>
      <c r="D1069" s="14">
        <v>2177.0</v>
      </c>
      <c r="E1069" s="14">
        <v>1772.0</v>
      </c>
      <c r="F1069" s="98">
        <f t="shared" si="1"/>
        <v>-0.1860358291</v>
      </c>
      <c r="G1069" s="14">
        <v>1433.0</v>
      </c>
      <c r="H1069" s="98">
        <f t="shared" si="2"/>
        <v>-0.1913092551</v>
      </c>
      <c r="I1069" s="14">
        <v>1347.0</v>
      </c>
      <c r="J1069" s="98">
        <f t="shared" si="3"/>
        <v>-0.06001395673</v>
      </c>
      <c r="K1069" s="14">
        <v>1281.0</v>
      </c>
      <c r="L1069" s="98">
        <f t="shared" si="4"/>
        <v>-0.04899777283</v>
      </c>
      <c r="M1069" s="98">
        <f t="shared" si="5"/>
        <v>-0.4115755627</v>
      </c>
    </row>
    <row r="1070">
      <c r="A1070" s="31" t="s">
        <v>848</v>
      </c>
      <c r="B1070" s="11" t="s">
        <v>412</v>
      </c>
      <c r="C1070" s="12" t="s">
        <v>24</v>
      </c>
      <c r="D1070" s="14">
        <v>1651.0</v>
      </c>
      <c r="E1070" s="14">
        <v>1205.0</v>
      </c>
      <c r="F1070" s="98">
        <f t="shared" si="1"/>
        <v>-0.2701393095</v>
      </c>
      <c r="G1070" s="14">
        <v>1058.0</v>
      </c>
      <c r="H1070" s="98">
        <f t="shared" si="2"/>
        <v>-0.1219917012</v>
      </c>
      <c r="I1070" s="14">
        <v>1020.0</v>
      </c>
      <c r="J1070" s="98">
        <f t="shared" si="3"/>
        <v>-0.0359168242</v>
      </c>
      <c r="K1070" s="14">
        <v>971.0</v>
      </c>
      <c r="L1070" s="98">
        <f t="shared" si="4"/>
        <v>-0.04803921569</v>
      </c>
      <c r="M1070" s="98">
        <f t="shared" si="5"/>
        <v>-0.411871593</v>
      </c>
    </row>
    <row r="1071">
      <c r="A1071" s="31" t="s">
        <v>1139</v>
      </c>
      <c r="B1071" s="11" t="s">
        <v>466</v>
      </c>
      <c r="C1071" s="12" t="s">
        <v>24</v>
      </c>
      <c r="D1071" s="14">
        <v>5025.0</v>
      </c>
      <c r="E1071" s="14">
        <v>3514.0</v>
      </c>
      <c r="F1071" s="98">
        <f t="shared" si="1"/>
        <v>-0.3006965174</v>
      </c>
      <c r="G1071" s="14">
        <v>3030.0</v>
      </c>
      <c r="H1071" s="98">
        <f t="shared" si="2"/>
        <v>-0.1377347752</v>
      </c>
      <c r="I1071" s="14">
        <v>2904.0</v>
      </c>
      <c r="J1071" s="98">
        <f t="shared" si="3"/>
        <v>-0.04158415842</v>
      </c>
      <c r="K1071" s="14">
        <v>2949.0</v>
      </c>
      <c r="L1071" s="98">
        <f t="shared" si="4"/>
        <v>0.01549586777</v>
      </c>
      <c r="M1071" s="98">
        <f t="shared" si="5"/>
        <v>-0.4131343284</v>
      </c>
    </row>
    <row r="1072">
      <c r="A1072" s="10" t="s">
        <v>775</v>
      </c>
      <c r="B1072" s="11" t="s">
        <v>237</v>
      </c>
      <c r="C1072" s="12" t="s">
        <v>24</v>
      </c>
      <c r="D1072" s="14">
        <v>1251.0</v>
      </c>
      <c r="E1072" s="14">
        <v>1093.0</v>
      </c>
      <c r="F1072" s="98">
        <f t="shared" si="1"/>
        <v>-0.1262989608</v>
      </c>
      <c r="G1072" s="14">
        <v>915.0</v>
      </c>
      <c r="H1072" s="98">
        <f t="shared" si="2"/>
        <v>-0.1628545288</v>
      </c>
      <c r="I1072" s="14">
        <v>751.0</v>
      </c>
      <c r="J1072" s="98">
        <f t="shared" si="3"/>
        <v>-0.1792349727</v>
      </c>
      <c r="K1072" s="14">
        <v>732.0</v>
      </c>
      <c r="L1072" s="98">
        <f t="shared" si="4"/>
        <v>-0.02529960053</v>
      </c>
      <c r="M1072" s="98">
        <f t="shared" si="5"/>
        <v>-0.4148681055</v>
      </c>
    </row>
    <row r="1073">
      <c r="A1073" s="10" t="s">
        <v>749</v>
      </c>
      <c r="B1073" s="11" t="s">
        <v>414</v>
      </c>
      <c r="C1073" s="12" t="s">
        <v>24</v>
      </c>
      <c r="D1073" s="14">
        <v>956.0</v>
      </c>
      <c r="E1073" s="14">
        <v>781.0</v>
      </c>
      <c r="F1073" s="98">
        <f t="shared" si="1"/>
        <v>-0.1830543933</v>
      </c>
      <c r="G1073" s="14">
        <v>668.0</v>
      </c>
      <c r="H1073" s="98">
        <f t="shared" si="2"/>
        <v>-0.1446862996</v>
      </c>
      <c r="I1073" s="14">
        <v>553.0</v>
      </c>
      <c r="J1073" s="98">
        <f t="shared" si="3"/>
        <v>-0.1721556886</v>
      </c>
      <c r="K1073" s="14">
        <v>559.0</v>
      </c>
      <c r="L1073" s="98">
        <f t="shared" si="4"/>
        <v>0.01084990958</v>
      </c>
      <c r="M1073" s="98">
        <f t="shared" si="5"/>
        <v>-0.4152719665</v>
      </c>
    </row>
    <row r="1074">
      <c r="A1074" s="31" t="s">
        <v>702</v>
      </c>
      <c r="B1074" s="11" t="s">
        <v>356</v>
      </c>
      <c r="C1074" s="12" t="s">
        <v>24</v>
      </c>
      <c r="D1074" s="14">
        <v>2726.0</v>
      </c>
      <c r="E1074" s="14">
        <v>1949.0</v>
      </c>
      <c r="F1074" s="98">
        <f t="shared" si="1"/>
        <v>-0.2850330154</v>
      </c>
      <c r="G1074" s="14">
        <v>1547.0</v>
      </c>
      <c r="H1074" s="98">
        <f t="shared" si="2"/>
        <v>-0.2062596203</v>
      </c>
      <c r="I1074" s="14">
        <v>1504.0</v>
      </c>
      <c r="J1074" s="98">
        <f t="shared" si="3"/>
        <v>-0.02779573368</v>
      </c>
      <c r="K1074" s="14">
        <v>1592.0</v>
      </c>
      <c r="L1074" s="98">
        <f t="shared" si="4"/>
        <v>0.0585106383</v>
      </c>
      <c r="M1074" s="98">
        <f t="shared" si="5"/>
        <v>-0.4159941306</v>
      </c>
    </row>
    <row r="1075">
      <c r="A1075" s="10" t="s">
        <v>1211</v>
      </c>
      <c r="B1075" s="11" t="s">
        <v>202</v>
      </c>
      <c r="C1075" s="12" t="s">
        <v>24</v>
      </c>
      <c r="D1075" s="14">
        <v>2608.0</v>
      </c>
      <c r="E1075" s="14">
        <v>1509.0</v>
      </c>
      <c r="F1075" s="98">
        <f t="shared" si="1"/>
        <v>-0.4213957055</v>
      </c>
      <c r="G1075" s="14">
        <v>1456.0</v>
      </c>
      <c r="H1075" s="98">
        <f t="shared" si="2"/>
        <v>-0.03512259775</v>
      </c>
      <c r="I1075" s="14">
        <v>1451.0</v>
      </c>
      <c r="J1075" s="98">
        <f t="shared" si="3"/>
        <v>-0.003434065934</v>
      </c>
      <c r="K1075" s="14">
        <v>1521.0</v>
      </c>
      <c r="L1075" s="98">
        <f t="shared" si="4"/>
        <v>0.04824259132</v>
      </c>
      <c r="M1075" s="98">
        <f t="shared" si="5"/>
        <v>-0.4167944785</v>
      </c>
    </row>
    <row r="1076">
      <c r="A1076" s="10" t="s">
        <v>768</v>
      </c>
      <c r="B1076" s="11" t="s">
        <v>96</v>
      </c>
      <c r="C1076" s="12" t="s">
        <v>24</v>
      </c>
      <c r="D1076" s="14">
        <v>2399.0</v>
      </c>
      <c r="E1076" s="14">
        <v>1429.0</v>
      </c>
      <c r="F1076" s="98">
        <f t="shared" si="1"/>
        <v>-0.4043351396</v>
      </c>
      <c r="G1076" s="14">
        <v>1219.0</v>
      </c>
      <c r="H1076" s="98">
        <f t="shared" si="2"/>
        <v>-0.1469559132</v>
      </c>
      <c r="I1076" s="14">
        <v>1299.0</v>
      </c>
      <c r="J1076" s="98">
        <f t="shared" si="3"/>
        <v>0.06562756358</v>
      </c>
      <c r="K1076" s="14">
        <v>1397.0</v>
      </c>
      <c r="L1076" s="98">
        <f t="shared" si="4"/>
        <v>0.07544264819</v>
      </c>
      <c r="M1076" s="98">
        <f t="shared" si="5"/>
        <v>-0.4176740308</v>
      </c>
    </row>
    <row r="1077">
      <c r="A1077" s="10" t="s">
        <v>1151</v>
      </c>
      <c r="B1077" s="11" t="s">
        <v>272</v>
      </c>
      <c r="C1077" s="12" t="s">
        <v>24</v>
      </c>
      <c r="D1077" s="14">
        <v>2494.0</v>
      </c>
      <c r="E1077" s="14">
        <f>420+1628</f>
        <v>2048</v>
      </c>
      <c r="F1077" s="98">
        <f t="shared" si="1"/>
        <v>-0.1788291901</v>
      </c>
      <c r="G1077" s="14">
        <f>1425+152</f>
        <v>1577</v>
      </c>
      <c r="H1077" s="98">
        <f t="shared" si="2"/>
        <v>-0.2299804688</v>
      </c>
      <c r="I1077" s="14">
        <f>227+1379</f>
        <v>1606</v>
      </c>
      <c r="J1077" s="98">
        <f t="shared" si="3"/>
        <v>0.01838934686</v>
      </c>
      <c r="K1077" s="14">
        <f>1312+139</f>
        <v>1451</v>
      </c>
      <c r="L1077" s="98">
        <f t="shared" si="4"/>
        <v>-0.09651307597</v>
      </c>
      <c r="M1077" s="98">
        <f t="shared" si="5"/>
        <v>-0.4182036889</v>
      </c>
    </row>
    <row r="1078">
      <c r="A1078" s="10" t="s">
        <v>954</v>
      </c>
      <c r="B1078" s="11" t="s">
        <v>309</v>
      </c>
      <c r="C1078" s="12" t="s">
        <v>24</v>
      </c>
      <c r="D1078" s="14">
        <v>1476.0</v>
      </c>
      <c r="E1078" s="14">
        <v>897.0</v>
      </c>
      <c r="F1078" s="98">
        <f t="shared" si="1"/>
        <v>-0.3922764228</v>
      </c>
      <c r="G1078" s="14">
        <v>811.0</v>
      </c>
      <c r="H1078" s="98">
        <f t="shared" si="2"/>
        <v>-0.09587513935</v>
      </c>
      <c r="I1078" s="14">
        <v>844.0</v>
      </c>
      <c r="J1078" s="98">
        <f t="shared" si="3"/>
        <v>0.04069050555</v>
      </c>
      <c r="K1078" s="14">
        <v>858.0</v>
      </c>
      <c r="L1078" s="98">
        <f t="shared" si="4"/>
        <v>0.01658767773</v>
      </c>
      <c r="M1078" s="98">
        <f t="shared" si="5"/>
        <v>-0.418699187</v>
      </c>
    </row>
    <row r="1079">
      <c r="A1079" s="10" t="s">
        <v>756</v>
      </c>
      <c r="B1079" s="11" t="s">
        <v>414</v>
      </c>
      <c r="C1079" s="12" t="s">
        <v>24</v>
      </c>
      <c r="D1079" s="14">
        <v>1034.0</v>
      </c>
      <c r="E1079" s="14">
        <v>852.0</v>
      </c>
      <c r="F1079" s="98">
        <f t="shared" si="1"/>
        <v>-0.1760154739</v>
      </c>
      <c r="G1079" s="14">
        <v>663.0</v>
      </c>
      <c r="H1079" s="98">
        <f t="shared" si="2"/>
        <v>-0.2218309859</v>
      </c>
      <c r="I1079" s="14">
        <v>565.0</v>
      </c>
      <c r="J1079" s="98">
        <f t="shared" si="3"/>
        <v>-0.1478129713</v>
      </c>
      <c r="K1079" s="14">
        <v>601.0</v>
      </c>
      <c r="L1079" s="98">
        <f t="shared" si="4"/>
        <v>0.06371681416</v>
      </c>
      <c r="M1079" s="98">
        <f t="shared" si="5"/>
        <v>-0.418762089</v>
      </c>
    </row>
    <row r="1080">
      <c r="A1080" s="10" t="s">
        <v>1182</v>
      </c>
      <c r="B1080" s="11" t="s">
        <v>256</v>
      </c>
      <c r="C1080" s="12" t="s">
        <v>24</v>
      </c>
      <c r="D1080" s="14">
        <v>2349.0</v>
      </c>
      <c r="E1080" s="14">
        <v>1834.0</v>
      </c>
      <c r="F1080" s="98">
        <f t="shared" si="1"/>
        <v>-0.2192422307</v>
      </c>
      <c r="G1080" s="14">
        <v>1663.0</v>
      </c>
      <c r="H1080" s="98">
        <f t="shared" si="2"/>
        <v>-0.09323882225</v>
      </c>
      <c r="I1080" s="14">
        <v>1421.0</v>
      </c>
      <c r="J1080" s="98">
        <f t="shared" si="3"/>
        <v>-0.1455201443</v>
      </c>
      <c r="K1080" s="14">
        <v>1364.0</v>
      </c>
      <c r="L1080" s="98">
        <f t="shared" si="4"/>
        <v>-0.04011259676</v>
      </c>
      <c r="M1080" s="98">
        <f t="shared" si="5"/>
        <v>-0.4193273734</v>
      </c>
    </row>
    <row r="1081">
      <c r="A1081" s="10" t="s">
        <v>1224</v>
      </c>
      <c r="B1081" s="11" t="s">
        <v>368</v>
      </c>
      <c r="C1081" s="12" t="s">
        <v>24</v>
      </c>
      <c r="D1081" s="14">
        <v>2775.0</v>
      </c>
      <c r="E1081" s="14">
        <v>1806.0</v>
      </c>
      <c r="F1081" s="98">
        <f t="shared" si="1"/>
        <v>-0.3491891892</v>
      </c>
      <c r="G1081" s="14">
        <v>1535.0</v>
      </c>
      <c r="H1081" s="98">
        <f t="shared" si="2"/>
        <v>-0.150055371</v>
      </c>
      <c r="I1081" s="14">
        <v>1452.0</v>
      </c>
      <c r="J1081" s="98">
        <f t="shared" si="3"/>
        <v>-0.05407166124</v>
      </c>
      <c r="K1081" s="14">
        <v>1611.0</v>
      </c>
      <c r="L1081" s="98">
        <f t="shared" si="4"/>
        <v>0.1095041322</v>
      </c>
      <c r="M1081" s="98">
        <f t="shared" si="5"/>
        <v>-0.4194594595</v>
      </c>
    </row>
    <row r="1082">
      <c r="A1082" s="10" t="s">
        <v>1041</v>
      </c>
      <c r="B1082" s="11" t="s">
        <v>88</v>
      </c>
      <c r="C1082" s="12" t="s">
        <v>24</v>
      </c>
      <c r="D1082" s="14">
        <v>2834.0</v>
      </c>
      <c r="E1082" s="14">
        <v>1904.0</v>
      </c>
      <c r="F1082" s="98">
        <f t="shared" si="1"/>
        <v>-0.3281580805</v>
      </c>
      <c r="G1082" s="14">
        <v>1544.0</v>
      </c>
      <c r="H1082" s="98">
        <f t="shared" si="2"/>
        <v>-0.1890756303</v>
      </c>
      <c r="I1082" s="14">
        <v>1554.0</v>
      </c>
      <c r="J1082" s="98">
        <f t="shared" si="3"/>
        <v>0.006476683938</v>
      </c>
      <c r="K1082" s="14">
        <v>1645.0</v>
      </c>
      <c r="L1082" s="98">
        <f t="shared" si="4"/>
        <v>0.05855855856</v>
      </c>
      <c r="M1082" s="98">
        <f t="shared" si="5"/>
        <v>-0.4195483416</v>
      </c>
    </row>
    <row r="1083">
      <c r="A1083" s="31" t="s">
        <v>985</v>
      </c>
      <c r="B1083" s="11" t="s">
        <v>658</v>
      </c>
      <c r="C1083" s="12" t="s">
        <v>24</v>
      </c>
      <c r="D1083" s="14">
        <v>1397.0</v>
      </c>
      <c r="E1083" s="14">
        <v>937.0</v>
      </c>
      <c r="F1083" s="98">
        <f t="shared" si="1"/>
        <v>-0.3292770222</v>
      </c>
      <c r="G1083" s="14">
        <v>814.0</v>
      </c>
      <c r="H1083" s="98">
        <f t="shared" si="2"/>
        <v>-0.1312700107</v>
      </c>
      <c r="I1083" s="14">
        <v>832.0</v>
      </c>
      <c r="J1083" s="98">
        <f t="shared" si="3"/>
        <v>0.02211302211</v>
      </c>
      <c r="K1083" s="14">
        <v>809.0</v>
      </c>
      <c r="L1083" s="98">
        <f t="shared" si="4"/>
        <v>-0.02764423077</v>
      </c>
      <c r="M1083" s="98">
        <f t="shared" si="5"/>
        <v>-0.4209019327</v>
      </c>
    </row>
    <row r="1084">
      <c r="A1084" s="10" t="s">
        <v>1175</v>
      </c>
      <c r="B1084" s="11" t="s">
        <v>256</v>
      </c>
      <c r="C1084" s="12" t="s">
        <v>24</v>
      </c>
      <c r="D1084" s="14">
        <v>1277.0</v>
      </c>
      <c r="E1084" s="14">
        <v>860.0</v>
      </c>
      <c r="F1084" s="98">
        <f t="shared" si="1"/>
        <v>-0.3265465936</v>
      </c>
      <c r="G1084" s="14">
        <v>645.0</v>
      </c>
      <c r="H1084" s="98">
        <f t="shared" si="2"/>
        <v>-0.25</v>
      </c>
      <c r="I1084" s="14">
        <v>697.0</v>
      </c>
      <c r="J1084" s="98">
        <f t="shared" si="3"/>
        <v>0.08062015504</v>
      </c>
      <c r="K1084" s="14">
        <v>739.0</v>
      </c>
      <c r="L1084" s="98">
        <f t="shared" si="4"/>
        <v>0.06025824964</v>
      </c>
      <c r="M1084" s="98">
        <f t="shared" si="5"/>
        <v>-0.4212999217</v>
      </c>
    </row>
    <row r="1085">
      <c r="A1085" s="10" t="s">
        <v>787</v>
      </c>
      <c r="B1085" s="11" t="s">
        <v>237</v>
      </c>
      <c r="C1085" s="12" t="s">
        <v>24</v>
      </c>
      <c r="D1085" s="14">
        <v>1111.0</v>
      </c>
      <c r="E1085" s="14">
        <v>922.0</v>
      </c>
      <c r="F1085" s="98">
        <f t="shared" si="1"/>
        <v>-0.1701170117</v>
      </c>
      <c r="G1085" s="14">
        <v>773.0</v>
      </c>
      <c r="H1085" s="98">
        <f t="shared" si="2"/>
        <v>-0.1616052061</v>
      </c>
      <c r="I1085" s="14">
        <v>704.0</v>
      </c>
      <c r="J1085" s="98">
        <f t="shared" si="3"/>
        <v>-0.0892626132</v>
      </c>
      <c r="K1085" s="14">
        <v>642.0</v>
      </c>
      <c r="L1085" s="98">
        <f t="shared" si="4"/>
        <v>-0.08806818182</v>
      </c>
      <c r="M1085" s="98">
        <f t="shared" si="5"/>
        <v>-0.4221422142</v>
      </c>
    </row>
    <row r="1086">
      <c r="A1086" s="31" t="s">
        <v>880</v>
      </c>
      <c r="B1086" s="11" t="s">
        <v>307</v>
      </c>
      <c r="C1086" s="12" t="s">
        <v>24</v>
      </c>
      <c r="D1086" s="14">
        <v>842.0</v>
      </c>
      <c r="E1086" s="14">
        <v>518.0</v>
      </c>
      <c r="F1086" s="98">
        <f t="shared" si="1"/>
        <v>-0.3847980998</v>
      </c>
      <c r="G1086" s="14">
        <v>498.0</v>
      </c>
      <c r="H1086" s="98">
        <f t="shared" si="2"/>
        <v>-0.03861003861</v>
      </c>
      <c r="I1086" s="14">
        <v>483.0</v>
      </c>
      <c r="J1086" s="98">
        <f t="shared" si="3"/>
        <v>-0.03012048193</v>
      </c>
      <c r="K1086" s="14">
        <v>486.0</v>
      </c>
      <c r="L1086" s="98">
        <f t="shared" si="4"/>
        <v>0.006211180124</v>
      </c>
      <c r="M1086" s="98">
        <f t="shared" si="5"/>
        <v>-0.4228028504</v>
      </c>
    </row>
    <row r="1087">
      <c r="A1087" s="31" t="s">
        <v>800</v>
      </c>
      <c r="B1087" s="11" t="s">
        <v>217</v>
      </c>
      <c r="C1087" s="12" t="s">
        <v>24</v>
      </c>
      <c r="D1087" s="14">
        <v>1294.0</v>
      </c>
      <c r="E1087" s="14">
        <v>941.0</v>
      </c>
      <c r="F1087" s="98">
        <f t="shared" si="1"/>
        <v>-0.272797527</v>
      </c>
      <c r="G1087" s="14">
        <v>669.0</v>
      </c>
      <c r="H1087" s="98">
        <f t="shared" si="2"/>
        <v>-0.2890541977</v>
      </c>
      <c r="I1087" s="14">
        <v>690.0</v>
      </c>
      <c r="J1087" s="98">
        <f t="shared" si="3"/>
        <v>0.03139013453</v>
      </c>
      <c r="K1087" s="14">
        <v>746.0</v>
      </c>
      <c r="L1087" s="98">
        <f t="shared" si="4"/>
        <v>0.08115942029</v>
      </c>
      <c r="M1087" s="98">
        <f t="shared" si="5"/>
        <v>-0.4234930448</v>
      </c>
    </row>
    <row r="1088">
      <c r="A1088" s="10" t="s">
        <v>1183</v>
      </c>
      <c r="B1088" s="11" t="s">
        <v>256</v>
      </c>
      <c r="C1088" s="12" t="s">
        <v>24</v>
      </c>
      <c r="D1088" s="14">
        <v>1660.0</v>
      </c>
      <c r="E1088" s="14">
        <v>1316.0</v>
      </c>
      <c r="F1088" s="98">
        <f t="shared" si="1"/>
        <v>-0.2072289157</v>
      </c>
      <c r="G1088" s="14">
        <v>1062.0</v>
      </c>
      <c r="H1088" s="98">
        <f t="shared" si="2"/>
        <v>-0.1930091185</v>
      </c>
      <c r="I1088" s="14">
        <v>983.0</v>
      </c>
      <c r="J1088" s="98">
        <f t="shared" si="3"/>
        <v>-0.07438794727</v>
      </c>
      <c r="K1088" s="14">
        <v>957.0</v>
      </c>
      <c r="L1088" s="98">
        <f t="shared" si="4"/>
        <v>-0.02644964395</v>
      </c>
      <c r="M1088" s="98">
        <f t="shared" si="5"/>
        <v>-0.4234939759</v>
      </c>
    </row>
    <row r="1089">
      <c r="A1089" s="10" t="s">
        <v>606</v>
      </c>
      <c r="B1089" s="11" t="s">
        <v>272</v>
      </c>
      <c r="C1089" s="12" t="s">
        <v>24</v>
      </c>
      <c r="D1089" s="14">
        <v>2483.0</v>
      </c>
      <c r="E1089" s="14">
        <v>1676.0</v>
      </c>
      <c r="F1089" s="98">
        <f t="shared" si="1"/>
        <v>-0.3250100685</v>
      </c>
      <c r="G1089" s="14">
        <v>1588.0</v>
      </c>
      <c r="H1089" s="98">
        <f t="shared" si="2"/>
        <v>-0.05250596659</v>
      </c>
      <c r="I1089" s="14">
        <v>1526.0</v>
      </c>
      <c r="J1089" s="98">
        <f t="shared" si="3"/>
        <v>-0.03904282116</v>
      </c>
      <c r="K1089" s="14">
        <v>1431.0</v>
      </c>
      <c r="L1089" s="98">
        <f t="shared" si="4"/>
        <v>-0.0622542595</v>
      </c>
      <c r="M1089" s="98">
        <f t="shared" si="5"/>
        <v>-0.423681031</v>
      </c>
    </row>
    <row r="1090">
      <c r="A1090" s="31" t="s">
        <v>282</v>
      </c>
      <c r="B1090" s="11" t="s">
        <v>300</v>
      </c>
      <c r="C1090" s="12" t="s">
        <v>24</v>
      </c>
      <c r="D1090" s="14">
        <v>1586.0</v>
      </c>
      <c r="E1090" s="14">
        <v>1079.0</v>
      </c>
      <c r="F1090" s="98">
        <f t="shared" si="1"/>
        <v>-0.3196721311</v>
      </c>
      <c r="G1090" s="14">
        <v>940.0</v>
      </c>
      <c r="H1090" s="98">
        <f t="shared" si="2"/>
        <v>-0.1288229842</v>
      </c>
      <c r="I1090" s="14">
        <v>895.0</v>
      </c>
      <c r="J1090" s="98">
        <f t="shared" si="3"/>
        <v>-0.04787234043</v>
      </c>
      <c r="K1090" s="14">
        <v>914.0</v>
      </c>
      <c r="L1090" s="98">
        <f t="shared" si="4"/>
        <v>0.02122905028</v>
      </c>
      <c r="M1090" s="98">
        <f t="shared" si="5"/>
        <v>-0.4237074401</v>
      </c>
    </row>
    <row r="1091">
      <c r="A1091" s="10" t="s">
        <v>341</v>
      </c>
      <c r="B1091" s="11" t="s">
        <v>309</v>
      </c>
      <c r="C1091" s="12" t="s">
        <v>24</v>
      </c>
      <c r="D1091" s="14">
        <v>1616.0</v>
      </c>
      <c r="E1091" s="14">
        <v>1071.0</v>
      </c>
      <c r="F1091" s="98">
        <f t="shared" si="1"/>
        <v>-0.3372524752</v>
      </c>
      <c r="G1091" s="14">
        <v>911.0</v>
      </c>
      <c r="H1091" s="98">
        <f t="shared" si="2"/>
        <v>-0.1493930906</v>
      </c>
      <c r="I1091" s="14">
        <v>915.0</v>
      </c>
      <c r="J1091" s="98">
        <f t="shared" si="3"/>
        <v>0.004390779363</v>
      </c>
      <c r="K1091" s="14">
        <v>931.0</v>
      </c>
      <c r="L1091" s="98">
        <f t="shared" si="4"/>
        <v>0.0174863388</v>
      </c>
      <c r="M1091" s="98">
        <f t="shared" si="5"/>
        <v>-0.4238861386</v>
      </c>
    </row>
    <row r="1092">
      <c r="A1092" s="10" t="s">
        <v>737</v>
      </c>
      <c r="B1092" s="11" t="s">
        <v>68</v>
      </c>
      <c r="C1092" s="12" t="s">
        <v>24</v>
      </c>
      <c r="D1092" s="14">
        <v>2324.0</v>
      </c>
      <c r="E1092" s="14">
        <v>1307.0</v>
      </c>
      <c r="F1092" s="98">
        <f t="shared" si="1"/>
        <v>-0.4376075731</v>
      </c>
      <c r="G1092" s="14">
        <v>1240.0</v>
      </c>
      <c r="H1092" s="98">
        <f t="shared" si="2"/>
        <v>-0.05126243305</v>
      </c>
      <c r="I1092" s="14">
        <v>1220.0</v>
      </c>
      <c r="J1092" s="98">
        <f t="shared" si="3"/>
        <v>-0.01612903226</v>
      </c>
      <c r="K1092" s="14">
        <v>1338.0</v>
      </c>
      <c r="L1092" s="98">
        <f t="shared" si="4"/>
        <v>0.09672131148</v>
      </c>
      <c r="M1092" s="98">
        <f t="shared" si="5"/>
        <v>-0.4242685026</v>
      </c>
    </row>
    <row r="1093">
      <c r="A1093" s="10" t="s">
        <v>1082</v>
      </c>
      <c r="B1093" s="11" t="s">
        <v>289</v>
      </c>
      <c r="C1093" s="12" t="s">
        <v>24</v>
      </c>
      <c r="D1093" s="19">
        <v>1996.0</v>
      </c>
      <c r="E1093" s="14">
        <v>1255.0</v>
      </c>
      <c r="F1093" s="98">
        <f t="shared" si="1"/>
        <v>-0.371242485</v>
      </c>
      <c r="G1093" s="14">
        <v>1046.0</v>
      </c>
      <c r="H1093" s="98">
        <f t="shared" si="2"/>
        <v>-0.1665338645</v>
      </c>
      <c r="I1093" s="14">
        <v>1012.0</v>
      </c>
      <c r="J1093" s="98">
        <f t="shared" si="3"/>
        <v>-0.03250478011</v>
      </c>
      <c r="K1093" s="14">
        <v>1148.0</v>
      </c>
      <c r="L1093" s="98">
        <f t="shared" si="4"/>
        <v>0.1343873518</v>
      </c>
      <c r="M1093" s="98">
        <f t="shared" si="5"/>
        <v>-0.4248496994</v>
      </c>
    </row>
    <row r="1094">
      <c r="A1094" s="31" t="s">
        <v>154</v>
      </c>
      <c r="B1094" s="11" t="s">
        <v>356</v>
      </c>
      <c r="C1094" s="12" t="s">
        <v>24</v>
      </c>
      <c r="D1094" s="14">
        <v>2404.0</v>
      </c>
      <c r="E1094" s="14">
        <v>1434.0</v>
      </c>
      <c r="F1094" s="98">
        <f t="shared" si="1"/>
        <v>-0.4034941764</v>
      </c>
      <c r="G1094" s="14">
        <v>1207.0</v>
      </c>
      <c r="H1094" s="98">
        <f t="shared" si="2"/>
        <v>-0.1582984658</v>
      </c>
      <c r="I1094" s="14">
        <v>1355.0</v>
      </c>
      <c r="J1094" s="98">
        <f t="shared" si="3"/>
        <v>0.1226180613</v>
      </c>
      <c r="K1094" s="14">
        <v>1376.0</v>
      </c>
      <c r="L1094" s="98">
        <f t="shared" si="4"/>
        <v>0.01549815498</v>
      </c>
      <c r="M1094" s="98">
        <f t="shared" si="5"/>
        <v>-0.4276206323</v>
      </c>
    </row>
    <row r="1095">
      <c r="A1095" s="31" t="s">
        <v>1262</v>
      </c>
      <c r="B1095" s="11" t="s">
        <v>517</v>
      </c>
      <c r="C1095" s="12" t="s">
        <v>24</v>
      </c>
      <c r="D1095" s="14">
        <v>1940.0</v>
      </c>
      <c r="E1095" s="14">
        <v>1495.0</v>
      </c>
      <c r="F1095" s="98">
        <f t="shared" si="1"/>
        <v>-0.2293814433</v>
      </c>
      <c r="G1095" s="14">
        <v>1200.0</v>
      </c>
      <c r="H1095" s="98">
        <f t="shared" si="2"/>
        <v>-0.1973244147</v>
      </c>
      <c r="I1095" s="14">
        <v>1190.0</v>
      </c>
      <c r="J1095" s="98">
        <f t="shared" si="3"/>
        <v>-0.008333333333</v>
      </c>
      <c r="K1095" s="14">
        <v>1109.0</v>
      </c>
      <c r="L1095" s="98">
        <f t="shared" si="4"/>
        <v>-0.06806722689</v>
      </c>
      <c r="M1095" s="98">
        <f t="shared" si="5"/>
        <v>-0.4283505155</v>
      </c>
    </row>
    <row r="1096">
      <c r="A1096" s="10" t="s">
        <v>977</v>
      </c>
      <c r="B1096" s="11" t="s">
        <v>482</v>
      </c>
      <c r="C1096" s="12" t="s">
        <v>24</v>
      </c>
      <c r="D1096" s="14">
        <v>2386.0</v>
      </c>
      <c r="E1096" s="14">
        <v>1546.0</v>
      </c>
      <c r="F1096" s="98">
        <f t="shared" si="1"/>
        <v>-0.3520536463</v>
      </c>
      <c r="G1096" s="14">
        <v>1566.0</v>
      </c>
      <c r="H1096" s="98">
        <f t="shared" si="2"/>
        <v>0.01293661061</v>
      </c>
      <c r="I1096" s="14">
        <v>1860.0</v>
      </c>
      <c r="J1096" s="98">
        <f t="shared" si="3"/>
        <v>0.1877394636</v>
      </c>
      <c r="K1096" s="14">
        <v>1363.0</v>
      </c>
      <c r="L1096" s="98">
        <f t="shared" si="4"/>
        <v>-0.2672043011</v>
      </c>
      <c r="M1096" s="98">
        <f t="shared" si="5"/>
        <v>-0.4287510478</v>
      </c>
    </row>
    <row r="1097">
      <c r="A1097" s="31" t="s">
        <v>432</v>
      </c>
      <c r="B1097" s="11" t="s">
        <v>471</v>
      </c>
      <c r="C1097" s="12" t="s">
        <v>24</v>
      </c>
      <c r="D1097" s="14">
        <v>2591.0</v>
      </c>
      <c r="E1097" s="14">
        <v>1825.0</v>
      </c>
      <c r="F1097" s="98">
        <f t="shared" si="1"/>
        <v>-0.2956387495</v>
      </c>
      <c r="G1097" s="14">
        <v>1494.0</v>
      </c>
      <c r="H1097" s="98">
        <f t="shared" si="2"/>
        <v>-0.181369863</v>
      </c>
      <c r="I1097" s="14">
        <v>1319.0</v>
      </c>
      <c r="J1097" s="98">
        <f t="shared" si="3"/>
        <v>-0.1171352075</v>
      </c>
      <c r="K1097" s="14">
        <v>1476.0</v>
      </c>
      <c r="L1097" s="98">
        <f t="shared" si="4"/>
        <v>0.1190295679</v>
      </c>
      <c r="M1097" s="98">
        <f t="shared" si="5"/>
        <v>-0.4303357777</v>
      </c>
    </row>
    <row r="1098">
      <c r="A1098" s="10" t="s">
        <v>1011</v>
      </c>
      <c r="B1098" s="11" t="s">
        <v>175</v>
      </c>
      <c r="C1098" s="12" t="s">
        <v>24</v>
      </c>
      <c r="D1098" s="14">
        <v>3249.0</v>
      </c>
      <c r="E1098" s="14">
        <v>1904.0</v>
      </c>
      <c r="F1098" s="98">
        <f t="shared" si="1"/>
        <v>-0.4139735303</v>
      </c>
      <c r="G1098" s="14">
        <v>1651.0</v>
      </c>
      <c r="H1098" s="98">
        <f t="shared" si="2"/>
        <v>-0.1328781513</v>
      </c>
      <c r="I1098" s="14">
        <v>1805.0</v>
      </c>
      <c r="J1098" s="98">
        <f t="shared" si="3"/>
        <v>0.09327680194</v>
      </c>
      <c r="K1098" s="14">
        <v>1848.0</v>
      </c>
      <c r="L1098" s="98">
        <f t="shared" si="4"/>
        <v>0.02382271468</v>
      </c>
      <c r="M1098" s="98">
        <f t="shared" si="5"/>
        <v>-0.431209603</v>
      </c>
    </row>
    <row r="1099">
      <c r="A1099" s="10" t="s">
        <v>947</v>
      </c>
      <c r="B1099" s="11" t="s">
        <v>215</v>
      </c>
      <c r="C1099" s="12" t="s">
        <v>24</v>
      </c>
      <c r="D1099" s="14">
        <v>2620.0</v>
      </c>
      <c r="E1099" s="14">
        <v>1936.0</v>
      </c>
      <c r="F1099" s="98">
        <f t="shared" si="1"/>
        <v>-0.2610687023</v>
      </c>
      <c r="G1099" s="14">
        <v>1536.0</v>
      </c>
      <c r="H1099" s="98">
        <f t="shared" si="2"/>
        <v>-0.2066115702</v>
      </c>
      <c r="I1099" s="14">
        <v>1434.0</v>
      </c>
      <c r="J1099" s="98">
        <f t="shared" si="3"/>
        <v>-0.06640625</v>
      </c>
      <c r="K1099" s="14">
        <v>1489.0</v>
      </c>
      <c r="L1099" s="98">
        <f t="shared" si="4"/>
        <v>0.03835425384</v>
      </c>
      <c r="M1099" s="98">
        <f t="shared" si="5"/>
        <v>-0.4316793893</v>
      </c>
    </row>
    <row r="1100">
      <c r="A1100" s="10" t="s">
        <v>849</v>
      </c>
      <c r="B1100" s="11" t="s">
        <v>243</v>
      </c>
      <c r="C1100" s="12" t="s">
        <v>24</v>
      </c>
      <c r="D1100" s="14">
        <v>3570.0</v>
      </c>
      <c r="E1100" s="14">
        <v>2383.0</v>
      </c>
      <c r="F1100" s="98">
        <f t="shared" si="1"/>
        <v>-0.3324929972</v>
      </c>
      <c r="G1100" s="14">
        <v>1911.0</v>
      </c>
      <c r="H1100" s="98">
        <f t="shared" si="2"/>
        <v>-0.1980696601</v>
      </c>
      <c r="I1100" s="14">
        <v>1834.0</v>
      </c>
      <c r="J1100" s="98">
        <f t="shared" si="3"/>
        <v>-0.04029304029</v>
      </c>
      <c r="K1100" s="14">
        <v>2026.0</v>
      </c>
      <c r="L1100" s="98">
        <f t="shared" si="4"/>
        <v>0.1046892039</v>
      </c>
      <c r="M1100" s="98">
        <f t="shared" si="5"/>
        <v>-0.4324929972</v>
      </c>
    </row>
    <row r="1101">
      <c r="A1101" s="10" t="s">
        <v>734</v>
      </c>
      <c r="B1101" s="11" t="s">
        <v>68</v>
      </c>
      <c r="C1101" s="12" t="s">
        <v>24</v>
      </c>
      <c r="D1101" s="99">
        <v>1694.0</v>
      </c>
      <c r="E1101" s="14">
        <v>1007.0</v>
      </c>
      <c r="F1101" s="98">
        <f t="shared" si="1"/>
        <v>-0.4055489965</v>
      </c>
      <c r="G1101" s="14">
        <v>960.0</v>
      </c>
      <c r="H1101" s="98">
        <f t="shared" si="2"/>
        <v>-0.04667328699</v>
      </c>
      <c r="I1101" s="14">
        <v>863.0</v>
      </c>
      <c r="J1101" s="98">
        <f t="shared" si="3"/>
        <v>-0.1010416667</v>
      </c>
      <c r="K1101" s="14">
        <v>960.0</v>
      </c>
      <c r="L1101" s="98">
        <f t="shared" si="4"/>
        <v>0.1123986095</v>
      </c>
      <c r="M1101" s="98">
        <f t="shared" si="5"/>
        <v>-0.4332939787</v>
      </c>
    </row>
    <row r="1102">
      <c r="A1102" s="31" t="s">
        <v>796</v>
      </c>
      <c r="B1102" s="11" t="s">
        <v>217</v>
      </c>
      <c r="C1102" s="12" t="s">
        <v>24</v>
      </c>
      <c r="D1102" s="14">
        <v>2517.0</v>
      </c>
      <c r="E1102" s="14">
        <v>1866.0</v>
      </c>
      <c r="F1102" s="98">
        <f t="shared" si="1"/>
        <v>-0.2586412396</v>
      </c>
      <c r="G1102" s="14">
        <v>1483.0</v>
      </c>
      <c r="H1102" s="98">
        <f t="shared" si="2"/>
        <v>-0.2052518757</v>
      </c>
      <c r="I1102" s="14">
        <v>1407.0</v>
      </c>
      <c r="J1102" s="98">
        <f t="shared" si="3"/>
        <v>-0.05124747134</v>
      </c>
      <c r="K1102" s="14">
        <v>1425.0</v>
      </c>
      <c r="L1102" s="98">
        <f t="shared" si="4"/>
        <v>0.01279317697</v>
      </c>
      <c r="M1102" s="98">
        <f t="shared" si="5"/>
        <v>-0.4338498212</v>
      </c>
    </row>
    <row r="1103">
      <c r="A1103" s="10" t="s">
        <v>965</v>
      </c>
      <c r="B1103" s="11" t="s">
        <v>194</v>
      </c>
      <c r="C1103" s="12" t="s">
        <v>24</v>
      </c>
      <c r="D1103" s="14">
        <v>1517.0</v>
      </c>
      <c r="E1103" s="14">
        <v>1123.0</v>
      </c>
      <c r="F1103" s="98">
        <f t="shared" si="1"/>
        <v>-0.2597231378</v>
      </c>
      <c r="G1103" s="14">
        <v>1027.0</v>
      </c>
      <c r="H1103" s="98">
        <f t="shared" si="2"/>
        <v>-0.08548530721</v>
      </c>
      <c r="I1103" s="14">
        <v>935.0</v>
      </c>
      <c r="J1103" s="98">
        <f t="shared" si="3"/>
        <v>-0.08958130477</v>
      </c>
      <c r="K1103" s="14">
        <v>856.0</v>
      </c>
      <c r="L1103" s="98">
        <f t="shared" si="4"/>
        <v>-0.08449197861</v>
      </c>
      <c r="M1103" s="98">
        <f t="shared" si="5"/>
        <v>-0.4357284113</v>
      </c>
    </row>
    <row r="1104">
      <c r="A1104" s="31" t="s">
        <v>664</v>
      </c>
      <c r="B1104" s="11" t="s">
        <v>356</v>
      </c>
      <c r="C1104" s="12" t="s">
        <v>24</v>
      </c>
      <c r="D1104" s="14">
        <v>2260.0</v>
      </c>
      <c r="E1104" s="14">
        <v>1706.0</v>
      </c>
      <c r="F1104" s="98">
        <f t="shared" si="1"/>
        <v>-0.2451327434</v>
      </c>
      <c r="G1104" s="14">
        <v>1400.0</v>
      </c>
      <c r="H1104" s="98">
        <f t="shared" si="2"/>
        <v>-0.1793669402</v>
      </c>
      <c r="I1104" s="14">
        <v>1326.0</v>
      </c>
      <c r="J1104" s="98">
        <f t="shared" si="3"/>
        <v>-0.05285714286</v>
      </c>
      <c r="K1104" s="14">
        <v>1274.0</v>
      </c>
      <c r="L1104" s="98">
        <f t="shared" si="4"/>
        <v>-0.03921568627</v>
      </c>
      <c r="M1104" s="98">
        <f t="shared" si="5"/>
        <v>-0.4362831858</v>
      </c>
    </row>
    <row r="1105">
      <c r="A1105" s="31" t="s">
        <v>1102</v>
      </c>
      <c r="B1105" s="11" t="s">
        <v>356</v>
      </c>
      <c r="C1105" s="12" t="s">
        <v>24</v>
      </c>
      <c r="D1105" s="14">
        <v>2016.0</v>
      </c>
      <c r="E1105" s="14">
        <v>1468.0</v>
      </c>
      <c r="F1105" s="98">
        <f t="shared" si="1"/>
        <v>-0.2718253968</v>
      </c>
      <c r="G1105" s="14">
        <v>1287.0</v>
      </c>
      <c r="H1105" s="98">
        <f t="shared" si="2"/>
        <v>-0.1232970027</v>
      </c>
      <c r="I1105" s="14">
        <v>1305.0</v>
      </c>
      <c r="J1105" s="98">
        <f t="shared" si="3"/>
        <v>0.01398601399</v>
      </c>
      <c r="K1105" s="14">
        <v>1135.0</v>
      </c>
      <c r="L1105" s="98">
        <f t="shared" si="4"/>
        <v>-0.1302681992</v>
      </c>
      <c r="M1105" s="98">
        <f t="shared" si="5"/>
        <v>-0.4370039683</v>
      </c>
    </row>
    <row r="1106">
      <c r="A1106" s="10" t="s">
        <v>418</v>
      </c>
      <c r="B1106" s="11" t="s">
        <v>215</v>
      </c>
      <c r="C1106" s="12" t="s">
        <v>24</v>
      </c>
      <c r="D1106" s="14">
        <v>2173.0</v>
      </c>
      <c r="E1106" s="14">
        <v>1475.0</v>
      </c>
      <c r="F1106" s="98">
        <f t="shared" si="1"/>
        <v>-0.3212149103</v>
      </c>
      <c r="G1106" s="14">
        <v>1211.0</v>
      </c>
      <c r="H1106" s="98">
        <f t="shared" si="2"/>
        <v>-0.1789830508</v>
      </c>
      <c r="I1106" s="14">
        <v>1104.0</v>
      </c>
      <c r="J1106" s="98">
        <f t="shared" si="3"/>
        <v>-0.08835672998</v>
      </c>
      <c r="K1106" s="14">
        <v>1223.0</v>
      </c>
      <c r="L1106" s="98">
        <f t="shared" si="4"/>
        <v>0.1077898551</v>
      </c>
      <c r="M1106" s="98">
        <f t="shared" si="5"/>
        <v>-0.4371836171</v>
      </c>
    </row>
    <row r="1107">
      <c r="A1107" s="31" t="s">
        <v>588</v>
      </c>
      <c r="B1107" s="11" t="s">
        <v>300</v>
      </c>
      <c r="C1107" s="12" t="s">
        <v>24</v>
      </c>
      <c r="D1107" s="14">
        <v>1649.0</v>
      </c>
      <c r="E1107" s="14">
        <v>1139.0</v>
      </c>
      <c r="F1107" s="98">
        <f t="shared" si="1"/>
        <v>-0.3092783505</v>
      </c>
      <c r="G1107" s="14">
        <v>1099.0</v>
      </c>
      <c r="H1107" s="98">
        <f t="shared" si="2"/>
        <v>-0.03511852502</v>
      </c>
      <c r="I1107" s="14">
        <v>1026.0</v>
      </c>
      <c r="J1107" s="98">
        <f t="shared" si="3"/>
        <v>-0.06642402184</v>
      </c>
      <c r="K1107" s="14">
        <v>928.0</v>
      </c>
      <c r="L1107" s="98">
        <f t="shared" si="4"/>
        <v>-0.0955165692</v>
      </c>
      <c r="M1107" s="98">
        <f t="shared" si="5"/>
        <v>-0.4372346877</v>
      </c>
    </row>
    <row r="1108">
      <c r="A1108" s="31" t="s">
        <v>250</v>
      </c>
      <c r="B1108" s="11" t="s">
        <v>471</v>
      </c>
      <c r="C1108" s="12" t="s">
        <v>24</v>
      </c>
      <c r="D1108" s="14">
        <v>1405.0</v>
      </c>
      <c r="E1108" s="14">
        <v>1105.0</v>
      </c>
      <c r="F1108" s="98">
        <f t="shared" si="1"/>
        <v>-0.2135231317</v>
      </c>
      <c r="G1108" s="14">
        <v>871.0</v>
      </c>
      <c r="H1108" s="98">
        <f t="shared" si="2"/>
        <v>-0.2117647059</v>
      </c>
      <c r="I1108" s="14">
        <v>705.0</v>
      </c>
      <c r="J1108" s="98">
        <f t="shared" si="3"/>
        <v>-0.1905855339</v>
      </c>
      <c r="K1108" s="14">
        <v>790.0</v>
      </c>
      <c r="L1108" s="98">
        <f t="shared" si="4"/>
        <v>0.1205673759</v>
      </c>
      <c r="M1108" s="98">
        <f t="shared" si="5"/>
        <v>-0.4377224199</v>
      </c>
    </row>
    <row r="1109">
      <c r="A1109" s="31" t="s">
        <v>1093</v>
      </c>
      <c r="B1109" s="11" t="s">
        <v>356</v>
      </c>
      <c r="C1109" s="12" t="s">
        <v>24</v>
      </c>
      <c r="D1109" s="14">
        <v>1353.0</v>
      </c>
      <c r="E1109" s="14">
        <v>1067.0</v>
      </c>
      <c r="F1109" s="98">
        <f t="shared" si="1"/>
        <v>-0.2113821138</v>
      </c>
      <c r="G1109" s="14">
        <v>814.0</v>
      </c>
      <c r="H1109" s="98">
        <f t="shared" si="2"/>
        <v>-0.2371134021</v>
      </c>
      <c r="I1109" s="14">
        <v>691.0</v>
      </c>
      <c r="J1109" s="98">
        <f t="shared" si="3"/>
        <v>-0.1511056511</v>
      </c>
      <c r="K1109" s="14">
        <v>760.0</v>
      </c>
      <c r="L1109" s="98">
        <f t="shared" si="4"/>
        <v>0.0998552822</v>
      </c>
      <c r="M1109" s="98">
        <f t="shared" si="5"/>
        <v>-0.4382852919</v>
      </c>
    </row>
    <row r="1110">
      <c r="A1110" s="10" t="s">
        <v>868</v>
      </c>
      <c r="B1110" s="11" t="s">
        <v>168</v>
      </c>
      <c r="C1110" s="12" t="s">
        <v>24</v>
      </c>
      <c r="D1110" s="14">
        <v>2245.0</v>
      </c>
      <c r="E1110" s="14">
        <v>1378.0</v>
      </c>
      <c r="F1110" s="98">
        <f t="shared" si="1"/>
        <v>-0.3861915367</v>
      </c>
      <c r="G1110" s="14">
        <v>1133.0</v>
      </c>
      <c r="H1110" s="98">
        <f t="shared" si="2"/>
        <v>-0.1777939042</v>
      </c>
      <c r="I1110" s="14">
        <v>1081.0</v>
      </c>
      <c r="J1110" s="98">
        <f t="shared" si="3"/>
        <v>-0.04589585172</v>
      </c>
      <c r="K1110" s="14">
        <v>1259.0</v>
      </c>
      <c r="L1110" s="98">
        <f t="shared" si="4"/>
        <v>0.1646623497</v>
      </c>
      <c r="M1110" s="98">
        <f t="shared" si="5"/>
        <v>-0.4391982183</v>
      </c>
    </row>
    <row r="1111">
      <c r="A1111" s="31" t="s">
        <v>407</v>
      </c>
      <c r="B1111" s="11" t="s">
        <v>356</v>
      </c>
      <c r="C1111" s="12" t="s">
        <v>24</v>
      </c>
      <c r="D1111" s="14">
        <v>1195.0</v>
      </c>
      <c r="E1111" s="14">
        <v>844.0</v>
      </c>
      <c r="F1111" s="98">
        <f t="shared" si="1"/>
        <v>-0.2937238494</v>
      </c>
      <c r="G1111" s="14">
        <v>791.0</v>
      </c>
      <c r="H1111" s="98">
        <f t="shared" si="2"/>
        <v>-0.06279620853</v>
      </c>
      <c r="I1111" s="14">
        <v>707.0</v>
      </c>
      <c r="J1111" s="98">
        <f t="shared" si="3"/>
        <v>-0.1061946903</v>
      </c>
      <c r="K1111" s="14">
        <v>670.0</v>
      </c>
      <c r="L1111" s="98">
        <f t="shared" si="4"/>
        <v>-0.05233380481</v>
      </c>
      <c r="M1111" s="98">
        <f t="shared" si="5"/>
        <v>-0.4393305439</v>
      </c>
    </row>
    <row r="1112">
      <c r="A1112" s="10" t="s">
        <v>445</v>
      </c>
      <c r="B1112" s="11" t="s">
        <v>237</v>
      </c>
      <c r="C1112" s="12" t="s">
        <v>24</v>
      </c>
      <c r="D1112" s="14">
        <v>1106.0</v>
      </c>
      <c r="E1112" s="14">
        <v>912.0</v>
      </c>
      <c r="F1112" s="98">
        <f t="shared" si="1"/>
        <v>-0.1754068716</v>
      </c>
      <c r="G1112" s="14">
        <v>717.0</v>
      </c>
      <c r="H1112" s="98">
        <f t="shared" si="2"/>
        <v>-0.2138157895</v>
      </c>
      <c r="I1112" s="14">
        <v>661.0</v>
      </c>
      <c r="J1112" s="98">
        <f t="shared" si="3"/>
        <v>-0.07810320781</v>
      </c>
      <c r="K1112" s="14">
        <v>620.0</v>
      </c>
      <c r="L1112" s="98">
        <f t="shared" si="4"/>
        <v>-0.06202723147</v>
      </c>
      <c r="M1112" s="98">
        <f t="shared" si="5"/>
        <v>-0.4394213382</v>
      </c>
    </row>
    <row r="1113">
      <c r="A1113" s="31" t="s">
        <v>1049</v>
      </c>
      <c r="B1113" s="11" t="s">
        <v>54</v>
      </c>
      <c r="C1113" s="12" t="s">
        <v>24</v>
      </c>
      <c r="D1113" s="14">
        <v>1558.0</v>
      </c>
      <c r="E1113" s="14">
        <v>1066.0</v>
      </c>
      <c r="F1113" s="98">
        <f t="shared" si="1"/>
        <v>-0.3157894737</v>
      </c>
      <c r="G1113" s="14">
        <v>914.0</v>
      </c>
      <c r="H1113" s="98">
        <f t="shared" si="2"/>
        <v>-0.1425891182</v>
      </c>
      <c r="I1113" s="14">
        <v>871.0</v>
      </c>
      <c r="J1113" s="98">
        <f t="shared" si="3"/>
        <v>-0.04704595186</v>
      </c>
      <c r="K1113" s="14">
        <v>873.0</v>
      </c>
      <c r="L1113" s="98">
        <f t="shared" si="4"/>
        <v>0.002296211251</v>
      </c>
      <c r="M1113" s="98">
        <f t="shared" si="5"/>
        <v>-0.4396662388</v>
      </c>
    </row>
    <row r="1114">
      <c r="A1114" s="31" t="s">
        <v>996</v>
      </c>
      <c r="B1114" s="11" t="s">
        <v>658</v>
      </c>
      <c r="C1114" s="12" t="s">
        <v>24</v>
      </c>
      <c r="D1114" s="14">
        <v>2279.0</v>
      </c>
      <c r="E1114" s="14">
        <v>1808.0</v>
      </c>
      <c r="F1114" s="98">
        <f t="shared" si="1"/>
        <v>-0.2066695919</v>
      </c>
      <c r="G1114" s="14">
        <v>1416.0</v>
      </c>
      <c r="H1114" s="98">
        <f t="shared" si="2"/>
        <v>-0.2168141593</v>
      </c>
      <c r="I1114" s="14">
        <v>1381.0</v>
      </c>
      <c r="J1114" s="98">
        <f t="shared" si="3"/>
        <v>-0.02471751412</v>
      </c>
      <c r="K1114" s="14">
        <v>1274.0</v>
      </c>
      <c r="L1114" s="98">
        <f t="shared" si="4"/>
        <v>-0.07748008689</v>
      </c>
      <c r="M1114" s="98">
        <f t="shared" si="5"/>
        <v>-0.4409828872</v>
      </c>
    </row>
    <row r="1115">
      <c r="A1115" s="10" t="s">
        <v>1206</v>
      </c>
      <c r="B1115" s="11" t="s">
        <v>374</v>
      </c>
      <c r="C1115" s="12" t="s">
        <v>24</v>
      </c>
      <c r="D1115" s="14">
        <v>3192.0</v>
      </c>
      <c r="E1115" s="14">
        <v>1940.0</v>
      </c>
      <c r="F1115" s="98">
        <f t="shared" si="1"/>
        <v>-0.3922305764</v>
      </c>
      <c r="G1115" s="14">
        <v>1677.0</v>
      </c>
      <c r="H1115" s="98">
        <f t="shared" si="2"/>
        <v>-0.1355670103</v>
      </c>
      <c r="I1115" s="14">
        <v>1587.0</v>
      </c>
      <c r="J1115" s="98">
        <f t="shared" si="3"/>
        <v>-0.05366726297</v>
      </c>
      <c r="K1115" s="14">
        <v>1782.0</v>
      </c>
      <c r="L1115" s="98">
        <f t="shared" si="4"/>
        <v>0.1228733459</v>
      </c>
      <c r="M1115" s="98">
        <f t="shared" si="5"/>
        <v>-0.4417293233</v>
      </c>
    </row>
    <row r="1116">
      <c r="A1116" s="10" t="s">
        <v>890</v>
      </c>
      <c r="B1116" s="11" t="s">
        <v>276</v>
      </c>
      <c r="C1116" s="12" t="s">
        <v>24</v>
      </c>
      <c r="D1116" s="14">
        <v>1673.0</v>
      </c>
      <c r="E1116" s="14">
        <v>1053.0</v>
      </c>
      <c r="F1116" s="98">
        <f t="shared" si="1"/>
        <v>-0.3705917513</v>
      </c>
      <c r="G1116" s="14">
        <v>878.0</v>
      </c>
      <c r="H1116" s="98">
        <f t="shared" si="2"/>
        <v>-0.1661918329</v>
      </c>
      <c r="I1116" s="14">
        <v>854.0</v>
      </c>
      <c r="J1116" s="98">
        <f t="shared" si="3"/>
        <v>-0.02733485194</v>
      </c>
      <c r="K1116" s="14">
        <v>931.0</v>
      </c>
      <c r="L1116" s="98">
        <f t="shared" si="4"/>
        <v>0.09016393443</v>
      </c>
      <c r="M1116" s="98">
        <f t="shared" si="5"/>
        <v>-0.4435146444</v>
      </c>
    </row>
    <row r="1117">
      <c r="A1117" s="10" t="s">
        <v>1187</v>
      </c>
      <c r="B1117" s="11" t="s">
        <v>256</v>
      </c>
      <c r="C1117" s="12" t="s">
        <v>24</v>
      </c>
      <c r="D1117" s="14">
        <v>1544.0</v>
      </c>
      <c r="E1117" s="14">
        <v>1006.0</v>
      </c>
      <c r="F1117" s="98">
        <f t="shared" si="1"/>
        <v>-0.3484455959</v>
      </c>
      <c r="G1117" s="14">
        <v>854.0</v>
      </c>
      <c r="H1117" s="98">
        <f t="shared" si="2"/>
        <v>-0.1510934394</v>
      </c>
      <c r="I1117" s="14">
        <v>839.0</v>
      </c>
      <c r="J1117" s="98">
        <f t="shared" si="3"/>
        <v>-0.01756440281</v>
      </c>
      <c r="K1117" s="14">
        <v>859.0</v>
      </c>
      <c r="L1117" s="98">
        <f t="shared" si="4"/>
        <v>0.02383790226</v>
      </c>
      <c r="M1117" s="98">
        <f t="shared" si="5"/>
        <v>-0.4436528497</v>
      </c>
    </row>
    <row r="1118">
      <c r="A1118" s="10" t="s">
        <v>1088</v>
      </c>
      <c r="B1118" s="11" t="s">
        <v>289</v>
      </c>
      <c r="C1118" s="12" t="s">
        <v>24</v>
      </c>
      <c r="D1118" s="14">
        <v>1314.0</v>
      </c>
      <c r="E1118" s="14">
        <v>915.0</v>
      </c>
      <c r="F1118" s="98">
        <f t="shared" si="1"/>
        <v>-0.303652968</v>
      </c>
      <c r="G1118" s="14">
        <v>782.0</v>
      </c>
      <c r="H1118" s="98">
        <f t="shared" si="2"/>
        <v>-0.1453551913</v>
      </c>
      <c r="I1118" s="14">
        <v>666.0</v>
      </c>
      <c r="J1118" s="98">
        <f t="shared" si="3"/>
        <v>-0.1483375959</v>
      </c>
      <c r="K1118" s="14">
        <v>731.0</v>
      </c>
      <c r="L1118" s="98">
        <f t="shared" si="4"/>
        <v>0.0975975976</v>
      </c>
      <c r="M1118" s="98">
        <f t="shared" si="5"/>
        <v>-0.4436834094</v>
      </c>
    </row>
    <row r="1119">
      <c r="A1119" s="10" t="s">
        <v>1152</v>
      </c>
      <c r="B1119" s="11" t="s">
        <v>272</v>
      </c>
      <c r="C1119" s="12" t="s">
        <v>24</v>
      </c>
      <c r="D1119" s="14">
        <v>1974.0</v>
      </c>
      <c r="E1119" s="14">
        <v>1499.0</v>
      </c>
      <c r="F1119" s="98">
        <f t="shared" si="1"/>
        <v>-0.2406281662</v>
      </c>
      <c r="G1119" s="14">
        <v>1299.0</v>
      </c>
      <c r="H1119" s="98">
        <f t="shared" si="2"/>
        <v>-0.1334222815</v>
      </c>
      <c r="I1119" s="14">
        <v>986.0</v>
      </c>
      <c r="J1119" s="98">
        <f t="shared" si="3"/>
        <v>-0.2409545804</v>
      </c>
      <c r="K1119" s="14">
        <v>1096.0</v>
      </c>
      <c r="L1119" s="98">
        <f t="shared" si="4"/>
        <v>0.1115618661</v>
      </c>
      <c r="M1119" s="98">
        <f t="shared" si="5"/>
        <v>-0.4447821682</v>
      </c>
    </row>
    <row r="1120">
      <c r="A1120" s="31" t="s">
        <v>874</v>
      </c>
      <c r="B1120" s="11" t="s">
        <v>307</v>
      </c>
      <c r="C1120" s="12" t="s">
        <v>24</v>
      </c>
      <c r="D1120" s="14">
        <v>1034.0</v>
      </c>
      <c r="E1120" s="14">
        <v>623.0</v>
      </c>
      <c r="F1120" s="98">
        <f t="shared" si="1"/>
        <v>-0.3974854932</v>
      </c>
      <c r="G1120" s="14">
        <v>553.0</v>
      </c>
      <c r="H1120" s="98">
        <f t="shared" si="2"/>
        <v>-0.1123595506</v>
      </c>
      <c r="I1120" s="14">
        <v>554.0</v>
      </c>
      <c r="J1120" s="98">
        <f t="shared" si="3"/>
        <v>0.001808318264</v>
      </c>
      <c r="K1120" s="14">
        <v>572.0</v>
      </c>
      <c r="L1120" s="98">
        <f t="shared" si="4"/>
        <v>0.03249097473</v>
      </c>
      <c r="M1120" s="98">
        <f t="shared" si="5"/>
        <v>-0.4468085106</v>
      </c>
    </row>
    <row r="1121">
      <c r="A1121" s="10" t="s">
        <v>1026</v>
      </c>
      <c r="B1121" s="11" t="s">
        <v>88</v>
      </c>
      <c r="C1121" s="12" t="s">
        <v>24</v>
      </c>
      <c r="D1121" s="14">
        <v>2082.0</v>
      </c>
      <c r="E1121" s="14">
        <v>1660.0</v>
      </c>
      <c r="F1121" s="98">
        <f t="shared" si="1"/>
        <v>-0.2026897214</v>
      </c>
      <c r="G1121" s="14">
        <v>706.0</v>
      </c>
      <c r="H1121" s="98">
        <f t="shared" si="2"/>
        <v>-0.5746987952</v>
      </c>
      <c r="I1121" s="14">
        <v>983.0</v>
      </c>
      <c r="J1121" s="98">
        <f t="shared" si="3"/>
        <v>0.3923512748</v>
      </c>
      <c r="K1121" s="14">
        <v>1147.0</v>
      </c>
      <c r="L1121" s="98">
        <f t="shared" si="4"/>
        <v>0.1668362157</v>
      </c>
      <c r="M1121" s="98">
        <f t="shared" si="5"/>
        <v>-0.4490874159</v>
      </c>
    </row>
    <row r="1122">
      <c r="A1122" s="10" t="s">
        <v>1160</v>
      </c>
      <c r="B1122" s="11" t="s">
        <v>272</v>
      </c>
      <c r="C1122" s="12" t="s">
        <v>24</v>
      </c>
      <c r="D1122" s="14">
        <v>2384.0</v>
      </c>
      <c r="E1122" s="14">
        <v>1785.0</v>
      </c>
      <c r="F1122" s="98">
        <f t="shared" si="1"/>
        <v>-0.2512583893</v>
      </c>
      <c r="G1122" s="14">
        <v>1453.0</v>
      </c>
      <c r="H1122" s="98">
        <f t="shared" si="2"/>
        <v>-0.1859943978</v>
      </c>
      <c r="I1122" s="14">
        <v>1284.0</v>
      </c>
      <c r="J1122" s="98">
        <f t="shared" si="3"/>
        <v>-0.1163110805</v>
      </c>
      <c r="K1122" s="14">
        <v>1309.0</v>
      </c>
      <c r="L1122" s="98">
        <f t="shared" si="4"/>
        <v>0.01947040498</v>
      </c>
      <c r="M1122" s="98">
        <f t="shared" si="5"/>
        <v>-0.4509228188</v>
      </c>
    </row>
    <row r="1123">
      <c r="A1123" s="31" t="s">
        <v>1099</v>
      </c>
      <c r="B1123" s="11" t="s">
        <v>356</v>
      </c>
      <c r="C1123" s="12" t="s">
        <v>24</v>
      </c>
      <c r="D1123" s="14">
        <v>1450.0</v>
      </c>
      <c r="E1123" s="14">
        <v>917.0</v>
      </c>
      <c r="F1123" s="98">
        <f t="shared" si="1"/>
        <v>-0.3675862069</v>
      </c>
      <c r="G1123" s="14">
        <v>813.0</v>
      </c>
      <c r="H1123" s="98">
        <f t="shared" si="2"/>
        <v>-0.1134133043</v>
      </c>
      <c r="I1123" s="14">
        <v>727.0</v>
      </c>
      <c r="J1123" s="98">
        <f t="shared" si="3"/>
        <v>-0.1057810578</v>
      </c>
      <c r="K1123" s="14">
        <v>796.0</v>
      </c>
      <c r="L1123" s="98">
        <f t="shared" si="4"/>
        <v>0.09491059147</v>
      </c>
      <c r="M1123" s="98">
        <f t="shared" si="5"/>
        <v>-0.4510344828</v>
      </c>
    </row>
    <row r="1124">
      <c r="A1124" s="10" t="s">
        <v>1205</v>
      </c>
      <c r="B1124" s="11" t="s">
        <v>374</v>
      </c>
      <c r="C1124" s="12" t="s">
        <v>24</v>
      </c>
      <c r="D1124" s="14">
        <v>1447.0</v>
      </c>
      <c r="E1124" s="14">
        <v>925.0</v>
      </c>
      <c r="F1124" s="98">
        <f t="shared" si="1"/>
        <v>-0.3607463718</v>
      </c>
      <c r="G1124" s="14">
        <v>831.0</v>
      </c>
      <c r="H1124" s="98">
        <f t="shared" si="2"/>
        <v>-0.1016216216</v>
      </c>
      <c r="I1124" s="14">
        <v>805.0</v>
      </c>
      <c r="J1124" s="98">
        <f t="shared" si="3"/>
        <v>-0.03128760529</v>
      </c>
      <c r="K1124" s="14">
        <v>794.0</v>
      </c>
      <c r="L1124" s="98">
        <f t="shared" si="4"/>
        <v>-0.01366459627</v>
      </c>
      <c r="M1124" s="98">
        <f t="shared" si="5"/>
        <v>-0.4512785073</v>
      </c>
    </row>
    <row r="1125">
      <c r="A1125" s="31" t="s">
        <v>721</v>
      </c>
      <c r="B1125" s="11" t="s">
        <v>412</v>
      </c>
      <c r="C1125" s="12" t="s">
        <v>24</v>
      </c>
      <c r="D1125" s="14">
        <v>1317.0</v>
      </c>
      <c r="E1125" s="14">
        <v>764.0</v>
      </c>
      <c r="F1125" s="98">
        <f t="shared" si="1"/>
        <v>-0.4198936978</v>
      </c>
      <c r="G1125" s="14">
        <v>733.0</v>
      </c>
      <c r="H1125" s="98">
        <f t="shared" si="2"/>
        <v>-0.04057591623</v>
      </c>
      <c r="I1125" s="14">
        <v>780.0</v>
      </c>
      <c r="J1125" s="98">
        <f t="shared" si="3"/>
        <v>0.06412005457</v>
      </c>
      <c r="K1125" s="14">
        <v>722.0</v>
      </c>
      <c r="L1125" s="98">
        <f t="shared" si="4"/>
        <v>-0.07435897436</v>
      </c>
      <c r="M1125" s="98">
        <f t="shared" si="5"/>
        <v>-0.4517843584</v>
      </c>
    </row>
    <row r="1126">
      <c r="A1126" s="10" t="s">
        <v>770</v>
      </c>
      <c r="B1126" s="11" t="s">
        <v>96</v>
      </c>
      <c r="C1126" s="12" t="s">
        <v>24</v>
      </c>
      <c r="D1126" s="14">
        <v>999.0</v>
      </c>
      <c r="E1126" s="14">
        <v>536.0</v>
      </c>
      <c r="F1126" s="98">
        <f t="shared" si="1"/>
        <v>-0.4634634635</v>
      </c>
      <c r="G1126" s="14">
        <v>444.0</v>
      </c>
      <c r="H1126" s="98">
        <f t="shared" si="2"/>
        <v>-0.171641791</v>
      </c>
      <c r="I1126" s="14">
        <v>454.0</v>
      </c>
      <c r="J1126" s="98">
        <f t="shared" si="3"/>
        <v>0.02252252252</v>
      </c>
      <c r="K1126" s="14">
        <v>546.0</v>
      </c>
      <c r="L1126" s="98">
        <f t="shared" si="4"/>
        <v>0.2026431718</v>
      </c>
      <c r="M1126" s="98">
        <f t="shared" si="5"/>
        <v>-0.4534534535</v>
      </c>
    </row>
    <row r="1127">
      <c r="A1127" s="31" t="s">
        <v>879</v>
      </c>
      <c r="B1127" s="11" t="s">
        <v>307</v>
      </c>
      <c r="C1127" s="12" t="s">
        <v>24</v>
      </c>
      <c r="D1127" s="14">
        <v>980.0</v>
      </c>
      <c r="E1127" s="14">
        <v>718.0</v>
      </c>
      <c r="F1127" s="98">
        <f t="shared" si="1"/>
        <v>-0.2673469388</v>
      </c>
      <c r="G1127" s="14">
        <v>625.0</v>
      </c>
      <c r="H1127" s="98">
        <f t="shared" si="2"/>
        <v>-0.1295264624</v>
      </c>
      <c r="I1127" s="14">
        <v>544.0</v>
      </c>
      <c r="J1127" s="98">
        <f t="shared" si="3"/>
        <v>-0.1296</v>
      </c>
      <c r="K1127" s="14">
        <v>535.0</v>
      </c>
      <c r="L1127" s="98">
        <f t="shared" si="4"/>
        <v>-0.01654411765</v>
      </c>
      <c r="M1127" s="98">
        <f t="shared" si="5"/>
        <v>-0.4540816327</v>
      </c>
    </row>
    <row r="1128">
      <c r="A1128" s="10" t="s">
        <v>896</v>
      </c>
      <c r="B1128" s="11" t="s">
        <v>104</v>
      </c>
      <c r="C1128" s="12" t="s">
        <v>24</v>
      </c>
      <c r="D1128" s="14">
        <v>1275.0</v>
      </c>
      <c r="E1128" s="14">
        <v>893.0</v>
      </c>
      <c r="F1128" s="98">
        <f t="shared" si="1"/>
        <v>-0.2996078431</v>
      </c>
      <c r="G1128" s="14">
        <v>704.0</v>
      </c>
      <c r="H1128" s="98">
        <f t="shared" si="2"/>
        <v>-0.2116461366</v>
      </c>
      <c r="I1128" s="14">
        <v>622.0</v>
      </c>
      <c r="J1128" s="98">
        <f t="shared" si="3"/>
        <v>-0.1164772727</v>
      </c>
      <c r="K1128" s="14">
        <v>695.0</v>
      </c>
      <c r="L1128" s="98">
        <f t="shared" si="4"/>
        <v>0.1173633441</v>
      </c>
      <c r="M1128" s="98">
        <f t="shared" si="5"/>
        <v>-0.4549019608</v>
      </c>
    </row>
    <row r="1129">
      <c r="A1129" s="10" t="s">
        <v>962</v>
      </c>
      <c r="B1129" s="11" t="s">
        <v>194</v>
      </c>
      <c r="C1129" s="12" t="s">
        <v>24</v>
      </c>
      <c r="D1129" s="14">
        <v>1435.0</v>
      </c>
      <c r="E1129" s="14">
        <v>940.0</v>
      </c>
      <c r="F1129" s="98">
        <f t="shared" si="1"/>
        <v>-0.3449477352</v>
      </c>
      <c r="G1129" s="14">
        <v>790.0</v>
      </c>
      <c r="H1129" s="98">
        <f t="shared" si="2"/>
        <v>-0.1595744681</v>
      </c>
      <c r="I1129" s="14">
        <v>848.0</v>
      </c>
      <c r="J1129" s="98">
        <f t="shared" si="3"/>
        <v>0.07341772152</v>
      </c>
      <c r="K1129" s="14">
        <v>782.0</v>
      </c>
      <c r="L1129" s="98">
        <f t="shared" si="4"/>
        <v>-0.07783018868</v>
      </c>
      <c r="M1129" s="98">
        <f t="shared" si="5"/>
        <v>-0.4550522648</v>
      </c>
    </row>
    <row r="1130">
      <c r="A1130" s="31" t="s">
        <v>1144</v>
      </c>
      <c r="B1130" s="11" t="s">
        <v>386</v>
      </c>
      <c r="C1130" s="12" t="s">
        <v>24</v>
      </c>
      <c r="D1130" s="14">
        <v>1356.0</v>
      </c>
      <c r="E1130" s="14">
        <v>957.0</v>
      </c>
      <c r="F1130" s="98">
        <f t="shared" si="1"/>
        <v>-0.2942477876</v>
      </c>
      <c r="G1130" s="14">
        <v>829.0</v>
      </c>
      <c r="H1130" s="98">
        <f t="shared" si="2"/>
        <v>-0.1337513062</v>
      </c>
      <c r="I1130" s="14">
        <v>775.0</v>
      </c>
      <c r="J1130" s="98">
        <f t="shared" si="3"/>
        <v>-0.06513872135</v>
      </c>
      <c r="K1130" s="14">
        <v>738.0</v>
      </c>
      <c r="L1130" s="98">
        <f t="shared" si="4"/>
        <v>-0.04774193548</v>
      </c>
      <c r="M1130" s="98">
        <f t="shared" si="5"/>
        <v>-0.4557522124</v>
      </c>
    </row>
    <row r="1131">
      <c r="A1131" s="10" t="s">
        <v>867</v>
      </c>
      <c r="B1131" s="11" t="s">
        <v>168</v>
      </c>
      <c r="C1131" s="12" t="s">
        <v>24</v>
      </c>
      <c r="D1131" s="14">
        <v>1939.0</v>
      </c>
      <c r="E1131" s="14">
        <v>1504.0</v>
      </c>
      <c r="F1131" s="98">
        <f t="shared" si="1"/>
        <v>-0.2243424446</v>
      </c>
      <c r="G1131" s="14">
        <v>1052.0</v>
      </c>
      <c r="H1131" s="98">
        <f t="shared" si="2"/>
        <v>-0.3005319149</v>
      </c>
      <c r="I1131" s="14">
        <v>968.0</v>
      </c>
      <c r="J1131" s="98">
        <f t="shared" si="3"/>
        <v>-0.07984790875</v>
      </c>
      <c r="K1131" s="14">
        <v>1050.0</v>
      </c>
      <c r="L1131" s="98">
        <f t="shared" si="4"/>
        <v>0.0847107438</v>
      </c>
      <c r="M1131" s="98">
        <f t="shared" si="5"/>
        <v>-0.4584837545</v>
      </c>
    </row>
    <row r="1132">
      <c r="A1132" s="31" t="s">
        <v>1145</v>
      </c>
      <c r="B1132" s="11" t="s">
        <v>386</v>
      </c>
      <c r="C1132" s="12" t="s">
        <v>24</v>
      </c>
      <c r="D1132" s="14">
        <v>1947.0</v>
      </c>
      <c r="E1132" s="14">
        <v>1408.0</v>
      </c>
      <c r="F1132" s="98">
        <f t="shared" si="1"/>
        <v>-0.2768361582</v>
      </c>
      <c r="G1132" s="14">
        <v>1137.0</v>
      </c>
      <c r="H1132" s="98">
        <f t="shared" si="2"/>
        <v>-0.1924715909</v>
      </c>
      <c r="I1132" s="14">
        <v>1044.0</v>
      </c>
      <c r="J1132" s="98">
        <f t="shared" si="3"/>
        <v>-0.08179419525</v>
      </c>
      <c r="K1132" s="14">
        <v>1051.0</v>
      </c>
      <c r="L1132" s="98">
        <f t="shared" si="4"/>
        <v>0.006704980843</v>
      </c>
      <c r="M1132" s="98">
        <f t="shared" si="5"/>
        <v>-0.4601951721</v>
      </c>
    </row>
    <row r="1133">
      <c r="A1133" s="31" t="s">
        <v>847</v>
      </c>
      <c r="B1133" s="11" t="s">
        <v>412</v>
      </c>
      <c r="C1133" s="12" t="s">
        <v>24</v>
      </c>
      <c r="D1133" s="14">
        <v>1492.0</v>
      </c>
      <c r="E1133" s="14">
        <v>949.0</v>
      </c>
      <c r="F1133" s="98">
        <f t="shared" si="1"/>
        <v>-0.3639410188</v>
      </c>
      <c r="G1133" s="14">
        <v>843.0</v>
      </c>
      <c r="H1133" s="98">
        <f t="shared" si="2"/>
        <v>-0.1116965227</v>
      </c>
      <c r="I1133" s="14">
        <v>831.0</v>
      </c>
      <c r="J1133" s="98">
        <f t="shared" si="3"/>
        <v>-0.01423487544</v>
      </c>
      <c r="K1133" s="14">
        <v>805.0</v>
      </c>
      <c r="L1133" s="98">
        <f t="shared" si="4"/>
        <v>-0.03128760529</v>
      </c>
      <c r="M1133" s="98">
        <f t="shared" si="5"/>
        <v>-0.4604557641</v>
      </c>
    </row>
    <row r="1134">
      <c r="A1134" s="10" t="s">
        <v>669</v>
      </c>
      <c r="B1134" s="11" t="s">
        <v>114</v>
      </c>
      <c r="C1134" s="12" t="s">
        <v>24</v>
      </c>
      <c r="D1134" s="14">
        <v>4724.0</v>
      </c>
      <c r="E1134" s="14">
        <v>3717.0</v>
      </c>
      <c r="F1134" s="98">
        <f t="shared" si="1"/>
        <v>-0.2131668078</v>
      </c>
      <c r="G1134" s="14">
        <v>1959.0</v>
      </c>
      <c r="H1134" s="98">
        <f t="shared" si="2"/>
        <v>-0.4729620662</v>
      </c>
      <c r="I1134" s="14">
        <v>2192.0</v>
      </c>
      <c r="J1134" s="98">
        <f t="shared" si="3"/>
        <v>0.1189382338</v>
      </c>
      <c r="K1134" s="14">
        <v>2548.0</v>
      </c>
      <c r="L1134" s="98">
        <f t="shared" si="4"/>
        <v>0.1624087591</v>
      </c>
      <c r="M1134" s="98">
        <f t="shared" si="5"/>
        <v>-0.4606265876</v>
      </c>
    </row>
    <row r="1135">
      <c r="A1135" s="31" t="s">
        <v>1103</v>
      </c>
      <c r="B1135" s="11" t="s">
        <v>356</v>
      </c>
      <c r="C1135" s="12" t="s">
        <v>24</v>
      </c>
      <c r="D1135" s="14">
        <v>1271.0</v>
      </c>
      <c r="E1135" s="14">
        <v>803.0</v>
      </c>
      <c r="F1135" s="98">
        <f t="shared" si="1"/>
        <v>-0.3682140047</v>
      </c>
      <c r="G1135" s="14">
        <v>735.0</v>
      </c>
      <c r="H1135" s="98">
        <f t="shared" si="2"/>
        <v>-0.08468244085</v>
      </c>
      <c r="I1135" s="14">
        <v>652.0</v>
      </c>
      <c r="J1135" s="98">
        <f t="shared" si="3"/>
        <v>-0.1129251701</v>
      </c>
      <c r="K1135" s="14">
        <v>685.0</v>
      </c>
      <c r="L1135" s="98">
        <f t="shared" si="4"/>
        <v>0.05061349693</v>
      </c>
      <c r="M1135" s="98">
        <f t="shared" si="5"/>
        <v>-0.461054288</v>
      </c>
    </row>
    <row r="1136">
      <c r="A1136" s="10" t="s">
        <v>781</v>
      </c>
      <c r="B1136" s="11" t="s">
        <v>237</v>
      </c>
      <c r="C1136" s="12" t="s">
        <v>24</v>
      </c>
      <c r="D1136" s="14">
        <v>935.0</v>
      </c>
      <c r="E1136" s="14">
        <v>803.0</v>
      </c>
      <c r="F1136" s="98">
        <f t="shared" si="1"/>
        <v>-0.1411764706</v>
      </c>
      <c r="G1136" s="14">
        <v>656.0</v>
      </c>
      <c r="H1136" s="98">
        <f t="shared" si="2"/>
        <v>-0.1830635118</v>
      </c>
      <c r="I1136" s="14">
        <v>566.0</v>
      </c>
      <c r="J1136" s="98">
        <f t="shared" si="3"/>
        <v>-0.137195122</v>
      </c>
      <c r="K1136" s="14">
        <v>503.0</v>
      </c>
      <c r="L1136" s="98">
        <f t="shared" si="4"/>
        <v>-0.1113074205</v>
      </c>
      <c r="M1136" s="98">
        <f t="shared" si="5"/>
        <v>-0.4620320856</v>
      </c>
    </row>
    <row r="1137">
      <c r="A1137" s="10" t="s">
        <v>1029</v>
      </c>
      <c r="B1137" s="11" t="s">
        <v>88</v>
      </c>
      <c r="C1137" s="12" t="s">
        <v>24</v>
      </c>
      <c r="D1137" s="14">
        <v>1358.0</v>
      </c>
      <c r="E1137" s="14">
        <v>1100.0</v>
      </c>
      <c r="F1137" s="98">
        <f t="shared" si="1"/>
        <v>-0.1899852725</v>
      </c>
      <c r="G1137" s="14">
        <v>862.0</v>
      </c>
      <c r="H1137" s="98">
        <f t="shared" si="2"/>
        <v>-0.2163636364</v>
      </c>
      <c r="I1137" s="14">
        <v>796.0</v>
      </c>
      <c r="J1137" s="98">
        <f t="shared" si="3"/>
        <v>-0.07656612529</v>
      </c>
      <c r="K1137" s="14">
        <v>730.0</v>
      </c>
      <c r="L1137" s="98">
        <f t="shared" si="4"/>
        <v>-0.08291457286</v>
      </c>
      <c r="M1137" s="98">
        <f t="shared" si="5"/>
        <v>-0.4624447717</v>
      </c>
    </row>
    <row r="1138">
      <c r="A1138" s="10" t="s">
        <v>852</v>
      </c>
      <c r="B1138" s="11" t="s">
        <v>243</v>
      </c>
      <c r="C1138" s="12" t="s">
        <v>24</v>
      </c>
      <c r="D1138" s="14">
        <v>3365.0</v>
      </c>
      <c r="E1138" s="14">
        <v>1959.0</v>
      </c>
      <c r="F1138" s="98">
        <f t="shared" si="1"/>
        <v>-0.4178306092</v>
      </c>
      <c r="G1138" s="14">
        <v>1822.0</v>
      </c>
      <c r="H1138" s="98">
        <f t="shared" si="2"/>
        <v>-0.06993363961</v>
      </c>
      <c r="I1138" s="14">
        <v>1692.0</v>
      </c>
      <c r="J1138" s="98">
        <f t="shared" si="3"/>
        <v>-0.07135016465</v>
      </c>
      <c r="K1138" s="14">
        <v>1806.0</v>
      </c>
      <c r="L1138" s="98">
        <f t="shared" si="4"/>
        <v>0.06737588652</v>
      </c>
      <c r="M1138" s="98">
        <f t="shared" si="5"/>
        <v>-0.4632986627</v>
      </c>
    </row>
    <row r="1139">
      <c r="A1139" s="31" t="s">
        <v>794</v>
      </c>
      <c r="B1139" s="11" t="s">
        <v>217</v>
      </c>
      <c r="C1139" s="12" t="s">
        <v>24</v>
      </c>
      <c r="D1139" s="14">
        <v>1661.0</v>
      </c>
      <c r="E1139" s="14">
        <v>1103.0</v>
      </c>
      <c r="F1139" s="98">
        <f t="shared" si="1"/>
        <v>-0.3359422035</v>
      </c>
      <c r="G1139" s="14">
        <v>1044.0</v>
      </c>
      <c r="H1139" s="98">
        <f t="shared" si="2"/>
        <v>-0.05349048051</v>
      </c>
      <c r="I1139" s="14">
        <v>906.0</v>
      </c>
      <c r="J1139" s="98">
        <f t="shared" si="3"/>
        <v>-0.132183908</v>
      </c>
      <c r="K1139" s="14">
        <v>890.0</v>
      </c>
      <c r="L1139" s="98">
        <f t="shared" si="4"/>
        <v>-0.01766004415</v>
      </c>
      <c r="M1139" s="98">
        <f t="shared" si="5"/>
        <v>-0.4641782059</v>
      </c>
    </row>
    <row r="1140">
      <c r="A1140" s="10" t="s">
        <v>1180</v>
      </c>
      <c r="B1140" s="11" t="s">
        <v>256</v>
      </c>
      <c r="C1140" s="12" t="s">
        <v>24</v>
      </c>
      <c r="D1140" s="14">
        <v>1806.0</v>
      </c>
      <c r="E1140" s="14">
        <v>1264.0</v>
      </c>
      <c r="F1140" s="98">
        <f t="shared" si="1"/>
        <v>-0.300110742</v>
      </c>
      <c r="G1140" s="14">
        <v>943.0</v>
      </c>
      <c r="H1140" s="98">
        <f t="shared" si="2"/>
        <v>-0.2539556962</v>
      </c>
      <c r="I1140" s="14">
        <v>986.0</v>
      </c>
      <c r="J1140" s="98">
        <f t="shared" si="3"/>
        <v>0.04559915164</v>
      </c>
      <c r="K1140" s="14">
        <v>967.0</v>
      </c>
      <c r="L1140" s="98">
        <f t="shared" si="4"/>
        <v>-0.01926977688</v>
      </c>
      <c r="M1140" s="98">
        <f t="shared" si="5"/>
        <v>-0.4645625692</v>
      </c>
    </row>
    <row r="1141">
      <c r="A1141" s="10" t="s">
        <v>1106</v>
      </c>
      <c r="B1141" s="11" t="s">
        <v>93</v>
      </c>
      <c r="C1141" s="12" t="s">
        <v>24</v>
      </c>
      <c r="D1141" s="14">
        <v>1785.0</v>
      </c>
      <c r="E1141" s="14">
        <v>1238.0</v>
      </c>
      <c r="F1141" s="98">
        <f t="shared" si="1"/>
        <v>-0.306442577</v>
      </c>
      <c r="G1141" s="14">
        <v>1066.0</v>
      </c>
      <c r="H1141" s="98">
        <f t="shared" si="2"/>
        <v>-0.1389337641</v>
      </c>
      <c r="I1141" s="14">
        <v>976.0</v>
      </c>
      <c r="J1141" s="98">
        <f t="shared" si="3"/>
        <v>-0.08442776735</v>
      </c>
      <c r="K1141" s="14">
        <v>955.0</v>
      </c>
      <c r="L1141" s="98">
        <f t="shared" si="4"/>
        <v>-0.02151639344</v>
      </c>
      <c r="M1141" s="98">
        <f t="shared" si="5"/>
        <v>-0.4649859944</v>
      </c>
    </row>
    <row r="1142">
      <c r="A1142" s="31" t="s">
        <v>881</v>
      </c>
      <c r="B1142" s="11" t="s">
        <v>307</v>
      </c>
      <c r="C1142" s="12" t="s">
        <v>24</v>
      </c>
      <c r="D1142" s="14">
        <v>993.0</v>
      </c>
      <c r="E1142" s="14">
        <v>711.0</v>
      </c>
      <c r="F1142" s="98">
        <f t="shared" si="1"/>
        <v>-0.2839879154</v>
      </c>
      <c r="G1142" s="14">
        <v>647.0</v>
      </c>
      <c r="H1142" s="98">
        <f t="shared" si="2"/>
        <v>-0.0900140647</v>
      </c>
      <c r="I1142" s="14">
        <v>504.0</v>
      </c>
      <c r="J1142" s="98">
        <f t="shared" si="3"/>
        <v>-0.2210200927</v>
      </c>
      <c r="K1142" s="14">
        <v>531.0</v>
      </c>
      <c r="L1142" s="98">
        <f t="shared" si="4"/>
        <v>0.05357142857</v>
      </c>
      <c r="M1142" s="98">
        <f t="shared" si="5"/>
        <v>-0.4652567976</v>
      </c>
    </row>
    <row r="1143">
      <c r="A1143" s="31" t="s">
        <v>1127</v>
      </c>
      <c r="B1143" s="11" t="s">
        <v>471</v>
      </c>
      <c r="C1143" s="12" t="s">
        <v>24</v>
      </c>
      <c r="D1143" s="14">
        <v>1720.0</v>
      </c>
      <c r="E1143" s="14">
        <v>1024.0</v>
      </c>
      <c r="F1143" s="98">
        <f t="shared" si="1"/>
        <v>-0.4046511628</v>
      </c>
      <c r="G1143" s="14">
        <v>861.0</v>
      </c>
      <c r="H1143" s="98">
        <f t="shared" si="2"/>
        <v>-0.1591796875</v>
      </c>
      <c r="I1143" s="14">
        <v>796.0</v>
      </c>
      <c r="J1143" s="98">
        <f t="shared" si="3"/>
        <v>-0.07549361208</v>
      </c>
      <c r="K1143" s="14">
        <v>917.0</v>
      </c>
      <c r="L1143" s="98">
        <f t="shared" si="4"/>
        <v>0.1520100503</v>
      </c>
      <c r="M1143" s="98">
        <f t="shared" si="5"/>
        <v>-0.4668604651</v>
      </c>
    </row>
    <row r="1144">
      <c r="A1144" s="10" t="s">
        <v>981</v>
      </c>
      <c r="B1144" s="11" t="s">
        <v>482</v>
      </c>
      <c r="C1144" s="12" t="s">
        <v>24</v>
      </c>
      <c r="D1144" s="14">
        <v>1152.0</v>
      </c>
      <c r="E1144" s="14">
        <v>806.0</v>
      </c>
      <c r="F1144" s="98">
        <f t="shared" si="1"/>
        <v>-0.3003472222</v>
      </c>
      <c r="G1144" s="14">
        <v>688.0</v>
      </c>
      <c r="H1144" s="98">
        <f t="shared" si="2"/>
        <v>-0.1464019851</v>
      </c>
      <c r="I1144" s="14">
        <v>646.0</v>
      </c>
      <c r="J1144" s="98">
        <f t="shared" si="3"/>
        <v>-0.06104651163</v>
      </c>
      <c r="K1144" s="14">
        <v>613.0</v>
      </c>
      <c r="L1144" s="98">
        <f t="shared" si="4"/>
        <v>-0.05108359133</v>
      </c>
      <c r="M1144" s="98">
        <f t="shared" si="5"/>
        <v>-0.4678819444</v>
      </c>
    </row>
    <row r="1145">
      <c r="A1145" s="10" t="s">
        <v>647</v>
      </c>
      <c r="B1145" s="11" t="s">
        <v>134</v>
      </c>
      <c r="C1145" s="12" t="s">
        <v>24</v>
      </c>
      <c r="D1145" s="14">
        <v>1991.0</v>
      </c>
      <c r="E1145" s="14">
        <v>1134.0</v>
      </c>
      <c r="F1145" s="98">
        <f t="shared" si="1"/>
        <v>-0.4304369663</v>
      </c>
      <c r="G1145" s="14">
        <v>1028.0</v>
      </c>
      <c r="H1145" s="98">
        <f t="shared" si="2"/>
        <v>-0.09347442681</v>
      </c>
      <c r="I1145" s="14">
        <v>1004.0</v>
      </c>
      <c r="J1145" s="98">
        <f t="shared" si="3"/>
        <v>-0.0233463035</v>
      </c>
      <c r="K1145" s="14">
        <v>1055.0</v>
      </c>
      <c r="L1145" s="98">
        <f t="shared" si="4"/>
        <v>0.05079681275</v>
      </c>
      <c r="M1145" s="98">
        <f t="shared" si="5"/>
        <v>-0.4701155198</v>
      </c>
    </row>
    <row r="1146">
      <c r="A1146" s="31" t="s">
        <v>538</v>
      </c>
      <c r="B1146" s="11" t="s">
        <v>517</v>
      </c>
      <c r="C1146" s="12" t="s">
        <v>24</v>
      </c>
      <c r="D1146" s="14">
        <v>1478.0</v>
      </c>
      <c r="E1146" s="14">
        <v>1044.0</v>
      </c>
      <c r="F1146" s="98">
        <f t="shared" si="1"/>
        <v>-0.2936400541</v>
      </c>
      <c r="G1146" s="14">
        <v>822.0</v>
      </c>
      <c r="H1146" s="98">
        <f t="shared" si="2"/>
        <v>-0.2126436782</v>
      </c>
      <c r="I1146" s="14">
        <v>790.0</v>
      </c>
      <c r="J1146" s="98">
        <f t="shared" si="3"/>
        <v>-0.03892944039</v>
      </c>
      <c r="K1146" s="14">
        <v>782.0</v>
      </c>
      <c r="L1146" s="98">
        <f t="shared" si="4"/>
        <v>-0.01012658228</v>
      </c>
      <c r="M1146" s="98">
        <f t="shared" si="5"/>
        <v>-0.4709066306</v>
      </c>
    </row>
    <row r="1147">
      <c r="A1147" s="10" t="s">
        <v>1150</v>
      </c>
      <c r="B1147" s="11" t="s">
        <v>272</v>
      </c>
      <c r="C1147" s="12" t="s">
        <v>24</v>
      </c>
      <c r="D1147" s="14">
        <v>3578.0</v>
      </c>
      <c r="E1147" s="14">
        <v>2179.0</v>
      </c>
      <c r="F1147" s="98">
        <f t="shared" si="1"/>
        <v>-0.391000559</v>
      </c>
      <c r="G1147" s="14">
        <v>1922.0</v>
      </c>
      <c r="H1147" s="98">
        <f t="shared" si="2"/>
        <v>-0.117944011</v>
      </c>
      <c r="I1147" s="14">
        <v>1706.0</v>
      </c>
      <c r="J1147" s="98">
        <f t="shared" si="3"/>
        <v>-0.1123829344</v>
      </c>
      <c r="K1147" s="14">
        <v>1892.0</v>
      </c>
      <c r="L1147" s="98">
        <f t="shared" si="4"/>
        <v>0.1090269637</v>
      </c>
      <c r="M1147" s="98">
        <f t="shared" si="5"/>
        <v>-0.4712129681</v>
      </c>
    </row>
    <row r="1148">
      <c r="A1148" s="31" t="s">
        <v>804</v>
      </c>
      <c r="B1148" s="11" t="s">
        <v>217</v>
      </c>
      <c r="C1148" s="12" t="s">
        <v>24</v>
      </c>
      <c r="D1148" s="14">
        <v>2093.0</v>
      </c>
      <c r="E1148" s="14">
        <v>1470.0</v>
      </c>
      <c r="F1148" s="98">
        <f t="shared" si="1"/>
        <v>-0.2976588629</v>
      </c>
      <c r="G1148" s="14">
        <v>1218.0</v>
      </c>
      <c r="H1148" s="98">
        <f t="shared" si="2"/>
        <v>-0.1714285714</v>
      </c>
      <c r="I1148" s="14">
        <v>991.0</v>
      </c>
      <c r="J1148" s="98">
        <f t="shared" si="3"/>
        <v>-0.1863711002</v>
      </c>
      <c r="K1148" s="14">
        <v>1104.0</v>
      </c>
      <c r="L1148" s="98">
        <f t="shared" si="4"/>
        <v>0.1140262361</v>
      </c>
      <c r="M1148" s="98">
        <f t="shared" si="5"/>
        <v>-0.4725274725</v>
      </c>
    </row>
    <row r="1149">
      <c r="A1149" s="10" t="s">
        <v>697</v>
      </c>
      <c r="B1149" s="11" t="s">
        <v>243</v>
      </c>
      <c r="C1149" s="12" t="s">
        <v>24</v>
      </c>
      <c r="D1149" s="14">
        <v>2194.0</v>
      </c>
      <c r="E1149" s="14">
        <v>1598.0</v>
      </c>
      <c r="F1149" s="98">
        <f t="shared" si="1"/>
        <v>-0.2716499544</v>
      </c>
      <c r="G1149" s="14">
        <v>1395.0</v>
      </c>
      <c r="H1149" s="98">
        <f t="shared" si="2"/>
        <v>-0.1270337922</v>
      </c>
      <c r="I1149" s="14">
        <v>1191.0</v>
      </c>
      <c r="J1149" s="98">
        <f t="shared" si="3"/>
        <v>-0.1462365591</v>
      </c>
      <c r="K1149" s="14">
        <v>1157.0</v>
      </c>
      <c r="L1149" s="98">
        <f t="shared" si="4"/>
        <v>-0.02854743913</v>
      </c>
      <c r="M1149" s="98">
        <f t="shared" si="5"/>
        <v>-0.4726526892</v>
      </c>
    </row>
    <row r="1150">
      <c r="A1150" s="31" t="s">
        <v>1261</v>
      </c>
      <c r="B1150" s="11" t="s">
        <v>517</v>
      </c>
      <c r="C1150" s="12" t="s">
        <v>24</v>
      </c>
      <c r="D1150" s="14">
        <v>1457.0</v>
      </c>
      <c r="E1150" s="14">
        <v>1122.0</v>
      </c>
      <c r="F1150" s="98">
        <f t="shared" si="1"/>
        <v>-0.2299245024</v>
      </c>
      <c r="G1150" s="14">
        <v>951.0</v>
      </c>
      <c r="H1150" s="98">
        <f t="shared" si="2"/>
        <v>-0.1524064171</v>
      </c>
      <c r="I1150" s="14">
        <v>839.0</v>
      </c>
      <c r="J1150" s="98">
        <f t="shared" si="3"/>
        <v>-0.1177707676</v>
      </c>
      <c r="K1150" s="14">
        <v>764.0</v>
      </c>
      <c r="L1150" s="98">
        <f t="shared" si="4"/>
        <v>-0.08939213349</v>
      </c>
      <c r="M1150" s="98">
        <f t="shared" si="5"/>
        <v>-0.4756348662</v>
      </c>
    </row>
    <row r="1151">
      <c r="A1151" s="10" t="s">
        <v>1220</v>
      </c>
      <c r="B1151" s="11" t="s">
        <v>178</v>
      </c>
      <c r="C1151" s="12" t="s">
        <v>24</v>
      </c>
      <c r="D1151" s="14">
        <v>1633.0</v>
      </c>
      <c r="E1151" s="14">
        <v>1001.0</v>
      </c>
      <c r="F1151" s="98">
        <f t="shared" si="1"/>
        <v>-0.3870177587</v>
      </c>
      <c r="G1151" s="14">
        <v>754.0</v>
      </c>
      <c r="H1151" s="98">
        <f t="shared" si="2"/>
        <v>-0.2467532468</v>
      </c>
      <c r="I1151" s="14">
        <v>800.0</v>
      </c>
      <c r="J1151" s="98">
        <f t="shared" si="3"/>
        <v>0.06100795756</v>
      </c>
      <c r="K1151" s="14">
        <v>850.0</v>
      </c>
      <c r="L1151" s="98">
        <f t="shared" si="4"/>
        <v>0.0625</v>
      </c>
      <c r="M1151" s="98">
        <f t="shared" si="5"/>
        <v>-0.4794856093</v>
      </c>
    </row>
    <row r="1152">
      <c r="A1152" s="31" t="s">
        <v>1131</v>
      </c>
      <c r="B1152" s="11" t="s">
        <v>471</v>
      </c>
      <c r="C1152" s="12" t="s">
        <v>24</v>
      </c>
      <c r="D1152" s="14">
        <v>2040.0</v>
      </c>
      <c r="E1152" s="14">
        <v>1467.0</v>
      </c>
      <c r="F1152" s="98">
        <f t="shared" si="1"/>
        <v>-0.2808823529</v>
      </c>
      <c r="G1152" s="14">
        <v>1541.0</v>
      </c>
      <c r="H1152" s="98">
        <f t="shared" si="2"/>
        <v>0.05044308112</v>
      </c>
      <c r="I1152" s="14">
        <v>978.0</v>
      </c>
      <c r="J1152" s="98">
        <f t="shared" si="3"/>
        <v>-0.3653471772</v>
      </c>
      <c r="K1152" s="14">
        <v>1061.0</v>
      </c>
      <c r="L1152" s="98">
        <f t="shared" si="4"/>
        <v>0.08486707566</v>
      </c>
      <c r="M1152" s="98">
        <f t="shared" si="5"/>
        <v>-0.4799019608</v>
      </c>
    </row>
    <row r="1153">
      <c r="A1153" s="31" t="s">
        <v>840</v>
      </c>
      <c r="B1153" s="11" t="s">
        <v>412</v>
      </c>
      <c r="C1153" s="12" t="s">
        <v>24</v>
      </c>
      <c r="D1153" s="14">
        <v>1298.0</v>
      </c>
      <c r="E1153" s="14">
        <v>813.0</v>
      </c>
      <c r="F1153" s="98">
        <f t="shared" si="1"/>
        <v>-0.373651772</v>
      </c>
      <c r="G1153" s="14">
        <v>765.0</v>
      </c>
      <c r="H1153" s="98">
        <f t="shared" si="2"/>
        <v>-0.05904059041</v>
      </c>
      <c r="I1153" s="14">
        <v>598.0</v>
      </c>
      <c r="J1153" s="98">
        <f t="shared" si="3"/>
        <v>-0.2183006536</v>
      </c>
      <c r="K1153" s="14">
        <v>675.0</v>
      </c>
      <c r="L1153" s="98">
        <f t="shared" si="4"/>
        <v>0.1287625418</v>
      </c>
      <c r="M1153" s="98">
        <f t="shared" si="5"/>
        <v>-0.4799691834</v>
      </c>
    </row>
    <row r="1154">
      <c r="A1154" s="10" t="s">
        <v>1081</v>
      </c>
      <c r="B1154" s="11" t="s">
        <v>289</v>
      </c>
      <c r="C1154" s="12" t="s">
        <v>24</v>
      </c>
      <c r="D1154" s="14">
        <v>1550.0</v>
      </c>
      <c r="E1154" s="14">
        <v>929.0</v>
      </c>
      <c r="F1154" s="98">
        <f t="shared" si="1"/>
        <v>-0.4006451613</v>
      </c>
      <c r="G1154" s="14">
        <v>890.0</v>
      </c>
      <c r="H1154" s="98">
        <f t="shared" si="2"/>
        <v>-0.04198062433</v>
      </c>
      <c r="I1154" s="14">
        <v>826.0</v>
      </c>
      <c r="J1154" s="98">
        <f t="shared" si="3"/>
        <v>-0.07191011236</v>
      </c>
      <c r="K1154" s="14">
        <v>806.0</v>
      </c>
      <c r="L1154" s="98">
        <f t="shared" si="4"/>
        <v>-0.02421307506</v>
      </c>
      <c r="M1154" s="98">
        <f t="shared" si="5"/>
        <v>-0.48</v>
      </c>
    </row>
    <row r="1155">
      <c r="A1155" s="10" t="s">
        <v>1168</v>
      </c>
      <c r="B1155" s="11" t="s">
        <v>256</v>
      </c>
      <c r="C1155" s="12" t="s">
        <v>24</v>
      </c>
      <c r="D1155" s="14">
        <v>937.0</v>
      </c>
      <c r="E1155" s="14">
        <v>613.0</v>
      </c>
      <c r="F1155" s="98">
        <f t="shared" si="1"/>
        <v>-0.3457844184</v>
      </c>
      <c r="G1155" s="14">
        <v>570.0</v>
      </c>
      <c r="H1155" s="98">
        <f t="shared" si="2"/>
        <v>-0.07014681892</v>
      </c>
      <c r="I1155" s="14">
        <v>507.0</v>
      </c>
      <c r="J1155" s="98">
        <f t="shared" si="3"/>
        <v>-0.1105263158</v>
      </c>
      <c r="K1155" s="14">
        <v>486.0</v>
      </c>
      <c r="L1155" s="98">
        <f t="shared" si="4"/>
        <v>-0.04142011834</v>
      </c>
      <c r="M1155" s="98">
        <f t="shared" si="5"/>
        <v>-0.4813233725</v>
      </c>
    </row>
    <row r="1156">
      <c r="A1156" s="31" t="s">
        <v>1138</v>
      </c>
      <c r="B1156" s="11" t="s">
        <v>466</v>
      </c>
      <c r="C1156" s="12" t="s">
        <v>24</v>
      </c>
      <c r="D1156" s="14">
        <v>601.0</v>
      </c>
      <c r="E1156" s="14">
        <v>345.0</v>
      </c>
      <c r="F1156" s="98">
        <f t="shared" si="1"/>
        <v>-0.4259567388</v>
      </c>
      <c r="G1156" s="14">
        <v>282.0</v>
      </c>
      <c r="H1156" s="98">
        <f t="shared" si="2"/>
        <v>-0.1826086957</v>
      </c>
      <c r="I1156" s="14">
        <v>258.0</v>
      </c>
      <c r="J1156" s="98">
        <f t="shared" si="3"/>
        <v>-0.08510638298</v>
      </c>
      <c r="K1156" s="14">
        <v>311.0</v>
      </c>
      <c r="L1156" s="98">
        <f t="shared" si="4"/>
        <v>0.2054263566</v>
      </c>
      <c r="M1156" s="98">
        <f t="shared" si="5"/>
        <v>-0.4825291181</v>
      </c>
    </row>
    <row r="1157">
      <c r="A1157" s="31" t="s">
        <v>1132</v>
      </c>
      <c r="B1157" s="11" t="s">
        <v>471</v>
      </c>
      <c r="C1157" s="12" t="s">
        <v>24</v>
      </c>
      <c r="D1157" s="14">
        <v>1636.0</v>
      </c>
      <c r="E1157" s="14">
        <v>1280.0</v>
      </c>
      <c r="F1157" s="98">
        <f t="shared" si="1"/>
        <v>-0.217603912</v>
      </c>
      <c r="G1157" s="14">
        <v>1065.0</v>
      </c>
      <c r="H1157" s="98">
        <f t="shared" si="2"/>
        <v>-0.16796875</v>
      </c>
      <c r="I1157" s="14">
        <v>916.0</v>
      </c>
      <c r="J1157" s="98">
        <f t="shared" si="3"/>
        <v>-0.1399061033</v>
      </c>
      <c r="K1157" s="14">
        <v>845.0</v>
      </c>
      <c r="L1157" s="98">
        <f t="shared" si="4"/>
        <v>-0.07751091703</v>
      </c>
      <c r="M1157" s="98">
        <f t="shared" si="5"/>
        <v>-0.4834963325</v>
      </c>
    </row>
    <row r="1158">
      <c r="A1158" s="10" t="s">
        <v>736</v>
      </c>
      <c r="B1158" s="11" t="s">
        <v>68</v>
      </c>
      <c r="C1158" s="12" t="s">
        <v>24</v>
      </c>
      <c r="D1158" s="14">
        <v>2488.0</v>
      </c>
      <c r="E1158" s="14">
        <v>1609.0</v>
      </c>
      <c r="F1158" s="98">
        <f t="shared" si="1"/>
        <v>-0.3532958199</v>
      </c>
      <c r="G1158" s="14">
        <v>1285.0</v>
      </c>
      <c r="H1158" s="98">
        <f t="shared" si="2"/>
        <v>-0.2013673089</v>
      </c>
      <c r="I1158" s="14">
        <v>1203.0</v>
      </c>
      <c r="J1158" s="98">
        <f t="shared" si="3"/>
        <v>-0.06381322957</v>
      </c>
      <c r="K1158" s="14">
        <v>1285.0</v>
      </c>
      <c r="L1158" s="98">
        <f t="shared" si="4"/>
        <v>0.06816292602</v>
      </c>
      <c r="M1158" s="98">
        <f t="shared" si="5"/>
        <v>-0.4835209003</v>
      </c>
    </row>
    <row r="1159">
      <c r="A1159" s="10" t="s">
        <v>343</v>
      </c>
      <c r="B1159" s="11" t="s">
        <v>368</v>
      </c>
      <c r="C1159" s="12" t="s">
        <v>24</v>
      </c>
      <c r="D1159" s="14">
        <v>2383.0</v>
      </c>
      <c r="E1159" s="14">
        <v>1505.0</v>
      </c>
      <c r="F1159" s="98">
        <f t="shared" si="1"/>
        <v>-0.3684431389</v>
      </c>
      <c r="G1159" s="14">
        <v>1184.0</v>
      </c>
      <c r="H1159" s="98">
        <f t="shared" si="2"/>
        <v>-0.2132890365</v>
      </c>
      <c r="I1159" s="14">
        <v>1191.0</v>
      </c>
      <c r="J1159" s="98">
        <f t="shared" si="3"/>
        <v>0.005912162162</v>
      </c>
      <c r="K1159" s="14">
        <v>1228.0</v>
      </c>
      <c r="L1159" s="98">
        <f t="shared" si="4"/>
        <v>0.03106633081</v>
      </c>
      <c r="M1159" s="98">
        <f t="shared" si="5"/>
        <v>-0.4846831725</v>
      </c>
    </row>
    <row r="1160">
      <c r="A1160" s="10" t="s">
        <v>1157</v>
      </c>
      <c r="B1160" s="11" t="s">
        <v>272</v>
      </c>
      <c r="C1160" s="12" t="s">
        <v>24</v>
      </c>
      <c r="D1160" s="14">
        <v>1731.0</v>
      </c>
      <c r="E1160" s="14">
        <v>1168.0</v>
      </c>
      <c r="F1160" s="98">
        <f t="shared" si="1"/>
        <v>-0.3252455228</v>
      </c>
      <c r="G1160" s="14">
        <v>1055.0</v>
      </c>
      <c r="H1160" s="98">
        <f t="shared" si="2"/>
        <v>-0.09674657534</v>
      </c>
      <c r="I1160" s="14">
        <v>953.0</v>
      </c>
      <c r="J1160" s="98">
        <f t="shared" si="3"/>
        <v>-0.09668246445</v>
      </c>
      <c r="K1160" s="14">
        <v>891.0</v>
      </c>
      <c r="L1160" s="98">
        <f t="shared" si="4"/>
        <v>-0.06505771249</v>
      </c>
      <c r="M1160" s="98">
        <f t="shared" si="5"/>
        <v>-0.4852686308</v>
      </c>
    </row>
    <row r="1161">
      <c r="A1161" s="31" t="s">
        <v>1001</v>
      </c>
      <c r="B1161" s="11" t="s">
        <v>300</v>
      </c>
      <c r="C1161" s="12" t="s">
        <v>24</v>
      </c>
      <c r="D1161" s="14">
        <v>1226.0</v>
      </c>
      <c r="E1161" s="14">
        <v>880.0</v>
      </c>
      <c r="F1161" s="98">
        <f t="shared" si="1"/>
        <v>-0.2822185971</v>
      </c>
      <c r="G1161" s="14">
        <v>767.0</v>
      </c>
      <c r="H1161" s="98">
        <f t="shared" si="2"/>
        <v>-0.1284090909</v>
      </c>
      <c r="I1161" s="14">
        <v>653.0</v>
      </c>
      <c r="J1161" s="98">
        <f t="shared" si="3"/>
        <v>-0.14863103</v>
      </c>
      <c r="K1161" s="14">
        <v>630.0</v>
      </c>
      <c r="L1161" s="98">
        <f t="shared" si="4"/>
        <v>-0.03522205207</v>
      </c>
      <c r="M1161" s="98">
        <f t="shared" si="5"/>
        <v>-0.4861337684</v>
      </c>
    </row>
    <row r="1162">
      <c r="A1162" s="31" t="s">
        <v>872</v>
      </c>
      <c r="B1162" s="11" t="s">
        <v>307</v>
      </c>
      <c r="C1162" s="12" t="s">
        <v>24</v>
      </c>
      <c r="D1162" s="14">
        <v>1382.0</v>
      </c>
      <c r="E1162" s="14">
        <v>881.0</v>
      </c>
      <c r="F1162" s="98">
        <f t="shared" si="1"/>
        <v>-0.3625180897</v>
      </c>
      <c r="G1162" s="14">
        <v>813.0</v>
      </c>
      <c r="H1162" s="98">
        <f t="shared" si="2"/>
        <v>-0.07718501703</v>
      </c>
      <c r="I1162" s="14">
        <v>748.0</v>
      </c>
      <c r="J1162" s="98">
        <f t="shared" si="3"/>
        <v>-0.07995079951</v>
      </c>
      <c r="K1162" s="14">
        <v>708.0</v>
      </c>
      <c r="L1162" s="98">
        <f t="shared" si="4"/>
        <v>-0.05347593583</v>
      </c>
      <c r="M1162" s="98">
        <f t="shared" si="5"/>
        <v>-0.487698987</v>
      </c>
    </row>
    <row r="1163">
      <c r="A1163" s="31" t="s">
        <v>1051</v>
      </c>
      <c r="B1163" s="11" t="s">
        <v>54</v>
      </c>
      <c r="C1163" s="12" t="s">
        <v>24</v>
      </c>
      <c r="D1163" s="14">
        <v>1450.0</v>
      </c>
      <c r="E1163" s="14">
        <v>1064.0</v>
      </c>
      <c r="F1163" s="98">
        <f t="shared" si="1"/>
        <v>-0.2662068966</v>
      </c>
      <c r="G1163" s="14">
        <v>875.0</v>
      </c>
      <c r="H1163" s="98">
        <f t="shared" si="2"/>
        <v>-0.1776315789</v>
      </c>
      <c r="I1163" s="14">
        <v>767.0</v>
      </c>
      <c r="J1163" s="98">
        <f t="shared" si="3"/>
        <v>-0.1234285714</v>
      </c>
      <c r="K1163" s="14">
        <v>742.0</v>
      </c>
      <c r="L1163" s="98">
        <f t="shared" si="4"/>
        <v>-0.03259452412</v>
      </c>
      <c r="M1163" s="98">
        <f t="shared" si="5"/>
        <v>-0.4882758621</v>
      </c>
    </row>
    <row r="1164">
      <c r="A1164" s="10" t="s">
        <v>1227</v>
      </c>
      <c r="B1164" s="11" t="s">
        <v>368</v>
      </c>
      <c r="C1164" s="12" t="s">
        <v>24</v>
      </c>
      <c r="D1164" s="14">
        <v>1562.0</v>
      </c>
      <c r="E1164" s="14">
        <v>985.0</v>
      </c>
      <c r="F1164" s="98">
        <f t="shared" si="1"/>
        <v>-0.3693982074</v>
      </c>
      <c r="G1164" s="14">
        <v>836.0</v>
      </c>
      <c r="H1164" s="98">
        <f t="shared" si="2"/>
        <v>-0.1512690355</v>
      </c>
      <c r="I1164" s="14">
        <v>822.0</v>
      </c>
      <c r="J1164" s="98">
        <f t="shared" si="3"/>
        <v>-0.01674641148</v>
      </c>
      <c r="K1164" s="14">
        <v>798.0</v>
      </c>
      <c r="L1164" s="98">
        <f t="shared" si="4"/>
        <v>-0.02919708029</v>
      </c>
      <c r="M1164" s="98">
        <f t="shared" si="5"/>
        <v>-0.4891165173</v>
      </c>
    </row>
    <row r="1165">
      <c r="A1165" s="31" t="s">
        <v>1097</v>
      </c>
      <c r="B1165" s="11" t="s">
        <v>356</v>
      </c>
      <c r="C1165" s="12" t="s">
        <v>24</v>
      </c>
      <c r="D1165" s="14">
        <v>1569.0</v>
      </c>
      <c r="E1165" s="14">
        <v>1039.0</v>
      </c>
      <c r="F1165" s="98">
        <f t="shared" si="1"/>
        <v>-0.3377947737</v>
      </c>
      <c r="G1165" s="14">
        <v>912.0</v>
      </c>
      <c r="H1165" s="98">
        <f t="shared" si="2"/>
        <v>-0.1222329163</v>
      </c>
      <c r="I1165" s="14">
        <v>781.0</v>
      </c>
      <c r="J1165" s="98">
        <f t="shared" si="3"/>
        <v>-0.1436403509</v>
      </c>
      <c r="K1165" s="14">
        <v>801.0</v>
      </c>
      <c r="L1165" s="98">
        <f t="shared" si="4"/>
        <v>0.02560819462</v>
      </c>
      <c r="M1165" s="98">
        <f t="shared" si="5"/>
        <v>-0.4894837476</v>
      </c>
    </row>
    <row r="1166">
      <c r="A1166" s="10" t="s">
        <v>1184</v>
      </c>
      <c r="B1166" s="11" t="s">
        <v>256</v>
      </c>
      <c r="C1166" s="12" t="s">
        <v>24</v>
      </c>
      <c r="D1166" s="14">
        <v>1371.0</v>
      </c>
      <c r="E1166" s="14">
        <v>917.0</v>
      </c>
      <c r="F1166" s="98">
        <f t="shared" si="1"/>
        <v>-0.3311451495</v>
      </c>
      <c r="G1166" s="14">
        <v>761.0</v>
      </c>
      <c r="H1166" s="98">
        <f t="shared" si="2"/>
        <v>-0.1701199564</v>
      </c>
      <c r="I1166" s="14">
        <v>695.0</v>
      </c>
      <c r="J1166" s="98">
        <f t="shared" si="3"/>
        <v>-0.08672798949</v>
      </c>
      <c r="K1166" s="14">
        <v>699.0</v>
      </c>
      <c r="L1166" s="98">
        <f t="shared" si="4"/>
        <v>0.005755395683</v>
      </c>
      <c r="M1166" s="98">
        <f t="shared" si="5"/>
        <v>-0.4901531729</v>
      </c>
    </row>
    <row r="1167">
      <c r="A1167" s="10" t="s">
        <v>739</v>
      </c>
      <c r="B1167" s="11" t="s">
        <v>414</v>
      </c>
      <c r="C1167" s="12" t="s">
        <v>24</v>
      </c>
      <c r="D1167" s="14">
        <v>818.0</v>
      </c>
      <c r="E1167" s="14">
        <v>598.0</v>
      </c>
      <c r="F1167" s="98">
        <f t="shared" si="1"/>
        <v>-0.2689486553</v>
      </c>
      <c r="G1167" s="14">
        <v>524.0</v>
      </c>
      <c r="H1167" s="98">
        <f t="shared" si="2"/>
        <v>-0.1237458194</v>
      </c>
      <c r="I1167" s="14">
        <v>419.0</v>
      </c>
      <c r="J1167" s="98">
        <f t="shared" si="3"/>
        <v>-0.2003816794</v>
      </c>
      <c r="K1167" s="14">
        <v>416.0</v>
      </c>
      <c r="L1167" s="98">
        <f t="shared" si="4"/>
        <v>-0.007159904535</v>
      </c>
      <c r="M1167" s="98">
        <f t="shared" si="5"/>
        <v>-0.4914425428</v>
      </c>
    </row>
    <row r="1168">
      <c r="A1168" s="10" t="s">
        <v>731</v>
      </c>
      <c r="B1168" s="11" t="s">
        <v>68</v>
      </c>
      <c r="C1168" s="12" t="s">
        <v>24</v>
      </c>
      <c r="D1168" s="14">
        <v>2616.0</v>
      </c>
      <c r="E1168" s="14">
        <v>1753.0</v>
      </c>
      <c r="F1168" s="98">
        <f t="shared" si="1"/>
        <v>-0.3298929664</v>
      </c>
      <c r="G1168" s="14">
        <v>1371.0</v>
      </c>
      <c r="H1168" s="98">
        <f t="shared" si="2"/>
        <v>-0.2179121506</v>
      </c>
      <c r="I1168" s="14">
        <v>1210.0</v>
      </c>
      <c r="J1168" s="98">
        <f t="shared" si="3"/>
        <v>-0.117432531</v>
      </c>
      <c r="K1168" s="14">
        <v>1325.0</v>
      </c>
      <c r="L1168" s="98">
        <f t="shared" si="4"/>
        <v>0.09504132231</v>
      </c>
      <c r="M1168" s="98">
        <f t="shared" si="5"/>
        <v>-0.4935015291</v>
      </c>
    </row>
    <row r="1169">
      <c r="A1169" s="10" t="s">
        <v>786</v>
      </c>
      <c r="B1169" s="11" t="s">
        <v>237</v>
      </c>
      <c r="C1169" s="12" t="s">
        <v>24</v>
      </c>
      <c r="D1169" s="14">
        <v>1126.0</v>
      </c>
      <c r="E1169" s="14">
        <v>741.0</v>
      </c>
      <c r="F1169" s="98">
        <f t="shared" si="1"/>
        <v>-0.3419182948</v>
      </c>
      <c r="G1169" s="14">
        <v>636.0</v>
      </c>
      <c r="H1169" s="98">
        <f t="shared" si="2"/>
        <v>-0.1417004049</v>
      </c>
      <c r="I1169" s="14">
        <v>578.0</v>
      </c>
      <c r="J1169" s="98">
        <f t="shared" si="3"/>
        <v>-0.09119496855</v>
      </c>
      <c r="K1169" s="14">
        <v>570.0</v>
      </c>
      <c r="L1169" s="98">
        <f t="shared" si="4"/>
        <v>-0.01384083045</v>
      </c>
      <c r="M1169" s="98">
        <f t="shared" si="5"/>
        <v>-0.4937833037</v>
      </c>
    </row>
    <row r="1170">
      <c r="A1170" s="31" t="s">
        <v>1060</v>
      </c>
      <c r="B1170" s="11" t="s">
        <v>358</v>
      </c>
      <c r="C1170" s="12" t="s">
        <v>24</v>
      </c>
      <c r="D1170" s="14">
        <v>1772.0</v>
      </c>
      <c r="E1170" s="14">
        <v>1277.0</v>
      </c>
      <c r="F1170" s="98">
        <f t="shared" si="1"/>
        <v>-0.2793453725</v>
      </c>
      <c r="G1170" s="14">
        <v>1071.0</v>
      </c>
      <c r="H1170" s="98">
        <f t="shared" si="2"/>
        <v>-0.1613155834</v>
      </c>
      <c r="I1170" s="14">
        <v>883.0</v>
      </c>
      <c r="J1170" s="98">
        <f t="shared" si="3"/>
        <v>-0.1755368814</v>
      </c>
      <c r="K1170" s="14">
        <v>897.0</v>
      </c>
      <c r="L1170" s="98">
        <f t="shared" si="4"/>
        <v>0.01585503964</v>
      </c>
      <c r="M1170" s="98">
        <f t="shared" si="5"/>
        <v>-0.4937923251</v>
      </c>
    </row>
    <row r="1171">
      <c r="A1171" s="10" t="s">
        <v>832</v>
      </c>
      <c r="B1171" s="11" t="s">
        <v>134</v>
      </c>
      <c r="C1171" s="12" t="s">
        <v>24</v>
      </c>
      <c r="D1171" s="14">
        <v>1562.0</v>
      </c>
      <c r="E1171" s="14">
        <v>889.0</v>
      </c>
      <c r="F1171" s="98">
        <f t="shared" si="1"/>
        <v>-0.4308578745</v>
      </c>
      <c r="G1171" s="14">
        <v>761.0</v>
      </c>
      <c r="H1171" s="98">
        <f t="shared" si="2"/>
        <v>-0.1439820022</v>
      </c>
      <c r="I1171" s="14">
        <v>774.0</v>
      </c>
      <c r="J1171" s="98">
        <f t="shared" si="3"/>
        <v>0.01708278581</v>
      </c>
      <c r="K1171" s="14">
        <v>789.0</v>
      </c>
      <c r="L1171" s="98">
        <f t="shared" si="4"/>
        <v>0.01937984496</v>
      </c>
      <c r="M1171" s="98">
        <f t="shared" si="5"/>
        <v>-0.4948783611</v>
      </c>
    </row>
    <row r="1172">
      <c r="A1172" s="10" t="s">
        <v>754</v>
      </c>
      <c r="B1172" s="11" t="s">
        <v>414</v>
      </c>
      <c r="C1172" s="12" t="s">
        <v>24</v>
      </c>
      <c r="D1172" s="14">
        <v>1125.0</v>
      </c>
      <c r="E1172" s="14">
        <v>740.0</v>
      </c>
      <c r="F1172" s="98">
        <f t="shared" si="1"/>
        <v>-0.3422222222</v>
      </c>
      <c r="G1172" s="14">
        <v>602.0</v>
      </c>
      <c r="H1172" s="98">
        <f t="shared" si="2"/>
        <v>-0.1864864865</v>
      </c>
      <c r="I1172" s="14">
        <v>534.0</v>
      </c>
      <c r="J1172" s="98">
        <f t="shared" si="3"/>
        <v>-0.1129568106</v>
      </c>
      <c r="K1172" s="14">
        <v>568.0</v>
      </c>
      <c r="L1172" s="98">
        <f t="shared" si="4"/>
        <v>0.06367041199</v>
      </c>
      <c r="M1172" s="98">
        <f t="shared" si="5"/>
        <v>-0.4951111111</v>
      </c>
    </row>
    <row r="1173">
      <c r="A1173" s="10" t="s">
        <v>894</v>
      </c>
      <c r="B1173" s="11" t="s">
        <v>104</v>
      </c>
      <c r="C1173" s="12" t="s">
        <v>24</v>
      </c>
      <c r="D1173" s="14">
        <v>1578.0</v>
      </c>
      <c r="E1173" s="14">
        <v>827.0</v>
      </c>
      <c r="F1173" s="98">
        <f t="shared" si="1"/>
        <v>-0.4759188847</v>
      </c>
      <c r="G1173" s="14">
        <v>844.0</v>
      </c>
      <c r="H1173" s="98">
        <f t="shared" si="2"/>
        <v>0.02055622733</v>
      </c>
      <c r="I1173" s="14">
        <v>764.0</v>
      </c>
      <c r="J1173" s="98">
        <f t="shared" si="3"/>
        <v>-0.09478672986</v>
      </c>
      <c r="K1173" s="14">
        <v>790.0</v>
      </c>
      <c r="L1173" s="98">
        <f t="shared" si="4"/>
        <v>0.03403141361</v>
      </c>
      <c r="M1173" s="98">
        <f t="shared" si="5"/>
        <v>-0.4993662864</v>
      </c>
    </row>
    <row r="1174">
      <c r="A1174" s="10" t="s">
        <v>1023</v>
      </c>
      <c r="B1174" s="11" t="s">
        <v>88</v>
      </c>
      <c r="C1174" s="12" t="s">
        <v>24</v>
      </c>
      <c r="D1174" s="14">
        <v>1039.0</v>
      </c>
      <c r="E1174" s="14">
        <v>563.0</v>
      </c>
      <c r="F1174" s="98">
        <f t="shared" si="1"/>
        <v>-0.45813282</v>
      </c>
      <c r="G1174" s="14">
        <v>615.0</v>
      </c>
      <c r="H1174" s="98">
        <f t="shared" si="2"/>
        <v>0.09236234458</v>
      </c>
      <c r="I1174" s="14">
        <v>588.0</v>
      </c>
      <c r="J1174" s="98">
        <f t="shared" si="3"/>
        <v>-0.04390243902</v>
      </c>
      <c r="K1174" s="14">
        <v>520.0</v>
      </c>
      <c r="L1174" s="98">
        <f t="shared" si="4"/>
        <v>-0.1156462585</v>
      </c>
      <c r="M1174" s="98">
        <f t="shared" si="5"/>
        <v>-0.499518768</v>
      </c>
    </row>
    <row r="1175">
      <c r="A1175" s="10" t="s">
        <v>1105</v>
      </c>
      <c r="B1175" s="11" t="s">
        <v>93</v>
      </c>
      <c r="C1175" s="12" t="s">
        <v>24</v>
      </c>
      <c r="D1175" s="19">
        <v>1676.0</v>
      </c>
      <c r="E1175" s="14">
        <v>1019.0</v>
      </c>
      <c r="F1175" s="98">
        <f t="shared" si="1"/>
        <v>-0.3920047733</v>
      </c>
      <c r="G1175" s="14">
        <v>733.0</v>
      </c>
      <c r="H1175" s="98">
        <f t="shared" si="2"/>
        <v>-0.2806673209</v>
      </c>
      <c r="I1175" s="14">
        <v>633.0</v>
      </c>
      <c r="J1175" s="98">
        <f t="shared" si="3"/>
        <v>-0.136425648</v>
      </c>
      <c r="K1175" s="14">
        <v>836.0</v>
      </c>
      <c r="L1175" s="98">
        <f t="shared" si="4"/>
        <v>0.3206951027</v>
      </c>
      <c r="M1175" s="98">
        <f t="shared" si="5"/>
        <v>-0.5011933174</v>
      </c>
    </row>
    <row r="1176">
      <c r="A1176" s="31" t="s">
        <v>1142</v>
      </c>
      <c r="B1176" s="11" t="s">
        <v>466</v>
      </c>
      <c r="C1176" s="12" t="s">
        <v>24</v>
      </c>
      <c r="D1176" s="14">
        <v>2059.0</v>
      </c>
      <c r="E1176" s="14">
        <v>1285.0</v>
      </c>
      <c r="F1176" s="98">
        <f t="shared" si="1"/>
        <v>-0.3759106362</v>
      </c>
      <c r="G1176" s="14">
        <v>1100.0</v>
      </c>
      <c r="H1176" s="98">
        <f t="shared" si="2"/>
        <v>-0.1439688716</v>
      </c>
      <c r="I1176" s="14">
        <v>1050.0</v>
      </c>
      <c r="J1176" s="98">
        <f t="shared" si="3"/>
        <v>-0.04545454545</v>
      </c>
      <c r="K1176" s="14">
        <v>1024.0</v>
      </c>
      <c r="L1176" s="98">
        <f t="shared" si="4"/>
        <v>-0.02476190476</v>
      </c>
      <c r="M1176" s="98">
        <f t="shared" si="5"/>
        <v>-0.5026711996</v>
      </c>
    </row>
    <row r="1177">
      <c r="A1177" s="10" t="s">
        <v>1191</v>
      </c>
      <c r="B1177" s="11" t="s">
        <v>256</v>
      </c>
      <c r="C1177" s="12" t="s">
        <v>24</v>
      </c>
      <c r="D1177" s="14">
        <v>1271.0</v>
      </c>
      <c r="E1177" s="14">
        <v>985.0</v>
      </c>
      <c r="F1177" s="98">
        <f t="shared" si="1"/>
        <v>-0.2250196696</v>
      </c>
      <c r="G1177" s="14">
        <v>781.0</v>
      </c>
      <c r="H1177" s="98">
        <f t="shared" si="2"/>
        <v>-0.207106599</v>
      </c>
      <c r="I1177" s="14">
        <v>715.0</v>
      </c>
      <c r="J1177" s="98">
        <f t="shared" si="3"/>
        <v>-0.08450704225</v>
      </c>
      <c r="K1177" s="14">
        <v>630.0</v>
      </c>
      <c r="L1177" s="98">
        <f t="shared" si="4"/>
        <v>-0.1188811189</v>
      </c>
      <c r="M1177" s="98">
        <f t="shared" si="5"/>
        <v>-0.5043273013</v>
      </c>
    </row>
    <row r="1178">
      <c r="A1178" s="31" t="s">
        <v>1136</v>
      </c>
      <c r="B1178" s="11" t="s">
        <v>471</v>
      </c>
      <c r="C1178" s="12" t="s">
        <v>24</v>
      </c>
      <c r="D1178" s="14">
        <v>1591.0</v>
      </c>
      <c r="E1178" s="14">
        <v>963.0</v>
      </c>
      <c r="F1178" s="98">
        <f t="shared" si="1"/>
        <v>-0.3947203017</v>
      </c>
      <c r="G1178" s="14">
        <v>833.0</v>
      </c>
      <c r="H1178" s="98">
        <f t="shared" si="2"/>
        <v>-0.1349948079</v>
      </c>
      <c r="I1178" s="14">
        <v>755.0</v>
      </c>
      <c r="J1178" s="98">
        <f t="shared" si="3"/>
        <v>-0.09363745498</v>
      </c>
      <c r="K1178" s="14">
        <v>786.0</v>
      </c>
      <c r="L1178" s="98">
        <f t="shared" si="4"/>
        <v>0.04105960265</v>
      </c>
      <c r="M1178" s="98">
        <f t="shared" si="5"/>
        <v>-0.5059710874</v>
      </c>
    </row>
    <row r="1179">
      <c r="A1179" s="10" t="s">
        <v>974</v>
      </c>
      <c r="B1179" s="11" t="s">
        <v>482</v>
      </c>
      <c r="C1179" s="12" t="s">
        <v>24</v>
      </c>
      <c r="D1179" s="14">
        <v>1089.0</v>
      </c>
      <c r="E1179" s="14">
        <v>686.0</v>
      </c>
      <c r="F1179" s="98">
        <f t="shared" si="1"/>
        <v>-0.3700642792</v>
      </c>
      <c r="G1179" s="14">
        <v>619.0</v>
      </c>
      <c r="H1179" s="98">
        <f t="shared" si="2"/>
        <v>-0.09766763848</v>
      </c>
      <c r="I1179" s="14">
        <v>589.0</v>
      </c>
      <c r="J1179" s="98">
        <f t="shared" si="3"/>
        <v>-0.04846526656</v>
      </c>
      <c r="K1179" s="14">
        <v>537.0</v>
      </c>
      <c r="L1179" s="98">
        <f t="shared" si="4"/>
        <v>-0.0882852292</v>
      </c>
      <c r="M1179" s="98">
        <f t="shared" si="5"/>
        <v>-0.5068870523</v>
      </c>
    </row>
    <row r="1180">
      <c r="A1180" s="10" t="s">
        <v>830</v>
      </c>
      <c r="B1180" s="11" t="s">
        <v>134</v>
      </c>
      <c r="C1180" s="12" t="s">
        <v>24</v>
      </c>
      <c r="D1180" s="14">
        <v>1450.0</v>
      </c>
      <c r="E1180" s="14">
        <v>870.0</v>
      </c>
      <c r="F1180" s="98">
        <f t="shared" si="1"/>
        <v>-0.4</v>
      </c>
      <c r="G1180" s="14">
        <v>737.0</v>
      </c>
      <c r="H1180" s="98">
        <f t="shared" si="2"/>
        <v>-0.1528735632</v>
      </c>
      <c r="I1180" s="14">
        <v>670.0</v>
      </c>
      <c r="J1180" s="98">
        <f t="shared" si="3"/>
        <v>-0.09090909091</v>
      </c>
      <c r="K1180" s="14">
        <v>715.0</v>
      </c>
      <c r="L1180" s="98">
        <f t="shared" si="4"/>
        <v>0.0671641791</v>
      </c>
      <c r="M1180" s="98">
        <f t="shared" si="5"/>
        <v>-0.5068965517</v>
      </c>
    </row>
    <row r="1181">
      <c r="A1181" s="31" t="s">
        <v>1000</v>
      </c>
      <c r="B1181" s="11" t="s">
        <v>300</v>
      </c>
      <c r="C1181" s="12" t="s">
        <v>24</v>
      </c>
      <c r="D1181" s="14">
        <v>1490.0</v>
      </c>
      <c r="E1181" s="14">
        <v>925.0</v>
      </c>
      <c r="F1181" s="98">
        <f t="shared" si="1"/>
        <v>-0.3791946309</v>
      </c>
      <c r="G1181" s="14">
        <v>854.0</v>
      </c>
      <c r="H1181" s="98">
        <f t="shared" si="2"/>
        <v>-0.07675675676</v>
      </c>
      <c r="I1181" s="14">
        <v>684.0</v>
      </c>
      <c r="J1181" s="98">
        <f t="shared" si="3"/>
        <v>-0.1990632319</v>
      </c>
      <c r="K1181" s="14">
        <v>734.0</v>
      </c>
      <c r="L1181" s="98">
        <f t="shared" si="4"/>
        <v>0.0730994152</v>
      </c>
      <c r="M1181" s="98">
        <f t="shared" si="5"/>
        <v>-0.5073825503</v>
      </c>
    </row>
    <row r="1182">
      <c r="A1182" s="10" t="s">
        <v>930</v>
      </c>
      <c r="B1182" s="11" t="s">
        <v>220</v>
      </c>
      <c r="C1182" s="12" t="s">
        <v>24</v>
      </c>
      <c r="D1182" s="14">
        <v>1687.0</v>
      </c>
      <c r="E1182" s="14">
        <v>1121.0</v>
      </c>
      <c r="F1182" s="98">
        <f t="shared" si="1"/>
        <v>-0.3355068168</v>
      </c>
      <c r="G1182" s="14">
        <v>1028.0</v>
      </c>
      <c r="H1182" s="98">
        <f t="shared" si="2"/>
        <v>-0.08296164139</v>
      </c>
      <c r="I1182" s="14">
        <v>880.0</v>
      </c>
      <c r="J1182" s="98">
        <f t="shared" si="3"/>
        <v>-0.1439688716</v>
      </c>
      <c r="K1182" s="14">
        <v>831.0</v>
      </c>
      <c r="L1182" s="98">
        <f t="shared" si="4"/>
        <v>-0.05568181818</v>
      </c>
      <c r="M1182" s="98">
        <f t="shared" si="5"/>
        <v>-0.5074096028</v>
      </c>
    </row>
    <row r="1183">
      <c r="A1183" s="10" t="s">
        <v>1077</v>
      </c>
      <c r="B1183" s="11" t="s">
        <v>289</v>
      </c>
      <c r="C1183" s="12" t="s">
        <v>24</v>
      </c>
      <c r="D1183" s="14">
        <v>3124.0</v>
      </c>
      <c r="E1183" s="14">
        <v>2023.0</v>
      </c>
      <c r="F1183" s="98">
        <f t="shared" si="1"/>
        <v>-0.3524327785</v>
      </c>
      <c r="G1183" s="14">
        <v>1789.0</v>
      </c>
      <c r="H1183" s="98">
        <f t="shared" si="2"/>
        <v>-0.1156697973</v>
      </c>
      <c r="I1183" s="14">
        <v>1405.0</v>
      </c>
      <c r="J1183" s="98">
        <f t="shared" si="3"/>
        <v>-0.2146450531</v>
      </c>
      <c r="K1183" s="14">
        <v>1538.0</v>
      </c>
      <c r="L1183" s="98">
        <f t="shared" si="4"/>
        <v>0.09466192171</v>
      </c>
      <c r="M1183" s="98">
        <f t="shared" si="5"/>
        <v>-0.5076824584</v>
      </c>
    </row>
    <row r="1184">
      <c r="A1184" s="31" t="s">
        <v>808</v>
      </c>
      <c r="B1184" s="11" t="s">
        <v>217</v>
      </c>
      <c r="C1184" s="12" t="s">
        <v>24</v>
      </c>
      <c r="D1184" s="14">
        <v>1028.0</v>
      </c>
      <c r="E1184" s="14">
        <v>613.0</v>
      </c>
      <c r="F1184" s="98">
        <f t="shared" si="1"/>
        <v>-0.4036964981</v>
      </c>
      <c r="G1184" s="14">
        <v>539.0</v>
      </c>
      <c r="H1184" s="98">
        <f t="shared" si="2"/>
        <v>-0.1207177814</v>
      </c>
      <c r="I1184" s="14">
        <v>448.0</v>
      </c>
      <c r="J1184" s="98">
        <f t="shared" si="3"/>
        <v>-0.1688311688</v>
      </c>
      <c r="K1184" s="14">
        <v>505.0</v>
      </c>
      <c r="L1184" s="98">
        <f t="shared" si="4"/>
        <v>0.1272321429</v>
      </c>
      <c r="M1184" s="98">
        <f t="shared" si="5"/>
        <v>-0.5087548638</v>
      </c>
    </row>
    <row r="1185">
      <c r="A1185" s="10" t="s">
        <v>1177</v>
      </c>
      <c r="B1185" s="11" t="s">
        <v>256</v>
      </c>
      <c r="C1185" s="12" t="s">
        <v>24</v>
      </c>
      <c r="D1185" s="14">
        <v>1015.0</v>
      </c>
      <c r="E1185" s="14">
        <v>651.0</v>
      </c>
      <c r="F1185" s="98">
        <f t="shared" si="1"/>
        <v>-0.3586206897</v>
      </c>
      <c r="G1185" s="14">
        <v>545.0</v>
      </c>
      <c r="H1185" s="98">
        <f t="shared" si="2"/>
        <v>-0.1628264209</v>
      </c>
      <c r="I1185" s="14">
        <v>470.0</v>
      </c>
      <c r="J1185" s="98">
        <f t="shared" si="3"/>
        <v>-0.1376146789</v>
      </c>
      <c r="K1185" s="14">
        <v>498.0</v>
      </c>
      <c r="L1185" s="98">
        <f t="shared" si="4"/>
        <v>0.05957446809</v>
      </c>
      <c r="M1185" s="98">
        <f t="shared" si="5"/>
        <v>-0.5093596059</v>
      </c>
    </row>
    <row r="1186">
      <c r="A1186" s="10" t="s">
        <v>1042</v>
      </c>
      <c r="B1186" s="11" t="s">
        <v>88</v>
      </c>
      <c r="C1186" s="12" t="s">
        <v>24</v>
      </c>
      <c r="D1186" s="14">
        <v>2264.0</v>
      </c>
      <c r="E1186" s="14">
        <v>1355.0</v>
      </c>
      <c r="F1186" s="98">
        <f t="shared" si="1"/>
        <v>-0.4015017668</v>
      </c>
      <c r="G1186" s="14">
        <v>1061.0</v>
      </c>
      <c r="H1186" s="98">
        <f t="shared" si="2"/>
        <v>-0.2169741697</v>
      </c>
      <c r="I1186" s="14">
        <v>1139.0</v>
      </c>
      <c r="J1186" s="98">
        <f t="shared" si="3"/>
        <v>0.07351555137</v>
      </c>
      <c r="K1186" s="14">
        <v>1103.0</v>
      </c>
      <c r="L1186" s="98">
        <f t="shared" si="4"/>
        <v>-0.03160667252</v>
      </c>
      <c r="M1186" s="98">
        <f t="shared" si="5"/>
        <v>-0.5128091873</v>
      </c>
    </row>
    <row r="1187">
      <c r="A1187" s="10" t="s">
        <v>1014</v>
      </c>
      <c r="B1187" s="11" t="s">
        <v>175</v>
      </c>
      <c r="C1187" s="12" t="s">
        <v>24</v>
      </c>
      <c r="D1187" s="14">
        <v>2275.0</v>
      </c>
      <c r="E1187" s="14">
        <v>1512.0</v>
      </c>
      <c r="F1187" s="98">
        <f t="shared" si="1"/>
        <v>-0.3353846154</v>
      </c>
      <c r="G1187" s="14">
        <v>1198.0</v>
      </c>
      <c r="H1187" s="98">
        <f t="shared" si="2"/>
        <v>-0.2076719577</v>
      </c>
      <c r="I1187" s="14">
        <v>1198.0</v>
      </c>
      <c r="J1187" s="98">
        <f t="shared" si="3"/>
        <v>0</v>
      </c>
      <c r="K1187" s="14">
        <v>1106.0</v>
      </c>
      <c r="L1187" s="98">
        <f t="shared" si="4"/>
        <v>-0.07679465776</v>
      </c>
      <c r="M1187" s="98">
        <f t="shared" si="5"/>
        <v>-0.5138461538</v>
      </c>
    </row>
    <row r="1188">
      <c r="A1188" s="10" t="s">
        <v>760</v>
      </c>
      <c r="B1188" s="11" t="s">
        <v>414</v>
      </c>
      <c r="C1188" s="12" t="s">
        <v>24</v>
      </c>
      <c r="D1188" s="14">
        <v>803.0</v>
      </c>
      <c r="E1188" s="14">
        <v>458.0</v>
      </c>
      <c r="F1188" s="98">
        <f t="shared" si="1"/>
        <v>-0.4296388543</v>
      </c>
      <c r="G1188" s="14">
        <v>416.0</v>
      </c>
      <c r="H1188" s="98">
        <f t="shared" si="2"/>
        <v>-0.09170305677</v>
      </c>
      <c r="I1188" s="14">
        <v>391.0</v>
      </c>
      <c r="J1188" s="98">
        <f t="shared" si="3"/>
        <v>-0.06009615385</v>
      </c>
      <c r="K1188" s="14">
        <v>390.0</v>
      </c>
      <c r="L1188" s="98">
        <f t="shared" si="4"/>
        <v>-0.002557544757</v>
      </c>
      <c r="M1188" s="98">
        <f t="shared" si="5"/>
        <v>-0.5143212951</v>
      </c>
    </row>
    <row r="1189">
      <c r="A1189" s="10" t="s">
        <v>1192</v>
      </c>
      <c r="B1189" s="11" t="s">
        <v>256</v>
      </c>
      <c r="C1189" s="12" t="s">
        <v>24</v>
      </c>
      <c r="D1189" s="14">
        <v>1424.0</v>
      </c>
      <c r="E1189" s="14">
        <v>959.0</v>
      </c>
      <c r="F1189" s="98">
        <f t="shared" si="1"/>
        <v>-0.3265449438</v>
      </c>
      <c r="G1189" s="14">
        <v>808.0</v>
      </c>
      <c r="H1189" s="98">
        <f t="shared" si="2"/>
        <v>-0.157455683</v>
      </c>
      <c r="I1189" s="14">
        <v>677.0</v>
      </c>
      <c r="J1189" s="98">
        <f t="shared" si="3"/>
        <v>-0.1621287129</v>
      </c>
      <c r="K1189" s="14">
        <v>690.0</v>
      </c>
      <c r="L1189" s="98">
        <f t="shared" si="4"/>
        <v>0.01920236337</v>
      </c>
      <c r="M1189" s="98">
        <f t="shared" si="5"/>
        <v>-0.5154494382</v>
      </c>
    </row>
    <row r="1190">
      <c r="A1190" s="10" t="s">
        <v>934</v>
      </c>
      <c r="B1190" s="11" t="s">
        <v>127</v>
      </c>
      <c r="C1190" s="12" t="s">
        <v>24</v>
      </c>
      <c r="D1190" s="14">
        <v>2157.0</v>
      </c>
      <c r="E1190" s="14">
        <v>1312.0</v>
      </c>
      <c r="F1190" s="98">
        <f t="shared" si="1"/>
        <v>-0.3917477979</v>
      </c>
      <c r="G1190" s="14">
        <v>1038.0</v>
      </c>
      <c r="H1190" s="98">
        <f t="shared" si="2"/>
        <v>-0.2088414634</v>
      </c>
      <c r="I1190" s="14">
        <v>949.0</v>
      </c>
      <c r="J1190" s="98">
        <f t="shared" si="3"/>
        <v>-0.08574181118</v>
      </c>
      <c r="K1190" s="14">
        <v>1045.0</v>
      </c>
      <c r="L1190" s="98">
        <f t="shared" si="4"/>
        <v>0.1011591149</v>
      </c>
      <c r="M1190" s="98">
        <f t="shared" si="5"/>
        <v>-0.5155308299</v>
      </c>
    </row>
    <row r="1191">
      <c r="A1191" s="31" t="s">
        <v>1252</v>
      </c>
      <c r="B1191" s="11" t="s">
        <v>671</v>
      </c>
      <c r="C1191" s="12" t="s">
        <v>24</v>
      </c>
      <c r="D1191" s="14">
        <v>860.0</v>
      </c>
      <c r="E1191" s="14">
        <v>615.0</v>
      </c>
      <c r="F1191" s="98">
        <f t="shared" si="1"/>
        <v>-0.2848837209</v>
      </c>
      <c r="G1191" s="14">
        <v>542.0</v>
      </c>
      <c r="H1191" s="98">
        <f t="shared" si="2"/>
        <v>-0.118699187</v>
      </c>
      <c r="I1191" s="14">
        <v>509.0</v>
      </c>
      <c r="J1191" s="98">
        <f t="shared" si="3"/>
        <v>-0.06088560886</v>
      </c>
      <c r="K1191" s="14">
        <v>413.0</v>
      </c>
      <c r="L1191" s="98">
        <f t="shared" si="4"/>
        <v>-0.1886051081</v>
      </c>
      <c r="M1191" s="98">
        <f t="shared" si="5"/>
        <v>-0.5197674419</v>
      </c>
    </row>
    <row r="1192">
      <c r="A1192" s="10" t="s">
        <v>952</v>
      </c>
      <c r="B1192" s="11" t="s">
        <v>309</v>
      </c>
      <c r="C1192" s="12" t="s">
        <v>24</v>
      </c>
      <c r="D1192" s="14">
        <v>961.0</v>
      </c>
      <c r="E1192" s="14">
        <v>527.0</v>
      </c>
      <c r="F1192" s="98">
        <f t="shared" si="1"/>
        <v>-0.4516129032</v>
      </c>
      <c r="G1192" s="14">
        <v>583.0</v>
      </c>
      <c r="H1192" s="98">
        <f t="shared" si="2"/>
        <v>0.1062618596</v>
      </c>
      <c r="I1192" s="14">
        <v>457.0</v>
      </c>
      <c r="J1192" s="98">
        <f t="shared" si="3"/>
        <v>-0.2161234991</v>
      </c>
      <c r="K1192" s="14">
        <v>460.0</v>
      </c>
      <c r="L1192" s="98">
        <f t="shared" si="4"/>
        <v>0.006564551422</v>
      </c>
      <c r="M1192" s="98">
        <f t="shared" si="5"/>
        <v>-0.5213319459</v>
      </c>
    </row>
    <row r="1193">
      <c r="A1193" s="10" t="s">
        <v>933</v>
      </c>
      <c r="B1193" s="11" t="s">
        <v>127</v>
      </c>
      <c r="C1193" s="12" t="s">
        <v>24</v>
      </c>
      <c r="D1193" s="14">
        <v>855.0</v>
      </c>
      <c r="E1193" s="14">
        <v>441.0</v>
      </c>
      <c r="F1193" s="98">
        <f t="shared" si="1"/>
        <v>-0.4842105263</v>
      </c>
      <c r="G1193" s="14">
        <v>332.0</v>
      </c>
      <c r="H1193" s="98">
        <f t="shared" si="2"/>
        <v>-0.2471655329</v>
      </c>
      <c r="I1193" s="14">
        <v>306.0</v>
      </c>
      <c r="J1193" s="98">
        <f t="shared" si="3"/>
        <v>-0.07831325301</v>
      </c>
      <c r="K1193" s="14">
        <v>408.0</v>
      </c>
      <c r="L1193" s="98">
        <f t="shared" si="4"/>
        <v>0.3333333333</v>
      </c>
      <c r="M1193" s="98">
        <f t="shared" si="5"/>
        <v>-0.5228070175</v>
      </c>
    </row>
    <row r="1194">
      <c r="A1194" s="10" t="s">
        <v>1021</v>
      </c>
      <c r="B1194" s="11" t="s">
        <v>88</v>
      </c>
      <c r="C1194" s="12" t="s">
        <v>24</v>
      </c>
      <c r="D1194" s="14">
        <v>2554.0</v>
      </c>
      <c r="E1194" s="14">
        <v>1449.0</v>
      </c>
      <c r="F1194" s="98">
        <f t="shared" si="1"/>
        <v>-0.4326546594</v>
      </c>
      <c r="G1194" s="14">
        <v>1353.0</v>
      </c>
      <c r="H1194" s="98">
        <f t="shared" si="2"/>
        <v>-0.06625258799</v>
      </c>
      <c r="I1194" s="14">
        <v>1242.0</v>
      </c>
      <c r="J1194" s="98">
        <f t="shared" si="3"/>
        <v>-0.08203991131</v>
      </c>
      <c r="K1194" s="14">
        <v>1217.0</v>
      </c>
      <c r="L1194" s="98">
        <f t="shared" si="4"/>
        <v>-0.02012882448</v>
      </c>
      <c r="M1194" s="98">
        <f t="shared" si="5"/>
        <v>-0.5234925607</v>
      </c>
    </row>
    <row r="1195">
      <c r="A1195" s="10" t="s">
        <v>973</v>
      </c>
      <c r="B1195" s="11" t="s">
        <v>482</v>
      </c>
      <c r="C1195" s="12" t="s">
        <v>24</v>
      </c>
      <c r="D1195" s="14">
        <v>1570.0</v>
      </c>
      <c r="E1195" s="14">
        <v>807.0</v>
      </c>
      <c r="F1195" s="98">
        <f t="shared" si="1"/>
        <v>-0.4859872611</v>
      </c>
      <c r="G1195" s="14">
        <v>635.0</v>
      </c>
      <c r="H1195" s="98">
        <f t="shared" si="2"/>
        <v>-0.2131350682</v>
      </c>
      <c r="I1195" s="14">
        <v>821.0</v>
      </c>
      <c r="J1195" s="98">
        <f t="shared" si="3"/>
        <v>0.2929133858</v>
      </c>
      <c r="K1195" s="14">
        <v>747.0</v>
      </c>
      <c r="L1195" s="98">
        <f t="shared" si="4"/>
        <v>-0.09013398295</v>
      </c>
      <c r="M1195" s="98">
        <f t="shared" si="5"/>
        <v>-0.5242038217</v>
      </c>
    </row>
    <row r="1196">
      <c r="A1196" s="10" t="s">
        <v>1037</v>
      </c>
      <c r="B1196" s="11" t="s">
        <v>88</v>
      </c>
      <c r="C1196" s="12" t="s">
        <v>24</v>
      </c>
      <c r="D1196" s="14">
        <v>1223.0</v>
      </c>
      <c r="E1196" s="14">
        <v>785.0</v>
      </c>
      <c r="F1196" s="98">
        <f t="shared" si="1"/>
        <v>-0.3581357318</v>
      </c>
      <c r="G1196" s="14">
        <v>786.0</v>
      </c>
      <c r="H1196" s="98">
        <f t="shared" si="2"/>
        <v>0.00127388535</v>
      </c>
      <c r="I1196" s="14">
        <v>690.0</v>
      </c>
      <c r="J1196" s="98">
        <f t="shared" si="3"/>
        <v>-0.1221374046</v>
      </c>
      <c r="K1196" s="14">
        <v>581.0</v>
      </c>
      <c r="L1196" s="98">
        <f t="shared" si="4"/>
        <v>-0.1579710145</v>
      </c>
      <c r="M1196" s="98">
        <f t="shared" si="5"/>
        <v>-0.5249386754</v>
      </c>
    </row>
    <row r="1197">
      <c r="A1197" s="10" t="s">
        <v>828</v>
      </c>
      <c r="B1197" s="11" t="s">
        <v>134</v>
      </c>
      <c r="C1197" s="12" t="s">
        <v>24</v>
      </c>
      <c r="D1197" s="14">
        <v>968.0</v>
      </c>
      <c r="E1197" s="14">
        <v>476.0</v>
      </c>
      <c r="F1197" s="98">
        <f t="shared" si="1"/>
        <v>-0.5082644628</v>
      </c>
      <c r="G1197" s="14">
        <v>503.0</v>
      </c>
      <c r="H1197" s="98">
        <f t="shared" si="2"/>
        <v>0.05672268908</v>
      </c>
      <c r="I1197" s="14">
        <v>483.0</v>
      </c>
      <c r="J1197" s="98">
        <f t="shared" si="3"/>
        <v>-0.03976143141</v>
      </c>
      <c r="K1197" s="14">
        <v>457.0</v>
      </c>
      <c r="L1197" s="98">
        <f t="shared" si="4"/>
        <v>-0.05383022774</v>
      </c>
      <c r="M1197" s="98">
        <f t="shared" si="5"/>
        <v>-0.527892562</v>
      </c>
    </row>
    <row r="1198">
      <c r="A1198" s="10" t="s">
        <v>784</v>
      </c>
      <c r="B1198" s="11" t="s">
        <v>237</v>
      </c>
      <c r="C1198" s="12" t="s">
        <v>24</v>
      </c>
      <c r="D1198" s="14">
        <v>831.0</v>
      </c>
      <c r="E1198" s="14">
        <v>603.0</v>
      </c>
      <c r="F1198" s="98">
        <f t="shared" si="1"/>
        <v>-0.274368231</v>
      </c>
      <c r="G1198" s="14">
        <v>567.0</v>
      </c>
      <c r="H1198" s="98">
        <f t="shared" si="2"/>
        <v>-0.05970149254</v>
      </c>
      <c r="I1198" s="14">
        <v>463.0</v>
      </c>
      <c r="J1198" s="98">
        <f t="shared" si="3"/>
        <v>-0.1834215168</v>
      </c>
      <c r="K1198" s="14">
        <v>391.0</v>
      </c>
      <c r="L1198" s="98">
        <f t="shared" si="4"/>
        <v>-0.1555075594</v>
      </c>
      <c r="M1198" s="98">
        <f t="shared" si="5"/>
        <v>-0.5294825511</v>
      </c>
    </row>
    <row r="1199">
      <c r="A1199" s="31" t="s">
        <v>463</v>
      </c>
      <c r="B1199" s="11" t="s">
        <v>671</v>
      </c>
      <c r="C1199" s="12" t="s">
        <v>24</v>
      </c>
      <c r="D1199" s="14">
        <v>1311.0</v>
      </c>
      <c r="E1199" s="14">
        <v>928.0</v>
      </c>
      <c r="F1199" s="98">
        <f t="shared" si="1"/>
        <v>-0.292143402</v>
      </c>
      <c r="G1199" s="14">
        <v>744.0</v>
      </c>
      <c r="H1199" s="98">
        <f t="shared" si="2"/>
        <v>-0.1982758621</v>
      </c>
      <c r="I1199" s="14">
        <v>641.0</v>
      </c>
      <c r="J1199" s="98">
        <f t="shared" si="3"/>
        <v>-0.1384408602</v>
      </c>
      <c r="K1199" s="14">
        <v>616.0</v>
      </c>
      <c r="L1199" s="98">
        <f t="shared" si="4"/>
        <v>-0.03900156006</v>
      </c>
      <c r="M1199" s="98">
        <f t="shared" si="5"/>
        <v>-0.530129672</v>
      </c>
    </row>
    <row r="1200">
      <c r="A1200" s="31" t="s">
        <v>1126</v>
      </c>
      <c r="B1200" s="11" t="s">
        <v>471</v>
      </c>
      <c r="C1200" s="12" t="s">
        <v>24</v>
      </c>
      <c r="D1200" s="14">
        <v>1636.0</v>
      </c>
      <c r="E1200" s="14">
        <v>933.0</v>
      </c>
      <c r="F1200" s="98">
        <f t="shared" si="1"/>
        <v>-0.4297066015</v>
      </c>
      <c r="G1200" s="14">
        <v>743.0</v>
      </c>
      <c r="H1200" s="98">
        <f t="shared" si="2"/>
        <v>-0.2036441586</v>
      </c>
      <c r="I1200" s="14">
        <v>650.0</v>
      </c>
      <c r="J1200" s="98">
        <f t="shared" si="3"/>
        <v>-0.1251682369</v>
      </c>
      <c r="K1200" s="14">
        <v>768.0</v>
      </c>
      <c r="L1200" s="98">
        <f t="shared" si="4"/>
        <v>0.1815384615</v>
      </c>
      <c r="M1200" s="98">
        <f t="shared" si="5"/>
        <v>-0.5305623472</v>
      </c>
    </row>
    <row r="1201">
      <c r="A1201" s="10" t="s">
        <v>861</v>
      </c>
      <c r="B1201" s="11" t="s">
        <v>168</v>
      </c>
      <c r="C1201" s="12" t="s">
        <v>24</v>
      </c>
      <c r="D1201" s="14">
        <v>1341.0</v>
      </c>
      <c r="E1201" s="14">
        <v>811.0</v>
      </c>
      <c r="F1201" s="98">
        <f t="shared" si="1"/>
        <v>-0.3952274422</v>
      </c>
      <c r="G1201" s="14">
        <v>666.0</v>
      </c>
      <c r="H1201" s="98">
        <f t="shared" si="2"/>
        <v>-0.1787916153</v>
      </c>
      <c r="I1201" s="14">
        <v>643.0</v>
      </c>
      <c r="J1201" s="98">
        <f t="shared" si="3"/>
        <v>-0.03453453453</v>
      </c>
      <c r="K1201" s="14">
        <v>626.0</v>
      </c>
      <c r="L1201" s="98">
        <f t="shared" si="4"/>
        <v>-0.02643856921</v>
      </c>
      <c r="M1201" s="98">
        <f t="shared" si="5"/>
        <v>-0.5331841909</v>
      </c>
    </row>
    <row r="1202">
      <c r="A1202" s="10" t="s">
        <v>1198</v>
      </c>
      <c r="B1202" s="11" t="s">
        <v>125</v>
      </c>
      <c r="C1202" s="12" t="s">
        <v>24</v>
      </c>
      <c r="D1202" s="14">
        <v>1050.0</v>
      </c>
      <c r="E1202" s="14">
        <v>716.0</v>
      </c>
      <c r="F1202" s="98">
        <f t="shared" si="1"/>
        <v>-0.3180952381</v>
      </c>
      <c r="G1202" s="14">
        <v>480.0</v>
      </c>
      <c r="H1202" s="98">
        <f t="shared" si="2"/>
        <v>-0.3296089385</v>
      </c>
      <c r="I1202" s="14">
        <v>499.0</v>
      </c>
      <c r="J1202" s="98">
        <f t="shared" si="3"/>
        <v>0.03958333333</v>
      </c>
      <c r="K1202" s="14">
        <v>490.0</v>
      </c>
      <c r="L1202" s="98">
        <f t="shared" si="4"/>
        <v>-0.01803607214</v>
      </c>
      <c r="M1202" s="98">
        <f t="shared" si="5"/>
        <v>-0.5333333333</v>
      </c>
    </row>
    <row r="1203">
      <c r="A1203" s="31" t="s">
        <v>1255</v>
      </c>
      <c r="B1203" s="11" t="s">
        <v>671</v>
      </c>
      <c r="C1203" s="12" t="s">
        <v>24</v>
      </c>
      <c r="D1203" s="14">
        <v>1797.0</v>
      </c>
      <c r="E1203" s="14">
        <v>1194.0</v>
      </c>
      <c r="F1203" s="98">
        <f t="shared" si="1"/>
        <v>-0.3355592654</v>
      </c>
      <c r="G1203" s="14">
        <v>1003.0</v>
      </c>
      <c r="H1203" s="98">
        <f t="shared" si="2"/>
        <v>-0.1599664992</v>
      </c>
      <c r="I1203" s="14">
        <v>913.0</v>
      </c>
      <c r="J1203" s="98">
        <f t="shared" si="3"/>
        <v>-0.08973080758</v>
      </c>
      <c r="K1203" s="14">
        <v>838.0</v>
      </c>
      <c r="L1203" s="98">
        <f t="shared" si="4"/>
        <v>-0.08214676889</v>
      </c>
      <c r="M1203" s="98">
        <f t="shared" si="5"/>
        <v>-0.5336672231</v>
      </c>
    </row>
    <row r="1204">
      <c r="A1204" s="31" t="s">
        <v>805</v>
      </c>
      <c r="B1204" s="11" t="s">
        <v>217</v>
      </c>
      <c r="C1204" s="12" t="s">
        <v>24</v>
      </c>
      <c r="D1204" s="14">
        <v>1138.0</v>
      </c>
      <c r="E1204" s="14">
        <v>756.0</v>
      </c>
      <c r="F1204" s="98">
        <f t="shared" si="1"/>
        <v>-0.3356766257</v>
      </c>
      <c r="G1204" s="14">
        <v>575.0</v>
      </c>
      <c r="H1204" s="98">
        <f t="shared" si="2"/>
        <v>-0.2394179894</v>
      </c>
      <c r="I1204" s="14">
        <v>543.0</v>
      </c>
      <c r="J1204" s="98">
        <f t="shared" si="3"/>
        <v>-0.05565217391</v>
      </c>
      <c r="K1204" s="14">
        <v>526.0</v>
      </c>
      <c r="L1204" s="98">
        <f t="shared" si="4"/>
        <v>-0.03130755064</v>
      </c>
      <c r="M1204" s="98">
        <f t="shared" si="5"/>
        <v>-0.5377855888</v>
      </c>
    </row>
    <row r="1205">
      <c r="A1205" s="31" t="s">
        <v>587</v>
      </c>
      <c r="B1205" s="11" t="s">
        <v>300</v>
      </c>
      <c r="C1205" s="12" t="s">
        <v>24</v>
      </c>
      <c r="D1205" s="14">
        <v>3685.0</v>
      </c>
      <c r="E1205" s="14">
        <v>2403.0</v>
      </c>
      <c r="F1205" s="98">
        <f t="shared" si="1"/>
        <v>-0.3478968792</v>
      </c>
      <c r="G1205" s="14">
        <v>2092.0</v>
      </c>
      <c r="H1205" s="98">
        <f t="shared" si="2"/>
        <v>-0.1294215564</v>
      </c>
      <c r="I1205" s="14">
        <v>1750.0</v>
      </c>
      <c r="J1205" s="98">
        <f t="shared" si="3"/>
        <v>-0.1634799235</v>
      </c>
      <c r="K1205" s="14">
        <v>1703.0</v>
      </c>
      <c r="L1205" s="98">
        <f t="shared" si="4"/>
        <v>-0.02685714286</v>
      </c>
      <c r="M1205" s="98">
        <f t="shared" si="5"/>
        <v>-0.5378561737</v>
      </c>
    </row>
    <row r="1206">
      <c r="A1206" s="10" t="s">
        <v>653</v>
      </c>
      <c r="B1206" s="11" t="s">
        <v>168</v>
      </c>
      <c r="C1206" s="12" t="s">
        <v>24</v>
      </c>
      <c r="D1206" s="14">
        <v>1308.0</v>
      </c>
      <c r="E1206" s="14">
        <v>771.0</v>
      </c>
      <c r="F1206" s="98">
        <f t="shared" si="1"/>
        <v>-0.4105504587</v>
      </c>
      <c r="G1206" s="14">
        <v>666.0</v>
      </c>
      <c r="H1206" s="98">
        <f t="shared" si="2"/>
        <v>-0.1361867704</v>
      </c>
      <c r="I1206" s="14">
        <v>683.0</v>
      </c>
      <c r="J1206" s="98">
        <f t="shared" si="3"/>
        <v>0.02552552553</v>
      </c>
      <c r="K1206" s="14">
        <v>604.0</v>
      </c>
      <c r="L1206" s="98">
        <f t="shared" si="4"/>
        <v>-0.1156661786</v>
      </c>
      <c r="M1206" s="98">
        <f t="shared" si="5"/>
        <v>-0.5382262997</v>
      </c>
    </row>
    <row r="1207">
      <c r="A1207" s="10" t="s">
        <v>1010</v>
      </c>
      <c r="B1207" s="11" t="s">
        <v>175</v>
      </c>
      <c r="C1207" s="12" t="s">
        <v>24</v>
      </c>
      <c r="D1207" s="14">
        <v>1334.0</v>
      </c>
      <c r="E1207" s="14">
        <v>900.0</v>
      </c>
      <c r="F1207" s="98">
        <f t="shared" si="1"/>
        <v>-0.3253373313</v>
      </c>
      <c r="G1207" s="14">
        <v>785.0</v>
      </c>
      <c r="H1207" s="98">
        <f t="shared" si="2"/>
        <v>-0.1277777778</v>
      </c>
      <c r="I1207" s="14">
        <v>594.0</v>
      </c>
      <c r="J1207" s="98">
        <f t="shared" si="3"/>
        <v>-0.2433121019</v>
      </c>
      <c r="K1207" s="14">
        <v>609.0</v>
      </c>
      <c r="L1207" s="98">
        <f t="shared" si="4"/>
        <v>0.02525252525</v>
      </c>
      <c r="M1207" s="98">
        <f t="shared" si="5"/>
        <v>-0.5434782609</v>
      </c>
    </row>
    <row r="1208">
      <c r="A1208" s="10" t="s">
        <v>1223</v>
      </c>
      <c r="B1208" s="11" t="s">
        <v>178</v>
      </c>
      <c r="C1208" s="12" t="s">
        <v>24</v>
      </c>
      <c r="D1208" s="14">
        <v>1174.0</v>
      </c>
      <c r="E1208" s="14">
        <v>805.0</v>
      </c>
      <c r="F1208" s="98">
        <f t="shared" si="1"/>
        <v>-0.3143100511</v>
      </c>
      <c r="G1208" s="14">
        <v>680.0</v>
      </c>
      <c r="H1208" s="98">
        <f t="shared" si="2"/>
        <v>-0.1552795031</v>
      </c>
      <c r="I1208" s="14">
        <v>521.0</v>
      </c>
      <c r="J1208" s="98">
        <f t="shared" si="3"/>
        <v>-0.2338235294</v>
      </c>
      <c r="K1208" s="14">
        <v>535.0</v>
      </c>
      <c r="L1208" s="98">
        <f t="shared" si="4"/>
        <v>0.02687140115</v>
      </c>
      <c r="M1208" s="98">
        <f t="shared" si="5"/>
        <v>-0.5442930153</v>
      </c>
    </row>
    <row r="1209">
      <c r="A1209" s="10" t="s">
        <v>1186</v>
      </c>
      <c r="B1209" s="11" t="s">
        <v>256</v>
      </c>
      <c r="C1209" s="12" t="s">
        <v>24</v>
      </c>
      <c r="D1209" s="14">
        <v>2494.0</v>
      </c>
      <c r="E1209" s="14">
        <v>1712.0</v>
      </c>
      <c r="F1209" s="98">
        <f t="shared" si="1"/>
        <v>-0.3135525261</v>
      </c>
      <c r="G1209" s="14">
        <v>1406.0</v>
      </c>
      <c r="H1209" s="98">
        <f t="shared" si="2"/>
        <v>-0.1787383178</v>
      </c>
      <c r="I1209" s="14">
        <v>1124.0</v>
      </c>
      <c r="J1209" s="98">
        <f t="shared" si="3"/>
        <v>-0.20056899</v>
      </c>
      <c r="K1209" s="14">
        <v>1131.0</v>
      </c>
      <c r="L1209" s="98">
        <f t="shared" si="4"/>
        <v>0.006227758007</v>
      </c>
      <c r="M1209" s="98">
        <f t="shared" si="5"/>
        <v>-0.5465116279</v>
      </c>
    </row>
    <row r="1210">
      <c r="A1210" s="10" t="s">
        <v>1217</v>
      </c>
      <c r="B1210" s="11" t="s">
        <v>114</v>
      </c>
      <c r="C1210" s="12" t="s">
        <v>24</v>
      </c>
      <c r="D1210" s="14">
        <v>2927.0</v>
      </c>
      <c r="E1210" s="14">
        <v>4497.0</v>
      </c>
      <c r="F1210" s="98">
        <f t="shared" si="1"/>
        <v>0.5363853775</v>
      </c>
      <c r="G1210" s="14">
        <v>1237.0</v>
      </c>
      <c r="H1210" s="98">
        <f t="shared" si="2"/>
        <v>-0.7249277296</v>
      </c>
      <c r="I1210" s="14">
        <v>1196.0</v>
      </c>
      <c r="J1210" s="98">
        <f t="shared" si="3"/>
        <v>-0.03314470493</v>
      </c>
      <c r="K1210" s="14">
        <v>1320.0</v>
      </c>
      <c r="L1210" s="98">
        <f t="shared" si="4"/>
        <v>0.1036789298</v>
      </c>
      <c r="M1210" s="98">
        <f t="shared" si="5"/>
        <v>-0.5490263068</v>
      </c>
    </row>
    <row r="1211">
      <c r="A1211" s="10" t="s">
        <v>916</v>
      </c>
      <c r="B1211" s="11" t="s">
        <v>337</v>
      </c>
      <c r="C1211" s="12" t="s">
        <v>24</v>
      </c>
      <c r="D1211" s="14">
        <v>1774.0</v>
      </c>
      <c r="E1211" s="14">
        <v>937.0</v>
      </c>
      <c r="F1211" s="98">
        <f t="shared" si="1"/>
        <v>-0.4718151071</v>
      </c>
      <c r="G1211" s="14">
        <v>739.0</v>
      </c>
      <c r="H1211" s="98">
        <f t="shared" si="2"/>
        <v>-0.2113127001</v>
      </c>
      <c r="I1211" s="14">
        <v>667.0</v>
      </c>
      <c r="J1211" s="98">
        <f t="shared" si="3"/>
        <v>-0.09742895805</v>
      </c>
      <c r="K1211" s="14">
        <v>791.0</v>
      </c>
      <c r="L1211" s="98">
        <f t="shared" si="4"/>
        <v>0.1859070465</v>
      </c>
      <c r="M1211" s="98">
        <f t="shared" si="5"/>
        <v>-0.5541149944</v>
      </c>
    </row>
    <row r="1212">
      <c r="A1212" s="10" t="s">
        <v>753</v>
      </c>
      <c r="B1212" s="11" t="s">
        <v>414</v>
      </c>
      <c r="C1212" s="12" t="s">
        <v>24</v>
      </c>
      <c r="D1212" s="14">
        <v>1086.0</v>
      </c>
      <c r="E1212" s="14">
        <v>708.0</v>
      </c>
      <c r="F1212" s="98">
        <f t="shared" si="1"/>
        <v>-0.3480662983</v>
      </c>
      <c r="G1212" s="14">
        <v>590.0</v>
      </c>
      <c r="H1212" s="98">
        <f t="shared" si="2"/>
        <v>-0.1666666667</v>
      </c>
      <c r="I1212" s="14">
        <v>477.0</v>
      </c>
      <c r="J1212" s="98">
        <f t="shared" si="3"/>
        <v>-0.1915254237</v>
      </c>
      <c r="K1212" s="14">
        <v>484.0</v>
      </c>
      <c r="L1212" s="98">
        <f t="shared" si="4"/>
        <v>0.01467505241</v>
      </c>
      <c r="M1212" s="98">
        <f t="shared" si="5"/>
        <v>-0.5543278085</v>
      </c>
    </row>
    <row r="1213">
      <c r="A1213" s="31" t="s">
        <v>802</v>
      </c>
      <c r="B1213" s="11" t="s">
        <v>217</v>
      </c>
      <c r="C1213" s="12" t="s">
        <v>24</v>
      </c>
      <c r="D1213" s="14">
        <v>1875.0</v>
      </c>
      <c r="E1213" s="14">
        <v>1209.0</v>
      </c>
      <c r="F1213" s="98">
        <f t="shared" si="1"/>
        <v>-0.3552</v>
      </c>
      <c r="G1213" s="14">
        <v>1076.0</v>
      </c>
      <c r="H1213" s="98">
        <f t="shared" si="2"/>
        <v>-0.1100082713</v>
      </c>
      <c r="I1213" s="14">
        <v>903.0</v>
      </c>
      <c r="J1213" s="98">
        <f t="shared" si="3"/>
        <v>-0.1607806691</v>
      </c>
      <c r="K1213" s="14">
        <v>834.0</v>
      </c>
      <c r="L1213" s="98">
        <f t="shared" si="4"/>
        <v>-0.07641196013</v>
      </c>
      <c r="M1213" s="98">
        <f t="shared" si="5"/>
        <v>-0.5552</v>
      </c>
    </row>
    <row r="1214">
      <c r="A1214" s="10" t="s">
        <v>1185</v>
      </c>
      <c r="B1214" s="11" t="s">
        <v>256</v>
      </c>
      <c r="C1214" s="12" t="s">
        <v>24</v>
      </c>
      <c r="D1214" s="14">
        <v>1366.0</v>
      </c>
      <c r="E1214" s="14">
        <v>840.0</v>
      </c>
      <c r="F1214" s="98">
        <f t="shared" si="1"/>
        <v>-0.3850658858</v>
      </c>
      <c r="G1214" s="14">
        <v>674.0</v>
      </c>
      <c r="H1214" s="98">
        <f t="shared" si="2"/>
        <v>-0.1976190476</v>
      </c>
      <c r="I1214" s="14">
        <v>646.0</v>
      </c>
      <c r="J1214" s="98">
        <f t="shared" si="3"/>
        <v>-0.04154302671</v>
      </c>
      <c r="K1214" s="14">
        <v>607.0</v>
      </c>
      <c r="L1214" s="98">
        <f t="shared" si="4"/>
        <v>-0.06037151703</v>
      </c>
      <c r="M1214" s="98">
        <f t="shared" si="5"/>
        <v>-0.555636896</v>
      </c>
    </row>
    <row r="1215">
      <c r="A1215" s="10" t="s">
        <v>1173</v>
      </c>
      <c r="B1215" s="11" t="s">
        <v>256</v>
      </c>
      <c r="C1215" s="12" t="s">
        <v>24</v>
      </c>
      <c r="D1215" s="14">
        <v>1788.0</v>
      </c>
      <c r="E1215" s="14">
        <v>1303.0</v>
      </c>
      <c r="F1215" s="98">
        <f t="shared" si="1"/>
        <v>-0.2712527964</v>
      </c>
      <c r="G1215" s="14">
        <v>1031.0</v>
      </c>
      <c r="H1215" s="98">
        <f t="shared" si="2"/>
        <v>-0.2087490407</v>
      </c>
      <c r="I1215" s="14">
        <v>2997.0</v>
      </c>
      <c r="J1215" s="98">
        <f t="shared" si="3"/>
        <v>1.906886518</v>
      </c>
      <c r="K1215" s="14">
        <v>794.0</v>
      </c>
      <c r="L1215" s="98">
        <f t="shared" si="4"/>
        <v>-0.7350684017</v>
      </c>
      <c r="M1215" s="98">
        <f t="shared" si="5"/>
        <v>-0.5559284116</v>
      </c>
    </row>
    <row r="1216">
      <c r="A1216" s="10" t="s">
        <v>864</v>
      </c>
      <c r="B1216" s="11" t="s">
        <v>168</v>
      </c>
      <c r="C1216" s="12" t="s">
        <v>24</v>
      </c>
      <c r="D1216" s="14">
        <v>1252.0</v>
      </c>
      <c r="E1216" s="14">
        <v>720.0</v>
      </c>
      <c r="F1216" s="98">
        <f t="shared" si="1"/>
        <v>-0.4249201278</v>
      </c>
      <c r="G1216" s="14">
        <v>633.0</v>
      </c>
      <c r="H1216" s="98">
        <f t="shared" si="2"/>
        <v>-0.1208333333</v>
      </c>
      <c r="I1216" s="14">
        <v>511.0</v>
      </c>
      <c r="J1216" s="98">
        <f t="shared" si="3"/>
        <v>-0.1927330174</v>
      </c>
      <c r="K1216" s="14">
        <v>554.0</v>
      </c>
      <c r="L1216" s="98">
        <f t="shared" si="4"/>
        <v>0.08414872798</v>
      </c>
      <c r="M1216" s="98">
        <f t="shared" si="5"/>
        <v>-0.5575079872</v>
      </c>
    </row>
    <row r="1217">
      <c r="A1217" s="31" t="s">
        <v>994</v>
      </c>
      <c r="B1217" s="11" t="s">
        <v>658</v>
      </c>
      <c r="C1217" s="12" t="s">
        <v>24</v>
      </c>
      <c r="D1217" s="14">
        <v>1204.0</v>
      </c>
      <c r="E1217" s="14">
        <v>730.0</v>
      </c>
      <c r="F1217" s="98">
        <f t="shared" si="1"/>
        <v>-0.3936877076</v>
      </c>
      <c r="G1217" s="14">
        <v>596.0</v>
      </c>
      <c r="H1217" s="98">
        <f t="shared" si="2"/>
        <v>-0.1835616438</v>
      </c>
      <c r="I1217" s="14">
        <v>510.0</v>
      </c>
      <c r="J1217" s="98">
        <f t="shared" si="3"/>
        <v>-0.144295302</v>
      </c>
      <c r="K1217" s="14">
        <v>532.0</v>
      </c>
      <c r="L1217" s="98">
        <f t="shared" si="4"/>
        <v>0.0431372549</v>
      </c>
      <c r="M1217" s="98">
        <f t="shared" si="5"/>
        <v>-0.5581395349</v>
      </c>
    </row>
    <row r="1218">
      <c r="A1218" s="31" t="s">
        <v>839</v>
      </c>
      <c r="B1218" s="11" t="s">
        <v>412</v>
      </c>
      <c r="C1218" s="12" t="s">
        <v>24</v>
      </c>
      <c r="D1218" s="14">
        <v>901.0</v>
      </c>
      <c r="E1218" s="14">
        <v>570.0</v>
      </c>
      <c r="F1218" s="98">
        <f t="shared" si="1"/>
        <v>-0.3673695893</v>
      </c>
      <c r="G1218" s="14">
        <v>532.0</v>
      </c>
      <c r="H1218" s="98">
        <f t="shared" si="2"/>
        <v>-0.06666666667</v>
      </c>
      <c r="I1218" s="14">
        <v>447.0</v>
      </c>
      <c r="J1218" s="98">
        <f t="shared" si="3"/>
        <v>-0.1597744361</v>
      </c>
      <c r="K1218" s="14">
        <v>397.0</v>
      </c>
      <c r="L1218" s="98">
        <f t="shared" si="4"/>
        <v>-0.1118568233</v>
      </c>
      <c r="M1218" s="98">
        <f t="shared" si="5"/>
        <v>-0.5593784684</v>
      </c>
    </row>
    <row r="1219">
      <c r="A1219" s="10" t="s">
        <v>917</v>
      </c>
      <c r="B1219" s="11" t="s">
        <v>337</v>
      </c>
      <c r="C1219" s="12" t="s">
        <v>24</v>
      </c>
      <c r="D1219" s="14">
        <v>1162.0</v>
      </c>
      <c r="E1219" s="14">
        <v>848.0</v>
      </c>
      <c r="F1219" s="98">
        <f t="shared" si="1"/>
        <v>-0.2702237522</v>
      </c>
      <c r="G1219" s="14">
        <v>610.0</v>
      </c>
      <c r="H1219" s="98">
        <f t="shared" si="2"/>
        <v>-0.2806603774</v>
      </c>
      <c r="I1219" s="14">
        <v>567.0</v>
      </c>
      <c r="J1219" s="98">
        <f t="shared" si="3"/>
        <v>-0.07049180328</v>
      </c>
      <c r="K1219" s="14">
        <v>505.0</v>
      </c>
      <c r="L1219" s="98">
        <f t="shared" si="4"/>
        <v>-0.1093474427</v>
      </c>
      <c r="M1219" s="98">
        <f t="shared" si="5"/>
        <v>-0.565404475</v>
      </c>
    </row>
    <row r="1220">
      <c r="A1220" s="10" t="s">
        <v>594</v>
      </c>
      <c r="B1220" s="11" t="s">
        <v>289</v>
      </c>
      <c r="C1220" s="12" t="s">
        <v>24</v>
      </c>
      <c r="D1220" s="14">
        <v>2569.0</v>
      </c>
      <c r="E1220" s="14">
        <v>1472.0</v>
      </c>
      <c r="F1220" s="98">
        <f t="shared" si="1"/>
        <v>-0.4270144025</v>
      </c>
      <c r="G1220" s="14">
        <v>1288.0</v>
      </c>
      <c r="H1220" s="98">
        <f t="shared" si="2"/>
        <v>-0.125</v>
      </c>
      <c r="I1220" s="14">
        <v>1175.0</v>
      </c>
      <c r="J1220" s="98">
        <f t="shared" si="3"/>
        <v>-0.08773291925</v>
      </c>
      <c r="K1220" s="14">
        <v>1094.0</v>
      </c>
      <c r="L1220" s="98">
        <f t="shared" si="4"/>
        <v>-0.06893617021</v>
      </c>
      <c r="M1220" s="98">
        <f t="shared" si="5"/>
        <v>-0.5741533671</v>
      </c>
    </row>
    <row r="1221">
      <c r="A1221" s="10" t="s">
        <v>780</v>
      </c>
      <c r="B1221" s="11" t="s">
        <v>237</v>
      </c>
      <c r="C1221" s="12" t="s">
        <v>24</v>
      </c>
      <c r="D1221" s="14">
        <v>997.0</v>
      </c>
      <c r="E1221" s="14">
        <v>626.0</v>
      </c>
      <c r="F1221" s="98">
        <f t="shared" si="1"/>
        <v>-0.372116349</v>
      </c>
      <c r="G1221" s="14">
        <v>531.0</v>
      </c>
      <c r="H1221" s="98">
        <f t="shared" si="2"/>
        <v>-0.1517571885</v>
      </c>
      <c r="I1221" s="14">
        <v>526.0</v>
      </c>
      <c r="J1221" s="98">
        <f t="shared" si="3"/>
        <v>-0.009416195857</v>
      </c>
      <c r="K1221" s="14">
        <v>424.0</v>
      </c>
      <c r="L1221" s="98">
        <f t="shared" si="4"/>
        <v>-0.1939163498</v>
      </c>
      <c r="M1221" s="98">
        <f t="shared" si="5"/>
        <v>-0.5747241725</v>
      </c>
    </row>
    <row r="1222">
      <c r="A1222" s="10" t="s">
        <v>928</v>
      </c>
      <c r="B1222" s="11" t="s">
        <v>220</v>
      </c>
      <c r="C1222" s="12" t="s">
        <v>24</v>
      </c>
      <c r="D1222" s="14">
        <v>285.0</v>
      </c>
      <c r="E1222" s="14">
        <v>300.0</v>
      </c>
      <c r="F1222" s="98">
        <f t="shared" si="1"/>
        <v>0.05263157895</v>
      </c>
      <c r="G1222" s="14">
        <v>209.0</v>
      </c>
      <c r="H1222" s="98">
        <f t="shared" si="2"/>
        <v>-0.3033333333</v>
      </c>
      <c r="I1222" s="14">
        <v>177.0</v>
      </c>
      <c r="J1222" s="98">
        <f t="shared" si="3"/>
        <v>-0.1531100478</v>
      </c>
      <c r="K1222" s="14">
        <v>121.0</v>
      </c>
      <c r="L1222" s="98">
        <f t="shared" si="4"/>
        <v>-0.3163841808</v>
      </c>
      <c r="M1222" s="98">
        <f t="shared" si="5"/>
        <v>-0.5754385965</v>
      </c>
    </row>
    <row r="1223">
      <c r="A1223" s="10" t="s">
        <v>980</v>
      </c>
      <c r="B1223" s="11" t="s">
        <v>482</v>
      </c>
      <c r="C1223" s="12" t="s">
        <v>24</v>
      </c>
      <c r="D1223" s="14">
        <v>666.0</v>
      </c>
      <c r="E1223" s="14">
        <v>456.0</v>
      </c>
      <c r="F1223" s="98">
        <f t="shared" si="1"/>
        <v>-0.3153153153</v>
      </c>
      <c r="G1223" s="14">
        <v>431.0</v>
      </c>
      <c r="H1223" s="98">
        <f t="shared" si="2"/>
        <v>-0.0548245614</v>
      </c>
      <c r="I1223" s="14">
        <v>319.0</v>
      </c>
      <c r="J1223" s="98">
        <f t="shared" si="3"/>
        <v>-0.2598607889</v>
      </c>
      <c r="K1223" s="14">
        <v>281.0</v>
      </c>
      <c r="L1223" s="98">
        <f t="shared" si="4"/>
        <v>-0.1191222571</v>
      </c>
      <c r="M1223" s="98">
        <f t="shared" si="5"/>
        <v>-0.5780780781</v>
      </c>
    </row>
    <row r="1224">
      <c r="A1224" s="10" t="s">
        <v>1179</v>
      </c>
      <c r="B1224" s="11" t="s">
        <v>256</v>
      </c>
      <c r="C1224" s="12" t="s">
        <v>24</v>
      </c>
      <c r="D1224" s="14">
        <v>2131.0</v>
      </c>
      <c r="E1224" s="14">
        <v>1461.0</v>
      </c>
      <c r="F1224" s="98">
        <f t="shared" si="1"/>
        <v>-0.314406382</v>
      </c>
      <c r="G1224" s="14">
        <v>1127.0</v>
      </c>
      <c r="H1224" s="98">
        <f t="shared" si="2"/>
        <v>-0.2286105407</v>
      </c>
      <c r="I1224" s="14">
        <v>1032.0</v>
      </c>
      <c r="J1224" s="98">
        <f t="shared" si="3"/>
        <v>-0.0842945874</v>
      </c>
      <c r="K1224" s="14">
        <v>893.0</v>
      </c>
      <c r="L1224" s="98">
        <f t="shared" si="4"/>
        <v>-0.1346899225</v>
      </c>
      <c r="M1224" s="98">
        <f t="shared" si="5"/>
        <v>-0.5809479118</v>
      </c>
    </row>
    <row r="1225">
      <c r="A1225" s="31" t="s">
        <v>1091</v>
      </c>
      <c r="B1225" s="11" t="s">
        <v>356</v>
      </c>
      <c r="C1225" s="12" t="s">
        <v>24</v>
      </c>
      <c r="D1225" s="14">
        <v>779.0</v>
      </c>
      <c r="E1225" s="14">
        <v>476.0</v>
      </c>
      <c r="F1225" s="98">
        <f t="shared" si="1"/>
        <v>-0.3889602054</v>
      </c>
      <c r="G1225" s="14">
        <v>422.0</v>
      </c>
      <c r="H1225" s="98">
        <f t="shared" si="2"/>
        <v>-0.1134453782</v>
      </c>
      <c r="I1225" s="14">
        <v>336.0</v>
      </c>
      <c r="J1225" s="98">
        <f t="shared" si="3"/>
        <v>-0.2037914692</v>
      </c>
      <c r="K1225" s="14">
        <v>324.0</v>
      </c>
      <c r="L1225" s="98">
        <f t="shared" si="4"/>
        <v>-0.03571428571</v>
      </c>
      <c r="M1225" s="98">
        <f t="shared" si="5"/>
        <v>-0.5840821566</v>
      </c>
    </row>
    <row r="1226">
      <c r="A1226" s="10" t="s">
        <v>1163</v>
      </c>
      <c r="B1226" s="11" t="s">
        <v>272</v>
      </c>
      <c r="C1226" s="12" t="s">
        <v>24</v>
      </c>
      <c r="D1226" s="14">
        <v>1709.0</v>
      </c>
      <c r="E1226" s="14">
        <v>981.0</v>
      </c>
      <c r="F1226" s="98">
        <f t="shared" si="1"/>
        <v>-0.4259801053</v>
      </c>
      <c r="G1226" s="14">
        <v>866.0</v>
      </c>
      <c r="H1226" s="98">
        <f t="shared" si="2"/>
        <v>-0.1172273191</v>
      </c>
      <c r="I1226" s="14">
        <v>720.0</v>
      </c>
      <c r="J1226" s="98">
        <f t="shared" si="3"/>
        <v>-0.168591224</v>
      </c>
      <c r="K1226" s="14">
        <v>706.0</v>
      </c>
      <c r="L1226" s="98">
        <f t="shared" si="4"/>
        <v>-0.01944444444</v>
      </c>
      <c r="M1226" s="98">
        <f t="shared" si="5"/>
        <v>-0.5868929198</v>
      </c>
    </row>
    <row r="1227">
      <c r="A1227" s="10" t="s">
        <v>1169</v>
      </c>
      <c r="B1227" s="11" t="s">
        <v>256</v>
      </c>
      <c r="C1227" s="12" t="s">
        <v>24</v>
      </c>
      <c r="D1227" s="19">
        <v>1611.0</v>
      </c>
      <c r="E1227" s="14">
        <v>1066.0</v>
      </c>
      <c r="F1227" s="98">
        <f t="shared" si="1"/>
        <v>-0.338299193</v>
      </c>
      <c r="G1227" s="14">
        <v>779.0</v>
      </c>
      <c r="H1227" s="98">
        <f t="shared" si="2"/>
        <v>-0.2692307692</v>
      </c>
      <c r="I1227" s="14">
        <v>704.0</v>
      </c>
      <c r="J1227" s="98">
        <f t="shared" si="3"/>
        <v>-0.09627727856</v>
      </c>
      <c r="K1227" s="14">
        <v>664.0</v>
      </c>
      <c r="L1227" s="98">
        <f t="shared" si="4"/>
        <v>-0.05681818182</v>
      </c>
      <c r="M1227" s="98">
        <f t="shared" si="5"/>
        <v>-0.5878336437</v>
      </c>
    </row>
    <row r="1228">
      <c r="A1228" s="10" t="s">
        <v>296</v>
      </c>
      <c r="B1228" s="11" t="s">
        <v>196</v>
      </c>
      <c r="C1228" s="12" t="s">
        <v>24</v>
      </c>
      <c r="D1228" s="14">
        <v>994.0</v>
      </c>
      <c r="E1228" s="14">
        <v>520.0</v>
      </c>
      <c r="F1228" s="98">
        <f t="shared" si="1"/>
        <v>-0.476861167</v>
      </c>
      <c r="G1228" s="14">
        <v>462.0</v>
      </c>
      <c r="H1228" s="98">
        <f t="shared" si="2"/>
        <v>-0.1115384615</v>
      </c>
      <c r="I1228" s="14">
        <v>470.0</v>
      </c>
      <c r="J1228" s="98">
        <f t="shared" si="3"/>
        <v>0.01731601732</v>
      </c>
      <c r="K1228" s="14">
        <v>409.0</v>
      </c>
      <c r="L1228" s="98">
        <f t="shared" si="4"/>
        <v>-0.129787234</v>
      </c>
      <c r="M1228" s="98">
        <f t="shared" si="5"/>
        <v>-0.5885311871</v>
      </c>
    </row>
    <row r="1229">
      <c r="A1229" s="10" t="s">
        <v>1214</v>
      </c>
      <c r="B1229" s="11" t="s">
        <v>114</v>
      </c>
      <c r="C1229" s="12" t="s">
        <v>24</v>
      </c>
      <c r="D1229" s="14">
        <v>801.0</v>
      </c>
      <c r="E1229" s="14">
        <v>598.0</v>
      </c>
      <c r="F1229" s="98">
        <f t="shared" si="1"/>
        <v>-0.2534332085</v>
      </c>
      <c r="G1229" s="14">
        <v>420.0</v>
      </c>
      <c r="H1229" s="98">
        <f t="shared" si="2"/>
        <v>-0.2976588629</v>
      </c>
      <c r="I1229" s="14">
        <v>313.0</v>
      </c>
      <c r="J1229" s="98">
        <f t="shared" si="3"/>
        <v>-0.2547619048</v>
      </c>
      <c r="K1229" s="14">
        <v>326.0</v>
      </c>
      <c r="L1229" s="98">
        <f t="shared" si="4"/>
        <v>0.04153354633</v>
      </c>
      <c r="M1229" s="98">
        <f t="shared" si="5"/>
        <v>-0.5930087391</v>
      </c>
    </row>
    <row r="1230">
      <c r="A1230" s="10" t="s">
        <v>759</v>
      </c>
      <c r="B1230" s="11" t="s">
        <v>414</v>
      </c>
      <c r="C1230" s="12" t="s">
        <v>24</v>
      </c>
      <c r="D1230" s="14">
        <v>620.0</v>
      </c>
      <c r="E1230" s="14">
        <v>496.0</v>
      </c>
      <c r="F1230" s="98">
        <f t="shared" si="1"/>
        <v>-0.2</v>
      </c>
      <c r="G1230" s="14">
        <v>400.0</v>
      </c>
      <c r="H1230" s="98">
        <f t="shared" si="2"/>
        <v>-0.1935483871</v>
      </c>
      <c r="I1230" s="14">
        <v>299.0</v>
      </c>
      <c r="J1230" s="98">
        <f t="shared" si="3"/>
        <v>-0.2525</v>
      </c>
      <c r="K1230" s="14">
        <v>250.0</v>
      </c>
      <c r="L1230" s="98">
        <f t="shared" si="4"/>
        <v>-0.1638795987</v>
      </c>
      <c r="M1230" s="98">
        <f t="shared" si="5"/>
        <v>-0.5967741935</v>
      </c>
    </row>
    <row r="1231">
      <c r="A1231" s="10" t="s">
        <v>1084</v>
      </c>
      <c r="B1231" s="11" t="s">
        <v>289</v>
      </c>
      <c r="C1231" s="12" t="s">
        <v>24</v>
      </c>
      <c r="D1231" s="14">
        <v>1294.0</v>
      </c>
      <c r="E1231" s="14">
        <v>803.0</v>
      </c>
      <c r="F1231" s="98">
        <f t="shared" si="1"/>
        <v>-0.3794435858</v>
      </c>
      <c r="G1231" s="14">
        <v>647.0</v>
      </c>
      <c r="H1231" s="98">
        <f t="shared" si="2"/>
        <v>-0.1942714819</v>
      </c>
      <c r="I1231" s="14">
        <v>583.0</v>
      </c>
      <c r="J1231" s="98">
        <f t="shared" si="3"/>
        <v>-0.09891808346</v>
      </c>
      <c r="K1231" s="14">
        <v>517.0</v>
      </c>
      <c r="L1231" s="98">
        <f t="shared" si="4"/>
        <v>-0.1132075472</v>
      </c>
      <c r="M1231" s="98">
        <f t="shared" si="5"/>
        <v>-0.6004636785</v>
      </c>
    </row>
    <row r="1232">
      <c r="A1232" s="10" t="s">
        <v>1075</v>
      </c>
      <c r="B1232" s="11" t="s">
        <v>289</v>
      </c>
      <c r="C1232" s="12" t="s">
        <v>24</v>
      </c>
      <c r="D1232" s="19">
        <v>1244.0</v>
      </c>
      <c r="E1232" s="14">
        <v>736.0</v>
      </c>
      <c r="F1232" s="98">
        <f t="shared" si="1"/>
        <v>-0.4083601286</v>
      </c>
      <c r="G1232" s="14">
        <v>617.0</v>
      </c>
      <c r="H1232" s="98">
        <f t="shared" si="2"/>
        <v>-0.1616847826</v>
      </c>
      <c r="I1232" s="14">
        <v>507.0</v>
      </c>
      <c r="J1232" s="98">
        <f t="shared" si="3"/>
        <v>-0.1782820097</v>
      </c>
      <c r="K1232" s="14">
        <v>493.0</v>
      </c>
      <c r="L1232" s="98">
        <f t="shared" si="4"/>
        <v>-0.02761341223</v>
      </c>
      <c r="M1232" s="98">
        <f t="shared" si="5"/>
        <v>-0.6036977492</v>
      </c>
    </row>
    <row r="1233">
      <c r="A1233" s="10" t="s">
        <v>1089</v>
      </c>
      <c r="B1233" s="11" t="s">
        <v>289</v>
      </c>
      <c r="C1233" s="12" t="s">
        <v>24</v>
      </c>
      <c r="D1233" s="14">
        <v>1820.0</v>
      </c>
      <c r="E1233" s="14">
        <v>896.0</v>
      </c>
      <c r="F1233" s="98">
        <f t="shared" si="1"/>
        <v>-0.5076923077</v>
      </c>
      <c r="G1233" s="14">
        <v>767.0</v>
      </c>
      <c r="H1233" s="98">
        <f t="shared" si="2"/>
        <v>-0.1439732143</v>
      </c>
      <c r="I1233" s="14">
        <v>706.0</v>
      </c>
      <c r="J1233" s="98">
        <f t="shared" si="3"/>
        <v>-0.07953063885</v>
      </c>
      <c r="K1233" s="14">
        <v>710.0</v>
      </c>
      <c r="L1233" s="98">
        <f t="shared" si="4"/>
        <v>0.00566572238</v>
      </c>
      <c r="M1233" s="98">
        <f t="shared" si="5"/>
        <v>-0.6098901099</v>
      </c>
    </row>
    <row r="1234">
      <c r="A1234" s="10" t="s">
        <v>913</v>
      </c>
      <c r="B1234" s="11" t="s">
        <v>337</v>
      </c>
      <c r="C1234" s="12" t="s">
        <v>24</v>
      </c>
      <c r="D1234" s="14">
        <v>4287.0</v>
      </c>
      <c r="E1234" s="14">
        <v>1690.0</v>
      </c>
      <c r="F1234" s="98">
        <f t="shared" si="1"/>
        <v>-0.6057849312</v>
      </c>
      <c r="G1234" s="14">
        <v>1413.0</v>
      </c>
      <c r="H1234" s="98">
        <f t="shared" si="2"/>
        <v>-0.1639053254</v>
      </c>
      <c r="I1234" s="14">
        <v>1468.0</v>
      </c>
      <c r="J1234" s="98">
        <f t="shared" si="3"/>
        <v>0.03892427459</v>
      </c>
      <c r="K1234" s="14">
        <v>1661.0</v>
      </c>
      <c r="L1234" s="98">
        <f t="shared" si="4"/>
        <v>0.1314713896</v>
      </c>
      <c r="M1234" s="98">
        <f t="shared" si="5"/>
        <v>-0.6125495685</v>
      </c>
    </row>
    <row r="1235">
      <c r="A1235" s="10" t="s">
        <v>1115</v>
      </c>
      <c r="B1235" s="11" t="s">
        <v>196</v>
      </c>
      <c r="C1235" s="12" t="s">
        <v>24</v>
      </c>
      <c r="D1235" s="14">
        <v>1238.0</v>
      </c>
      <c r="E1235" s="14">
        <v>628.0</v>
      </c>
      <c r="F1235" s="98">
        <f t="shared" si="1"/>
        <v>-0.49273021</v>
      </c>
      <c r="G1235" s="14">
        <v>473.0</v>
      </c>
      <c r="H1235" s="98">
        <f t="shared" si="2"/>
        <v>-0.2468152866</v>
      </c>
      <c r="I1235" s="14">
        <v>328.0</v>
      </c>
      <c r="J1235" s="98">
        <f t="shared" si="3"/>
        <v>-0.3065539112</v>
      </c>
      <c r="K1235" s="14">
        <v>475.0</v>
      </c>
      <c r="L1235" s="98">
        <f t="shared" si="4"/>
        <v>0.4481707317</v>
      </c>
      <c r="M1235" s="98">
        <f t="shared" si="5"/>
        <v>-0.6163166397</v>
      </c>
    </row>
    <row r="1236">
      <c r="A1236" s="31" t="s">
        <v>1130</v>
      </c>
      <c r="B1236" s="11" t="s">
        <v>471</v>
      </c>
      <c r="C1236" s="12" t="s">
        <v>24</v>
      </c>
      <c r="D1236" s="14">
        <v>2683.0</v>
      </c>
      <c r="E1236" s="14">
        <v>1450.0</v>
      </c>
      <c r="F1236" s="98">
        <f t="shared" si="1"/>
        <v>-0.4595601938</v>
      </c>
      <c r="G1236" s="14">
        <v>1227.0</v>
      </c>
      <c r="H1236" s="98">
        <f t="shared" si="2"/>
        <v>-0.1537931034</v>
      </c>
      <c r="I1236" s="14">
        <v>1010.0</v>
      </c>
      <c r="J1236" s="98">
        <f t="shared" si="3"/>
        <v>-0.1768541157</v>
      </c>
      <c r="K1236" s="14">
        <v>1010.0</v>
      </c>
      <c r="L1236" s="98">
        <f t="shared" si="4"/>
        <v>0</v>
      </c>
      <c r="M1236" s="98">
        <f t="shared" si="5"/>
        <v>-0.6235557212</v>
      </c>
    </row>
    <row r="1237">
      <c r="A1237" s="10" t="s">
        <v>543</v>
      </c>
      <c r="B1237" s="11" t="s">
        <v>127</v>
      </c>
      <c r="C1237" s="12" t="s">
        <v>24</v>
      </c>
      <c r="D1237" s="14">
        <v>1066.0</v>
      </c>
      <c r="E1237" s="14">
        <v>607.0</v>
      </c>
      <c r="F1237" s="98">
        <f t="shared" si="1"/>
        <v>-0.4305816135</v>
      </c>
      <c r="G1237" s="14">
        <v>453.0</v>
      </c>
      <c r="H1237" s="98">
        <f t="shared" si="2"/>
        <v>-0.2537067545</v>
      </c>
      <c r="I1237" s="14">
        <v>384.0</v>
      </c>
      <c r="J1237" s="98">
        <f t="shared" si="3"/>
        <v>-0.1523178808</v>
      </c>
      <c r="K1237" s="14">
        <v>401.0</v>
      </c>
      <c r="L1237" s="98">
        <f t="shared" si="4"/>
        <v>0.04427083333</v>
      </c>
      <c r="M1237" s="98">
        <f t="shared" si="5"/>
        <v>-0.6238273921</v>
      </c>
    </row>
    <row r="1238">
      <c r="A1238" s="10" t="s">
        <v>951</v>
      </c>
      <c r="B1238" s="11" t="s">
        <v>309</v>
      </c>
      <c r="C1238" s="12" t="s">
        <v>24</v>
      </c>
      <c r="D1238" s="14">
        <v>1045.0</v>
      </c>
      <c r="E1238" s="14">
        <v>642.0</v>
      </c>
      <c r="F1238" s="98">
        <f t="shared" si="1"/>
        <v>-0.385645933</v>
      </c>
      <c r="G1238" s="14">
        <v>488.0</v>
      </c>
      <c r="H1238" s="98">
        <f t="shared" si="2"/>
        <v>-0.2398753894</v>
      </c>
      <c r="I1238" s="14">
        <v>482.0</v>
      </c>
      <c r="J1238" s="98">
        <f t="shared" si="3"/>
        <v>-0.01229508197</v>
      </c>
      <c r="K1238" s="14">
        <v>386.0</v>
      </c>
      <c r="L1238" s="98">
        <f t="shared" si="4"/>
        <v>-0.1991701245</v>
      </c>
      <c r="M1238" s="98">
        <f t="shared" si="5"/>
        <v>-0.6306220096</v>
      </c>
    </row>
    <row r="1239">
      <c r="A1239" s="10" t="s">
        <v>1196</v>
      </c>
      <c r="B1239" s="11" t="s">
        <v>125</v>
      </c>
      <c r="C1239" s="12" t="s">
        <v>24</v>
      </c>
      <c r="D1239" s="14">
        <v>1058.0</v>
      </c>
      <c r="E1239" s="14">
        <v>545.0</v>
      </c>
      <c r="F1239" s="98">
        <f t="shared" si="1"/>
        <v>-0.4848771267</v>
      </c>
      <c r="G1239" s="14">
        <v>405.0</v>
      </c>
      <c r="H1239" s="98">
        <f t="shared" si="2"/>
        <v>-0.2568807339</v>
      </c>
      <c r="I1239" s="14">
        <v>415.0</v>
      </c>
      <c r="J1239" s="98">
        <f t="shared" si="3"/>
        <v>0.02469135802</v>
      </c>
      <c r="K1239" s="14">
        <v>389.0</v>
      </c>
      <c r="L1239" s="98">
        <f t="shared" si="4"/>
        <v>-0.06265060241</v>
      </c>
      <c r="M1239" s="98">
        <f t="shared" si="5"/>
        <v>-0.6323251418</v>
      </c>
    </row>
    <row r="1240">
      <c r="A1240" s="10" t="s">
        <v>1222</v>
      </c>
      <c r="B1240" s="11" t="s">
        <v>178</v>
      </c>
      <c r="C1240" s="12" t="s">
        <v>24</v>
      </c>
      <c r="D1240" s="14">
        <v>1253.0</v>
      </c>
      <c r="E1240" s="14">
        <v>858.0</v>
      </c>
      <c r="F1240" s="98">
        <f t="shared" si="1"/>
        <v>-0.3152434158</v>
      </c>
      <c r="G1240" s="14">
        <v>651.0</v>
      </c>
      <c r="H1240" s="98">
        <f t="shared" si="2"/>
        <v>-0.2412587413</v>
      </c>
      <c r="I1240" s="14">
        <v>464.0</v>
      </c>
      <c r="J1240" s="98">
        <f t="shared" si="3"/>
        <v>-0.287250384</v>
      </c>
      <c r="K1240" s="14">
        <v>457.0</v>
      </c>
      <c r="L1240" s="98">
        <f t="shared" si="4"/>
        <v>-0.0150862069</v>
      </c>
      <c r="M1240" s="98">
        <f t="shared" si="5"/>
        <v>-0.6352753392</v>
      </c>
    </row>
    <row r="1241">
      <c r="A1241" s="10" t="s">
        <v>983</v>
      </c>
      <c r="B1241" s="11" t="s">
        <v>482</v>
      </c>
      <c r="C1241" s="12" t="s">
        <v>24</v>
      </c>
      <c r="D1241" s="14">
        <v>1470.0</v>
      </c>
      <c r="E1241" s="14">
        <v>757.0</v>
      </c>
      <c r="F1241" s="98">
        <f t="shared" si="1"/>
        <v>-0.4850340136</v>
      </c>
      <c r="G1241" s="14">
        <v>707.0</v>
      </c>
      <c r="H1241" s="98">
        <f t="shared" si="2"/>
        <v>-0.06605019815</v>
      </c>
      <c r="I1241" s="14">
        <v>528.0</v>
      </c>
      <c r="J1241" s="98">
        <f t="shared" si="3"/>
        <v>-0.2531824611</v>
      </c>
      <c r="K1241" s="14">
        <v>536.0</v>
      </c>
      <c r="L1241" s="98">
        <f t="shared" si="4"/>
        <v>0.01515151515</v>
      </c>
      <c r="M1241" s="98">
        <f t="shared" si="5"/>
        <v>-0.6353741497</v>
      </c>
    </row>
    <row r="1242">
      <c r="A1242" s="31" t="s">
        <v>1054</v>
      </c>
      <c r="B1242" s="11" t="s">
        <v>358</v>
      </c>
      <c r="C1242" s="12" t="s">
        <v>24</v>
      </c>
      <c r="D1242" s="14">
        <v>895.0</v>
      </c>
      <c r="E1242" s="14">
        <v>559.0</v>
      </c>
      <c r="F1242" s="98">
        <f t="shared" si="1"/>
        <v>-0.3754189944</v>
      </c>
      <c r="G1242" s="14">
        <v>457.0</v>
      </c>
      <c r="H1242" s="98">
        <f t="shared" si="2"/>
        <v>-0.1824686941</v>
      </c>
      <c r="I1242" s="14">
        <v>317.0</v>
      </c>
      <c r="J1242" s="98">
        <f t="shared" si="3"/>
        <v>-0.306345733</v>
      </c>
      <c r="K1242" s="14">
        <v>324.0</v>
      </c>
      <c r="L1242" s="98">
        <f t="shared" si="4"/>
        <v>0.02208201893</v>
      </c>
      <c r="M1242" s="98">
        <f t="shared" si="5"/>
        <v>-0.6379888268</v>
      </c>
    </row>
    <row r="1243">
      <c r="A1243" s="10" t="s">
        <v>916</v>
      </c>
      <c r="B1243" s="11" t="s">
        <v>482</v>
      </c>
      <c r="C1243" s="12" t="s">
        <v>24</v>
      </c>
      <c r="D1243" s="14">
        <v>1161.0</v>
      </c>
      <c r="E1243" s="14">
        <v>801.0</v>
      </c>
      <c r="F1243" s="98">
        <f t="shared" si="1"/>
        <v>-0.3100775194</v>
      </c>
      <c r="G1243" s="14">
        <v>753.0</v>
      </c>
      <c r="H1243" s="98">
        <f t="shared" si="2"/>
        <v>-0.05992509363</v>
      </c>
      <c r="I1243" s="14">
        <v>677.0</v>
      </c>
      <c r="J1243" s="98">
        <f t="shared" si="3"/>
        <v>-0.1009296149</v>
      </c>
      <c r="K1243" s="14">
        <v>413.0</v>
      </c>
      <c r="L1243" s="98">
        <f t="shared" si="4"/>
        <v>-0.3899556869</v>
      </c>
      <c r="M1243" s="98">
        <f t="shared" si="5"/>
        <v>-0.6442721792</v>
      </c>
    </row>
    <row r="1244">
      <c r="A1244" s="31" t="s">
        <v>1101</v>
      </c>
      <c r="B1244" s="11" t="s">
        <v>356</v>
      </c>
      <c r="C1244" s="12" t="s">
        <v>24</v>
      </c>
      <c r="D1244" s="14">
        <v>1515.0</v>
      </c>
      <c r="E1244" s="14">
        <v>885.0</v>
      </c>
      <c r="F1244" s="98">
        <f t="shared" si="1"/>
        <v>-0.4158415842</v>
      </c>
      <c r="G1244" s="14">
        <v>773.0</v>
      </c>
      <c r="H1244" s="98">
        <f t="shared" si="2"/>
        <v>-0.1265536723</v>
      </c>
      <c r="I1244" s="14">
        <v>633.0</v>
      </c>
      <c r="J1244" s="98">
        <f t="shared" si="3"/>
        <v>-0.1811125485</v>
      </c>
      <c r="K1244" s="14">
        <v>534.0</v>
      </c>
      <c r="L1244" s="98">
        <f t="shared" si="4"/>
        <v>-0.1563981043</v>
      </c>
      <c r="M1244" s="98">
        <f t="shared" si="5"/>
        <v>-0.6475247525</v>
      </c>
    </row>
    <row r="1245">
      <c r="A1245" s="31" t="s">
        <v>838</v>
      </c>
      <c r="B1245" s="11" t="s">
        <v>412</v>
      </c>
      <c r="C1245" s="12" t="s">
        <v>24</v>
      </c>
      <c r="D1245" s="14">
        <v>664.0</v>
      </c>
      <c r="E1245" s="14">
        <v>371.0</v>
      </c>
      <c r="F1245" s="98">
        <f t="shared" si="1"/>
        <v>-0.4412650602</v>
      </c>
      <c r="G1245" s="14">
        <v>365.0</v>
      </c>
      <c r="H1245" s="98">
        <f t="shared" si="2"/>
        <v>-0.01617250674</v>
      </c>
      <c r="I1245" s="14">
        <v>303.0</v>
      </c>
      <c r="J1245" s="98">
        <f t="shared" si="3"/>
        <v>-0.1698630137</v>
      </c>
      <c r="K1245" s="14">
        <v>234.0</v>
      </c>
      <c r="L1245" s="98">
        <f t="shared" si="4"/>
        <v>-0.2277227723</v>
      </c>
      <c r="M1245" s="98">
        <f t="shared" si="5"/>
        <v>-0.6475903614</v>
      </c>
    </row>
    <row r="1246">
      <c r="A1246" s="10" t="s">
        <v>919</v>
      </c>
      <c r="B1246" s="11" t="s">
        <v>337</v>
      </c>
      <c r="C1246" s="12" t="s">
        <v>24</v>
      </c>
      <c r="D1246" s="14">
        <v>693.0</v>
      </c>
      <c r="E1246" s="14">
        <v>434.0</v>
      </c>
      <c r="F1246" s="98">
        <f t="shared" si="1"/>
        <v>-0.3737373737</v>
      </c>
      <c r="G1246" s="14">
        <v>397.0</v>
      </c>
      <c r="H1246" s="98">
        <f t="shared" si="2"/>
        <v>-0.08525345622</v>
      </c>
      <c r="I1246" s="14">
        <v>235.0</v>
      </c>
      <c r="J1246" s="98">
        <f t="shared" si="3"/>
        <v>-0.4080604534</v>
      </c>
      <c r="K1246" s="14">
        <v>244.0</v>
      </c>
      <c r="L1246" s="98">
        <f t="shared" si="4"/>
        <v>0.03829787234</v>
      </c>
      <c r="M1246" s="98">
        <f t="shared" si="5"/>
        <v>-0.6479076479</v>
      </c>
    </row>
    <row r="1247">
      <c r="A1247" s="10" t="s">
        <v>1116</v>
      </c>
      <c r="B1247" s="11" t="s">
        <v>196</v>
      </c>
      <c r="C1247" s="12" t="s">
        <v>24</v>
      </c>
      <c r="D1247" s="14">
        <v>1523.0</v>
      </c>
      <c r="E1247" s="14">
        <v>793.0</v>
      </c>
      <c r="F1247" s="98">
        <f t="shared" si="1"/>
        <v>-0.4793171372</v>
      </c>
      <c r="G1247" s="14">
        <v>595.0</v>
      </c>
      <c r="H1247" s="98">
        <f t="shared" si="2"/>
        <v>-0.2496847415</v>
      </c>
      <c r="I1247" s="14">
        <v>512.0</v>
      </c>
      <c r="J1247" s="98">
        <f t="shared" si="3"/>
        <v>-0.1394957983</v>
      </c>
      <c r="K1247" s="14">
        <v>534.0</v>
      </c>
      <c r="L1247" s="98">
        <f t="shared" si="4"/>
        <v>0.04296875</v>
      </c>
      <c r="M1247" s="98">
        <f t="shared" si="5"/>
        <v>-0.6493762311</v>
      </c>
    </row>
    <row r="1248">
      <c r="A1248" s="31" t="s">
        <v>1125</v>
      </c>
      <c r="B1248" s="11" t="s">
        <v>471</v>
      </c>
      <c r="C1248" s="12" t="s">
        <v>24</v>
      </c>
      <c r="D1248" s="14">
        <v>1191.0</v>
      </c>
      <c r="E1248" s="14">
        <v>616.0</v>
      </c>
      <c r="F1248" s="98">
        <f t="shared" si="1"/>
        <v>-0.4827875735</v>
      </c>
      <c r="G1248" s="14">
        <v>516.0</v>
      </c>
      <c r="H1248" s="98">
        <f t="shared" si="2"/>
        <v>-0.1623376623</v>
      </c>
      <c r="I1248" s="14">
        <v>397.0</v>
      </c>
      <c r="J1248" s="98">
        <f t="shared" si="3"/>
        <v>-0.230620155</v>
      </c>
      <c r="K1248" s="14">
        <v>415.0</v>
      </c>
      <c r="L1248" s="98">
        <f t="shared" si="4"/>
        <v>0.04534005038</v>
      </c>
      <c r="M1248" s="98">
        <f t="shared" si="5"/>
        <v>-0.6515533165</v>
      </c>
    </row>
    <row r="1249">
      <c r="A1249" s="10" t="s">
        <v>745</v>
      </c>
      <c r="B1249" s="11" t="s">
        <v>414</v>
      </c>
      <c r="C1249" s="12" t="s">
        <v>24</v>
      </c>
      <c r="D1249" s="14">
        <v>890.0</v>
      </c>
      <c r="E1249" s="14">
        <v>568.0</v>
      </c>
      <c r="F1249" s="98">
        <f t="shared" si="1"/>
        <v>-0.3617977528</v>
      </c>
      <c r="G1249" s="14">
        <v>464.0</v>
      </c>
      <c r="H1249" s="98">
        <f t="shared" si="2"/>
        <v>-0.1830985915</v>
      </c>
      <c r="I1249" s="14">
        <v>364.0</v>
      </c>
      <c r="J1249" s="98">
        <f t="shared" si="3"/>
        <v>-0.2155172414</v>
      </c>
      <c r="K1249" s="14">
        <v>306.0</v>
      </c>
      <c r="L1249" s="98">
        <f t="shared" si="4"/>
        <v>-0.1593406593</v>
      </c>
      <c r="M1249" s="98">
        <f t="shared" si="5"/>
        <v>-0.6561797753</v>
      </c>
    </row>
    <row r="1250">
      <c r="A1250" s="31" t="s">
        <v>138</v>
      </c>
      <c r="B1250" s="11" t="s">
        <v>466</v>
      </c>
      <c r="C1250" s="12" t="s">
        <v>24</v>
      </c>
      <c r="D1250" s="14">
        <v>2020.0</v>
      </c>
      <c r="E1250" s="14">
        <v>1087.0</v>
      </c>
      <c r="F1250" s="98">
        <f t="shared" si="1"/>
        <v>-0.4618811881</v>
      </c>
      <c r="G1250" s="14">
        <v>889.0</v>
      </c>
      <c r="H1250" s="98">
        <f t="shared" si="2"/>
        <v>-0.1821527139</v>
      </c>
      <c r="I1250" s="14">
        <v>812.0</v>
      </c>
      <c r="J1250" s="98">
        <f t="shared" si="3"/>
        <v>-0.08661417323</v>
      </c>
      <c r="K1250" s="14">
        <v>693.0</v>
      </c>
      <c r="L1250" s="98">
        <f t="shared" si="4"/>
        <v>-0.1465517241</v>
      </c>
      <c r="M1250" s="98">
        <f t="shared" si="5"/>
        <v>-0.6569306931</v>
      </c>
    </row>
    <row r="1251">
      <c r="A1251" s="10" t="s">
        <v>978</v>
      </c>
      <c r="B1251" s="11" t="s">
        <v>482</v>
      </c>
      <c r="C1251" s="12" t="s">
        <v>24</v>
      </c>
      <c r="D1251" s="14">
        <v>975.0</v>
      </c>
      <c r="E1251" s="14">
        <v>531.0</v>
      </c>
      <c r="F1251" s="98">
        <f t="shared" si="1"/>
        <v>-0.4553846154</v>
      </c>
      <c r="G1251" s="14">
        <v>450.0</v>
      </c>
      <c r="H1251" s="98">
        <f t="shared" si="2"/>
        <v>-0.1525423729</v>
      </c>
      <c r="I1251" s="14">
        <v>366.0</v>
      </c>
      <c r="J1251" s="98">
        <f t="shared" si="3"/>
        <v>-0.1866666667</v>
      </c>
      <c r="K1251" s="14">
        <v>329.0</v>
      </c>
      <c r="L1251" s="98">
        <f t="shared" si="4"/>
        <v>-0.1010928962</v>
      </c>
      <c r="M1251" s="98">
        <f t="shared" si="5"/>
        <v>-0.6625641026</v>
      </c>
    </row>
    <row r="1252">
      <c r="A1252" s="10" t="s">
        <v>969</v>
      </c>
      <c r="B1252" s="11" t="s">
        <v>194</v>
      </c>
      <c r="C1252" s="12" t="s">
        <v>24</v>
      </c>
      <c r="D1252" s="14">
        <v>951.0</v>
      </c>
      <c r="E1252" s="14">
        <v>597.0</v>
      </c>
      <c r="F1252" s="98">
        <f t="shared" si="1"/>
        <v>-0.3722397476</v>
      </c>
      <c r="G1252" s="14">
        <v>545.0</v>
      </c>
      <c r="H1252" s="98">
        <f t="shared" si="2"/>
        <v>-0.08710217755</v>
      </c>
      <c r="I1252" s="14">
        <v>415.0</v>
      </c>
      <c r="J1252" s="98">
        <f t="shared" si="3"/>
        <v>-0.2385321101</v>
      </c>
      <c r="K1252" s="14">
        <v>318.0</v>
      </c>
      <c r="L1252" s="98">
        <f t="shared" si="4"/>
        <v>-0.2337349398</v>
      </c>
      <c r="M1252" s="98">
        <f t="shared" si="5"/>
        <v>-0.665615142</v>
      </c>
    </row>
    <row r="1253">
      <c r="A1253" s="31" t="s">
        <v>1259</v>
      </c>
      <c r="B1253" s="11" t="s">
        <v>517</v>
      </c>
      <c r="C1253" s="12" t="s">
        <v>24</v>
      </c>
      <c r="D1253" s="14">
        <v>1444.0</v>
      </c>
      <c r="E1253" s="14">
        <v>861.0</v>
      </c>
      <c r="F1253" s="98">
        <f t="shared" si="1"/>
        <v>-0.4037396122</v>
      </c>
      <c r="G1253" s="14">
        <v>731.0</v>
      </c>
      <c r="H1253" s="98">
        <f t="shared" si="2"/>
        <v>-0.1509872242</v>
      </c>
      <c r="I1253" s="14">
        <v>510.0</v>
      </c>
      <c r="J1253" s="98">
        <f t="shared" si="3"/>
        <v>-0.3023255814</v>
      </c>
      <c r="K1253" s="14">
        <v>457.0</v>
      </c>
      <c r="L1253" s="98">
        <f t="shared" si="4"/>
        <v>-0.1039215686</v>
      </c>
      <c r="M1253" s="98">
        <f t="shared" si="5"/>
        <v>-0.6835180055</v>
      </c>
    </row>
    <row r="1254">
      <c r="A1254" s="31" t="s">
        <v>1062</v>
      </c>
      <c r="B1254" s="11" t="s">
        <v>358</v>
      </c>
      <c r="C1254" s="12" t="s">
        <v>24</v>
      </c>
      <c r="D1254" s="14">
        <v>1927.0</v>
      </c>
      <c r="E1254" s="14">
        <v>965.0</v>
      </c>
      <c r="F1254" s="98">
        <f t="shared" si="1"/>
        <v>-0.499221588</v>
      </c>
      <c r="G1254" s="14">
        <v>696.0</v>
      </c>
      <c r="H1254" s="98">
        <f t="shared" si="2"/>
        <v>-0.2787564767</v>
      </c>
      <c r="I1254" s="14">
        <v>654.0</v>
      </c>
      <c r="J1254" s="98">
        <f t="shared" si="3"/>
        <v>-0.06034482759</v>
      </c>
      <c r="K1254" s="14">
        <v>581.0</v>
      </c>
      <c r="L1254" s="98">
        <f t="shared" si="4"/>
        <v>-0.1116207951</v>
      </c>
      <c r="M1254" s="98">
        <f t="shared" si="5"/>
        <v>-0.6984950701</v>
      </c>
    </row>
    <row r="1255">
      <c r="A1255" s="10" t="s">
        <v>1027</v>
      </c>
      <c r="B1255" s="11" t="s">
        <v>88</v>
      </c>
      <c r="C1255" s="12" t="s">
        <v>24</v>
      </c>
      <c r="D1255" s="14">
        <v>2073.0</v>
      </c>
      <c r="E1255" s="14">
        <v>936.0</v>
      </c>
      <c r="F1255" s="98">
        <f t="shared" si="1"/>
        <v>-0.5484804631</v>
      </c>
      <c r="G1255" s="14">
        <v>701.0</v>
      </c>
      <c r="H1255" s="98">
        <f t="shared" si="2"/>
        <v>-0.2510683761</v>
      </c>
      <c r="I1255" s="14">
        <v>641.0</v>
      </c>
      <c r="J1255" s="98">
        <f t="shared" si="3"/>
        <v>-0.08559201141</v>
      </c>
      <c r="K1255" s="14">
        <v>620.0</v>
      </c>
      <c r="L1255" s="98">
        <f t="shared" si="4"/>
        <v>-0.03276131045</v>
      </c>
      <c r="M1255" s="98">
        <f t="shared" si="5"/>
        <v>-0.7009165461</v>
      </c>
    </row>
    <row r="1256">
      <c r="A1256" s="10" t="s">
        <v>1213</v>
      </c>
      <c r="B1256" s="11" t="s">
        <v>114</v>
      </c>
      <c r="C1256" s="12" t="s">
        <v>24</v>
      </c>
      <c r="D1256" s="14">
        <v>1036.0</v>
      </c>
      <c r="E1256" s="14">
        <v>615.0</v>
      </c>
      <c r="F1256" s="98">
        <f t="shared" si="1"/>
        <v>-0.4063706564</v>
      </c>
      <c r="G1256" s="14">
        <v>419.0</v>
      </c>
      <c r="H1256" s="98">
        <f t="shared" si="2"/>
        <v>-0.318699187</v>
      </c>
      <c r="I1256" s="14">
        <v>292.0</v>
      </c>
      <c r="J1256" s="98">
        <f t="shared" si="3"/>
        <v>-0.3031026253</v>
      </c>
      <c r="K1256" s="14">
        <v>300.0</v>
      </c>
      <c r="L1256" s="98">
        <f t="shared" si="4"/>
        <v>0.02739726027</v>
      </c>
      <c r="M1256" s="98">
        <f t="shared" si="5"/>
        <v>-0.7104247104</v>
      </c>
    </row>
    <row r="1257">
      <c r="A1257" s="10" t="s">
        <v>1076</v>
      </c>
      <c r="B1257" s="11" t="s">
        <v>289</v>
      </c>
      <c r="C1257" s="12" t="s">
        <v>24</v>
      </c>
      <c r="D1257" s="14">
        <v>1283.0</v>
      </c>
      <c r="E1257" s="14">
        <v>667.0</v>
      </c>
      <c r="F1257" s="98">
        <f t="shared" si="1"/>
        <v>-0.4801247077</v>
      </c>
      <c r="G1257" s="14">
        <v>545.0</v>
      </c>
      <c r="H1257" s="98">
        <f t="shared" si="2"/>
        <v>-0.1829085457</v>
      </c>
      <c r="I1257" s="14">
        <v>444.0</v>
      </c>
      <c r="J1257" s="98">
        <f t="shared" si="3"/>
        <v>-0.1853211009</v>
      </c>
      <c r="K1257" s="14">
        <v>365.0</v>
      </c>
      <c r="L1257" s="98">
        <f t="shared" si="4"/>
        <v>-0.1779279279</v>
      </c>
      <c r="M1257" s="98">
        <f t="shared" si="5"/>
        <v>-0.7155105222</v>
      </c>
    </row>
    <row r="1258">
      <c r="A1258" s="10" t="s">
        <v>975</v>
      </c>
      <c r="B1258" s="11" t="s">
        <v>482</v>
      </c>
      <c r="C1258" s="12" t="s">
        <v>24</v>
      </c>
      <c r="D1258" s="14">
        <v>941.0</v>
      </c>
      <c r="E1258" s="14">
        <v>409.0</v>
      </c>
      <c r="F1258" s="98">
        <f t="shared" si="1"/>
        <v>-0.5653560043</v>
      </c>
      <c r="G1258" s="14">
        <v>316.0</v>
      </c>
      <c r="H1258" s="98">
        <f t="shared" si="2"/>
        <v>-0.2273838631</v>
      </c>
      <c r="I1258" s="14">
        <v>222.0</v>
      </c>
      <c r="J1258" s="98">
        <f t="shared" si="3"/>
        <v>-0.2974683544</v>
      </c>
      <c r="K1258" s="14">
        <v>190.0</v>
      </c>
      <c r="L1258" s="98">
        <f t="shared" si="4"/>
        <v>-0.1441441441</v>
      </c>
      <c r="M1258" s="98">
        <f t="shared" si="5"/>
        <v>-0.7980871413</v>
      </c>
    </row>
    <row r="1259">
      <c r="A1259" s="10" t="s">
        <v>931</v>
      </c>
      <c r="B1259" s="11" t="s">
        <v>127</v>
      </c>
      <c r="C1259" s="12" t="s">
        <v>24</v>
      </c>
      <c r="D1259" s="14">
        <v>1046.0</v>
      </c>
      <c r="E1259" s="14">
        <v>500.0</v>
      </c>
      <c r="F1259" s="98">
        <f t="shared" si="1"/>
        <v>-0.5219885277</v>
      </c>
      <c r="G1259" s="14">
        <v>389.0</v>
      </c>
      <c r="H1259" s="98">
        <f t="shared" si="2"/>
        <v>-0.222</v>
      </c>
      <c r="I1259" s="14">
        <v>202.0</v>
      </c>
      <c r="J1259" s="98">
        <f t="shared" si="3"/>
        <v>-0.4807197943</v>
      </c>
      <c r="K1259" s="14">
        <v>190.0</v>
      </c>
      <c r="L1259" s="98">
        <f t="shared" si="4"/>
        <v>-0.05940594059</v>
      </c>
      <c r="M1259" s="98">
        <f t="shared" si="5"/>
        <v>-0.8183556405</v>
      </c>
    </row>
    <row r="1260">
      <c r="A1260" s="26" t="s">
        <v>213</v>
      </c>
      <c r="B1260" s="20" t="s">
        <v>110</v>
      </c>
      <c r="C1260" s="21" t="s">
        <v>31</v>
      </c>
      <c r="D1260" s="23">
        <v>1488.0</v>
      </c>
      <c r="E1260" s="23">
        <v>3989.0</v>
      </c>
      <c r="F1260" s="98">
        <f t="shared" si="1"/>
        <v>1.68077957</v>
      </c>
      <c r="G1260" s="23">
        <v>6631.0</v>
      </c>
      <c r="H1260" s="98">
        <f t="shared" si="2"/>
        <v>0.6623213838</v>
      </c>
      <c r="I1260" s="23">
        <v>21362.0</v>
      </c>
      <c r="J1260" s="98">
        <f t="shared" si="3"/>
        <v>2.221535213</v>
      </c>
      <c r="K1260" s="23">
        <v>27594.0</v>
      </c>
      <c r="L1260" s="98">
        <f t="shared" si="4"/>
        <v>0.2917329838</v>
      </c>
      <c r="M1260" s="98">
        <f t="shared" si="5"/>
        <v>17.54435484</v>
      </c>
    </row>
    <row r="1261">
      <c r="A1261" s="26" t="s">
        <v>619</v>
      </c>
      <c r="B1261" s="20" t="s">
        <v>110</v>
      </c>
      <c r="C1261" s="21" t="s">
        <v>31</v>
      </c>
      <c r="D1261" s="23">
        <v>224.0</v>
      </c>
      <c r="E1261" s="23">
        <v>1135.0</v>
      </c>
      <c r="F1261" s="98">
        <f t="shared" si="1"/>
        <v>4.066964286</v>
      </c>
      <c r="G1261" s="23">
        <v>2500.0</v>
      </c>
      <c r="H1261" s="98">
        <f t="shared" si="2"/>
        <v>1.202643172</v>
      </c>
      <c r="I1261" s="23">
        <v>3630.0</v>
      </c>
      <c r="J1261" s="98">
        <f t="shared" si="3"/>
        <v>0.452</v>
      </c>
      <c r="K1261" s="23">
        <v>3792.0</v>
      </c>
      <c r="L1261" s="98">
        <f t="shared" si="4"/>
        <v>0.04462809917</v>
      </c>
      <c r="M1261" s="98">
        <f t="shared" si="5"/>
        <v>15.92857143</v>
      </c>
    </row>
    <row r="1262">
      <c r="A1262" s="26" t="s">
        <v>161</v>
      </c>
      <c r="B1262" s="20" t="s">
        <v>110</v>
      </c>
      <c r="C1262" s="21" t="s">
        <v>31</v>
      </c>
      <c r="D1262" s="23">
        <v>4699.0</v>
      </c>
      <c r="E1262" s="23">
        <v>13589.0</v>
      </c>
      <c r="F1262" s="98">
        <f t="shared" si="1"/>
        <v>1.891891892</v>
      </c>
      <c r="G1262" s="23">
        <v>20338.0</v>
      </c>
      <c r="H1262" s="98">
        <f t="shared" si="2"/>
        <v>0.4966517036</v>
      </c>
      <c r="I1262" s="23">
        <v>67058.0</v>
      </c>
      <c r="J1262" s="98">
        <f t="shared" si="3"/>
        <v>2.297177697</v>
      </c>
      <c r="K1262" s="23">
        <v>78999.0</v>
      </c>
      <c r="L1262" s="98">
        <f t="shared" si="4"/>
        <v>0.1780697307</v>
      </c>
      <c r="M1262" s="98">
        <f t="shared" si="5"/>
        <v>15.81187487</v>
      </c>
    </row>
    <row r="1263">
      <c r="A1263" s="26" t="s">
        <v>185</v>
      </c>
      <c r="B1263" s="20" t="s">
        <v>110</v>
      </c>
      <c r="C1263" s="21" t="s">
        <v>31</v>
      </c>
      <c r="D1263" s="23">
        <v>5557.0</v>
      </c>
      <c r="E1263" s="23">
        <v>22421.0</v>
      </c>
      <c r="F1263" s="98">
        <f t="shared" si="1"/>
        <v>3.03473097</v>
      </c>
      <c r="G1263" s="23">
        <v>37649.0</v>
      </c>
      <c r="H1263" s="98">
        <f t="shared" si="2"/>
        <v>0.6791846929</v>
      </c>
      <c r="I1263" s="23">
        <v>61148.0</v>
      </c>
      <c r="J1263" s="98">
        <f t="shared" si="3"/>
        <v>0.6241600042</v>
      </c>
      <c r="K1263" s="23">
        <v>67843.0</v>
      </c>
      <c r="L1263" s="98">
        <f t="shared" si="4"/>
        <v>0.1094884542</v>
      </c>
      <c r="M1263" s="98">
        <f t="shared" si="5"/>
        <v>11.20856577</v>
      </c>
    </row>
    <row r="1264">
      <c r="A1264" s="26" t="s">
        <v>1311</v>
      </c>
      <c r="B1264" s="20" t="s">
        <v>110</v>
      </c>
      <c r="C1264" s="21" t="s">
        <v>31</v>
      </c>
      <c r="D1264" s="23">
        <v>523.0</v>
      </c>
      <c r="E1264" s="23">
        <v>671.0</v>
      </c>
      <c r="F1264" s="98">
        <f t="shared" si="1"/>
        <v>0.2829827916</v>
      </c>
      <c r="G1264" s="23">
        <v>1577.0</v>
      </c>
      <c r="H1264" s="98">
        <f t="shared" si="2"/>
        <v>1.350223547</v>
      </c>
      <c r="I1264" s="23">
        <v>3743.0</v>
      </c>
      <c r="J1264" s="98">
        <f t="shared" si="3"/>
        <v>1.373493976</v>
      </c>
      <c r="K1264" s="23">
        <v>5280.0</v>
      </c>
      <c r="L1264" s="98">
        <f t="shared" si="4"/>
        <v>0.4106331819</v>
      </c>
      <c r="M1264" s="98">
        <f t="shared" si="5"/>
        <v>9.095602294</v>
      </c>
    </row>
    <row r="1265">
      <c r="A1265" s="26" t="s">
        <v>231</v>
      </c>
      <c r="B1265" s="20" t="s">
        <v>172</v>
      </c>
      <c r="C1265" s="21" t="s">
        <v>31</v>
      </c>
      <c r="D1265" s="23">
        <v>2995.0</v>
      </c>
      <c r="E1265" s="23">
        <v>9743.0</v>
      </c>
      <c r="F1265" s="98">
        <f t="shared" si="1"/>
        <v>2.253088481</v>
      </c>
      <c r="G1265" s="23">
        <v>13079.0</v>
      </c>
      <c r="H1265" s="98">
        <f t="shared" si="2"/>
        <v>0.3423996716</v>
      </c>
      <c r="I1265" s="23">
        <v>25365.0</v>
      </c>
      <c r="J1265" s="98">
        <f t="shared" si="3"/>
        <v>0.9393684532</v>
      </c>
      <c r="K1265" s="23">
        <v>27654.0</v>
      </c>
      <c r="L1265" s="98">
        <f t="shared" si="4"/>
        <v>0.09024246008</v>
      </c>
      <c r="M1265" s="98">
        <f t="shared" si="5"/>
        <v>8.233388982</v>
      </c>
    </row>
    <row r="1266">
      <c r="A1266" s="26" t="s">
        <v>436</v>
      </c>
      <c r="B1266" s="20" t="s">
        <v>110</v>
      </c>
      <c r="C1266" s="21" t="s">
        <v>31</v>
      </c>
      <c r="D1266" s="23">
        <v>1924.0</v>
      </c>
      <c r="E1266" s="23">
        <v>7094.0</v>
      </c>
      <c r="F1266" s="98">
        <f t="shared" si="1"/>
        <v>2.687110187</v>
      </c>
      <c r="G1266" s="23">
        <v>8181.0</v>
      </c>
      <c r="H1266" s="98">
        <f t="shared" si="2"/>
        <v>0.1532280801</v>
      </c>
      <c r="I1266" s="23">
        <v>12263.0</v>
      </c>
      <c r="J1266" s="98">
        <f t="shared" si="3"/>
        <v>0.4989610072</v>
      </c>
      <c r="K1266" s="23">
        <v>12012.0</v>
      </c>
      <c r="L1266" s="98">
        <f t="shared" si="4"/>
        <v>-0.0204680747</v>
      </c>
      <c r="M1266" s="98">
        <f t="shared" si="5"/>
        <v>5.243243243</v>
      </c>
    </row>
    <row r="1267">
      <c r="A1267" s="26" t="s">
        <v>239</v>
      </c>
      <c r="B1267" s="20" t="s">
        <v>172</v>
      </c>
      <c r="C1267" s="21" t="s">
        <v>31</v>
      </c>
      <c r="D1267" s="23">
        <v>3236.0</v>
      </c>
      <c r="E1267" s="23">
        <v>8434.0</v>
      </c>
      <c r="F1267" s="98">
        <f t="shared" si="1"/>
        <v>1.606304079</v>
      </c>
      <c r="G1267" s="23">
        <v>11015.0</v>
      </c>
      <c r="H1267" s="98">
        <f t="shared" si="2"/>
        <v>0.3060232393</v>
      </c>
      <c r="I1267" s="23">
        <v>15731.0</v>
      </c>
      <c r="J1267" s="98">
        <f t="shared" si="3"/>
        <v>0.4281434408</v>
      </c>
      <c r="K1267" s="23">
        <v>19082.0</v>
      </c>
      <c r="L1267" s="98">
        <f t="shared" si="4"/>
        <v>0.2130188799</v>
      </c>
      <c r="M1267" s="98">
        <f t="shared" si="5"/>
        <v>4.896786156</v>
      </c>
    </row>
    <row r="1268">
      <c r="A1268" s="26" t="s">
        <v>1310</v>
      </c>
      <c r="B1268" s="20" t="s">
        <v>110</v>
      </c>
      <c r="C1268" s="21" t="s">
        <v>31</v>
      </c>
      <c r="D1268" s="23">
        <v>1700.0</v>
      </c>
      <c r="E1268" s="23">
        <v>2823.0</v>
      </c>
      <c r="F1268" s="98">
        <f t="shared" si="1"/>
        <v>0.6605882353</v>
      </c>
      <c r="G1268" s="23">
        <v>9272.0</v>
      </c>
      <c r="H1268" s="98">
        <f t="shared" si="2"/>
        <v>2.284449168</v>
      </c>
      <c r="I1268" s="23">
        <v>9988.0</v>
      </c>
      <c r="J1268" s="98">
        <f t="shared" si="3"/>
        <v>0.07722174288</v>
      </c>
      <c r="K1268" s="53">
        <v>8947.0</v>
      </c>
      <c r="L1268" s="98">
        <f t="shared" si="4"/>
        <v>-0.1042250701</v>
      </c>
      <c r="M1268" s="98">
        <f t="shared" si="5"/>
        <v>4.262941176</v>
      </c>
    </row>
    <row r="1269">
      <c r="A1269" s="26" t="s">
        <v>380</v>
      </c>
      <c r="B1269" s="20" t="s">
        <v>110</v>
      </c>
      <c r="C1269" s="21" t="s">
        <v>31</v>
      </c>
      <c r="D1269" s="23">
        <v>2671.0</v>
      </c>
      <c r="E1269" s="23">
        <v>4997.0</v>
      </c>
      <c r="F1269" s="98">
        <f t="shared" si="1"/>
        <v>0.8708348933</v>
      </c>
      <c r="G1269" s="23">
        <v>5760.0</v>
      </c>
      <c r="H1269" s="98">
        <f t="shared" si="2"/>
        <v>0.152691615</v>
      </c>
      <c r="I1269" s="23">
        <v>10888.0</v>
      </c>
      <c r="J1269" s="98">
        <f t="shared" si="3"/>
        <v>0.8902777778</v>
      </c>
      <c r="K1269" s="23">
        <v>13035.0</v>
      </c>
      <c r="L1269" s="98">
        <f t="shared" si="4"/>
        <v>0.1971895665</v>
      </c>
      <c r="M1269" s="98">
        <f t="shared" si="5"/>
        <v>3.880194684</v>
      </c>
    </row>
    <row r="1270">
      <c r="A1270" s="26" t="s">
        <v>419</v>
      </c>
      <c r="B1270" s="20" t="s">
        <v>172</v>
      </c>
      <c r="C1270" s="21" t="s">
        <v>31</v>
      </c>
      <c r="D1270" s="23">
        <v>12726.0</v>
      </c>
      <c r="E1270" s="23">
        <v>29433.0</v>
      </c>
      <c r="F1270" s="98">
        <f t="shared" si="1"/>
        <v>1.31282414</v>
      </c>
      <c r="G1270" s="23">
        <v>38586.0</v>
      </c>
      <c r="H1270" s="98">
        <f t="shared" si="2"/>
        <v>0.3109774743</v>
      </c>
      <c r="I1270" s="23">
        <v>53898.0</v>
      </c>
      <c r="J1270" s="98">
        <f t="shared" si="3"/>
        <v>0.396827865</v>
      </c>
      <c r="K1270" s="23">
        <v>59294.0</v>
      </c>
      <c r="L1270" s="98">
        <f t="shared" si="4"/>
        <v>0.1001150321</v>
      </c>
      <c r="M1270" s="98">
        <f t="shared" si="5"/>
        <v>3.659280214</v>
      </c>
    </row>
    <row r="1271">
      <c r="A1271" s="26" t="s">
        <v>625</v>
      </c>
      <c r="B1271" s="20" t="s">
        <v>172</v>
      </c>
      <c r="C1271" s="21" t="s">
        <v>31</v>
      </c>
      <c r="D1271" s="23">
        <v>2332.0</v>
      </c>
      <c r="E1271" s="23">
        <v>3843.0</v>
      </c>
      <c r="F1271" s="98">
        <f t="shared" si="1"/>
        <v>0.647941681</v>
      </c>
      <c r="G1271" s="23">
        <v>4815.0</v>
      </c>
      <c r="H1271" s="98">
        <f t="shared" si="2"/>
        <v>0.2529274005</v>
      </c>
      <c r="I1271" s="23">
        <v>8706.0</v>
      </c>
      <c r="J1271" s="98">
        <f t="shared" si="3"/>
        <v>0.8080996885</v>
      </c>
      <c r="K1271" s="23">
        <v>9959.0</v>
      </c>
      <c r="L1271" s="98">
        <f t="shared" si="4"/>
        <v>0.1439237308</v>
      </c>
      <c r="M1271" s="98">
        <f t="shared" si="5"/>
        <v>3.27058319</v>
      </c>
    </row>
    <row r="1272">
      <c r="A1272" s="26" t="s">
        <v>1102</v>
      </c>
      <c r="B1272" s="20" t="s">
        <v>172</v>
      </c>
      <c r="C1272" s="21" t="s">
        <v>31</v>
      </c>
      <c r="D1272" s="23">
        <v>1535.0</v>
      </c>
      <c r="E1272" s="23">
        <v>2994.0</v>
      </c>
      <c r="F1272" s="98">
        <f t="shared" si="1"/>
        <v>0.9504885993</v>
      </c>
      <c r="G1272" s="23">
        <v>3374.0</v>
      </c>
      <c r="H1272" s="98">
        <f t="shared" si="2"/>
        <v>0.1269205077</v>
      </c>
      <c r="I1272" s="23">
        <v>5541.0</v>
      </c>
      <c r="J1272" s="98">
        <f t="shared" si="3"/>
        <v>0.6422643746</v>
      </c>
      <c r="K1272" s="23">
        <v>5603.0</v>
      </c>
      <c r="L1272" s="98">
        <f t="shared" si="4"/>
        <v>0.01118931601</v>
      </c>
      <c r="M1272" s="98">
        <f t="shared" si="5"/>
        <v>2.650162866</v>
      </c>
    </row>
    <row r="1273">
      <c r="A1273" s="26" t="s">
        <v>1318</v>
      </c>
      <c r="B1273" s="20" t="s">
        <v>172</v>
      </c>
      <c r="C1273" s="21" t="s">
        <v>31</v>
      </c>
      <c r="D1273" s="23">
        <v>1368.0</v>
      </c>
      <c r="E1273" s="23">
        <v>1368.0</v>
      </c>
      <c r="F1273" s="98">
        <f t="shared" si="1"/>
        <v>0</v>
      </c>
      <c r="G1273" s="23">
        <v>2018.0</v>
      </c>
      <c r="H1273" s="98">
        <f t="shared" si="2"/>
        <v>0.4751461988</v>
      </c>
      <c r="I1273" s="23">
        <v>4212.0</v>
      </c>
      <c r="J1273" s="98">
        <f t="shared" si="3"/>
        <v>1.087215064</v>
      </c>
      <c r="K1273" s="23">
        <v>4964.0</v>
      </c>
      <c r="L1273" s="98">
        <f t="shared" si="4"/>
        <v>0.1785375119</v>
      </c>
      <c r="M1273" s="98">
        <f t="shared" si="5"/>
        <v>2.628654971</v>
      </c>
    </row>
    <row r="1274">
      <c r="A1274" s="26" t="s">
        <v>275</v>
      </c>
      <c r="B1274" s="20" t="s">
        <v>172</v>
      </c>
      <c r="C1274" s="21" t="s">
        <v>31</v>
      </c>
      <c r="D1274" s="23">
        <v>7938.0</v>
      </c>
      <c r="E1274" s="23">
        <v>16643.0</v>
      </c>
      <c r="F1274" s="98">
        <f t="shared" si="1"/>
        <v>1.096623835</v>
      </c>
      <c r="G1274" s="23">
        <v>19211.0</v>
      </c>
      <c r="H1274" s="98">
        <f t="shared" si="2"/>
        <v>0.1542991047</v>
      </c>
      <c r="I1274" s="23">
        <v>26247.0</v>
      </c>
      <c r="J1274" s="98">
        <f t="shared" si="3"/>
        <v>0.3662485035</v>
      </c>
      <c r="K1274" s="23">
        <v>28030.0</v>
      </c>
      <c r="L1274" s="98">
        <f t="shared" si="4"/>
        <v>0.06793157313</v>
      </c>
      <c r="M1274" s="98">
        <f t="shared" si="5"/>
        <v>2.53111615</v>
      </c>
    </row>
    <row r="1275">
      <c r="A1275" s="26" t="s">
        <v>1295</v>
      </c>
      <c r="B1275" s="20" t="s">
        <v>180</v>
      </c>
      <c r="C1275" s="21" t="s">
        <v>31</v>
      </c>
      <c r="D1275" s="23">
        <v>1975.0</v>
      </c>
      <c r="E1275" s="23">
        <v>4017.0</v>
      </c>
      <c r="F1275" s="98">
        <f t="shared" si="1"/>
        <v>1.033924051</v>
      </c>
      <c r="G1275" s="23">
        <v>4470.0</v>
      </c>
      <c r="H1275" s="98">
        <f t="shared" si="2"/>
        <v>0.1127707244</v>
      </c>
      <c r="I1275" s="23">
        <v>5458.0</v>
      </c>
      <c r="J1275" s="98">
        <f t="shared" si="3"/>
        <v>0.2210290828</v>
      </c>
      <c r="K1275" s="23">
        <v>6260.0</v>
      </c>
      <c r="L1275" s="98">
        <f t="shared" si="4"/>
        <v>0.1469402712</v>
      </c>
      <c r="M1275" s="98">
        <f t="shared" si="5"/>
        <v>2.169620253</v>
      </c>
    </row>
    <row r="1276">
      <c r="A1276" s="26" t="s">
        <v>179</v>
      </c>
      <c r="B1276" s="20" t="s">
        <v>180</v>
      </c>
      <c r="C1276" s="21" t="s">
        <v>31</v>
      </c>
      <c r="D1276" s="23">
        <v>7034.0</v>
      </c>
      <c r="E1276" s="23">
        <v>16613.0</v>
      </c>
      <c r="F1276" s="98">
        <f t="shared" si="1"/>
        <v>1.361814046</v>
      </c>
      <c r="G1276" s="23">
        <v>22323.0</v>
      </c>
      <c r="H1276" s="98">
        <f t="shared" si="2"/>
        <v>0.3437067357</v>
      </c>
      <c r="I1276" s="23">
        <v>22665.0</v>
      </c>
      <c r="J1276" s="98">
        <f t="shared" si="3"/>
        <v>0.01532052144</v>
      </c>
      <c r="K1276" s="23">
        <v>21807.0</v>
      </c>
      <c r="L1276" s="98">
        <f t="shared" si="4"/>
        <v>-0.03785572469</v>
      </c>
      <c r="M1276" s="98">
        <f t="shared" si="5"/>
        <v>2.100227467</v>
      </c>
    </row>
    <row r="1277">
      <c r="A1277" s="26" t="s">
        <v>1279</v>
      </c>
      <c r="B1277" s="20" t="s">
        <v>180</v>
      </c>
      <c r="C1277" s="21" t="s">
        <v>31</v>
      </c>
      <c r="D1277" s="23">
        <v>845.0</v>
      </c>
      <c r="E1277" s="23">
        <v>2178.0</v>
      </c>
      <c r="F1277" s="98">
        <f t="shared" si="1"/>
        <v>1.577514793</v>
      </c>
      <c r="G1277" s="23">
        <v>2307.0</v>
      </c>
      <c r="H1277" s="98">
        <f t="shared" si="2"/>
        <v>0.05922865014</v>
      </c>
      <c r="I1277" s="23">
        <v>2570.0</v>
      </c>
      <c r="J1277" s="98">
        <f t="shared" si="3"/>
        <v>0.1140008669</v>
      </c>
      <c r="K1277" s="23">
        <v>2552.0</v>
      </c>
      <c r="L1277" s="98">
        <f t="shared" si="4"/>
        <v>-0.007003891051</v>
      </c>
      <c r="M1277" s="98">
        <f t="shared" si="5"/>
        <v>2.020118343</v>
      </c>
    </row>
    <row r="1278">
      <c r="A1278" s="26" t="s">
        <v>621</v>
      </c>
      <c r="B1278" s="20" t="s">
        <v>180</v>
      </c>
      <c r="C1278" s="21" t="s">
        <v>31</v>
      </c>
      <c r="D1278" s="23">
        <v>2882.0</v>
      </c>
      <c r="E1278" s="23">
        <v>4562.0</v>
      </c>
      <c r="F1278" s="98">
        <f t="shared" si="1"/>
        <v>0.5829285219</v>
      </c>
      <c r="G1278" s="23">
        <v>5596.0</v>
      </c>
      <c r="H1278" s="98">
        <f t="shared" si="2"/>
        <v>0.2266549759</v>
      </c>
      <c r="I1278" s="23">
        <v>6521.0</v>
      </c>
      <c r="J1278" s="98">
        <f t="shared" si="3"/>
        <v>0.1652966405</v>
      </c>
      <c r="K1278" s="23">
        <v>8621.0</v>
      </c>
      <c r="L1278" s="98">
        <f t="shared" si="4"/>
        <v>0.3220364975</v>
      </c>
      <c r="M1278" s="98">
        <f t="shared" si="5"/>
        <v>1.991325468</v>
      </c>
    </row>
    <row r="1279">
      <c r="A1279" s="26" t="s">
        <v>171</v>
      </c>
      <c r="B1279" s="20" t="s">
        <v>172</v>
      </c>
      <c r="C1279" s="21" t="s">
        <v>31</v>
      </c>
      <c r="D1279" s="23">
        <v>13063.0</v>
      </c>
      <c r="E1279" s="23">
        <v>27875.0</v>
      </c>
      <c r="F1279" s="98">
        <f t="shared" si="1"/>
        <v>1.133889612</v>
      </c>
      <c r="G1279" s="23">
        <v>32319.0</v>
      </c>
      <c r="H1279" s="98">
        <f t="shared" si="2"/>
        <v>0.159426009</v>
      </c>
      <c r="I1279" s="23">
        <v>35853.0</v>
      </c>
      <c r="J1279" s="98">
        <f t="shared" si="3"/>
        <v>0.1093474427</v>
      </c>
      <c r="K1279" s="23">
        <v>38181.0</v>
      </c>
      <c r="L1279" s="98">
        <f t="shared" si="4"/>
        <v>0.06493180487</v>
      </c>
      <c r="M1279" s="98">
        <f t="shared" si="5"/>
        <v>1.92283549</v>
      </c>
    </row>
    <row r="1280">
      <c r="A1280" s="26" t="s">
        <v>393</v>
      </c>
      <c r="B1280" s="20" t="s">
        <v>172</v>
      </c>
      <c r="C1280" s="21" t="s">
        <v>31</v>
      </c>
      <c r="D1280" s="23">
        <v>2556.0</v>
      </c>
      <c r="E1280" s="23">
        <v>6042.0</v>
      </c>
      <c r="F1280" s="98">
        <f t="shared" si="1"/>
        <v>1.363849765</v>
      </c>
      <c r="G1280" s="23">
        <v>4764.0</v>
      </c>
      <c r="H1280" s="98">
        <f t="shared" si="2"/>
        <v>-0.2115193644</v>
      </c>
      <c r="I1280" s="23">
        <v>5772.0</v>
      </c>
      <c r="J1280" s="98">
        <f t="shared" si="3"/>
        <v>0.2115869018</v>
      </c>
      <c r="K1280" s="23">
        <v>7400.0</v>
      </c>
      <c r="L1280" s="98">
        <f t="shared" si="4"/>
        <v>0.2820512821</v>
      </c>
      <c r="M1280" s="98">
        <f t="shared" si="5"/>
        <v>1.89514867</v>
      </c>
    </row>
    <row r="1281">
      <c r="A1281" s="26" t="s">
        <v>491</v>
      </c>
      <c r="B1281" s="20" t="s">
        <v>283</v>
      </c>
      <c r="C1281" s="21" t="s">
        <v>31</v>
      </c>
      <c r="D1281" s="23">
        <v>3652.0</v>
      </c>
      <c r="E1281" s="23">
        <v>4441.0</v>
      </c>
      <c r="F1281" s="98">
        <f t="shared" si="1"/>
        <v>0.2160460022</v>
      </c>
      <c r="G1281" s="23">
        <v>4291.0</v>
      </c>
      <c r="H1281" s="98">
        <f t="shared" si="2"/>
        <v>-0.03377617654</v>
      </c>
      <c r="I1281" s="23">
        <v>7951.0</v>
      </c>
      <c r="J1281" s="98">
        <f t="shared" si="3"/>
        <v>0.8529480308</v>
      </c>
      <c r="K1281" s="23">
        <v>10433.0</v>
      </c>
      <c r="L1281" s="98">
        <f t="shared" si="4"/>
        <v>0.3121619922</v>
      </c>
      <c r="M1281" s="98">
        <f t="shared" si="5"/>
        <v>1.8567908</v>
      </c>
    </row>
    <row r="1282">
      <c r="A1282" s="26" t="s">
        <v>186</v>
      </c>
      <c r="B1282" s="20" t="s">
        <v>283</v>
      </c>
      <c r="C1282" s="21" t="s">
        <v>31</v>
      </c>
      <c r="D1282" s="23">
        <v>2294.0</v>
      </c>
      <c r="E1282" s="23">
        <v>3286.0</v>
      </c>
      <c r="F1282" s="98">
        <f t="shared" si="1"/>
        <v>0.4324324324</v>
      </c>
      <c r="G1282" s="23">
        <v>3687.0</v>
      </c>
      <c r="H1282" s="98">
        <f t="shared" si="2"/>
        <v>0.1220328667</v>
      </c>
      <c r="I1282" s="23">
        <v>5010.0</v>
      </c>
      <c r="J1282" s="98">
        <f t="shared" si="3"/>
        <v>0.3588283157</v>
      </c>
      <c r="K1282" s="23">
        <v>6449.0</v>
      </c>
      <c r="L1282" s="98">
        <f t="shared" si="4"/>
        <v>0.2872255489</v>
      </c>
      <c r="M1282" s="98">
        <f t="shared" si="5"/>
        <v>1.811246731</v>
      </c>
    </row>
    <row r="1283">
      <c r="A1283" s="26" t="s">
        <v>1293</v>
      </c>
      <c r="B1283" s="20" t="s">
        <v>180</v>
      </c>
      <c r="C1283" s="21" t="s">
        <v>31</v>
      </c>
      <c r="D1283" s="23">
        <v>2364.0</v>
      </c>
      <c r="E1283" s="23">
        <v>4526.0</v>
      </c>
      <c r="F1283" s="98">
        <f t="shared" si="1"/>
        <v>0.9145516074</v>
      </c>
      <c r="G1283" s="23">
        <v>5282.0</v>
      </c>
      <c r="H1283" s="98">
        <f t="shared" si="2"/>
        <v>0.1670349094</v>
      </c>
      <c r="I1283" s="23">
        <v>5627.0</v>
      </c>
      <c r="J1283" s="98">
        <f t="shared" si="3"/>
        <v>0.06531616812</v>
      </c>
      <c r="K1283" s="23">
        <v>6636.0</v>
      </c>
      <c r="L1283" s="98">
        <f t="shared" si="4"/>
        <v>0.1793140217</v>
      </c>
      <c r="M1283" s="98">
        <f t="shared" si="5"/>
        <v>1.807106599</v>
      </c>
    </row>
    <row r="1284">
      <c r="A1284" s="26" t="s">
        <v>176</v>
      </c>
      <c r="B1284" s="20" t="s">
        <v>172</v>
      </c>
      <c r="C1284" s="21" t="s">
        <v>31</v>
      </c>
      <c r="D1284" s="23">
        <v>9289.0</v>
      </c>
      <c r="E1284" s="23">
        <v>18264.0</v>
      </c>
      <c r="F1284" s="98">
        <f t="shared" si="1"/>
        <v>0.9661965766</v>
      </c>
      <c r="G1284" s="23">
        <v>20420.0</v>
      </c>
      <c r="H1284" s="98">
        <f t="shared" si="2"/>
        <v>0.1180464301</v>
      </c>
      <c r="I1284" s="23">
        <v>23841.0</v>
      </c>
      <c r="J1284" s="98">
        <f t="shared" si="3"/>
        <v>0.1675318315</v>
      </c>
      <c r="K1284" s="23">
        <v>24869.0</v>
      </c>
      <c r="L1284" s="98">
        <f t="shared" si="4"/>
        <v>0.04311899669</v>
      </c>
      <c r="M1284" s="98">
        <f t="shared" si="5"/>
        <v>1.677252664</v>
      </c>
    </row>
    <row r="1285">
      <c r="A1285" s="26" t="s">
        <v>322</v>
      </c>
      <c r="B1285" s="20" t="s">
        <v>110</v>
      </c>
      <c r="C1285" s="21" t="s">
        <v>31</v>
      </c>
      <c r="D1285" s="23">
        <v>734.0</v>
      </c>
      <c r="E1285" s="23">
        <v>739.0</v>
      </c>
      <c r="F1285" s="98">
        <f t="shared" si="1"/>
        <v>0.006811989101</v>
      </c>
      <c r="G1285" s="23">
        <v>837.0</v>
      </c>
      <c r="H1285" s="98">
        <f t="shared" si="2"/>
        <v>0.1326116373</v>
      </c>
      <c r="I1285" s="23">
        <v>1541.0</v>
      </c>
      <c r="J1285" s="98">
        <f t="shared" si="3"/>
        <v>0.8410991637</v>
      </c>
      <c r="K1285" s="23">
        <v>1949.0</v>
      </c>
      <c r="L1285" s="98">
        <f t="shared" si="4"/>
        <v>0.2647631408</v>
      </c>
      <c r="M1285" s="98">
        <f t="shared" si="5"/>
        <v>1.655313351</v>
      </c>
    </row>
    <row r="1286">
      <c r="A1286" s="26" t="s">
        <v>241</v>
      </c>
      <c r="B1286" s="20" t="s">
        <v>283</v>
      </c>
      <c r="C1286" s="21" t="s">
        <v>31</v>
      </c>
      <c r="D1286" s="23">
        <v>6955.0</v>
      </c>
      <c r="E1286" s="23">
        <v>11248.0</v>
      </c>
      <c r="F1286" s="98">
        <f t="shared" si="1"/>
        <v>0.6172537743</v>
      </c>
      <c r="G1286" s="23">
        <v>15300.0</v>
      </c>
      <c r="H1286" s="98">
        <f t="shared" si="2"/>
        <v>0.3602418208</v>
      </c>
      <c r="I1286" s="23">
        <v>16180.0</v>
      </c>
      <c r="J1286" s="98">
        <f t="shared" si="3"/>
        <v>0.05751633987</v>
      </c>
      <c r="K1286" s="23">
        <v>17752.0</v>
      </c>
      <c r="L1286" s="98">
        <f t="shared" si="4"/>
        <v>0.09715698393</v>
      </c>
      <c r="M1286" s="98">
        <f t="shared" si="5"/>
        <v>1.552408339</v>
      </c>
    </row>
    <row r="1287">
      <c r="A1287" s="26" t="s">
        <v>296</v>
      </c>
      <c r="B1287" s="20" t="s">
        <v>110</v>
      </c>
      <c r="C1287" s="21" t="s">
        <v>31</v>
      </c>
      <c r="D1287" s="23">
        <v>4500.0</v>
      </c>
      <c r="E1287" s="23">
        <v>6464.0</v>
      </c>
      <c r="F1287" s="98">
        <f t="shared" si="1"/>
        <v>0.4364444444</v>
      </c>
      <c r="G1287" s="23">
        <v>7699.0</v>
      </c>
      <c r="H1287" s="98">
        <f t="shared" si="2"/>
        <v>0.1910581683</v>
      </c>
      <c r="I1287" s="23">
        <v>10516.0</v>
      </c>
      <c r="J1287" s="98">
        <f t="shared" si="3"/>
        <v>0.3658916742</v>
      </c>
      <c r="K1287" s="23">
        <v>11435.0</v>
      </c>
      <c r="L1287" s="98">
        <f t="shared" si="4"/>
        <v>0.08739064283</v>
      </c>
      <c r="M1287" s="98">
        <f t="shared" si="5"/>
        <v>1.541111111</v>
      </c>
    </row>
    <row r="1288">
      <c r="A1288" s="26" t="s">
        <v>109</v>
      </c>
      <c r="B1288" s="20" t="s">
        <v>110</v>
      </c>
      <c r="C1288" s="21" t="s">
        <v>31</v>
      </c>
      <c r="D1288" s="23">
        <v>27131.0</v>
      </c>
      <c r="E1288" s="23">
        <v>43508.0</v>
      </c>
      <c r="F1288" s="98">
        <f t="shared" si="1"/>
        <v>0.6036268475</v>
      </c>
      <c r="G1288" s="23">
        <v>63672.0</v>
      </c>
      <c r="H1288" s="98">
        <f t="shared" si="2"/>
        <v>0.4634549968</v>
      </c>
      <c r="I1288" s="23">
        <v>67893.0</v>
      </c>
      <c r="J1288" s="98">
        <f t="shared" si="3"/>
        <v>0.06629287599</v>
      </c>
      <c r="K1288" s="23">
        <v>68399.0</v>
      </c>
      <c r="L1288" s="98">
        <f t="shared" si="4"/>
        <v>0.007452903834</v>
      </c>
      <c r="M1288" s="98">
        <f t="shared" si="5"/>
        <v>1.521064465</v>
      </c>
    </row>
    <row r="1289">
      <c r="A1289" s="26" t="s">
        <v>397</v>
      </c>
      <c r="B1289" s="20" t="s">
        <v>283</v>
      </c>
      <c r="C1289" s="21" t="s">
        <v>31</v>
      </c>
      <c r="D1289" s="23">
        <v>3353.0</v>
      </c>
      <c r="E1289" s="23">
        <v>4475.0</v>
      </c>
      <c r="F1289" s="98">
        <f t="shared" si="1"/>
        <v>0.3346257083</v>
      </c>
      <c r="G1289" s="23">
        <v>6000.0</v>
      </c>
      <c r="H1289" s="98">
        <f t="shared" si="2"/>
        <v>0.3407821229</v>
      </c>
      <c r="I1289" s="23">
        <v>8030.0</v>
      </c>
      <c r="J1289" s="98">
        <f t="shared" si="3"/>
        <v>0.3383333333</v>
      </c>
      <c r="K1289" s="23">
        <v>8419.0</v>
      </c>
      <c r="L1289" s="98">
        <f t="shared" si="4"/>
        <v>0.04844333748</v>
      </c>
      <c r="M1289" s="98">
        <f t="shared" si="5"/>
        <v>1.510885774</v>
      </c>
    </row>
    <row r="1290">
      <c r="A1290" s="26" t="s">
        <v>206</v>
      </c>
      <c r="B1290" s="20" t="s">
        <v>172</v>
      </c>
      <c r="C1290" s="21" t="s">
        <v>31</v>
      </c>
      <c r="D1290" s="23">
        <v>1586.0</v>
      </c>
      <c r="E1290" s="23">
        <v>1790.0</v>
      </c>
      <c r="F1290" s="98">
        <f t="shared" si="1"/>
        <v>0.1286254729</v>
      </c>
      <c r="G1290" s="23">
        <v>2221.0</v>
      </c>
      <c r="H1290" s="98">
        <f t="shared" si="2"/>
        <v>0.2407821229</v>
      </c>
      <c r="I1290" s="23">
        <v>3189.0</v>
      </c>
      <c r="J1290" s="98">
        <f t="shared" si="3"/>
        <v>0.4358397118</v>
      </c>
      <c r="K1290" s="23">
        <v>3822.0</v>
      </c>
      <c r="L1290" s="98">
        <f t="shared" si="4"/>
        <v>0.198494826</v>
      </c>
      <c r="M1290" s="98">
        <f t="shared" si="5"/>
        <v>1.409836066</v>
      </c>
    </row>
    <row r="1291">
      <c r="A1291" s="26" t="s">
        <v>1285</v>
      </c>
      <c r="B1291" s="20" t="s">
        <v>180</v>
      </c>
      <c r="C1291" s="21" t="s">
        <v>31</v>
      </c>
      <c r="D1291" s="23">
        <v>1620.0</v>
      </c>
      <c r="E1291" s="23">
        <v>2608.0</v>
      </c>
      <c r="F1291" s="98">
        <f t="shared" si="1"/>
        <v>0.6098765432</v>
      </c>
      <c r="G1291" s="23">
        <v>2628.0</v>
      </c>
      <c r="H1291" s="98">
        <f t="shared" si="2"/>
        <v>0.007668711656</v>
      </c>
      <c r="I1291" s="23">
        <v>3617.0</v>
      </c>
      <c r="J1291" s="98">
        <f t="shared" si="3"/>
        <v>0.3763318113</v>
      </c>
      <c r="K1291" s="23">
        <v>3837.0</v>
      </c>
      <c r="L1291" s="98">
        <f t="shared" si="4"/>
        <v>0.0608238872</v>
      </c>
      <c r="M1291" s="98">
        <f t="shared" si="5"/>
        <v>1.368518519</v>
      </c>
    </row>
    <row r="1292">
      <c r="A1292" s="26" t="s">
        <v>349</v>
      </c>
      <c r="B1292" s="20" t="s">
        <v>172</v>
      </c>
      <c r="C1292" s="21" t="s">
        <v>31</v>
      </c>
      <c r="D1292" s="23">
        <v>4561.0</v>
      </c>
      <c r="E1292" s="23">
        <v>7480.0</v>
      </c>
      <c r="F1292" s="98">
        <f t="shared" si="1"/>
        <v>0.63999123</v>
      </c>
      <c r="G1292" s="23">
        <v>8481.0</v>
      </c>
      <c r="H1292" s="98">
        <f t="shared" si="2"/>
        <v>0.1338235294</v>
      </c>
      <c r="I1292" s="23">
        <v>10815.0</v>
      </c>
      <c r="J1292" s="98">
        <f t="shared" si="3"/>
        <v>0.2752033958</v>
      </c>
      <c r="K1292" s="23">
        <v>10776.0</v>
      </c>
      <c r="L1292" s="98">
        <f t="shared" si="4"/>
        <v>-0.003606102635</v>
      </c>
      <c r="M1292" s="98">
        <f t="shared" si="5"/>
        <v>1.362639772</v>
      </c>
    </row>
    <row r="1293">
      <c r="A1293" s="26" t="s">
        <v>694</v>
      </c>
      <c r="B1293" s="20" t="s">
        <v>172</v>
      </c>
      <c r="C1293" s="21" t="s">
        <v>31</v>
      </c>
      <c r="D1293" s="23">
        <v>1916.0</v>
      </c>
      <c r="E1293" s="23">
        <v>2706.0</v>
      </c>
      <c r="F1293" s="98">
        <f t="shared" si="1"/>
        <v>0.4123173278</v>
      </c>
      <c r="G1293" s="23">
        <v>3201.0</v>
      </c>
      <c r="H1293" s="98">
        <f t="shared" si="2"/>
        <v>0.1829268293</v>
      </c>
      <c r="I1293" s="23">
        <v>4369.0</v>
      </c>
      <c r="J1293" s="98">
        <f t="shared" si="3"/>
        <v>0.3648859731</v>
      </c>
      <c r="K1293" s="23">
        <v>4380.0</v>
      </c>
      <c r="L1293" s="98">
        <f t="shared" si="4"/>
        <v>0.002517738613</v>
      </c>
      <c r="M1293" s="98">
        <f t="shared" si="5"/>
        <v>1.286012526</v>
      </c>
    </row>
    <row r="1294">
      <c r="A1294" s="20" t="s">
        <v>29</v>
      </c>
      <c r="B1294" s="20" t="s">
        <v>30</v>
      </c>
      <c r="C1294" s="21" t="s">
        <v>31</v>
      </c>
      <c r="D1294" s="23">
        <v>847170.0</v>
      </c>
      <c r="E1294" s="23">
        <v>1549008.0</v>
      </c>
      <c r="F1294" s="98">
        <f t="shared" si="1"/>
        <v>0.8284500159</v>
      </c>
      <c r="G1294" s="23">
        <v>1823779.0</v>
      </c>
      <c r="H1294" s="98">
        <f t="shared" si="2"/>
        <v>0.1773851394</v>
      </c>
      <c r="I1294" s="23">
        <v>1950961.0</v>
      </c>
      <c r="J1294" s="98">
        <f t="shared" si="3"/>
        <v>0.06973542299</v>
      </c>
      <c r="K1294" s="23">
        <v>1931334.0</v>
      </c>
      <c r="L1294" s="98">
        <f t="shared" si="4"/>
        <v>-0.01006017035</v>
      </c>
      <c r="M1294" s="98">
        <f t="shared" si="5"/>
        <v>1.279747866</v>
      </c>
    </row>
    <row r="1295">
      <c r="A1295" s="26" t="s">
        <v>403</v>
      </c>
      <c r="B1295" s="20" t="s">
        <v>180</v>
      </c>
      <c r="C1295" s="21" t="s">
        <v>31</v>
      </c>
      <c r="D1295" s="23">
        <v>2268.0</v>
      </c>
      <c r="E1295" s="23">
        <v>3244.0</v>
      </c>
      <c r="F1295" s="98">
        <f t="shared" si="1"/>
        <v>0.430335097</v>
      </c>
      <c r="G1295" s="23">
        <v>3261.0</v>
      </c>
      <c r="H1295" s="98">
        <f t="shared" si="2"/>
        <v>0.005240443896</v>
      </c>
      <c r="I1295" s="23">
        <v>4434.0</v>
      </c>
      <c r="J1295" s="98">
        <f t="shared" si="3"/>
        <v>0.3597056118</v>
      </c>
      <c r="K1295" s="23">
        <v>5142.0</v>
      </c>
      <c r="L1295" s="98">
        <f t="shared" si="4"/>
        <v>0.1596752368</v>
      </c>
      <c r="M1295" s="98">
        <f t="shared" si="5"/>
        <v>1.267195767</v>
      </c>
    </row>
    <row r="1296">
      <c r="A1296" s="26" t="s">
        <v>1288</v>
      </c>
      <c r="B1296" s="20" t="s">
        <v>180</v>
      </c>
      <c r="C1296" s="21" t="s">
        <v>31</v>
      </c>
      <c r="D1296" s="23">
        <v>1566.0</v>
      </c>
      <c r="E1296" s="23">
        <v>3335.0</v>
      </c>
      <c r="F1296" s="98">
        <f t="shared" si="1"/>
        <v>1.12962963</v>
      </c>
      <c r="G1296" s="23">
        <v>3492.0</v>
      </c>
      <c r="H1296" s="98">
        <f t="shared" si="2"/>
        <v>0.04707646177</v>
      </c>
      <c r="I1296" s="23">
        <v>3359.0</v>
      </c>
      <c r="J1296" s="98">
        <f t="shared" si="3"/>
        <v>-0.03808705613</v>
      </c>
      <c r="K1296" s="23">
        <v>3514.0</v>
      </c>
      <c r="L1296" s="98">
        <f t="shared" si="4"/>
        <v>0.04614468592</v>
      </c>
      <c r="M1296" s="98">
        <f t="shared" si="5"/>
        <v>1.243933589</v>
      </c>
    </row>
    <row r="1297">
      <c r="A1297" s="26" t="s">
        <v>490</v>
      </c>
      <c r="B1297" s="20" t="s">
        <v>172</v>
      </c>
      <c r="C1297" s="21" t="s">
        <v>31</v>
      </c>
      <c r="D1297" s="23">
        <v>2923.0</v>
      </c>
      <c r="E1297" s="23">
        <v>5340.0</v>
      </c>
      <c r="F1297" s="98">
        <f t="shared" si="1"/>
        <v>0.8268901813</v>
      </c>
      <c r="G1297" s="23">
        <v>5678.0</v>
      </c>
      <c r="H1297" s="98">
        <f t="shared" si="2"/>
        <v>0.06329588015</v>
      </c>
      <c r="I1297" s="23">
        <v>6375.0</v>
      </c>
      <c r="J1297" s="98">
        <f t="shared" si="3"/>
        <v>0.122754491</v>
      </c>
      <c r="K1297" s="23">
        <v>6374.0</v>
      </c>
      <c r="L1297" s="98">
        <f t="shared" si="4"/>
        <v>-0.0001568627451</v>
      </c>
      <c r="M1297" s="98">
        <f t="shared" si="5"/>
        <v>1.180636333</v>
      </c>
    </row>
    <row r="1298">
      <c r="A1298" s="26" t="s">
        <v>1268</v>
      </c>
      <c r="B1298" s="20" t="s">
        <v>283</v>
      </c>
      <c r="C1298" s="21" t="s">
        <v>31</v>
      </c>
      <c r="D1298" s="23">
        <v>1061.0</v>
      </c>
      <c r="E1298" s="23">
        <v>998.0</v>
      </c>
      <c r="F1298" s="98">
        <f t="shared" si="1"/>
        <v>-0.05937794533</v>
      </c>
      <c r="G1298" s="23">
        <v>1023.0</v>
      </c>
      <c r="H1298" s="98">
        <f t="shared" si="2"/>
        <v>0.0250501002</v>
      </c>
      <c r="I1298" s="23">
        <v>1759.0</v>
      </c>
      <c r="J1298" s="98">
        <f t="shared" si="3"/>
        <v>0.7194525904</v>
      </c>
      <c r="K1298" s="23">
        <v>2295.0</v>
      </c>
      <c r="L1298" s="98">
        <f t="shared" si="4"/>
        <v>0.3047185901</v>
      </c>
      <c r="M1298" s="98">
        <f t="shared" si="5"/>
        <v>1.163053723</v>
      </c>
    </row>
    <row r="1299">
      <c r="A1299" s="26" t="s">
        <v>1287</v>
      </c>
      <c r="B1299" s="20" t="s">
        <v>180</v>
      </c>
      <c r="C1299" s="21" t="s">
        <v>31</v>
      </c>
      <c r="D1299" s="23">
        <v>1441.0</v>
      </c>
      <c r="E1299" s="23">
        <v>1975.0</v>
      </c>
      <c r="F1299" s="98">
        <f t="shared" si="1"/>
        <v>0.3705759889</v>
      </c>
      <c r="G1299" s="23">
        <v>2334.0</v>
      </c>
      <c r="H1299" s="98">
        <f t="shared" si="2"/>
        <v>0.1817721519</v>
      </c>
      <c r="I1299" s="23">
        <v>2837.0</v>
      </c>
      <c r="J1299" s="98">
        <f t="shared" si="3"/>
        <v>0.2155098543</v>
      </c>
      <c r="K1299" s="23">
        <v>3030.0</v>
      </c>
      <c r="L1299" s="98">
        <f t="shared" si="4"/>
        <v>0.06802960874</v>
      </c>
      <c r="M1299" s="98">
        <f t="shared" si="5"/>
        <v>1.102706454</v>
      </c>
    </row>
    <row r="1300">
      <c r="A1300" s="26" t="s">
        <v>1321</v>
      </c>
      <c r="B1300" s="20" t="s">
        <v>172</v>
      </c>
      <c r="C1300" s="21" t="s">
        <v>31</v>
      </c>
      <c r="D1300" s="23">
        <v>2739.0</v>
      </c>
      <c r="E1300" s="23">
        <v>4704.0</v>
      </c>
      <c r="F1300" s="98">
        <f t="shared" si="1"/>
        <v>0.717415115</v>
      </c>
      <c r="G1300" s="23">
        <v>5179.0</v>
      </c>
      <c r="H1300" s="98">
        <f t="shared" si="2"/>
        <v>0.1009778912</v>
      </c>
      <c r="I1300" s="23">
        <v>5607.0</v>
      </c>
      <c r="J1300" s="98">
        <f t="shared" si="3"/>
        <v>0.08264143657</v>
      </c>
      <c r="K1300" s="23">
        <v>5718.0</v>
      </c>
      <c r="L1300" s="98">
        <f t="shared" si="4"/>
        <v>0.01979668272</v>
      </c>
      <c r="M1300" s="98">
        <f t="shared" si="5"/>
        <v>1.08762322</v>
      </c>
    </row>
    <row r="1301">
      <c r="A1301" s="26" t="s">
        <v>197</v>
      </c>
      <c r="B1301" s="20" t="s">
        <v>180</v>
      </c>
      <c r="C1301" s="21" t="s">
        <v>31</v>
      </c>
      <c r="D1301" s="23">
        <v>8179.0</v>
      </c>
      <c r="E1301" s="23">
        <v>12853.0</v>
      </c>
      <c r="F1301" s="98">
        <f t="shared" si="1"/>
        <v>0.5714635041</v>
      </c>
      <c r="G1301" s="23">
        <v>12966.0</v>
      </c>
      <c r="H1301" s="98">
        <f t="shared" si="2"/>
        <v>0.008791721777</v>
      </c>
      <c r="I1301" s="23">
        <v>14283.0</v>
      </c>
      <c r="J1301" s="98">
        <f t="shared" si="3"/>
        <v>0.1015733457</v>
      </c>
      <c r="K1301" s="23">
        <v>15745.0</v>
      </c>
      <c r="L1301" s="98">
        <f t="shared" si="4"/>
        <v>0.1023594483</v>
      </c>
      <c r="M1301" s="98">
        <f t="shared" si="5"/>
        <v>0.9250519623</v>
      </c>
    </row>
    <row r="1302">
      <c r="A1302" s="26" t="s">
        <v>190</v>
      </c>
      <c r="B1302" s="20" t="s">
        <v>110</v>
      </c>
      <c r="C1302" s="21" t="s">
        <v>31</v>
      </c>
      <c r="D1302" s="23">
        <v>589.0</v>
      </c>
      <c r="E1302" s="23">
        <v>535.0</v>
      </c>
      <c r="F1302" s="98">
        <f t="shared" si="1"/>
        <v>-0.09168081494</v>
      </c>
      <c r="G1302" s="23">
        <v>558.0</v>
      </c>
      <c r="H1302" s="98">
        <f t="shared" si="2"/>
        <v>0.04299065421</v>
      </c>
      <c r="I1302" s="23">
        <v>864.0</v>
      </c>
      <c r="J1302" s="98">
        <f t="shared" si="3"/>
        <v>0.5483870968</v>
      </c>
      <c r="K1302" s="23">
        <v>1089.0</v>
      </c>
      <c r="L1302" s="98">
        <f t="shared" si="4"/>
        <v>0.2604166667</v>
      </c>
      <c r="M1302" s="98">
        <f t="shared" si="5"/>
        <v>0.8488964346</v>
      </c>
    </row>
    <row r="1303">
      <c r="A1303" s="26" t="s">
        <v>1319</v>
      </c>
      <c r="B1303" s="20" t="s">
        <v>172</v>
      </c>
      <c r="C1303" s="21" t="s">
        <v>31</v>
      </c>
      <c r="D1303" s="23">
        <v>2515.0</v>
      </c>
      <c r="E1303" s="23">
        <v>2256.0</v>
      </c>
      <c r="F1303" s="98">
        <f t="shared" si="1"/>
        <v>-0.1029821074</v>
      </c>
      <c r="G1303" s="23">
        <v>2071.0</v>
      </c>
      <c r="H1303" s="98">
        <f t="shared" si="2"/>
        <v>-0.0820035461</v>
      </c>
      <c r="I1303" s="23">
        <v>3177.0</v>
      </c>
      <c r="J1303" s="98">
        <f t="shared" si="3"/>
        <v>0.5340415258</v>
      </c>
      <c r="K1303" s="23">
        <v>4623.0</v>
      </c>
      <c r="L1303" s="98">
        <f t="shared" si="4"/>
        <v>0.4551463645</v>
      </c>
      <c r="M1303" s="98">
        <f t="shared" si="5"/>
        <v>0.8381709742</v>
      </c>
    </row>
    <row r="1304">
      <c r="A1304" s="26" t="s">
        <v>506</v>
      </c>
      <c r="B1304" s="20" t="s">
        <v>110</v>
      </c>
      <c r="C1304" s="21" t="s">
        <v>31</v>
      </c>
      <c r="D1304" s="23">
        <v>1131.0</v>
      </c>
      <c r="E1304" s="23">
        <v>1213.0</v>
      </c>
      <c r="F1304" s="98">
        <f t="shared" si="1"/>
        <v>0.07250221043</v>
      </c>
      <c r="G1304" s="23">
        <v>1237.0</v>
      </c>
      <c r="H1304" s="98">
        <f t="shared" si="2"/>
        <v>0.0197856554</v>
      </c>
      <c r="I1304" s="23">
        <v>1546.0</v>
      </c>
      <c r="J1304" s="98">
        <f t="shared" si="3"/>
        <v>0.2497978981</v>
      </c>
      <c r="K1304" s="23">
        <v>2076.0</v>
      </c>
      <c r="L1304" s="98">
        <f t="shared" si="4"/>
        <v>0.3428201811</v>
      </c>
      <c r="M1304" s="98">
        <f t="shared" si="5"/>
        <v>0.8355437666</v>
      </c>
    </row>
    <row r="1305">
      <c r="A1305" s="26" t="s">
        <v>186</v>
      </c>
      <c r="B1305" s="20" t="s">
        <v>110</v>
      </c>
      <c r="C1305" s="21" t="s">
        <v>31</v>
      </c>
      <c r="D1305" s="23">
        <v>2798.0</v>
      </c>
      <c r="E1305" s="23">
        <v>3806.0</v>
      </c>
      <c r="F1305" s="98">
        <f t="shared" si="1"/>
        <v>0.3602573267</v>
      </c>
      <c r="G1305" s="23">
        <v>4304.0</v>
      </c>
      <c r="H1305" s="98">
        <f t="shared" si="2"/>
        <v>0.1308460326</v>
      </c>
      <c r="I1305" s="23">
        <v>4728.0</v>
      </c>
      <c r="J1305" s="98">
        <f t="shared" si="3"/>
        <v>0.09851301115</v>
      </c>
      <c r="K1305" s="23">
        <v>5078.0</v>
      </c>
      <c r="L1305" s="98">
        <f t="shared" si="4"/>
        <v>0.07402707276</v>
      </c>
      <c r="M1305" s="98">
        <f t="shared" si="5"/>
        <v>0.8148677627</v>
      </c>
    </row>
    <row r="1306">
      <c r="A1306" s="26" t="s">
        <v>1314</v>
      </c>
      <c r="B1306" s="20" t="s">
        <v>172</v>
      </c>
      <c r="C1306" s="21" t="s">
        <v>31</v>
      </c>
      <c r="D1306" s="23">
        <v>1315.0</v>
      </c>
      <c r="E1306" s="23">
        <v>1290.0</v>
      </c>
      <c r="F1306" s="98">
        <f t="shared" si="1"/>
        <v>-0.01901140684</v>
      </c>
      <c r="G1306" s="23">
        <v>1189.0</v>
      </c>
      <c r="H1306" s="98">
        <f t="shared" si="2"/>
        <v>-0.07829457364</v>
      </c>
      <c r="I1306" s="23">
        <v>2123.0</v>
      </c>
      <c r="J1306" s="98">
        <f t="shared" si="3"/>
        <v>0.7855340622</v>
      </c>
      <c r="K1306" s="23">
        <v>2324.0</v>
      </c>
      <c r="L1306" s="98">
        <f t="shared" si="4"/>
        <v>0.09467734338</v>
      </c>
      <c r="M1306" s="98">
        <f t="shared" si="5"/>
        <v>0.7673003802</v>
      </c>
    </row>
    <row r="1307">
      <c r="A1307" s="26" t="s">
        <v>1324</v>
      </c>
      <c r="B1307" s="20" t="s">
        <v>172</v>
      </c>
      <c r="C1307" s="21" t="s">
        <v>31</v>
      </c>
      <c r="D1307" s="23">
        <v>1429.0</v>
      </c>
      <c r="E1307" s="23">
        <v>1528.0</v>
      </c>
      <c r="F1307" s="98">
        <f t="shared" si="1"/>
        <v>0.06927921624</v>
      </c>
      <c r="G1307" s="23">
        <v>1826.0</v>
      </c>
      <c r="H1307" s="98">
        <f t="shared" si="2"/>
        <v>0.195026178</v>
      </c>
      <c r="I1307" s="23">
        <v>2328.0</v>
      </c>
      <c r="J1307" s="98">
        <f t="shared" si="3"/>
        <v>0.2749178532</v>
      </c>
      <c r="K1307" s="23">
        <v>2451.0</v>
      </c>
      <c r="L1307" s="98">
        <f t="shared" si="4"/>
        <v>0.05283505155</v>
      </c>
      <c r="M1307" s="98">
        <f t="shared" si="5"/>
        <v>0.7151854444</v>
      </c>
    </row>
    <row r="1308">
      <c r="A1308" s="26" t="s">
        <v>303</v>
      </c>
      <c r="B1308" s="20" t="s">
        <v>180</v>
      </c>
      <c r="C1308" s="21" t="s">
        <v>31</v>
      </c>
      <c r="D1308" s="23">
        <v>8098.0</v>
      </c>
      <c r="E1308" s="23">
        <v>11631.0</v>
      </c>
      <c r="F1308" s="98">
        <f t="shared" si="1"/>
        <v>0.4362805631</v>
      </c>
      <c r="G1308" s="23">
        <v>11784.0</v>
      </c>
      <c r="H1308" s="98">
        <f t="shared" si="2"/>
        <v>0.0131545009</v>
      </c>
      <c r="I1308" s="23">
        <v>13595.0</v>
      </c>
      <c r="J1308" s="98">
        <f t="shared" si="3"/>
        <v>0.1536829599</v>
      </c>
      <c r="K1308" s="23">
        <v>13863.0</v>
      </c>
      <c r="L1308" s="98">
        <f t="shared" si="4"/>
        <v>0.01971312983</v>
      </c>
      <c r="M1308" s="98">
        <f t="shared" si="5"/>
        <v>0.7119041739</v>
      </c>
    </row>
    <row r="1309">
      <c r="A1309" s="26" t="s">
        <v>348</v>
      </c>
      <c r="B1309" s="20" t="s">
        <v>283</v>
      </c>
      <c r="C1309" s="21" t="s">
        <v>31</v>
      </c>
      <c r="D1309" s="23">
        <f>12067+2525</f>
        <v>14592</v>
      </c>
      <c r="E1309" s="23">
        <f>16879+2235</f>
        <v>19114</v>
      </c>
      <c r="F1309" s="98">
        <f t="shared" si="1"/>
        <v>0.3098958333</v>
      </c>
      <c r="G1309" s="23">
        <v>20280.0</v>
      </c>
      <c r="H1309" s="98">
        <f t="shared" si="2"/>
        <v>0.06100240661</v>
      </c>
      <c r="I1309" s="23">
        <f>20304+2248</f>
        <v>22552</v>
      </c>
      <c r="J1309" s="98">
        <f t="shared" si="3"/>
        <v>0.1120315582</v>
      </c>
      <c r="K1309" s="23">
        <v>24144.0</v>
      </c>
      <c r="L1309" s="98">
        <f t="shared" si="4"/>
        <v>0.07059240866</v>
      </c>
      <c r="M1309" s="98">
        <f t="shared" si="5"/>
        <v>0.6546052632</v>
      </c>
    </row>
    <row r="1310">
      <c r="A1310" s="26" t="s">
        <v>620</v>
      </c>
      <c r="B1310" s="20" t="s">
        <v>180</v>
      </c>
      <c r="C1310" s="21" t="s">
        <v>31</v>
      </c>
      <c r="D1310" s="23">
        <v>4090.0</v>
      </c>
      <c r="E1310" s="23">
        <v>5534.0</v>
      </c>
      <c r="F1310" s="98">
        <f t="shared" si="1"/>
        <v>0.3530562347</v>
      </c>
      <c r="G1310" s="23">
        <v>4800.0</v>
      </c>
      <c r="H1310" s="98">
        <f t="shared" si="2"/>
        <v>-0.1326346223</v>
      </c>
      <c r="I1310" s="23">
        <v>6013.0</v>
      </c>
      <c r="J1310" s="98">
        <f t="shared" si="3"/>
        <v>0.2527083333</v>
      </c>
      <c r="K1310" s="23">
        <v>6493.0</v>
      </c>
      <c r="L1310" s="98">
        <f t="shared" si="4"/>
        <v>0.07982704141</v>
      </c>
      <c r="M1310" s="98">
        <f t="shared" si="5"/>
        <v>0.5875305623</v>
      </c>
    </row>
    <row r="1311">
      <c r="A1311" s="26" t="s">
        <v>1294</v>
      </c>
      <c r="B1311" s="20" t="s">
        <v>110</v>
      </c>
      <c r="C1311" s="21" t="s">
        <v>31</v>
      </c>
      <c r="D1311" s="23">
        <v>943.0</v>
      </c>
      <c r="E1311" s="23">
        <v>1944.0</v>
      </c>
      <c r="F1311" s="98">
        <f t="shared" si="1"/>
        <v>1.061505832</v>
      </c>
      <c r="G1311" s="23">
        <v>1719.0</v>
      </c>
      <c r="H1311" s="98">
        <f t="shared" si="2"/>
        <v>-0.1157407407</v>
      </c>
      <c r="I1311" s="23">
        <v>1504.0</v>
      </c>
      <c r="J1311" s="98">
        <f t="shared" si="3"/>
        <v>-0.1250727167</v>
      </c>
      <c r="K1311" s="23">
        <v>1466.0</v>
      </c>
      <c r="L1311" s="98">
        <f t="shared" si="4"/>
        <v>-0.02526595745</v>
      </c>
      <c r="M1311" s="98">
        <f t="shared" si="5"/>
        <v>0.5546129374</v>
      </c>
    </row>
    <row r="1312">
      <c r="A1312" s="26" t="s">
        <v>616</v>
      </c>
      <c r="B1312" s="20" t="s">
        <v>283</v>
      </c>
      <c r="C1312" s="21" t="s">
        <v>31</v>
      </c>
      <c r="D1312" s="23">
        <v>2163.0</v>
      </c>
      <c r="E1312" s="23">
        <v>2169.0</v>
      </c>
      <c r="F1312" s="98">
        <f t="shared" si="1"/>
        <v>0.002773925104</v>
      </c>
      <c r="G1312" s="23">
        <v>2463.0</v>
      </c>
      <c r="H1312" s="98">
        <f t="shared" si="2"/>
        <v>0.1355463347</v>
      </c>
      <c r="I1312" s="23">
        <v>3031.0</v>
      </c>
      <c r="J1312" s="98">
        <f t="shared" si="3"/>
        <v>0.2306130735</v>
      </c>
      <c r="K1312" s="23">
        <v>3300.0</v>
      </c>
      <c r="L1312" s="98">
        <f t="shared" si="4"/>
        <v>0.08874958759</v>
      </c>
      <c r="M1312" s="98">
        <f t="shared" si="5"/>
        <v>0.5256588072</v>
      </c>
    </row>
    <row r="1313">
      <c r="A1313" s="26" t="s">
        <v>1323</v>
      </c>
      <c r="B1313" s="20" t="s">
        <v>172</v>
      </c>
      <c r="C1313" s="21" t="s">
        <v>31</v>
      </c>
      <c r="D1313" s="23">
        <v>3239.0</v>
      </c>
      <c r="E1313" s="23">
        <v>3359.0</v>
      </c>
      <c r="F1313" s="98">
        <f t="shared" si="1"/>
        <v>0.03704847175</v>
      </c>
      <c r="G1313" s="23">
        <v>3436.0</v>
      </c>
      <c r="H1313" s="98">
        <f t="shared" si="2"/>
        <v>0.02292348913</v>
      </c>
      <c r="I1313" s="23">
        <v>4286.0</v>
      </c>
      <c r="J1313" s="98">
        <f t="shared" si="3"/>
        <v>0.2473806752</v>
      </c>
      <c r="K1313" s="23">
        <v>4855.0</v>
      </c>
      <c r="L1313" s="98">
        <f t="shared" si="4"/>
        <v>0.1327578161</v>
      </c>
      <c r="M1313" s="98">
        <f t="shared" si="5"/>
        <v>0.4989194196</v>
      </c>
    </row>
    <row r="1314">
      <c r="A1314" s="26" t="s">
        <v>626</v>
      </c>
      <c r="B1314" s="20" t="s">
        <v>172</v>
      </c>
      <c r="C1314" s="21" t="s">
        <v>31</v>
      </c>
      <c r="D1314" s="23">
        <v>3592.0</v>
      </c>
      <c r="E1314" s="23">
        <v>3846.0</v>
      </c>
      <c r="F1314" s="98">
        <f t="shared" si="1"/>
        <v>0.07071269488</v>
      </c>
      <c r="G1314" s="23">
        <v>4150.0</v>
      </c>
      <c r="H1314" s="98">
        <f t="shared" si="2"/>
        <v>0.07904316173</v>
      </c>
      <c r="I1314" s="23">
        <v>4916.0</v>
      </c>
      <c r="J1314" s="98">
        <f t="shared" si="3"/>
        <v>0.1845783133</v>
      </c>
      <c r="K1314" s="23">
        <v>5368.0</v>
      </c>
      <c r="L1314" s="98">
        <f t="shared" si="4"/>
        <v>0.09194467046</v>
      </c>
      <c r="M1314" s="98">
        <f t="shared" si="5"/>
        <v>0.4944320713</v>
      </c>
    </row>
    <row r="1315">
      <c r="A1315" s="26" t="s">
        <v>1309</v>
      </c>
      <c r="B1315" s="20" t="s">
        <v>110</v>
      </c>
      <c r="C1315" s="21" t="s">
        <v>31</v>
      </c>
      <c r="D1315" s="23">
        <v>648.0</v>
      </c>
      <c r="E1315" s="23">
        <v>525.0</v>
      </c>
      <c r="F1315" s="98">
        <f t="shared" si="1"/>
        <v>-0.1898148148</v>
      </c>
      <c r="G1315" s="23">
        <v>474.0</v>
      </c>
      <c r="H1315" s="98">
        <f t="shared" si="2"/>
        <v>-0.09714285714</v>
      </c>
      <c r="I1315" s="23">
        <v>874.0</v>
      </c>
      <c r="J1315" s="98">
        <f t="shared" si="3"/>
        <v>0.8438818565</v>
      </c>
      <c r="K1315" s="23">
        <v>957.0</v>
      </c>
      <c r="L1315" s="98">
        <f t="shared" si="4"/>
        <v>0.09496567506</v>
      </c>
      <c r="M1315" s="98">
        <f t="shared" si="5"/>
        <v>0.4768518519</v>
      </c>
    </row>
    <row r="1316">
      <c r="A1316" s="26" t="s">
        <v>322</v>
      </c>
      <c r="B1316" s="20" t="s">
        <v>283</v>
      </c>
      <c r="C1316" s="21" t="s">
        <v>31</v>
      </c>
      <c r="D1316" s="23">
        <v>1971.0</v>
      </c>
      <c r="E1316" s="23">
        <v>2388.0</v>
      </c>
      <c r="F1316" s="98">
        <f t="shared" si="1"/>
        <v>0.2115677321</v>
      </c>
      <c r="G1316" s="23">
        <v>2428.0</v>
      </c>
      <c r="H1316" s="98">
        <f t="shared" si="2"/>
        <v>0.01675041876</v>
      </c>
      <c r="I1316" s="23">
        <v>2536.0</v>
      </c>
      <c r="J1316" s="98">
        <f t="shared" si="3"/>
        <v>0.04448105437</v>
      </c>
      <c r="K1316" s="23">
        <v>2825.0</v>
      </c>
      <c r="L1316" s="98">
        <f t="shared" si="4"/>
        <v>0.1139589905</v>
      </c>
      <c r="M1316" s="98">
        <f t="shared" si="5"/>
        <v>0.4332825977</v>
      </c>
    </row>
    <row r="1317">
      <c r="A1317" s="26" t="s">
        <v>329</v>
      </c>
      <c r="B1317" s="20" t="s">
        <v>283</v>
      </c>
      <c r="C1317" s="21" t="s">
        <v>31</v>
      </c>
      <c r="D1317" s="23">
        <v>959.0</v>
      </c>
      <c r="E1317" s="23">
        <v>822.0</v>
      </c>
      <c r="F1317" s="98">
        <f t="shared" si="1"/>
        <v>-0.1428571429</v>
      </c>
      <c r="G1317" s="23">
        <v>822.0</v>
      </c>
      <c r="H1317" s="98">
        <f t="shared" si="2"/>
        <v>0</v>
      </c>
      <c r="I1317" s="23">
        <v>1139.0</v>
      </c>
      <c r="J1317" s="98">
        <f t="shared" si="3"/>
        <v>0.3856447689</v>
      </c>
      <c r="K1317" s="23">
        <v>1307.0</v>
      </c>
      <c r="L1317" s="98">
        <f t="shared" si="4"/>
        <v>0.1474978051</v>
      </c>
      <c r="M1317" s="98">
        <f t="shared" si="5"/>
        <v>0.3628779979</v>
      </c>
    </row>
    <row r="1318">
      <c r="A1318" s="26" t="s">
        <v>405</v>
      </c>
      <c r="B1318" s="20" t="s">
        <v>283</v>
      </c>
      <c r="C1318" s="21" t="s">
        <v>31</v>
      </c>
      <c r="D1318" s="23">
        <v>8574.0</v>
      </c>
      <c r="E1318" s="23">
        <v>9039.0</v>
      </c>
      <c r="F1318" s="98">
        <f t="shared" si="1"/>
        <v>0.05423372988</v>
      </c>
      <c r="G1318" s="23">
        <v>8773.0</v>
      </c>
      <c r="H1318" s="98">
        <f t="shared" si="2"/>
        <v>-0.02942803407</v>
      </c>
      <c r="I1318" s="23">
        <v>10285.0</v>
      </c>
      <c r="J1318" s="98">
        <f t="shared" si="3"/>
        <v>0.1723469737</v>
      </c>
      <c r="K1318" s="23">
        <v>11071.0</v>
      </c>
      <c r="L1318" s="98">
        <f t="shared" si="4"/>
        <v>0.07642197375</v>
      </c>
      <c r="M1318" s="98">
        <f t="shared" si="5"/>
        <v>0.2912292979</v>
      </c>
    </row>
    <row r="1319">
      <c r="A1319" s="26" t="s">
        <v>1286</v>
      </c>
      <c r="B1319" s="20" t="s">
        <v>180</v>
      </c>
      <c r="C1319" s="21" t="s">
        <v>31</v>
      </c>
      <c r="D1319" s="23">
        <v>779.0</v>
      </c>
      <c r="E1319" s="23">
        <v>659.0</v>
      </c>
      <c r="F1319" s="98">
        <f t="shared" si="1"/>
        <v>-0.1540436457</v>
      </c>
      <c r="G1319" s="23">
        <v>587.0</v>
      </c>
      <c r="H1319" s="98">
        <f t="shared" si="2"/>
        <v>-0.1092564492</v>
      </c>
      <c r="I1319" s="23">
        <v>579.0</v>
      </c>
      <c r="J1319" s="98">
        <f t="shared" si="3"/>
        <v>-0.0136286201</v>
      </c>
      <c r="K1319" s="23">
        <v>984.0</v>
      </c>
      <c r="L1319" s="98">
        <f t="shared" si="4"/>
        <v>0.6994818653</v>
      </c>
      <c r="M1319" s="98">
        <f t="shared" si="5"/>
        <v>0.2631578947</v>
      </c>
    </row>
    <row r="1320">
      <c r="A1320" s="26" t="s">
        <v>365</v>
      </c>
      <c r="B1320" s="20" t="s">
        <v>180</v>
      </c>
      <c r="C1320" s="21" t="s">
        <v>31</v>
      </c>
      <c r="D1320" s="23">
        <v>4498.0</v>
      </c>
      <c r="E1320" s="23">
        <v>5135.0</v>
      </c>
      <c r="F1320" s="98">
        <f t="shared" si="1"/>
        <v>0.1416184971</v>
      </c>
      <c r="G1320" s="23">
        <v>4428.0</v>
      </c>
      <c r="H1320" s="98">
        <f t="shared" si="2"/>
        <v>-0.1376825706</v>
      </c>
      <c r="I1320" s="23">
        <v>5072.0</v>
      </c>
      <c r="J1320" s="98">
        <f t="shared" si="3"/>
        <v>0.145438121</v>
      </c>
      <c r="K1320" s="23">
        <v>5485.0</v>
      </c>
      <c r="L1320" s="98">
        <f t="shared" si="4"/>
        <v>0.08142744479</v>
      </c>
      <c r="M1320" s="98">
        <f t="shared" si="5"/>
        <v>0.2194308582</v>
      </c>
    </row>
    <row r="1321">
      <c r="A1321" s="26" t="s">
        <v>1277</v>
      </c>
      <c r="B1321" s="20" t="s">
        <v>180</v>
      </c>
      <c r="C1321" s="21" t="s">
        <v>31</v>
      </c>
      <c r="D1321" s="23">
        <v>804.0</v>
      </c>
      <c r="E1321" s="23">
        <v>731.0</v>
      </c>
      <c r="F1321" s="98">
        <f t="shared" si="1"/>
        <v>-0.0907960199</v>
      </c>
      <c r="G1321" s="23">
        <v>706.0</v>
      </c>
      <c r="H1321" s="98">
        <f t="shared" si="2"/>
        <v>-0.0341997264</v>
      </c>
      <c r="I1321" s="23">
        <v>928.0</v>
      </c>
      <c r="J1321" s="98">
        <f t="shared" si="3"/>
        <v>0.3144475921</v>
      </c>
      <c r="K1321" s="23">
        <v>976.0</v>
      </c>
      <c r="L1321" s="98">
        <f t="shared" si="4"/>
        <v>0.05172413793</v>
      </c>
      <c r="M1321" s="98">
        <f t="shared" si="5"/>
        <v>0.2139303483</v>
      </c>
    </row>
    <row r="1322">
      <c r="A1322" s="26" t="s">
        <v>1275</v>
      </c>
      <c r="B1322" s="20" t="s">
        <v>180</v>
      </c>
      <c r="C1322" s="21" t="s">
        <v>31</v>
      </c>
      <c r="D1322" s="23">
        <v>724.0</v>
      </c>
      <c r="E1322" s="23">
        <v>613.0</v>
      </c>
      <c r="F1322" s="98">
        <f t="shared" si="1"/>
        <v>-0.1533149171</v>
      </c>
      <c r="G1322" s="23">
        <v>679.0</v>
      </c>
      <c r="H1322" s="98">
        <f t="shared" si="2"/>
        <v>0.1076672104</v>
      </c>
      <c r="I1322" s="23">
        <v>739.0</v>
      </c>
      <c r="J1322" s="98">
        <f t="shared" si="3"/>
        <v>0.088365243</v>
      </c>
      <c r="K1322" s="23">
        <v>867.0</v>
      </c>
      <c r="L1322" s="98">
        <f t="shared" si="4"/>
        <v>0.1732070365</v>
      </c>
      <c r="M1322" s="98">
        <f t="shared" si="5"/>
        <v>0.1975138122</v>
      </c>
    </row>
    <row r="1323">
      <c r="A1323" s="26" t="s">
        <v>623</v>
      </c>
      <c r="B1323" s="20" t="s">
        <v>180</v>
      </c>
      <c r="C1323" s="21" t="s">
        <v>31</v>
      </c>
      <c r="D1323" s="23">
        <v>1337.0</v>
      </c>
      <c r="E1323" s="23">
        <v>1211.0</v>
      </c>
      <c r="F1323" s="98">
        <f t="shared" si="1"/>
        <v>-0.0942408377</v>
      </c>
      <c r="G1323" s="23">
        <v>1228.0</v>
      </c>
      <c r="H1323" s="98">
        <f t="shared" si="2"/>
        <v>0.01403798514</v>
      </c>
      <c r="I1323" s="23">
        <v>1599.0</v>
      </c>
      <c r="J1323" s="98">
        <f t="shared" si="3"/>
        <v>0.3021172638</v>
      </c>
      <c r="K1323" s="23">
        <v>1600.0</v>
      </c>
      <c r="L1323" s="98">
        <f t="shared" si="4"/>
        <v>0.0006253908693</v>
      </c>
      <c r="M1323" s="98">
        <f t="shared" si="5"/>
        <v>0.1967090501</v>
      </c>
    </row>
    <row r="1324">
      <c r="A1324" s="26" t="s">
        <v>1270</v>
      </c>
      <c r="B1324" s="20" t="s">
        <v>180</v>
      </c>
      <c r="C1324" s="21" t="s">
        <v>31</v>
      </c>
      <c r="D1324" s="23">
        <v>1040.0</v>
      </c>
      <c r="E1324" s="23">
        <v>1271.0</v>
      </c>
      <c r="F1324" s="98">
        <f t="shared" si="1"/>
        <v>0.2221153846</v>
      </c>
      <c r="G1324" s="23">
        <v>1353.0</v>
      </c>
      <c r="H1324" s="98">
        <f t="shared" si="2"/>
        <v>0.06451612903</v>
      </c>
      <c r="I1324" s="23">
        <v>1310.0</v>
      </c>
      <c r="J1324" s="98">
        <f t="shared" si="3"/>
        <v>-0.0317812269</v>
      </c>
      <c r="K1324" s="23">
        <v>1243.0</v>
      </c>
      <c r="L1324" s="98">
        <f t="shared" si="4"/>
        <v>-0.05114503817</v>
      </c>
      <c r="M1324" s="98">
        <f t="shared" si="5"/>
        <v>0.1951923077</v>
      </c>
    </row>
    <row r="1325">
      <c r="A1325" s="26" t="s">
        <v>1292</v>
      </c>
      <c r="B1325" s="20" t="s">
        <v>180</v>
      </c>
      <c r="C1325" s="21" t="s">
        <v>31</v>
      </c>
      <c r="D1325" s="23">
        <v>569.0</v>
      </c>
      <c r="E1325" s="23">
        <v>427.0</v>
      </c>
      <c r="F1325" s="98">
        <f t="shared" si="1"/>
        <v>-0.2495606327</v>
      </c>
      <c r="G1325" s="23">
        <v>447.0</v>
      </c>
      <c r="H1325" s="98">
        <f t="shared" si="2"/>
        <v>0.04683840749</v>
      </c>
      <c r="I1325" s="23">
        <v>589.0</v>
      </c>
      <c r="J1325" s="98">
        <f t="shared" si="3"/>
        <v>0.3176733781</v>
      </c>
      <c r="K1325" s="23">
        <v>679.0</v>
      </c>
      <c r="L1325" s="98">
        <f t="shared" si="4"/>
        <v>0.1528013582</v>
      </c>
      <c r="M1325" s="98">
        <f t="shared" si="5"/>
        <v>0.1933216169</v>
      </c>
    </row>
    <row r="1326">
      <c r="A1326" s="26" t="s">
        <v>1316</v>
      </c>
      <c r="B1326" s="20" t="s">
        <v>172</v>
      </c>
      <c r="C1326" s="21" t="s">
        <v>31</v>
      </c>
      <c r="D1326" s="23">
        <v>1399.0</v>
      </c>
      <c r="E1326" s="23">
        <v>1567.0</v>
      </c>
      <c r="F1326" s="98">
        <f t="shared" si="1"/>
        <v>0.1200857756</v>
      </c>
      <c r="G1326" s="23">
        <v>1346.0</v>
      </c>
      <c r="H1326" s="98">
        <f t="shared" si="2"/>
        <v>-0.1410338226</v>
      </c>
      <c r="I1326" s="23">
        <v>1354.0</v>
      </c>
      <c r="J1326" s="98">
        <f t="shared" si="3"/>
        <v>0.005943536404</v>
      </c>
      <c r="K1326" s="23">
        <v>1616.0</v>
      </c>
      <c r="L1326" s="98">
        <f t="shared" si="4"/>
        <v>0.1935007386</v>
      </c>
      <c r="M1326" s="98">
        <f t="shared" si="5"/>
        <v>0.1551107934</v>
      </c>
    </row>
    <row r="1327">
      <c r="A1327" s="26" t="s">
        <v>1312</v>
      </c>
      <c r="B1327" s="20" t="s">
        <v>172</v>
      </c>
      <c r="C1327" s="21" t="s">
        <v>31</v>
      </c>
      <c r="D1327" s="23">
        <v>1676.0</v>
      </c>
      <c r="E1327" s="23">
        <v>1628.0</v>
      </c>
      <c r="F1327" s="98">
        <f t="shared" si="1"/>
        <v>-0.02863961814</v>
      </c>
      <c r="G1327" s="23">
        <v>1599.0</v>
      </c>
      <c r="H1327" s="98">
        <f t="shared" si="2"/>
        <v>-0.01781326781</v>
      </c>
      <c r="I1327" s="23">
        <v>1705.0</v>
      </c>
      <c r="J1327" s="98">
        <f t="shared" si="3"/>
        <v>0.06629143215</v>
      </c>
      <c r="K1327" s="23">
        <v>1913.0</v>
      </c>
      <c r="L1327" s="98">
        <f t="shared" si="4"/>
        <v>0.1219941349</v>
      </c>
      <c r="M1327" s="98">
        <f t="shared" si="5"/>
        <v>0.1414081146</v>
      </c>
    </row>
    <row r="1328">
      <c r="A1328" s="26" t="s">
        <v>1315</v>
      </c>
      <c r="B1328" s="20" t="s">
        <v>172</v>
      </c>
      <c r="C1328" s="21" t="s">
        <v>31</v>
      </c>
      <c r="D1328" s="23">
        <v>1828.0</v>
      </c>
      <c r="E1328" s="23">
        <v>1712.0</v>
      </c>
      <c r="F1328" s="98">
        <f t="shared" si="1"/>
        <v>-0.06345733042</v>
      </c>
      <c r="G1328" s="23">
        <v>1692.0</v>
      </c>
      <c r="H1328" s="98">
        <f t="shared" si="2"/>
        <v>-0.01168224299</v>
      </c>
      <c r="I1328" s="23">
        <v>1941.0</v>
      </c>
      <c r="J1328" s="98">
        <f t="shared" si="3"/>
        <v>0.1471631206</v>
      </c>
      <c r="K1328" s="23">
        <v>2075.0</v>
      </c>
      <c r="L1328" s="98">
        <f t="shared" si="4"/>
        <v>0.06903657908</v>
      </c>
      <c r="M1328" s="98">
        <f t="shared" si="5"/>
        <v>0.1351203501</v>
      </c>
    </row>
    <row r="1329">
      <c r="A1329" s="26" t="s">
        <v>1320</v>
      </c>
      <c r="B1329" s="20" t="s">
        <v>172</v>
      </c>
      <c r="C1329" s="21" t="s">
        <v>31</v>
      </c>
      <c r="D1329" s="23">
        <v>1282.0</v>
      </c>
      <c r="E1329" s="23">
        <v>1160.0</v>
      </c>
      <c r="F1329" s="98">
        <f t="shared" si="1"/>
        <v>-0.09516380655</v>
      </c>
      <c r="G1329" s="23">
        <v>1166.0</v>
      </c>
      <c r="H1329" s="98">
        <f t="shared" si="2"/>
        <v>0.005172413793</v>
      </c>
      <c r="I1329" s="23">
        <v>1275.0</v>
      </c>
      <c r="J1329" s="98">
        <f t="shared" si="3"/>
        <v>0.09348198971</v>
      </c>
      <c r="K1329" s="23">
        <v>1412.0</v>
      </c>
      <c r="L1329" s="98">
        <f t="shared" si="4"/>
        <v>0.1074509804</v>
      </c>
      <c r="M1329" s="98">
        <f t="shared" si="5"/>
        <v>0.1014040562</v>
      </c>
    </row>
    <row r="1330">
      <c r="A1330" s="26" t="s">
        <v>624</v>
      </c>
      <c r="B1330" s="20" t="s">
        <v>110</v>
      </c>
      <c r="C1330" s="21" t="s">
        <v>31</v>
      </c>
      <c r="D1330" s="23">
        <v>739.0</v>
      </c>
      <c r="E1330" s="23">
        <v>702.0</v>
      </c>
      <c r="F1330" s="98">
        <f t="shared" si="1"/>
        <v>-0.050067659</v>
      </c>
      <c r="G1330" s="23">
        <v>676.0</v>
      </c>
      <c r="H1330" s="98">
        <f t="shared" si="2"/>
        <v>-0.03703703704</v>
      </c>
      <c r="I1330" s="23">
        <v>718.0</v>
      </c>
      <c r="J1330" s="98">
        <f t="shared" si="3"/>
        <v>0.06213017751</v>
      </c>
      <c r="K1330" s="23">
        <v>805.0</v>
      </c>
      <c r="L1330" s="98">
        <f t="shared" si="4"/>
        <v>0.1211699164</v>
      </c>
      <c r="M1330" s="98">
        <f t="shared" si="5"/>
        <v>0.08930987821</v>
      </c>
    </row>
    <row r="1331">
      <c r="A1331" s="26" t="s">
        <v>1308</v>
      </c>
      <c r="B1331" s="20" t="s">
        <v>180</v>
      </c>
      <c r="C1331" s="21" t="s">
        <v>31</v>
      </c>
      <c r="D1331" s="23">
        <v>848.0</v>
      </c>
      <c r="E1331" s="23">
        <v>663.0</v>
      </c>
      <c r="F1331" s="98">
        <f t="shared" si="1"/>
        <v>-0.2181603774</v>
      </c>
      <c r="G1331" s="23">
        <v>735.0</v>
      </c>
      <c r="H1331" s="98">
        <f t="shared" si="2"/>
        <v>0.1085972851</v>
      </c>
      <c r="I1331" s="23">
        <v>785.0</v>
      </c>
      <c r="J1331" s="98">
        <f t="shared" si="3"/>
        <v>0.06802721088</v>
      </c>
      <c r="K1331" s="23">
        <v>912.0</v>
      </c>
      <c r="L1331" s="98">
        <f t="shared" si="4"/>
        <v>0.1617834395</v>
      </c>
      <c r="M1331" s="98">
        <f t="shared" si="5"/>
        <v>0.07547169811</v>
      </c>
    </row>
    <row r="1332">
      <c r="A1332" s="26" t="s">
        <v>1265</v>
      </c>
      <c r="B1332" s="20" t="s">
        <v>283</v>
      </c>
      <c r="C1332" s="21" t="s">
        <v>31</v>
      </c>
      <c r="D1332" s="23">
        <v>5634.0</v>
      </c>
      <c r="E1332" s="23">
        <v>5237.0</v>
      </c>
      <c r="F1332" s="98">
        <f t="shared" si="1"/>
        <v>-0.07046503372</v>
      </c>
      <c r="G1332" s="23">
        <v>4877.0</v>
      </c>
      <c r="H1332" s="98">
        <f t="shared" si="2"/>
        <v>-0.06874164598</v>
      </c>
      <c r="I1332" s="23">
        <v>5474.0</v>
      </c>
      <c r="J1332" s="98">
        <f t="shared" si="3"/>
        <v>0.1224113184</v>
      </c>
      <c r="K1332" s="23">
        <v>5914.0</v>
      </c>
      <c r="L1332" s="98">
        <f t="shared" si="4"/>
        <v>0.08037997808</v>
      </c>
      <c r="M1332" s="98">
        <f t="shared" si="5"/>
        <v>0.04969826056</v>
      </c>
    </row>
    <row r="1333">
      <c r="A1333" s="26" t="s">
        <v>1282</v>
      </c>
      <c r="B1333" s="20" t="s">
        <v>180</v>
      </c>
      <c r="C1333" s="21" t="s">
        <v>31</v>
      </c>
      <c r="D1333" s="23">
        <v>1849.0</v>
      </c>
      <c r="E1333" s="23">
        <v>1711.0</v>
      </c>
      <c r="F1333" s="98">
        <f t="shared" si="1"/>
        <v>-0.0746349378</v>
      </c>
      <c r="G1333" s="23">
        <v>1778.0</v>
      </c>
      <c r="H1333" s="98">
        <f t="shared" si="2"/>
        <v>0.03915838691</v>
      </c>
      <c r="I1333" s="23">
        <v>1794.0</v>
      </c>
      <c r="J1333" s="98">
        <f t="shared" si="3"/>
        <v>0.008998875141</v>
      </c>
      <c r="K1333" s="23">
        <v>1937.0</v>
      </c>
      <c r="L1333" s="98">
        <f t="shared" si="4"/>
        <v>0.07971014493</v>
      </c>
      <c r="M1333" s="98">
        <f t="shared" si="5"/>
        <v>0.04759329367</v>
      </c>
    </row>
    <row r="1334">
      <c r="A1334" s="26" t="s">
        <v>1274</v>
      </c>
      <c r="B1334" s="20" t="s">
        <v>180</v>
      </c>
      <c r="C1334" s="21" t="s">
        <v>31</v>
      </c>
      <c r="D1334" s="23">
        <v>1259.0</v>
      </c>
      <c r="E1334" s="23">
        <v>1094.0</v>
      </c>
      <c r="F1334" s="98">
        <f t="shared" si="1"/>
        <v>-0.131056394</v>
      </c>
      <c r="G1334" s="23">
        <v>1089.0</v>
      </c>
      <c r="H1334" s="98">
        <f t="shared" si="2"/>
        <v>-0.004570383912</v>
      </c>
      <c r="I1334" s="23">
        <v>1271.0</v>
      </c>
      <c r="J1334" s="98">
        <f t="shared" si="3"/>
        <v>0.1671258035</v>
      </c>
      <c r="K1334" s="23">
        <v>1304.0</v>
      </c>
      <c r="L1334" s="98">
        <f t="shared" si="4"/>
        <v>0.02596380803</v>
      </c>
      <c r="M1334" s="98">
        <f t="shared" si="5"/>
        <v>0.0357426529</v>
      </c>
    </row>
    <row r="1335">
      <c r="A1335" s="26" t="s">
        <v>1269</v>
      </c>
      <c r="B1335" s="20" t="s">
        <v>283</v>
      </c>
      <c r="C1335" s="21" t="s">
        <v>31</v>
      </c>
      <c r="D1335" s="23">
        <v>773.0</v>
      </c>
      <c r="E1335" s="23">
        <v>810.0</v>
      </c>
      <c r="F1335" s="98">
        <f t="shared" si="1"/>
        <v>0.04786545925</v>
      </c>
      <c r="G1335" s="23">
        <v>741.0</v>
      </c>
      <c r="H1335" s="98">
        <f t="shared" si="2"/>
        <v>-0.08518518519</v>
      </c>
      <c r="I1335" s="23">
        <v>716.0</v>
      </c>
      <c r="J1335" s="98">
        <f t="shared" si="3"/>
        <v>-0.03373819163</v>
      </c>
      <c r="K1335" s="23">
        <v>799.0</v>
      </c>
      <c r="L1335" s="98">
        <f t="shared" si="4"/>
        <v>0.1159217877</v>
      </c>
      <c r="M1335" s="98">
        <f t="shared" si="5"/>
        <v>0.03363518758</v>
      </c>
    </row>
    <row r="1336">
      <c r="A1336" s="26" t="s">
        <v>418</v>
      </c>
      <c r="B1336" s="20" t="s">
        <v>283</v>
      </c>
      <c r="C1336" s="21" t="s">
        <v>31</v>
      </c>
      <c r="D1336" s="23">
        <v>1420.0</v>
      </c>
      <c r="E1336" s="23">
        <v>1171.0</v>
      </c>
      <c r="F1336" s="98">
        <f t="shared" si="1"/>
        <v>-0.1753521127</v>
      </c>
      <c r="G1336" s="23">
        <v>1173.0</v>
      </c>
      <c r="H1336" s="98">
        <f t="shared" si="2"/>
        <v>0.00170794193</v>
      </c>
      <c r="I1336" s="23">
        <v>1344.0</v>
      </c>
      <c r="J1336" s="98">
        <f t="shared" si="3"/>
        <v>0.1457800512</v>
      </c>
      <c r="K1336" s="23">
        <v>1460.0</v>
      </c>
      <c r="L1336" s="98">
        <f t="shared" si="4"/>
        <v>0.08630952381</v>
      </c>
      <c r="M1336" s="98">
        <f t="shared" si="5"/>
        <v>0.02816901408</v>
      </c>
    </row>
    <row r="1337">
      <c r="A1337" s="26" t="s">
        <v>1278</v>
      </c>
      <c r="B1337" s="20" t="s">
        <v>180</v>
      </c>
      <c r="C1337" s="21" t="s">
        <v>31</v>
      </c>
      <c r="D1337" s="23">
        <v>1273.0</v>
      </c>
      <c r="E1337" s="23">
        <v>1290.0</v>
      </c>
      <c r="F1337" s="98">
        <f t="shared" si="1"/>
        <v>0.01335428123</v>
      </c>
      <c r="G1337" s="23">
        <v>1235.0</v>
      </c>
      <c r="H1337" s="98">
        <f t="shared" si="2"/>
        <v>-0.04263565891</v>
      </c>
      <c r="I1337" s="23">
        <v>1334.0</v>
      </c>
      <c r="J1337" s="98">
        <f t="shared" si="3"/>
        <v>0.08016194332</v>
      </c>
      <c r="K1337" s="23">
        <v>1290.0</v>
      </c>
      <c r="L1337" s="98">
        <f t="shared" si="4"/>
        <v>-0.03298350825</v>
      </c>
      <c r="M1337" s="98">
        <f t="shared" si="5"/>
        <v>0.01335428123</v>
      </c>
    </row>
    <row r="1338">
      <c r="A1338" s="26" t="s">
        <v>617</v>
      </c>
      <c r="B1338" s="20" t="s">
        <v>283</v>
      </c>
      <c r="C1338" s="21" t="s">
        <v>31</v>
      </c>
      <c r="D1338" s="23">
        <v>1768.0</v>
      </c>
      <c r="E1338" s="23">
        <v>1441.0</v>
      </c>
      <c r="F1338" s="98">
        <f t="shared" si="1"/>
        <v>-0.1849547511</v>
      </c>
      <c r="G1338" s="23">
        <v>1325.0</v>
      </c>
      <c r="H1338" s="98">
        <f t="shared" si="2"/>
        <v>-0.08049965302</v>
      </c>
      <c r="I1338" s="23">
        <v>1375.0</v>
      </c>
      <c r="J1338" s="98">
        <f t="shared" si="3"/>
        <v>0.03773584906</v>
      </c>
      <c r="K1338" s="23">
        <v>1735.0</v>
      </c>
      <c r="L1338" s="98">
        <f t="shared" si="4"/>
        <v>0.2618181818</v>
      </c>
      <c r="M1338" s="98">
        <f t="shared" si="5"/>
        <v>-0.01866515837</v>
      </c>
    </row>
    <row r="1339">
      <c r="A1339" s="26" t="s">
        <v>434</v>
      </c>
      <c r="B1339" s="20" t="s">
        <v>172</v>
      </c>
      <c r="C1339" s="21" t="s">
        <v>31</v>
      </c>
      <c r="D1339" s="23">
        <v>1641.0</v>
      </c>
      <c r="E1339" s="23">
        <v>1433.0</v>
      </c>
      <c r="F1339" s="98">
        <f t="shared" si="1"/>
        <v>-0.1267519805</v>
      </c>
      <c r="G1339" s="23">
        <v>1364.0</v>
      </c>
      <c r="H1339" s="98">
        <f t="shared" si="2"/>
        <v>-0.04815073273</v>
      </c>
      <c r="I1339" s="23">
        <v>1487.0</v>
      </c>
      <c r="J1339" s="98">
        <f t="shared" si="3"/>
        <v>0.09017595308</v>
      </c>
      <c r="K1339" s="23">
        <v>1609.0</v>
      </c>
      <c r="L1339" s="98">
        <f t="shared" si="4"/>
        <v>0.08204438467</v>
      </c>
      <c r="M1339" s="98">
        <f t="shared" si="5"/>
        <v>-0.01950030469</v>
      </c>
    </row>
    <row r="1340">
      <c r="A1340" s="26" t="s">
        <v>1272</v>
      </c>
      <c r="B1340" s="20" t="s">
        <v>180</v>
      </c>
      <c r="C1340" s="21" t="s">
        <v>31</v>
      </c>
      <c r="D1340" s="23">
        <v>1054.0</v>
      </c>
      <c r="E1340" s="23">
        <v>837.0</v>
      </c>
      <c r="F1340" s="98">
        <f t="shared" si="1"/>
        <v>-0.2058823529</v>
      </c>
      <c r="G1340" s="23">
        <v>803.0</v>
      </c>
      <c r="H1340" s="98">
        <f t="shared" si="2"/>
        <v>-0.04062126643</v>
      </c>
      <c r="I1340" s="23">
        <v>906.0</v>
      </c>
      <c r="J1340" s="98">
        <f t="shared" si="3"/>
        <v>0.1282689913</v>
      </c>
      <c r="K1340" s="23">
        <v>1033.0</v>
      </c>
      <c r="L1340" s="98">
        <f t="shared" si="4"/>
        <v>0.1401766004</v>
      </c>
      <c r="M1340" s="98">
        <f t="shared" si="5"/>
        <v>-0.01992409867</v>
      </c>
    </row>
    <row r="1341">
      <c r="A1341" s="26" t="s">
        <v>1301</v>
      </c>
      <c r="B1341" s="20" t="s">
        <v>180</v>
      </c>
      <c r="C1341" s="21" t="s">
        <v>31</v>
      </c>
      <c r="D1341" s="23">
        <v>1275.0</v>
      </c>
      <c r="E1341" s="23">
        <v>1093.0</v>
      </c>
      <c r="F1341" s="98">
        <f t="shared" si="1"/>
        <v>-0.142745098</v>
      </c>
      <c r="G1341" s="23">
        <v>1051.0</v>
      </c>
      <c r="H1341" s="98">
        <f t="shared" si="2"/>
        <v>-0.0384263495</v>
      </c>
      <c r="I1341" s="23">
        <v>1069.0</v>
      </c>
      <c r="J1341" s="98">
        <f t="shared" si="3"/>
        <v>0.01712654615</v>
      </c>
      <c r="K1341" s="23">
        <v>1214.0</v>
      </c>
      <c r="L1341" s="98">
        <f t="shared" si="4"/>
        <v>0.1356407858</v>
      </c>
      <c r="M1341" s="98">
        <f t="shared" si="5"/>
        <v>-0.04784313725</v>
      </c>
    </row>
    <row r="1342">
      <c r="A1342" s="26" t="s">
        <v>1313</v>
      </c>
      <c r="B1342" s="20" t="s">
        <v>172</v>
      </c>
      <c r="C1342" s="21" t="s">
        <v>31</v>
      </c>
      <c r="D1342" s="23">
        <v>1944.0</v>
      </c>
      <c r="E1342" s="23">
        <v>1512.0</v>
      </c>
      <c r="F1342" s="98">
        <f t="shared" si="1"/>
        <v>-0.2222222222</v>
      </c>
      <c r="G1342" s="23">
        <v>1405.0</v>
      </c>
      <c r="H1342" s="98">
        <f t="shared" si="2"/>
        <v>-0.07076719577</v>
      </c>
      <c r="I1342" s="23">
        <v>1552.0</v>
      </c>
      <c r="J1342" s="98">
        <f t="shared" si="3"/>
        <v>0.1046263345</v>
      </c>
      <c r="K1342" s="23">
        <v>1801.0</v>
      </c>
      <c r="L1342" s="98">
        <f t="shared" si="4"/>
        <v>0.1604381443</v>
      </c>
      <c r="M1342" s="98">
        <f t="shared" si="5"/>
        <v>-0.07355967078</v>
      </c>
    </row>
    <row r="1343">
      <c r="A1343" s="26" t="s">
        <v>1197</v>
      </c>
      <c r="B1343" s="20" t="s">
        <v>180</v>
      </c>
      <c r="C1343" s="21" t="s">
        <v>31</v>
      </c>
      <c r="D1343" s="23">
        <v>896.0</v>
      </c>
      <c r="E1343" s="23">
        <v>818.0</v>
      </c>
      <c r="F1343" s="98">
        <f t="shared" si="1"/>
        <v>-0.08705357143</v>
      </c>
      <c r="G1343" s="23">
        <v>784.0</v>
      </c>
      <c r="H1343" s="98">
        <f t="shared" si="2"/>
        <v>-0.04156479218</v>
      </c>
      <c r="I1343" s="23">
        <v>792.0</v>
      </c>
      <c r="J1343" s="98">
        <f t="shared" si="3"/>
        <v>0.01020408163</v>
      </c>
      <c r="K1343" s="23">
        <v>827.0</v>
      </c>
      <c r="L1343" s="98">
        <f t="shared" si="4"/>
        <v>0.04419191919</v>
      </c>
      <c r="M1343" s="98">
        <f t="shared" si="5"/>
        <v>-0.07700892857</v>
      </c>
    </row>
    <row r="1344">
      <c r="A1344" s="26" t="s">
        <v>1291</v>
      </c>
      <c r="B1344" s="20" t="s">
        <v>180</v>
      </c>
      <c r="C1344" s="21" t="s">
        <v>31</v>
      </c>
      <c r="D1344" s="23">
        <v>564.0</v>
      </c>
      <c r="E1344" s="23">
        <v>489.0</v>
      </c>
      <c r="F1344" s="98">
        <f t="shared" si="1"/>
        <v>-0.1329787234</v>
      </c>
      <c r="G1344" s="23">
        <v>454.0</v>
      </c>
      <c r="H1344" s="98">
        <f t="shared" si="2"/>
        <v>-0.07157464213</v>
      </c>
      <c r="I1344" s="23">
        <v>416.0</v>
      </c>
      <c r="J1344" s="98">
        <f t="shared" si="3"/>
        <v>-0.08370044053</v>
      </c>
      <c r="K1344" s="23">
        <v>513.0</v>
      </c>
      <c r="L1344" s="98">
        <f t="shared" si="4"/>
        <v>0.2331730769</v>
      </c>
      <c r="M1344" s="98">
        <f t="shared" si="5"/>
        <v>-0.09042553191</v>
      </c>
    </row>
    <row r="1345">
      <c r="A1345" s="26" t="s">
        <v>1273</v>
      </c>
      <c r="B1345" s="20" t="s">
        <v>180</v>
      </c>
      <c r="C1345" s="21" t="s">
        <v>31</v>
      </c>
      <c r="D1345" s="23">
        <v>1011.0</v>
      </c>
      <c r="E1345" s="23">
        <v>685.0</v>
      </c>
      <c r="F1345" s="98">
        <f t="shared" si="1"/>
        <v>-0.3224530168</v>
      </c>
      <c r="G1345" s="23">
        <v>745.0</v>
      </c>
      <c r="H1345" s="98">
        <f t="shared" si="2"/>
        <v>0.08759124088</v>
      </c>
      <c r="I1345" s="23">
        <v>774.0</v>
      </c>
      <c r="J1345" s="98">
        <f t="shared" si="3"/>
        <v>0.0389261745</v>
      </c>
      <c r="K1345" s="23">
        <v>913.0</v>
      </c>
      <c r="L1345" s="98">
        <f t="shared" si="4"/>
        <v>0.1795865633</v>
      </c>
      <c r="M1345" s="98">
        <f t="shared" si="5"/>
        <v>-0.09693372898</v>
      </c>
    </row>
    <row r="1346">
      <c r="A1346" s="26" t="s">
        <v>1322</v>
      </c>
      <c r="B1346" s="20" t="s">
        <v>172</v>
      </c>
      <c r="C1346" s="21" t="s">
        <v>31</v>
      </c>
      <c r="D1346" s="23">
        <v>1806.0</v>
      </c>
      <c r="E1346" s="23">
        <v>1495.0</v>
      </c>
      <c r="F1346" s="98">
        <f t="shared" si="1"/>
        <v>-0.1722037652</v>
      </c>
      <c r="G1346" s="23">
        <v>1429.0</v>
      </c>
      <c r="H1346" s="98">
        <f t="shared" si="2"/>
        <v>-0.04414715719</v>
      </c>
      <c r="I1346" s="23">
        <v>1450.0</v>
      </c>
      <c r="J1346" s="98">
        <f t="shared" si="3"/>
        <v>0.01469559132</v>
      </c>
      <c r="K1346" s="23">
        <v>1618.0</v>
      </c>
      <c r="L1346" s="98">
        <f t="shared" si="4"/>
        <v>0.115862069</v>
      </c>
      <c r="M1346" s="98">
        <f t="shared" si="5"/>
        <v>-0.1040974529</v>
      </c>
    </row>
    <row r="1347">
      <c r="A1347" s="26" t="s">
        <v>1294</v>
      </c>
      <c r="B1347" s="20" t="s">
        <v>180</v>
      </c>
      <c r="C1347" s="21" t="s">
        <v>31</v>
      </c>
      <c r="D1347" s="23">
        <v>262.0</v>
      </c>
      <c r="E1347" s="23">
        <v>192.0</v>
      </c>
      <c r="F1347" s="98">
        <f t="shared" si="1"/>
        <v>-0.2671755725</v>
      </c>
      <c r="G1347" s="23">
        <v>172.0</v>
      </c>
      <c r="H1347" s="98">
        <f t="shared" si="2"/>
        <v>-0.1041666667</v>
      </c>
      <c r="I1347" s="23">
        <v>244.0</v>
      </c>
      <c r="J1347" s="98">
        <f t="shared" si="3"/>
        <v>0.4186046512</v>
      </c>
      <c r="K1347" s="23">
        <v>233.0</v>
      </c>
      <c r="L1347" s="98">
        <f t="shared" si="4"/>
        <v>-0.04508196721</v>
      </c>
      <c r="M1347" s="98">
        <f t="shared" si="5"/>
        <v>-0.1106870229</v>
      </c>
    </row>
    <row r="1348">
      <c r="A1348" s="26" t="s">
        <v>1302</v>
      </c>
      <c r="B1348" s="20" t="s">
        <v>180</v>
      </c>
      <c r="C1348" s="21" t="s">
        <v>31</v>
      </c>
      <c r="D1348" s="23">
        <v>1048.0</v>
      </c>
      <c r="E1348" s="23">
        <v>1009.0</v>
      </c>
      <c r="F1348" s="98">
        <f t="shared" si="1"/>
        <v>-0.03721374046</v>
      </c>
      <c r="G1348" s="23">
        <v>909.0</v>
      </c>
      <c r="H1348" s="98">
        <f t="shared" si="2"/>
        <v>-0.09910802775</v>
      </c>
      <c r="I1348" s="23">
        <v>801.0</v>
      </c>
      <c r="J1348" s="98">
        <f t="shared" si="3"/>
        <v>-0.1188118812</v>
      </c>
      <c r="K1348" s="23">
        <v>931.0</v>
      </c>
      <c r="L1348" s="98">
        <f t="shared" si="4"/>
        <v>0.1622971286</v>
      </c>
      <c r="M1348" s="98">
        <f t="shared" si="5"/>
        <v>-0.1116412214</v>
      </c>
    </row>
    <row r="1349">
      <c r="A1349" s="26" t="s">
        <v>345</v>
      </c>
      <c r="B1349" s="20" t="s">
        <v>180</v>
      </c>
      <c r="C1349" s="21" t="s">
        <v>31</v>
      </c>
      <c r="D1349" s="23">
        <v>1267.0</v>
      </c>
      <c r="E1349" s="23">
        <v>1056.0</v>
      </c>
      <c r="F1349" s="98">
        <f t="shared" si="1"/>
        <v>-0.1665351223</v>
      </c>
      <c r="G1349" s="23">
        <v>1196.0</v>
      </c>
      <c r="H1349" s="98">
        <f t="shared" si="2"/>
        <v>0.1325757576</v>
      </c>
      <c r="I1349" s="23">
        <v>1083.0</v>
      </c>
      <c r="J1349" s="98">
        <f t="shared" si="3"/>
        <v>-0.09448160535</v>
      </c>
      <c r="K1349" s="23">
        <v>1125.0</v>
      </c>
      <c r="L1349" s="98">
        <f t="shared" si="4"/>
        <v>0.03878116343</v>
      </c>
      <c r="M1349" s="98">
        <f t="shared" si="5"/>
        <v>-0.1120757695</v>
      </c>
    </row>
    <row r="1350">
      <c r="A1350" s="26" t="s">
        <v>1300</v>
      </c>
      <c r="B1350" s="20" t="s">
        <v>180</v>
      </c>
      <c r="C1350" s="21" t="s">
        <v>31</v>
      </c>
      <c r="D1350" s="23">
        <v>874.0</v>
      </c>
      <c r="E1350" s="23">
        <v>724.0</v>
      </c>
      <c r="F1350" s="98">
        <f t="shared" si="1"/>
        <v>-0.171624714</v>
      </c>
      <c r="G1350" s="23">
        <v>685.0</v>
      </c>
      <c r="H1350" s="98">
        <f t="shared" si="2"/>
        <v>-0.05386740331</v>
      </c>
      <c r="I1350" s="23">
        <v>738.0</v>
      </c>
      <c r="J1350" s="98">
        <f t="shared" si="3"/>
        <v>0.07737226277</v>
      </c>
      <c r="K1350" s="23">
        <v>776.0</v>
      </c>
      <c r="L1350" s="98">
        <f t="shared" si="4"/>
        <v>0.05149051491</v>
      </c>
      <c r="M1350" s="98">
        <f t="shared" si="5"/>
        <v>-0.1121281465</v>
      </c>
    </row>
    <row r="1351">
      <c r="A1351" s="26" t="s">
        <v>345</v>
      </c>
      <c r="B1351" s="20" t="s">
        <v>283</v>
      </c>
      <c r="C1351" s="21" t="s">
        <v>31</v>
      </c>
      <c r="D1351" s="23">
        <v>722.0</v>
      </c>
      <c r="E1351" s="23">
        <v>575.0</v>
      </c>
      <c r="F1351" s="98">
        <f t="shared" si="1"/>
        <v>-0.203601108</v>
      </c>
      <c r="G1351" s="23">
        <v>472.0</v>
      </c>
      <c r="H1351" s="98">
        <f t="shared" si="2"/>
        <v>-0.1791304348</v>
      </c>
      <c r="I1351" s="23">
        <v>550.0</v>
      </c>
      <c r="J1351" s="98">
        <f t="shared" si="3"/>
        <v>0.1652542373</v>
      </c>
      <c r="K1351" s="23">
        <v>639.0</v>
      </c>
      <c r="L1351" s="98">
        <f t="shared" si="4"/>
        <v>0.1618181818</v>
      </c>
      <c r="M1351" s="98">
        <f t="shared" si="5"/>
        <v>-0.1149584488</v>
      </c>
    </row>
    <row r="1352">
      <c r="A1352" s="26" t="s">
        <v>1298</v>
      </c>
      <c r="B1352" s="20" t="s">
        <v>180</v>
      </c>
      <c r="C1352" s="21" t="s">
        <v>31</v>
      </c>
      <c r="D1352" s="23">
        <v>698.0</v>
      </c>
      <c r="E1352" s="23">
        <v>570.0</v>
      </c>
      <c r="F1352" s="98">
        <f t="shared" si="1"/>
        <v>-0.1833810888</v>
      </c>
      <c r="G1352" s="23">
        <v>459.0</v>
      </c>
      <c r="H1352" s="98">
        <f t="shared" si="2"/>
        <v>-0.1947368421</v>
      </c>
      <c r="I1352" s="23">
        <v>507.0</v>
      </c>
      <c r="J1352" s="98">
        <f t="shared" si="3"/>
        <v>0.1045751634</v>
      </c>
      <c r="K1352" s="23">
        <v>599.0</v>
      </c>
      <c r="L1352" s="98">
        <f t="shared" si="4"/>
        <v>0.1814595661</v>
      </c>
      <c r="M1352" s="98">
        <f t="shared" si="5"/>
        <v>-0.1418338109</v>
      </c>
    </row>
    <row r="1353">
      <c r="A1353" s="26" t="s">
        <v>1281</v>
      </c>
      <c r="B1353" s="20" t="s">
        <v>180</v>
      </c>
      <c r="C1353" s="21" t="s">
        <v>31</v>
      </c>
      <c r="D1353" s="23">
        <v>1027.0</v>
      </c>
      <c r="E1353" s="23">
        <v>912.0</v>
      </c>
      <c r="F1353" s="98">
        <f t="shared" si="1"/>
        <v>-0.111976631</v>
      </c>
      <c r="G1353" s="23">
        <v>928.0</v>
      </c>
      <c r="H1353" s="98">
        <f t="shared" si="2"/>
        <v>0.01754385965</v>
      </c>
      <c r="I1353" s="23">
        <v>954.0</v>
      </c>
      <c r="J1353" s="98">
        <f t="shared" si="3"/>
        <v>0.02801724138</v>
      </c>
      <c r="K1353" s="23">
        <v>881.0</v>
      </c>
      <c r="L1353" s="98">
        <f t="shared" si="4"/>
        <v>-0.07651991614</v>
      </c>
      <c r="M1353" s="98">
        <f t="shared" si="5"/>
        <v>-0.1421616358</v>
      </c>
    </row>
    <row r="1354">
      <c r="A1354" s="26" t="s">
        <v>618</v>
      </c>
      <c r="B1354" s="20" t="s">
        <v>283</v>
      </c>
      <c r="C1354" s="21" t="s">
        <v>31</v>
      </c>
      <c r="D1354" s="23">
        <v>2537.0</v>
      </c>
      <c r="E1354" s="23">
        <v>1998.0</v>
      </c>
      <c r="F1354" s="98">
        <f t="shared" si="1"/>
        <v>-0.2124556563</v>
      </c>
      <c r="G1354" s="23">
        <v>2025.0</v>
      </c>
      <c r="H1354" s="98">
        <f t="shared" si="2"/>
        <v>0.01351351351</v>
      </c>
      <c r="I1354" s="23">
        <v>2080.0</v>
      </c>
      <c r="J1354" s="98">
        <f t="shared" si="3"/>
        <v>0.02716049383</v>
      </c>
      <c r="K1354" s="23">
        <v>2168.0</v>
      </c>
      <c r="L1354" s="98">
        <f t="shared" si="4"/>
        <v>0.04230769231</v>
      </c>
      <c r="M1354" s="98">
        <f t="shared" si="5"/>
        <v>-0.1454473788</v>
      </c>
    </row>
    <row r="1355">
      <c r="A1355" s="26" t="s">
        <v>1299</v>
      </c>
      <c r="B1355" s="20" t="s">
        <v>180</v>
      </c>
      <c r="C1355" s="21" t="s">
        <v>31</v>
      </c>
      <c r="D1355" s="23">
        <v>711.0</v>
      </c>
      <c r="E1355" s="23">
        <v>690.0</v>
      </c>
      <c r="F1355" s="98">
        <f t="shared" si="1"/>
        <v>-0.02953586498</v>
      </c>
      <c r="G1355" s="23">
        <v>610.0</v>
      </c>
      <c r="H1355" s="98">
        <f t="shared" si="2"/>
        <v>-0.115942029</v>
      </c>
      <c r="I1355" s="23">
        <v>630.0</v>
      </c>
      <c r="J1355" s="98">
        <f t="shared" si="3"/>
        <v>0.03278688525</v>
      </c>
      <c r="K1355" s="23">
        <v>597.0</v>
      </c>
      <c r="L1355" s="98">
        <f t="shared" si="4"/>
        <v>-0.05238095238</v>
      </c>
      <c r="M1355" s="98">
        <f t="shared" si="5"/>
        <v>-0.1603375527</v>
      </c>
    </row>
    <row r="1356">
      <c r="A1356" s="26" t="s">
        <v>1290</v>
      </c>
      <c r="B1356" s="20" t="s">
        <v>180</v>
      </c>
      <c r="C1356" s="21" t="s">
        <v>31</v>
      </c>
      <c r="D1356" s="23">
        <v>795.0</v>
      </c>
      <c r="E1356" s="23">
        <v>656.0</v>
      </c>
      <c r="F1356" s="98">
        <f t="shared" si="1"/>
        <v>-0.1748427673</v>
      </c>
      <c r="G1356" s="23">
        <v>545.0</v>
      </c>
      <c r="H1356" s="98">
        <f t="shared" si="2"/>
        <v>-0.1692073171</v>
      </c>
      <c r="I1356" s="23">
        <v>678.0</v>
      </c>
      <c r="J1356" s="98">
        <f t="shared" si="3"/>
        <v>0.2440366972</v>
      </c>
      <c r="K1356" s="23">
        <v>660.0</v>
      </c>
      <c r="L1356" s="98">
        <f t="shared" si="4"/>
        <v>-0.02654867257</v>
      </c>
      <c r="M1356" s="98">
        <f t="shared" si="5"/>
        <v>-0.1698113208</v>
      </c>
    </row>
    <row r="1357">
      <c r="A1357" s="26" t="s">
        <v>1297</v>
      </c>
      <c r="B1357" s="20" t="s">
        <v>180</v>
      </c>
      <c r="C1357" s="21" t="s">
        <v>31</v>
      </c>
      <c r="D1357" s="23">
        <v>848.0</v>
      </c>
      <c r="E1357" s="23">
        <v>685.0</v>
      </c>
      <c r="F1357" s="98">
        <f t="shared" si="1"/>
        <v>-0.1922169811</v>
      </c>
      <c r="G1357" s="23">
        <v>544.0</v>
      </c>
      <c r="H1357" s="98">
        <f t="shared" si="2"/>
        <v>-0.2058394161</v>
      </c>
      <c r="I1357" s="23">
        <v>597.0</v>
      </c>
      <c r="J1357" s="98">
        <f t="shared" si="3"/>
        <v>0.09742647059</v>
      </c>
      <c r="K1357" s="23">
        <v>689.0</v>
      </c>
      <c r="L1357" s="98">
        <f t="shared" si="4"/>
        <v>0.1541038526</v>
      </c>
      <c r="M1357" s="98">
        <f t="shared" si="5"/>
        <v>-0.1875</v>
      </c>
    </row>
    <row r="1358">
      <c r="A1358" s="26" t="s">
        <v>622</v>
      </c>
      <c r="B1358" s="20" t="s">
        <v>180</v>
      </c>
      <c r="C1358" s="21" t="s">
        <v>31</v>
      </c>
      <c r="D1358" s="23">
        <v>902.0</v>
      </c>
      <c r="E1358" s="23">
        <v>723.0</v>
      </c>
      <c r="F1358" s="98">
        <f t="shared" si="1"/>
        <v>-0.1984478936</v>
      </c>
      <c r="G1358" s="23">
        <v>584.0</v>
      </c>
      <c r="H1358" s="98">
        <f t="shared" si="2"/>
        <v>-0.1922544952</v>
      </c>
      <c r="I1358" s="23">
        <v>720.0</v>
      </c>
      <c r="J1358" s="98">
        <f t="shared" si="3"/>
        <v>0.2328767123</v>
      </c>
      <c r="K1358" s="23">
        <v>726.0</v>
      </c>
      <c r="L1358" s="98">
        <f t="shared" si="4"/>
        <v>0.008333333333</v>
      </c>
      <c r="M1358" s="98">
        <f t="shared" si="5"/>
        <v>-0.1951219512</v>
      </c>
    </row>
    <row r="1359">
      <c r="A1359" s="26" t="s">
        <v>1307</v>
      </c>
      <c r="B1359" s="20" t="s">
        <v>180</v>
      </c>
      <c r="C1359" s="21" t="s">
        <v>31</v>
      </c>
      <c r="D1359" s="23">
        <v>1345.0</v>
      </c>
      <c r="E1359" s="23">
        <v>973.0</v>
      </c>
      <c r="F1359" s="98">
        <f t="shared" si="1"/>
        <v>-0.2765799257</v>
      </c>
      <c r="G1359" s="23">
        <v>859.0</v>
      </c>
      <c r="H1359" s="98">
        <f t="shared" si="2"/>
        <v>-0.1171634121</v>
      </c>
      <c r="I1359" s="23">
        <v>928.0</v>
      </c>
      <c r="J1359" s="98">
        <f t="shared" si="3"/>
        <v>0.08032596042</v>
      </c>
      <c r="K1359" s="23">
        <v>1078.0</v>
      </c>
      <c r="L1359" s="98">
        <f t="shared" si="4"/>
        <v>0.161637931</v>
      </c>
      <c r="M1359" s="98">
        <f t="shared" si="5"/>
        <v>-0.1985130112</v>
      </c>
    </row>
    <row r="1360">
      <c r="A1360" s="26" t="s">
        <v>1289</v>
      </c>
      <c r="B1360" s="20" t="s">
        <v>180</v>
      </c>
      <c r="C1360" s="21" t="s">
        <v>31</v>
      </c>
      <c r="D1360" s="23">
        <v>739.0</v>
      </c>
      <c r="E1360" s="23">
        <v>558.0</v>
      </c>
      <c r="F1360" s="98">
        <f t="shared" si="1"/>
        <v>-0.2449255751</v>
      </c>
      <c r="G1360" s="23">
        <v>503.0</v>
      </c>
      <c r="H1360" s="98">
        <f t="shared" si="2"/>
        <v>-0.09856630824</v>
      </c>
      <c r="I1360" s="23">
        <v>537.0</v>
      </c>
      <c r="J1360" s="98">
        <f t="shared" si="3"/>
        <v>0.0675944334</v>
      </c>
      <c r="K1360" s="23">
        <v>588.0</v>
      </c>
      <c r="L1360" s="98">
        <f t="shared" si="4"/>
        <v>0.09497206704</v>
      </c>
      <c r="M1360" s="98">
        <f t="shared" si="5"/>
        <v>-0.2043301759</v>
      </c>
    </row>
    <row r="1361">
      <c r="A1361" s="26" t="s">
        <v>1304</v>
      </c>
      <c r="B1361" s="20" t="s">
        <v>180</v>
      </c>
      <c r="C1361" s="21" t="s">
        <v>31</v>
      </c>
      <c r="D1361" s="23">
        <v>864.0</v>
      </c>
      <c r="E1361" s="23">
        <v>749.0</v>
      </c>
      <c r="F1361" s="98">
        <f t="shared" si="1"/>
        <v>-0.1331018519</v>
      </c>
      <c r="G1361" s="23">
        <v>693.0</v>
      </c>
      <c r="H1361" s="98">
        <f t="shared" si="2"/>
        <v>-0.07476635514</v>
      </c>
      <c r="I1361" s="23">
        <v>547.0</v>
      </c>
      <c r="J1361" s="98">
        <f t="shared" si="3"/>
        <v>-0.2106782107</v>
      </c>
      <c r="K1361" s="23">
        <v>685.0</v>
      </c>
      <c r="L1361" s="98">
        <f t="shared" si="4"/>
        <v>0.252285192</v>
      </c>
      <c r="M1361" s="98">
        <f t="shared" si="5"/>
        <v>-0.2071759259</v>
      </c>
    </row>
    <row r="1362">
      <c r="A1362" s="26" t="s">
        <v>1296</v>
      </c>
      <c r="B1362" s="20" t="s">
        <v>180</v>
      </c>
      <c r="C1362" s="21" t="s">
        <v>31</v>
      </c>
      <c r="D1362" s="23">
        <v>1096.0</v>
      </c>
      <c r="E1362" s="23">
        <v>910.0</v>
      </c>
      <c r="F1362" s="98">
        <f t="shared" si="1"/>
        <v>-0.1697080292</v>
      </c>
      <c r="G1362" s="23">
        <v>917.0</v>
      </c>
      <c r="H1362" s="98">
        <f t="shared" si="2"/>
        <v>0.007692307692</v>
      </c>
      <c r="I1362" s="23">
        <v>780.0</v>
      </c>
      <c r="J1362" s="98">
        <f t="shared" si="3"/>
        <v>-0.1494002181</v>
      </c>
      <c r="K1362" s="23">
        <v>859.0</v>
      </c>
      <c r="L1362" s="98">
        <f t="shared" si="4"/>
        <v>0.1012820513</v>
      </c>
      <c r="M1362" s="98">
        <f t="shared" si="5"/>
        <v>-0.2162408759</v>
      </c>
    </row>
    <row r="1363">
      <c r="A1363" s="26" t="s">
        <v>1317</v>
      </c>
      <c r="B1363" s="20" t="s">
        <v>172</v>
      </c>
      <c r="C1363" s="21" t="s">
        <v>31</v>
      </c>
      <c r="D1363" s="23">
        <v>1905.0</v>
      </c>
      <c r="E1363" s="23">
        <v>1429.0</v>
      </c>
      <c r="F1363" s="98">
        <f t="shared" si="1"/>
        <v>-0.2498687664</v>
      </c>
      <c r="G1363" s="23">
        <v>1355.0</v>
      </c>
      <c r="H1363" s="98">
        <f t="shared" si="2"/>
        <v>-0.05178446466</v>
      </c>
      <c r="I1363" s="23">
        <v>1467.0</v>
      </c>
      <c r="J1363" s="98">
        <f t="shared" si="3"/>
        <v>0.08265682657</v>
      </c>
      <c r="K1363" s="23">
        <v>1476.0</v>
      </c>
      <c r="L1363" s="98">
        <f t="shared" si="4"/>
        <v>0.006134969325</v>
      </c>
      <c r="M1363" s="98">
        <f t="shared" si="5"/>
        <v>-0.2251968504</v>
      </c>
    </row>
    <row r="1364">
      <c r="A1364" s="26" t="s">
        <v>1303</v>
      </c>
      <c r="B1364" s="20" t="s">
        <v>180</v>
      </c>
      <c r="C1364" s="21" t="s">
        <v>31</v>
      </c>
      <c r="D1364" s="23">
        <v>1146.0</v>
      </c>
      <c r="E1364" s="23">
        <v>1057.0</v>
      </c>
      <c r="F1364" s="98">
        <f t="shared" si="1"/>
        <v>-0.07766143106</v>
      </c>
      <c r="G1364" s="23">
        <v>937.0</v>
      </c>
      <c r="H1364" s="98">
        <f t="shared" si="2"/>
        <v>-0.1135288553</v>
      </c>
      <c r="I1364" s="23">
        <v>988.0</v>
      </c>
      <c r="J1364" s="98">
        <f t="shared" si="3"/>
        <v>0.05442902882</v>
      </c>
      <c r="K1364" s="23">
        <v>882.0</v>
      </c>
      <c r="L1364" s="98">
        <f t="shared" si="4"/>
        <v>-0.1072874494</v>
      </c>
      <c r="M1364" s="98">
        <f t="shared" si="5"/>
        <v>-0.2303664921</v>
      </c>
    </row>
    <row r="1365">
      <c r="A1365" s="26" t="s">
        <v>1271</v>
      </c>
      <c r="B1365" s="20" t="s">
        <v>180</v>
      </c>
      <c r="C1365" s="21" t="s">
        <v>31</v>
      </c>
      <c r="D1365" s="23">
        <v>503.0</v>
      </c>
      <c r="E1365" s="23">
        <v>398.0</v>
      </c>
      <c r="F1365" s="98">
        <f t="shared" si="1"/>
        <v>-0.2087475149</v>
      </c>
      <c r="G1365" s="23">
        <v>334.0</v>
      </c>
      <c r="H1365" s="98">
        <f t="shared" si="2"/>
        <v>-0.1608040201</v>
      </c>
      <c r="I1365" s="23">
        <v>398.0</v>
      </c>
      <c r="J1365" s="98">
        <f t="shared" si="3"/>
        <v>0.1916167665</v>
      </c>
      <c r="K1365" s="23">
        <v>384.0</v>
      </c>
      <c r="L1365" s="98">
        <f t="shared" si="4"/>
        <v>-0.0351758794</v>
      </c>
      <c r="M1365" s="98">
        <f t="shared" si="5"/>
        <v>-0.2365805169</v>
      </c>
    </row>
    <row r="1366">
      <c r="A1366" s="26" t="s">
        <v>1283</v>
      </c>
      <c r="B1366" s="20" t="s">
        <v>180</v>
      </c>
      <c r="C1366" s="21" t="s">
        <v>31</v>
      </c>
      <c r="D1366" s="23">
        <v>621.0</v>
      </c>
      <c r="E1366" s="23">
        <v>502.0</v>
      </c>
      <c r="F1366" s="98">
        <f t="shared" si="1"/>
        <v>-0.191626409</v>
      </c>
      <c r="G1366" s="23">
        <v>440.0</v>
      </c>
      <c r="H1366" s="98">
        <f t="shared" si="2"/>
        <v>-0.1235059761</v>
      </c>
      <c r="I1366" s="23">
        <v>455.0</v>
      </c>
      <c r="J1366" s="98">
        <f t="shared" si="3"/>
        <v>0.03409090909</v>
      </c>
      <c r="K1366" s="23">
        <v>462.0</v>
      </c>
      <c r="L1366" s="98">
        <f t="shared" si="4"/>
        <v>0.01538461538</v>
      </c>
      <c r="M1366" s="98">
        <f t="shared" si="5"/>
        <v>-0.2560386473</v>
      </c>
    </row>
    <row r="1367">
      <c r="A1367" s="26" t="s">
        <v>1266</v>
      </c>
      <c r="B1367" s="20" t="s">
        <v>283</v>
      </c>
      <c r="C1367" s="21" t="s">
        <v>31</v>
      </c>
      <c r="D1367" s="23">
        <v>2612.0</v>
      </c>
      <c r="E1367" s="23">
        <v>1740.0</v>
      </c>
      <c r="F1367" s="98">
        <f t="shared" si="1"/>
        <v>-0.3338437979</v>
      </c>
      <c r="G1367" s="23">
        <v>1674.0</v>
      </c>
      <c r="H1367" s="98">
        <f t="shared" si="2"/>
        <v>-0.03793103448</v>
      </c>
      <c r="I1367" s="23">
        <v>1757.0</v>
      </c>
      <c r="J1367" s="98">
        <f t="shared" si="3"/>
        <v>0.0495818399</v>
      </c>
      <c r="K1367" s="23">
        <v>1924.0</v>
      </c>
      <c r="L1367" s="98">
        <f t="shared" si="4"/>
        <v>0.09504837792</v>
      </c>
      <c r="M1367" s="98">
        <f t="shared" si="5"/>
        <v>-0.2633996937</v>
      </c>
    </row>
    <row r="1368">
      <c r="A1368" s="26" t="s">
        <v>537</v>
      </c>
      <c r="B1368" s="20" t="s">
        <v>283</v>
      </c>
      <c r="C1368" s="21" t="s">
        <v>31</v>
      </c>
      <c r="D1368" s="23">
        <v>3800.0</v>
      </c>
      <c r="E1368" s="23">
        <v>2985.0</v>
      </c>
      <c r="F1368" s="98">
        <f t="shared" si="1"/>
        <v>-0.2144736842</v>
      </c>
      <c r="G1368" s="23">
        <v>2767.0</v>
      </c>
      <c r="H1368" s="98">
        <f t="shared" si="2"/>
        <v>-0.0730318258</v>
      </c>
      <c r="I1368" s="23">
        <v>2677.0</v>
      </c>
      <c r="J1368" s="98">
        <f t="shared" si="3"/>
        <v>-0.03252620166</v>
      </c>
      <c r="K1368" s="23">
        <v>2742.0</v>
      </c>
      <c r="L1368" s="98">
        <f t="shared" si="4"/>
        <v>0.02428091147</v>
      </c>
      <c r="M1368" s="98">
        <f t="shared" si="5"/>
        <v>-0.2784210526</v>
      </c>
    </row>
    <row r="1369">
      <c r="A1369" s="26" t="s">
        <v>111</v>
      </c>
      <c r="B1369" s="20" t="s">
        <v>180</v>
      </c>
      <c r="C1369" s="21" t="s">
        <v>31</v>
      </c>
      <c r="D1369" s="23">
        <v>891.0</v>
      </c>
      <c r="E1369" s="23">
        <v>663.0</v>
      </c>
      <c r="F1369" s="98">
        <f t="shared" si="1"/>
        <v>-0.2558922559</v>
      </c>
      <c r="G1369" s="23">
        <v>591.0</v>
      </c>
      <c r="H1369" s="98">
        <f t="shared" si="2"/>
        <v>-0.1085972851</v>
      </c>
      <c r="I1369" s="23">
        <v>576.0</v>
      </c>
      <c r="J1369" s="98">
        <f t="shared" si="3"/>
        <v>-0.02538071066</v>
      </c>
      <c r="K1369" s="23">
        <v>624.0</v>
      </c>
      <c r="L1369" s="98">
        <f t="shared" si="4"/>
        <v>0.08333333333</v>
      </c>
      <c r="M1369" s="98">
        <f t="shared" si="5"/>
        <v>-0.2996632997</v>
      </c>
    </row>
    <row r="1370">
      <c r="A1370" s="26" t="s">
        <v>323</v>
      </c>
      <c r="B1370" s="20" t="s">
        <v>180</v>
      </c>
      <c r="C1370" s="21" t="s">
        <v>31</v>
      </c>
      <c r="D1370" s="23">
        <v>966.0</v>
      </c>
      <c r="E1370" s="23">
        <v>643.0</v>
      </c>
      <c r="F1370" s="98">
        <f t="shared" si="1"/>
        <v>-0.33436853</v>
      </c>
      <c r="G1370" s="23">
        <v>644.0</v>
      </c>
      <c r="H1370" s="98">
        <f t="shared" si="2"/>
        <v>0.001555209953</v>
      </c>
      <c r="I1370" s="23">
        <v>620.0</v>
      </c>
      <c r="J1370" s="98">
        <f t="shared" si="3"/>
        <v>-0.03726708075</v>
      </c>
      <c r="K1370" s="23">
        <v>665.0</v>
      </c>
      <c r="L1370" s="98">
        <f t="shared" si="4"/>
        <v>0.07258064516</v>
      </c>
      <c r="M1370" s="98">
        <f t="shared" si="5"/>
        <v>-0.3115942029</v>
      </c>
    </row>
    <row r="1371">
      <c r="A1371" s="26" t="s">
        <v>1284</v>
      </c>
      <c r="B1371" s="20" t="s">
        <v>180</v>
      </c>
      <c r="C1371" s="21" t="s">
        <v>31</v>
      </c>
      <c r="D1371" s="23">
        <v>727.0</v>
      </c>
      <c r="E1371" s="23">
        <v>582.0</v>
      </c>
      <c r="F1371" s="98">
        <f t="shared" si="1"/>
        <v>-0.1994497937</v>
      </c>
      <c r="G1371" s="23">
        <v>521.0</v>
      </c>
      <c r="H1371" s="98">
        <f t="shared" si="2"/>
        <v>-0.1048109966</v>
      </c>
      <c r="I1371" s="23">
        <v>491.0</v>
      </c>
      <c r="J1371" s="98">
        <f t="shared" si="3"/>
        <v>-0.0575815739</v>
      </c>
      <c r="K1371" s="23">
        <v>478.0</v>
      </c>
      <c r="L1371" s="98">
        <f t="shared" si="4"/>
        <v>-0.02647657841</v>
      </c>
      <c r="M1371" s="98">
        <f t="shared" si="5"/>
        <v>-0.3425034388</v>
      </c>
    </row>
    <row r="1372">
      <c r="A1372" s="26" t="s">
        <v>1306</v>
      </c>
      <c r="B1372" s="20" t="s">
        <v>180</v>
      </c>
      <c r="C1372" s="21" t="s">
        <v>31</v>
      </c>
      <c r="D1372" s="23">
        <v>1238.0</v>
      </c>
      <c r="E1372" s="23">
        <v>999.0</v>
      </c>
      <c r="F1372" s="98">
        <f t="shared" si="1"/>
        <v>-0.1930533118</v>
      </c>
      <c r="G1372" s="23">
        <v>927.0</v>
      </c>
      <c r="H1372" s="98">
        <f t="shared" si="2"/>
        <v>-0.07207207207</v>
      </c>
      <c r="I1372" s="23">
        <v>831.0</v>
      </c>
      <c r="J1372" s="98">
        <f t="shared" si="3"/>
        <v>-0.1035598706</v>
      </c>
      <c r="K1372" s="23">
        <v>808.0</v>
      </c>
      <c r="L1372" s="98">
        <f t="shared" si="4"/>
        <v>-0.02767749699</v>
      </c>
      <c r="M1372" s="98">
        <f t="shared" si="5"/>
        <v>-0.3473344103</v>
      </c>
    </row>
    <row r="1373">
      <c r="A1373" s="26" t="s">
        <v>1267</v>
      </c>
      <c r="B1373" s="20" t="s">
        <v>283</v>
      </c>
      <c r="C1373" s="21" t="s">
        <v>31</v>
      </c>
      <c r="D1373" s="23">
        <v>1470.0</v>
      </c>
      <c r="E1373" s="23">
        <v>1091.0</v>
      </c>
      <c r="F1373" s="98">
        <f t="shared" si="1"/>
        <v>-0.2578231293</v>
      </c>
      <c r="G1373" s="23">
        <v>1013.0</v>
      </c>
      <c r="H1373" s="98">
        <f t="shared" si="2"/>
        <v>-0.07149404216</v>
      </c>
      <c r="I1373" s="23">
        <v>951.0</v>
      </c>
      <c r="J1373" s="98">
        <f t="shared" si="3"/>
        <v>-0.06120434353</v>
      </c>
      <c r="K1373" s="23">
        <v>950.0</v>
      </c>
      <c r="L1373" s="98">
        <f t="shared" si="4"/>
        <v>-0.001051524711</v>
      </c>
      <c r="M1373" s="98">
        <f t="shared" si="5"/>
        <v>-0.3537414966</v>
      </c>
    </row>
    <row r="1374">
      <c r="A1374" s="26" t="s">
        <v>1305</v>
      </c>
      <c r="B1374" s="20" t="s">
        <v>180</v>
      </c>
      <c r="C1374" s="21" t="s">
        <v>31</v>
      </c>
      <c r="D1374" s="23">
        <v>1005.0</v>
      </c>
      <c r="E1374" s="23">
        <v>888.0</v>
      </c>
      <c r="F1374" s="98">
        <f t="shared" si="1"/>
        <v>-0.1164179104</v>
      </c>
      <c r="G1374" s="23">
        <v>630.0</v>
      </c>
      <c r="H1374" s="98">
        <f t="shared" si="2"/>
        <v>-0.2905405405</v>
      </c>
      <c r="I1374" s="23">
        <v>592.0</v>
      </c>
      <c r="J1374" s="98">
        <f t="shared" si="3"/>
        <v>-0.06031746032</v>
      </c>
      <c r="K1374" s="23">
        <v>623.0</v>
      </c>
      <c r="L1374" s="98">
        <f t="shared" si="4"/>
        <v>0.05236486486</v>
      </c>
      <c r="M1374" s="98">
        <f t="shared" si="5"/>
        <v>-0.3800995025</v>
      </c>
    </row>
    <row r="1375">
      <c r="A1375" s="26" t="s">
        <v>619</v>
      </c>
      <c r="B1375" s="20" t="s">
        <v>283</v>
      </c>
      <c r="C1375" s="21" t="s">
        <v>31</v>
      </c>
      <c r="D1375" s="23">
        <v>2346.0</v>
      </c>
      <c r="E1375" s="23">
        <v>1502.0</v>
      </c>
      <c r="F1375" s="98">
        <f t="shared" si="1"/>
        <v>-0.3597612958</v>
      </c>
      <c r="G1375" s="23">
        <v>1342.0</v>
      </c>
      <c r="H1375" s="98">
        <f t="shared" si="2"/>
        <v>-0.1065246338</v>
      </c>
      <c r="I1375" s="23">
        <v>1330.0</v>
      </c>
      <c r="J1375" s="98">
        <f t="shared" si="3"/>
        <v>-0.008941877794</v>
      </c>
      <c r="K1375" s="23">
        <v>1390.0</v>
      </c>
      <c r="L1375" s="98">
        <f t="shared" si="4"/>
        <v>0.04511278195</v>
      </c>
      <c r="M1375" s="98">
        <f t="shared" si="5"/>
        <v>-0.4075021313</v>
      </c>
    </row>
    <row r="1376">
      <c r="A1376" s="26" t="s">
        <v>1276</v>
      </c>
      <c r="B1376" s="20" t="s">
        <v>180</v>
      </c>
      <c r="C1376" s="21" t="s">
        <v>31</v>
      </c>
      <c r="D1376" s="23">
        <v>936.0</v>
      </c>
      <c r="E1376" s="23">
        <v>708.0</v>
      </c>
      <c r="F1376" s="98">
        <f t="shared" si="1"/>
        <v>-0.2435897436</v>
      </c>
      <c r="G1376" s="23">
        <v>662.0</v>
      </c>
      <c r="H1376" s="98">
        <f t="shared" si="2"/>
        <v>-0.06497175141</v>
      </c>
      <c r="I1376" s="23">
        <v>594.0</v>
      </c>
      <c r="J1376" s="98">
        <f t="shared" si="3"/>
        <v>-0.1027190332</v>
      </c>
      <c r="K1376" s="23">
        <v>549.0</v>
      </c>
      <c r="L1376" s="98">
        <f t="shared" si="4"/>
        <v>-0.07575757576</v>
      </c>
      <c r="M1376" s="98">
        <f t="shared" si="5"/>
        <v>-0.4134615385</v>
      </c>
    </row>
    <row r="1377">
      <c r="A1377" s="26" t="s">
        <v>1280</v>
      </c>
      <c r="B1377" s="20" t="s">
        <v>180</v>
      </c>
      <c r="C1377" s="21" t="s">
        <v>31</v>
      </c>
      <c r="D1377" s="23">
        <v>830.0</v>
      </c>
      <c r="E1377" s="23">
        <v>563.0</v>
      </c>
      <c r="F1377" s="98">
        <f t="shared" si="1"/>
        <v>-0.321686747</v>
      </c>
      <c r="G1377" s="23">
        <v>485.0</v>
      </c>
      <c r="H1377" s="98">
        <f t="shared" si="2"/>
        <v>-0.1385435169</v>
      </c>
      <c r="I1377" s="23">
        <v>404.0</v>
      </c>
      <c r="J1377" s="98">
        <f t="shared" si="3"/>
        <v>-0.1670103093</v>
      </c>
      <c r="K1377" s="23">
        <v>457.0</v>
      </c>
      <c r="L1377" s="98">
        <f t="shared" si="4"/>
        <v>0.1311881188</v>
      </c>
      <c r="M1377" s="98">
        <f t="shared" si="5"/>
        <v>-0.4493975904</v>
      </c>
    </row>
    <row r="1378">
      <c r="A1378" s="100" t="s">
        <v>437</v>
      </c>
      <c r="B1378" s="11" t="s">
        <v>38</v>
      </c>
      <c r="C1378" s="12" t="s">
        <v>39</v>
      </c>
      <c r="D1378" s="14">
        <v>5056.0</v>
      </c>
      <c r="E1378" s="14">
        <v>15808.0</v>
      </c>
      <c r="F1378" s="98">
        <f t="shared" si="1"/>
        <v>2.126582278</v>
      </c>
      <c r="G1378" s="14">
        <v>21793.0</v>
      </c>
      <c r="H1378" s="98">
        <f t="shared" si="2"/>
        <v>0.3786057692</v>
      </c>
      <c r="I1378" s="14">
        <v>29995.0</v>
      </c>
      <c r="J1378" s="98">
        <f t="shared" si="3"/>
        <v>0.3763593815</v>
      </c>
      <c r="K1378" s="14">
        <v>32165.0</v>
      </c>
      <c r="L1378" s="98">
        <f t="shared" si="4"/>
        <v>0.0723453909</v>
      </c>
      <c r="M1378" s="98">
        <f t="shared" si="5"/>
        <v>5.361748418</v>
      </c>
    </row>
    <row r="1379">
      <c r="A1379" s="100" t="s">
        <v>538</v>
      </c>
      <c r="B1379" s="11" t="s">
        <v>362</v>
      </c>
      <c r="C1379" s="12" t="s">
        <v>39</v>
      </c>
      <c r="D1379" s="14">
        <v>1359.0</v>
      </c>
      <c r="E1379" s="14">
        <v>2452.0</v>
      </c>
      <c r="F1379" s="98">
        <f t="shared" si="1"/>
        <v>0.804267844</v>
      </c>
      <c r="G1379" s="14">
        <v>3897.0</v>
      </c>
      <c r="H1379" s="98">
        <f t="shared" si="2"/>
        <v>0.589314845</v>
      </c>
      <c r="I1379" s="14">
        <v>5162.0</v>
      </c>
      <c r="J1379" s="98">
        <f t="shared" si="3"/>
        <v>0.3246086733</v>
      </c>
      <c r="K1379" s="14">
        <v>6231.0</v>
      </c>
      <c r="L1379" s="98">
        <f t="shared" si="4"/>
        <v>0.2070902751</v>
      </c>
      <c r="M1379" s="98">
        <f t="shared" si="5"/>
        <v>3.584988962</v>
      </c>
    </row>
    <row r="1380">
      <c r="A1380" s="100" t="s">
        <v>293</v>
      </c>
      <c r="B1380" s="11" t="s">
        <v>294</v>
      </c>
      <c r="C1380" s="12" t="s">
        <v>39</v>
      </c>
      <c r="D1380" s="14">
        <v>12164.0</v>
      </c>
      <c r="E1380" s="14">
        <v>26629.0</v>
      </c>
      <c r="F1380" s="98">
        <f t="shared" si="1"/>
        <v>1.189164748</v>
      </c>
      <c r="G1380" s="14">
        <v>28942.0</v>
      </c>
      <c r="H1380" s="98">
        <f t="shared" si="2"/>
        <v>0.08686019002</v>
      </c>
      <c r="I1380" s="14">
        <v>40892.0</v>
      </c>
      <c r="J1380" s="98">
        <f t="shared" si="3"/>
        <v>0.412894755</v>
      </c>
      <c r="K1380" s="14">
        <v>46945.0</v>
      </c>
      <c r="L1380" s="98">
        <f t="shared" si="4"/>
        <v>0.1480240634</v>
      </c>
      <c r="M1380" s="98">
        <f t="shared" si="5"/>
        <v>2.859339033</v>
      </c>
    </row>
    <row r="1381">
      <c r="A1381" s="100" t="s">
        <v>1326</v>
      </c>
      <c r="B1381" s="11" t="s">
        <v>153</v>
      </c>
      <c r="C1381" s="12" t="s">
        <v>39</v>
      </c>
      <c r="D1381" s="14">
        <v>459.0</v>
      </c>
      <c r="E1381" s="14">
        <v>1175.0</v>
      </c>
      <c r="F1381" s="98">
        <f t="shared" si="1"/>
        <v>1.559912854</v>
      </c>
      <c r="G1381" s="14">
        <v>1633.0</v>
      </c>
      <c r="H1381" s="98">
        <f t="shared" si="2"/>
        <v>0.389787234</v>
      </c>
      <c r="I1381" s="14">
        <v>1599.0</v>
      </c>
      <c r="J1381" s="98">
        <f t="shared" si="3"/>
        <v>-0.02082057563</v>
      </c>
      <c r="K1381" s="14">
        <v>1744.0</v>
      </c>
      <c r="L1381" s="98">
        <f t="shared" si="4"/>
        <v>0.09068167605</v>
      </c>
      <c r="M1381" s="98">
        <f t="shared" si="5"/>
        <v>2.79956427</v>
      </c>
    </row>
    <row r="1382">
      <c r="A1382" s="100" t="s">
        <v>186</v>
      </c>
      <c r="B1382" s="11" t="s">
        <v>153</v>
      </c>
      <c r="C1382" s="12" t="s">
        <v>39</v>
      </c>
      <c r="D1382" s="14">
        <v>1139.0</v>
      </c>
      <c r="E1382" s="14">
        <v>1708.0</v>
      </c>
      <c r="F1382" s="98">
        <f t="shared" si="1"/>
        <v>0.4995610184</v>
      </c>
      <c r="G1382" s="14">
        <v>2094.0</v>
      </c>
      <c r="H1382" s="98">
        <f t="shared" si="2"/>
        <v>0.2259953162</v>
      </c>
      <c r="I1382" s="14">
        <v>2499.0</v>
      </c>
      <c r="J1382" s="98">
        <f t="shared" si="3"/>
        <v>0.1934097421</v>
      </c>
      <c r="K1382" s="14">
        <v>3379.0</v>
      </c>
      <c r="L1382" s="98">
        <f t="shared" si="4"/>
        <v>0.3521408563</v>
      </c>
      <c r="M1382" s="98">
        <f t="shared" si="5"/>
        <v>1.966637401</v>
      </c>
    </row>
    <row r="1383">
      <c r="A1383" s="101" t="s">
        <v>37</v>
      </c>
      <c r="B1383" s="11" t="s">
        <v>38</v>
      </c>
      <c r="C1383" s="12" t="s">
        <v>39</v>
      </c>
      <c r="D1383" s="14">
        <f>104857+1407+5940+5765+19030</f>
        <v>136999</v>
      </c>
      <c r="E1383" s="14">
        <f>224326+5407+21107+5935+51622</f>
        <v>308397</v>
      </c>
      <c r="F1383" s="98">
        <f t="shared" si="1"/>
        <v>1.251089424</v>
      </c>
      <c r="G1383" s="14">
        <f>237595+7697+29407+6855+64248</f>
        <v>345802</v>
      </c>
      <c r="H1383" s="98">
        <f t="shared" si="2"/>
        <v>0.1212884691</v>
      </c>
      <c r="I1383" s="14">
        <f>252981+11104+42911+9357+77149</f>
        <v>393502</v>
      </c>
      <c r="J1383" s="98">
        <f t="shared" si="3"/>
        <v>0.1379402086</v>
      </c>
      <c r="K1383" s="14">
        <f>253504+12156+47085+10672+75797</f>
        <v>399214</v>
      </c>
      <c r="L1383" s="98">
        <f t="shared" si="4"/>
        <v>0.01451580932</v>
      </c>
      <c r="M1383" s="98">
        <f t="shared" si="5"/>
        <v>1.913992073</v>
      </c>
    </row>
    <row r="1384">
      <c r="A1384" s="101" t="s">
        <v>143</v>
      </c>
      <c r="B1384" s="11" t="s">
        <v>38</v>
      </c>
      <c r="C1384" s="12" t="s">
        <v>39</v>
      </c>
      <c r="D1384" s="14">
        <f>16050+3088</f>
        <v>19138</v>
      </c>
      <c r="E1384" s="14">
        <f>2699+38125</f>
        <v>40824</v>
      </c>
      <c r="F1384" s="98">
        <f t="shared" si="1"/>
        <v>1.133138259</v>
      </c>
      <c r="G1384" s="14">
        <f>43496+3200</f>
        <v>46696</v>
      </c>
      <c r="H1384" s="98">
        <f t="shared" si="2"/>
        <v>0.1438369587</v>
      </c>
      <c r="I1384" s="14">
        <f>49376+3945</f>
        <v>53321</v>
      </c>
      <c r="J1384" s="98">
        <f t="shared" si="3"/>
        <v>0.1418751071</v>
      </c>
      <c r="K1384" s="14">
        <f>49303+4196</f>
        <v>53499</v>
      </c>
      <c r="L1384" s="98">
        <f t="shared" si="4"/>
        <v>0.003338271975</v>
      </c>
      <c r="M1384" s="98">
        <f t="shared" si="5"/>
        <v>1.79543317</v>
      </c>
    </row>
    <row r="1385">
      <c r="A1385" s="100" t="s">
        <v>292</v>
      </c>
      <c r="B1385" s="11" t="s">
        <v>38</v>
      </c>
      <c r="C1385" s="12" t="s">
        <v>39</v>
      </c>
      <c r="D1385" s="14">
        <v>13765.0</v>
      </c>
      <c r="E1385" s="14">
        <f>22754+9825</f>
        <v>32579</v>
      </c>
      <c r="F1385" s="98">
        <f t="shared" si="1"/>
        <v>1.366799855</v>
      </c>
      <c r="G1385" s="14">
        <f>9543+24174</f>
        <v>33717</v>
      </c>
      <c r="H1385" s="98">
        <f t="shared" si="2"/>
        <v>0.03493047669</v>
      </c>
      <c r="I1385" s="14">
        <f>25898+10421</f>
        <v>36319</v>
      </c>
      <c r="J1385" s="98">
        <f t="shared" si="3"/>
        <v>0.07717175312</v>
      </c>
      <c r="K1385" s="14">
        <f>25248+10577</f>
        <v>35825</v>
      </c>
      <c r="L1385" s="98">
        <f t="shared" si="4"/>
        <v>-0.01360169608</v>
      </c>
      <c r="M1385" s="98">
        <f t="shared" si="5"/>
        <v>1.602615329</v>
      </c>
    </row>
    <row r="1386">
      <c r="A1386" s="100" t="s">
        <v>342</v>
      </c>
      <c r="B1386" s="11" t="s">
        <v>362</v>
      </c>
      <c r="C1386" s="12" t="s">
        <v>39</v>
      </c>
      <c r="D1386" s="14">
        <v>4007.0</v>
      </c>
      <c r="E1386" s="14">
        <v>6585.0</v>
      </c>
      <c r="F1386" s="98">
        <f t="shared" si="1"/>
        <v>0.6433740953</v>
      </c>
      <c r="G1386" s="14">
        <v>7841.0</v>
      </c>
      <c r="H1386" s="98">
        <f t="shared" si="2"/>
        <v>0.1907365224</v>
      </c>
      <c r="I1386" s="14">
        <v>7974.0</v>
      </c>
      <c r="J1386" s="98">
        <f t="shared" si="3"/>
        <v>0.01696212218</v>
      </c>
      <c r="K1386" s="14">
        <v>8158.0</v>
      </c>
      <c r="L1386" s="98">
        <f t="shared" si="4"/>
        <v>0.02307499373</v>
      </c>
      <c r="M1386" s="98">
        <f t="shared" si="5"/>
        <v>1.03593711</v>
      </c>
    </row>
    <row r="1387">
      <c r="A1387" s="100" t="s">
        <v>672</v>
      </c>
      <c r="B1387" s="11" t="s">
        <v>153</v>
      </c>
      <c r="C1387" s="12" t="s">
        <v>39</v>
      </c>
      <c r="D1387" s="14">
        <v>2505.0</v>
      </c>
      <c r="E1387" s="14">
        <v>4032.0</v>
      </c>
      <c r="F1387" s="98">
        <f t="shared" si="1"/>
        <v>0.6095808383</v>
      </c>
      <c r="G1387" s="14">
        <v>3894.0</v>
      </c>
      <c r="H1387" s="98">
        <f t="shared" si="2"/>
        <v>-0.03422619048</v>
      </c>
      <c r="I1387" s="14">
        <v>4578.0</v>
      </c>
      <c r="J1387" s="98">
        <f t="shared" si="3"/>
        <v>0.1756548536</v>
      </c>
      <c r="K1387" s="14">
        <v>5018.0</v>
      </c>
      <c r="L1387" s="98">
        <f t="shared" si="4"/>
        <v>0.09611183923</v>
      </c>
      <c r="M1387" s="98">
        <f t="shared" si="5"/>
        <v>1.003193613</v>
      </c>
    </row>
    <row r="1388">
      <c r="A1388" s="100" t="s">
        <v>152</v>
      </c>
      <c r="B1388" s="11" t="s">
        <v>153</v>
      </c>
      <c r="C1388" s="12" t="s">
        <v>39</v>
      </c>
      <c r="D1388" s="14">
        <v>15693.0</v>
      </c>
      <c r="E1388" s="14">
        <v>27149.0</v>
      </c>
      <c r="F1388" s="98">
        <f t="shared" si="1"/>
        <v>0.7300070095</v>
      </c>
      <c r="G1388" s="14">
        <v>30255.0</v>
      </c>
      <c r="H1388" s="98">
        <f t="shared" si="2"/>
        <v>0.1144056871</v>
      </c>
      <c r="I1388" s="14">
        <v>27612.0</v>
      </c>
      <c r="J1388" s="98">
        <f t="shared" si="3"/>
        <v>-0.08735746158</v>
      </c>
      <c r="K1388" s="14">
        <v>30532.0</v>
      </c>
      <c r="L1388" s="98">
        <f t="shared" si="4"/>
        <v>0.1057511227</v>
      </c>
      <c r="M1388" s="98">
        <f t="shared" si="5"/>
        <v>0.9455808322</v>
      </c>
    </row>
    <row r="1389">
      <c r="A1389" s="100" t="s">
        <v>1329</v>
      </c>
      <c r="B1389" s="11" t="s">
        <v>153</v>
      </c>
      <c r="C1389" s="12" t="s">
        <v>39</v>
      </c>
      <c r="D1389" s="14">
        <v>1979.0</v>
      </c>
      <c r="E1389" s="14">
        <v>2681.0</v>
      </c>
      <c r="F1389" s="98">
        <f t="shared" si="1"/>
        <v>0.3547246084</v>
      </c>
      <c r="G1389" s="14">
        <v>2590.0</v>
      </c>
      <c r="H1389" s="98">
        <f t="shared" si="2"/>
        <v>-0.03394255875</v>
      </c>
      <c r="I1389" s="14">
        <v>2969.0</v>
      </c>
      <c r="J1389" s="98">
        <f t="shared" si="3"/>
        <v>0.1463320463</v>
      </c>
      <c r="K1389" s="14">
        <v>3683.0</v>
      </c>
      <c r="L1389" s="98">
        <f t="shared" si="4"/>
        <v>0.2404850118</v>
      </c>
      <c r="M1389" s="98">
        <f t="shared" si="5"/>
        <v>0.8610409298</v>
      </c>
    </row>
    <row r="1390">
      <c r="A1390" s="100" t="s">
        <v>241</v>
      </c>
      <c r="B1390" s="11" t="s">
        <v>362</v>
      </c>
      <c r="C1390" s="12" t="s">
        <v>39</v>
      </c>
      <c r="D1390" s="14">
        <v>6028.0</v>
      </c>
      <c r="E1390" s="14">
        <v>8565.0</v>
      </c>
      <c r="F1390" s="98">
        <f t="shared" si="1"/>
        <v>0.4208692767</v>
      </c>
      <c r="G1390" s="14">
        <v>11375.0</v>
      </c>
      <c r="H1390" s="98">
        <f t="shared" si="2"/>
        <v>0.3280793929</v>
      </c>
      <c r="I1390" s="14">
        <v>11953.0</v>
      </c>
      <c r="J1390" s="98">
        <f t="shared" si="3"/>
        <v>0.05081318681</v>
      </c>
      <c r="K1390" s="14">
        <v>11159.0</v>
      </c>
      <c r="L1390" s="98">
        <f t="shared" si="4"/>
        <v>-0.06642683845</v>
      </c>
      <c r="M1390" s="98">
        <f t="shared" si="5"/>
        <v>0.851194426</v>
      </c>
    </row>
    <row r="1391">
      <c r="A1391" s="100" t="s">
        <v>280</v>
      </c>
      <c r="B1391" s="11" t="s">
        <v>281</v>
      </c>
      <c r="C1391" s="12" t="s">
        <v>39</v>
      </c>
      <c r="D1391" s="14">
        <v>6104.0</v>
      </c>
      <c r="E1391" s="14">
        <v>8696.0</v>
      </c>
      <c r="F1391" s="98">
        <f t="shared" si="1"/>
        <v>0.4246395806</v>
      </c>
      <c r="G1391" s="14">
        <v>9952.0</v>
      </c>
      <c r="H1391" s="98">
        <f t="shared" si="2"/>
        <v>0.1444342226</v>
      </c>
      <c r="I1391" s="14">
        <v>10997.0</v>
      </c>
      <c r="J1391" s="98">
        <f t="shared" si="3"/>
        <v>0.1050040193</v>
      </c>
      <c r="K1391" s="14">
        <v>11199.0</v>
      </c>
      <c r="L1391" s="98">
        <f t="shared" si="4"/>
        <v>0.01836864599</v>
      </c>
      <c r="M1391" s="98">
        <f t="shared" si="5"/>
        <v>0.8346985583</v>
      </c>
    </row>
    <row r="1392">
      <c r="A1392" s="100" t="s">
        <v>408</v>
      </c>
      <c r="B1392" s="11" t="s">
        <v>281</v>
      </c>
      <c r="C1392" s="12" t="s">
        <v>39</v>
      </c>
      <c r="D1392" s="14">
        <v>5114.0</v>
      </c>
      <c r="E1392" s="14">
        <f>5176+1250</f>
        <v>6426</v>
      </c>
      <c r="F1392" s="98">
        <f t="shared" si="1"/>
        <v>0.2565506453</v>
      </c>
      <c r="G1392" s="14">
        <f>993+5181</f>
        <v>6174</v>
      </c>
      <c r="H1392" s="98">
        <f t="shared" si="2"/>
        <v>-0.03921568627</v>
      </c>
      <c r="I1392" s="14">
        <f>6010+1258</f>
        <v>7268</v>
      </c>
      <c r="J1392" s="98">
        <f t="shared" si="3"/>
        <v>0.1771946874</v>
      </c>
      <c r="K1392" s="14">
        <f>7282+1560</f>
        <v>8842</v>
      </c>
      <c r="L1392" s="98">
        <f t="shared" si="4"/>
        <v>0.2165657677</v>
      </c>
      <c r="M1392" s="98">
        <f t="shared" si="5"/>
        <v>0.7289792726</v>
      </c>
    </row>
    <row r="1393">
      <c r="A1393" s="100" t="s">
        <v>1330</v>
      </c>
      <c r="B1393" s="11" t="s">
        <v>38</v>
      </c>
      <c r="C1393" s="12" t="s">
        <v>39</v>
      </c>
      <c r="D1393" s="14">
        <v>6445.0</v>
      </c>
      <c r="E1393" s="14">
        <v>10107.0</v>
      </c>
      <c r="F1393" s="98">
        <f t="shared" si="1"/>
        <v>0.5681923972</v>
      </c>
      <c r="G1393" s="14">
        <v>10077.0</v>
      </c>
      <c r="H1393" s="98">
        <f t="shared" si="2"/>
        <v>-0.002968239834</v>
      </c>
      <c r="I1393" s="14">
        <v>10304.0</v>
      </c>
      <c r="J1393" s="98">
        <f t="shared" si="3"/>
        <v>0.0225265456</v>
      </c>
      <c r="K1393" s="14">
        <v>10625.0</v>
      </c>
      <c r="L1393" s="98">
        <f t="shared" si="4"/>
        <v>0.03115295031</v>
      </c>
      <c r="M1393" s="98">
        <f t="shared" si="5"/>
        <v>0.6485647789</v>
      </c>
    </row>
    <row r="1394">
      <c r="A1394" s="100" t="s">
        <v>721</v>
      </c>
      <c r="B1394" s="11" t="s">
        <v>294</v>
      </c>
      <c r="C1394" s="12" t="s">
        <v>39</v>
      </c>
      <c r="D1394" s="14">
        <v>4519.0</v>
      </c>
      <c r="E1394" s="14">
        <v>5848.0</v>
      </c>
      <c r="F1394" s="98">
        <f t="shared" si="1"/>
        <v>0.2940916132</v>
      </c>
      <c r="G1394" s="14">
        <v>5670.0</v>
      </c>
      <c r="H1394" s="98">
        <f t="shared" si="2"/>
        <v>-0.0304377565</v>
      </c>
      <c r="I1394" s="14">
        <v>6430.0</v>
      </c>
      <c r="J1394" s="98">
        <f t="shared" si="3"/>
        <v>0.1340388007</v>
      </c>
      <c r="K1394" s="14">
        <v>6998.0</v>
      </c>
      <c r="L1394" s="98">
        <f t="shared" si="4"/>
        <v>0.08833592535</v>
      </c>
      <c r="M1394" s="98">
        <f t="shared" si="5"/>
        <v>0.5485726931</v>
      </c>
    </row>
    <row r="1395">
      <c r="A1395" s="100" t="s">
        <v>1001</v>
      </c>
      <c r="B1395" s="11" t="s">
        <v>38</v>
      </c>
      <c r="C1395" s="12" t="s">
        <v>39</v>
      </c>
      <c r="D1395" s="14">
        <v>3085.0</v>
      </c>
      <c r="E1395" s="14">
        <v>2739.0</v>
      </c>
      <c r="F1395" s="98">
        <f t="shared" si="1"/>
        <v>-0.1121555916</v>
      </c>
      <c r="G1395" s="14">
        <v>3199.0</v>
      </c>
      <c r="H1395" s="98">
        <f t="shared" si="2"/>
        <v>0.1679445053</v>
      </c>
      <c r="I1395" s="14">
        <v>3967.0</v>
      </c>
      <c r="J1395" s="98">
        <f t="shared" si="3"/>
        <v>0.2400750234</v>
      </c>
      <c r="K1395" s="14">
        <v>4611.0</v>
      </c>
      <c r="L1395" s="98">
        <f t="shared" si="4"/>
        <v>0.1623392992</v>
      </c>
      <c r="M1395" s="98">
        <f t="shared" si="5"/>
        <v>0.4946515397</v>
      </c>
    </row>
    <row r="1396">
      <c r="A1396" s="11" t="s">
        <v>627</v>
      </c>
      <c r="B1396" s="11" t="s">
        <v>38</v>
      </c>
      <c r="C1396" s="12" t="s">
        <v>39</v>
      </c>
      <c r="D1396" s="14">
        <v>5714.0</v>
      </c>
      <c r="E1396" s="14">
        <v>7878.0</v>
      </c>
      <c r="F1396" s="98">
        <f t="shared" si="1"/>
        <v>0.3787189359</v>
      </c>
      <c r="G1396" s="14">
        <v>8606.0</v>
      </c>
      <c r="H1396" s="98">
        <f t="shared" si="2"/>
        <v>0.09240924092</v>
      </c>
      <c r="I1396" s="14">
        <v>7677.0</v>
      </c>
      <c r="J1396" s="98">
        <f t="shared" si="3"/>
        <v>-0.1079479433</v>
      </c>
      <c r="K1396" s="14">
        <v>8185.0</v>
      </c>
      <c r="L1396" s="98">
        <f t="shared" si="4"/>
        <v>0.06617168165</v>
      </c>
      <c r="M1396" s="98">
        <f t="shared" si="5"/>
        <v>0.4324466223</v>
      </c>
    </row>
    <row r="1397">
      <c r="A1397" s="100" t="s">
        <v>1333</v>
      </c>
      <c r="B1397" s="11" t="s">
        <v>281</v>
      </c>
      <c r="C1397" s="12" t="s">
        <v>39</v>
      </c>
      <c r="D1397" s="14">
        <v>1310.0</v>
      </c>
      <c r="E1397" s="14">
        <v>778.0</v>
      </c>
      <c r="F1397" s="98">
        <f t="shared" si="1"/>
        <v>-0.4061068702</v>
      </c>
      <c r="G1397" s="14">
        <v>1033.0</v>
      </c>
      <c r="H1397" s="98">
        <f t="shared" si="2"/>
        <v>0.3277634961</v>
      </c>
      <c r="I1397" s="14">
        <v>1314.0</v>
      </c>
      <c r="J1397" s="98">
        <f t="shared" si="3"/>
        <v>0.2720232333</v>
      </c>
      <c r="K1397" s="14">
        <v>1790.0</v>
      </c>
      <c r="L1397" s="98">
        <f t="shared" si="4"/>
        <v>0.3622526636</v>
      </c>
      <c r="M1397" s="98">
        <f t="shared" si="5"/>
        <v>0.3664122137</v>
      </c>
    </row>
    <row r="1398">
      <c r="A1398" s="100" t="s">
        <v>335</v>
      </c>
      <c r="B1398" s="11" t="s">
        <v>294</v>
      </c>
      <c r="C1398" s="12" t="s">
        <v>39</v>
      </c>
      <c r="D1398" s="14">
        <v>2887.0</v>
      </c>
      <c r="E1398" s="14">
        <v>3420.0</v>
      </c>
      <c r="F1398" s="98">
        <f t="shared" si="1"/>
        <v>0.1846207135</v>
      </c>
      <c r="G1398" s="14">
        <v>3290.0</v>
      </c>
      <c r="H1398" s="98">
        <f t="shared" si="2"/>
        <v>-0.03801169591</v>
      </c>
      <c r="I1398" s="14">
        <v>3666.0</v>
      </c>
      <c r="J1398" s="98">
        <f t="shared" si="3"/>
        <v>0.1142857143</v>
      </c>
      <c r="K1398" s="14">
        <v>3842.0</v>
      </c>
      <c r="L1398" s="98">
        <f t="shared" si="4"/>
        <v>0.04800872886</v>
      </c>
      <c r="M1398" s="98">
        <f t="shared" si="5"/>
        <v>0.3307932109</v>
      </c>
    </row>
    <row r="1399">
      <c r="A1399" s="100" t="s">
        <v>1327</v>
      </c>
      <c r="B1399" s="11" t="s">
        <v>153</v>
      </c>
      <c r="C1399" s="12" t="s">
        <v>39</v>
      </c>
      <c r="D1399" s="14">
        <v>1202.0</v>
      </c>
      <c r="E1399" s="14">
        <v>1276.0</v>
      </c>
      <c r="F1399" s="98">
        <f t="shared" si="1"/>
        <v>0.0615640599</v>
      </c>
      <c r="G1399" s="14">
        <v>1389.0</v>
      </c>
      <c r="H1399" s="98">
        <f t="shared" si="2"/>
        <v>0.08855799373</v>
      </c>
      <c r="I1399" s="14">
        <v>1382.0</v>
      </c>
      <c r="J1399" s="98">
        <f t="shared" si="3"/>
        <v>-0.005039596832</v>
      </c>
      <c r="K1399" s="14">
        <v>1492.0</v>
      </c>
      <c r="L1399" s="98">
        <f t="shared" si="4"/>
        <v>0.07959479016</v>
      </c>
      <c r="M1399" s="98">
        <f t="shared" si="5"/>
        <v>0.2412645591</v>
      </c>
    </row>
    <row r="1400">
      <c r="A1400" s="100" t="s">
        <v>1335</v>
      </c>
      <c r="B1400" s="11" t="s">
        <v>281</v>
      </c>
      <c r="C1400" s="12" t="s">
        <v>39</v>
      </c>
      <c r="D1400" s="14">
        <v>3949.0</v>
      </c>
      <c r="E1400" s="14">
        <v>4048.0</v>
      </c>
      <c r="F1400" s="98">
        <f t="shared" si="1"/>
        <v>0.02506963788</v>
      </c>
      <c r="G1400" s="14">
        <v>3397.0</v>
      </c>
      <c r="H1400" s="98">
        <f t="shared" si="2"/>
        <v>-0.1608201581</v>
      </c>
      <c r="I1400" s="14">
        <v>4279.0</v>
      </c>
      <c r="J1400" s="98">
        <f t="shared" si="3"/>
        <v>0.2596408596</v>
      </c>
      <c r="K1400" s="14">
        <v>4604.0</v>
      </c>
      <c r="L1400" s="98">
        <f t="shared" si="4"/>
        <v>0.07595232531</v>
      </c>
      <c r="M1400" s="98">
        <f t="shared" si="5"/>
        <v>0.1658647759</v>
      </c>
    </row>
    <row r="1401">
      <c r="A1401" s="100" t="s">
        <v>1334</v>
      </c>
      <c r="B1401" s="11" t="s">
        <v>281</v>
      </c>
      <c r="C1401" s="12" t="s">
        <v>39</v>
      </c>
      <c r="D1401" s="14">
        <v>2952.0</v>
      </c>
      <c r="E1401" s="14">
        <v>2324.0</v>
      </c>
      <c r="F1401" s="98">
        <f t="shared" si="1"/>
        <v>-0.2127371274</v>
      </c>
      <c r="G1401" s="14">
        <v>2316.0</v>
      </c>
      <c r="H1401" s="98">
        <f t="shared" si="2"/>
        <v>-0.003442340792</v>
      </c>
      <c r="I1401" s="14">
        <v>2823.0</v>
      </c>
      <c r="J1401" s="98">
        <f t="shared" si="3"/>
        <v>0.2189119171</v>
      </c>
      <c r="K1401" s="14">
        <v>3230.0</v>
      </c>
      <c r="L1401" s="98">
        <f t="shared" si="4"/>
        <v>0.1441728657</v>
      </c>
      <c r="M1401" s="98">
        <f t="shared" si="5"/>
        <v>0.09417344173</v>
      </c>
    </row>
    <row r="1402">
      <c r="A1402" s="100" t="s">
        <v>622</v>
      </c>
      <c r="B1402" s="11" t="s">
        <v>281</v>
      </c>
      <c r="C1402" s="12" t="s">
        <v>39</v>
      </c>
      <c r="D1402" s="14">
        <v>1117.0</v>
      </c>
      <c r="E1402" s="14">
        <v>1037.0</v>
      </c>
      <c r="F1402" s="98">
        <f t="shared" si="1"/>
        <v>-0.07162041182</v>
      </c>
      <c r="G1402" s="14">
        <v>759.0</v>
      </c>
      <c r="H1402" s="98">
        <f t="shared" si="2"/>
        <v>-0.2680810029</v>
      </c>
      <c r="I1402" s="14">
        <v>1118.0</v>
      </c>
      <c r="J1402" s="98">
        <f t="shared" si="3"/>
        <v>0.4729907773</v>
      </c>
      <c r="K1402" s="14">
        <v>1199.0</v>
      </c>
      <c r="L1402" s="98">
        <f t="shared" si="4"/>
        <v>0.07245080501</v>
      </c>
      <c r="M1402" s="98">
        <f t="shared" si="5"/>
        <v>0.07341092211</v>
      </c>
    </row>
    <row r="1403">
      <c r="A1403" s="100" t="s">
        <v>291</v>
      </c>
      <c r="B1403" s="11" t="s">
        <v>38</v>
      </c>
      <c r="C1403" s="12" t="s">
        <v>39</v>
      </c>
      <c r="D1403" s="14">
        <v>2250.0</v>
      </c>
      <c r="E1403" s="14">
        <v>1404.0</v>
      </c>
      <c r="F1403" s="98">
        <f t="shared" si="1"/>
        <v>-0.376</v>
      </c>
      <c r="G1403" s="14">
        <v>1389.0</v>
      </c>
      <c r="H1403" s="98">
        <f t="shared" si="2"/>
        <v>-0.01068376068</v>
      </c>
      <c r="I1403" s="14">
        <v>1693.0</v>
      </c>
      <c r="J1403" s="98">
        <f t="shared" si="3"/>
        <v>0.218862491</v>
      </c>
      <c r="K1403" s="14">
        <v>2099.0</v>
      </c>
      <c r="L1403" s="98">
        <f t="shared" si="4"/>
        <v>0.2398109864</v>
      </c>
      <c r="M1403" s="98">
        <f t="shared" si="5"/>
        <v>-0.06711111111</v>
      </c>
    </row>
    <row r="1404">
      <c r="A1404" s="100" t="s">
        <v>1060</v>
      </c>
      <c r="B1404" s="11" t="s">
        <v>281</v>
      </c>
      <c r="C1404" s="12" t="s">
        <v>39</v>
      </c>
      <c r="D1404" s="14">
        <v>1949.0</v>
      </c>
      <c r="E1404" s="14">
        <v>1633.0</v>
      </c>
      <c r="F1404" s="98">
        <f t="shared" si="1"/>
        <v>-0.1621344279</v>
      </c>
      <c r="G1404" s="14">
        <v>1301.0</v>
      </c>
      <c r="H1404" s="98">
        <f t="shared" si="2"/>
        <v>-0.2033067973</v>
      </c>
      <c r="I1404" s="14">
        <v>1535.0</v>
      </c>
      <c r="J1404" s="98">
        <f t="shared" si="3"/>
        <v>0.1798616449</v>
      </c>
      <c r="K1404" s="14">
        <v>1629.0</v>
      </c>
      <c r="L1404" s="98">
        <f t="shared" si="4"/>
        <v>0.06123778502</v>
      </c>
      <c r="M1404" s="98">
        <f t="shared" si="5"/>
        <v>-0.1641867624</v>
      </c>
    </row>
    <row r="1405">
      <c r="A1405" s="100" t="s">
        <v>1331</v>
      </c>
      <c r="B1405" s="11" t="s">
        <v>38</v>
      </c>
      <c r="C1405" s="12" t="s">
        <v>39</v>
      </c>
      <c r="D1405" s="14">
        <v>1532.0</v>
      </c>
      <c r="E1405" s="14">
        <v>1124.0</v>
      </c>
      <c r="F1405" s="98">
        <f t="shared" si="1"/>
        <v>-0.2663185379</v>
      </c>
      <c r="G1405" s="14">
        <v>905.0</v>
      </c>
      <c r="H1405" s="98">
        <f t="shared" si="2"/>
        <v>-0.1948398577</v>
      </c>
      <c r="I1405" s="14">
        <v>946.0</v>
      </c>
      <c r="J1405" s="98">
        <f t="shared" si="3"/>
        <v>0.0453038674</v>
      </c>
      <c r="K1405" s="14">
        <v>1237.0</v>
      </c>
      <c r="L1405" s="98">
        <f t="shared" si="4"/>
        <v>0.3076109937</v>
      </c>
      <c r="M1405" s="98">
        <f t="shared" si="5"/>
        <v>-0.1925587467</v>
      </c>
    </row>
    <row r="1406">
      <c r="A1406" s="100" t="s">
        <v>1332</v>
      </c>
      <c r="B1406" s="11" t="s">
        <v>38</v>
      </c>
      <c r="C1406" s="12" t="s">
        <v>39</v>
      </c>
      <c r="D1406" s="14">
        <v>3810.0</v>
      </c>
      <c r="E1406" s="14">
        <v>3493.0</v>
      </c>
      <c r="F1406" s="98">
        <f t="shared" si="1"/>
        <v>-0.08320209974</v>
      </c>
      <c r="G1406" s="14">
        <v>3006.0</v>
      </c>
      <c r="H1406" s="98">
        <f t="shared" si="2"/>
        <v>-0.1394217005</v>
      </c>
      <c r="I1406" s="14">
        <v>2292.0</v>
      </c>
      <c r="J1406" s="98">
        <f t="shared" si="3"/>
        <v>-0.2375249501</v>
      </c>
      <c r="K1406" s="14">
        <v>2838.0</v>
      </c>
      <c r="L1406" s="98">
        <f t="shared" si="4"/>
        <v>0.2382198953</v>
      </c>
      <c r="M1406" s="98">
        <f t="shared" si="5"/>
        <v>-0.2551181102</v>
      </c>
    </row>
    <row r="1407">
      <c r="A1407" s="100" t="s">
        <v>1328</v>
      </c>
      <c r="B1407" s="11" t="s">
        <v>153</v>
      </c>
      <c r="C1407" s="12" t="s">
        <v>39</v>
      </c>
      <c r="D1407" s="14">
        <v>1203.0</v>
      </c>
      <c r="E1407" s="14">
        <v>1314.0</v>
      </c>
      <c r="F1407" s="98">
        <f t="shared" si="1"/>
        <v>0.09226932668</v>
      </c>
      <c r="G1407" s="14">
        <v>1038.0</v>
      </c>
      <c r="H1407" s="98">
        <f t="shared" si="2"/>
        <v>-0.2100456621</v>
      </c>
      <c r="I1407" s="14">
        <v>1029.0</v>
      </c>
      <c r="J1407" s="98">
        <f t="shared" si="3"/>
        <v>-0.008670520231</v>
      </c>
      <c r="K1407" s="14">
        <v>848.0</v>
      </c>
      <c r="L1407" s="98">
        <f t="shared" si="4"/>
        <v>-0.175898931</v>
      </c>
      <c r="M1407" s="98">
        <f t="shared" si="5"/>
        <v>-0.2950955943</v>
      </c>
    </row>
    <row r="1408">
      <c r="A1408" s="100" t="s">
        <v>1325</v>
      </c>
      <c r="B1408" s="11" t="s">
        <v>294</v>
      </c>
      <c r="C1408" s="12" t="s">
        <v>39</v>
      </c>
      <c r="D1408" s="14">
        <v>1018.0</v>
      </c>
      <c r="E1408" s="14">
        <v>481.0</v>
      </c>
      <c r="F1408" s="98">
        <f t="shared" si="1"/>
        <v>-0.5275049116</v>
      </c>
      <c r="G1408" s="14">
        <v>367.0</v>
      </c>
      <c r="H1408" s="98">
        <f t="shared" si="2"/>
        <v>-0.237006237</v>
      </c>
      <c r="I1408" s="14">
        <v>402.0</v>
      </c>
      <c r="J1408" s="98">
        <f t="shared" si="3"/>
        <v>0.09536784741</v>
      </c>
      <c r="K1408" s="14">
        <v>526.0</v>
      </c>
      <c r="L1408" s="98">
        <f t="shared" si="4"/>
        <v>0.3084577114</v>
      </c>
      <c r="M1408" s="98">
        <f t="shared" si="5"/>
        <v>-0.4833005894</v>
      </c>
    </row>
  </sheetData>
  <hyperlinks>
    <hyperlink r:id="rId1" ref="A22"/>
    <hyperlink r:id="rId2" ref="A69"/>
    <hyperlink r:id="rId3" ref="A127"/>
    <hyperlink r:id="rId4" ref="A480"/>
    <hyperlink r:id="rId5" location=":~:text=Lake%20George%2C%20NY%2C%20formerly%20called,%E2%80%9CLake%20George%E2%80%9D%20in%201962." ref="A571"/>
    <hyperlink r:id="rId6" ref="A635"/>
    <hyperlink r:id="rId7" ref="A774"/>
  </hyperlinks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32.75"/>
    <col customWidth="1" min="2" max="2" width="7.0"/>
    <col customWidth="1" min="5" max="5" width="21.0"/>
    <col customWidth="1" min="7" max="7" width="21.0"/>
    <col customWidth="1" min="9" max="9" width="21.0"/>
    <col customWidth="1" min="11" max="12" width="21.0"/>
  </cols>
  <sheetData>
    <row r="1">
      <c r="A1" s="102" t="s">
        <v>1370</v>
      </c>
      <c r="B1" s="103" t="s">
        <v>5</v>
      </c>
      <c r="C1" s="104" t="s">
        <v>7</v>
      </c>
      <c r="D1" s="104" t="s">
        <v>10</v>
      </c>
      <c r="E1" s="105" t="s">
        <v>2667</v>
      </c>
      <c r="F1" s="104" t="s">
        <v>13</v>
      </c>
      <c r="G1" s="105" t="s">
        <v>2668</v>
      </c>
      <c r="H1" s="104" t="s">
        <v>16</v>
      </c>
      <c r="I1" s="105" t="s">
        <v>2669</v>
      </c>
      <c r="J1" s="106" t="s">
        <v>19</v>
      </c>
      <c r="K1" s="105" t="s">
        <v>2670</v>
      </c>
      <c r="L1" s="105" t="s">
        <v>2671</v>
      </c>
    </row>
    <row r="2">
      <c r="A2" s="20" t="s">
        <v>1381</v>
      </c>
      <c r="B2" s="29" t="s">
        <v>1382</v>
      </c>
      <c r="C2" s="50">
        <v>13108.0</v>
      </c>
      <c r="D2" s="50">
        <v>20038.0</v>
      </c>
      <c r="E2" s="98">
        <f t="shared" ref="E2:E240" si="1">(D2-C2)/C2</f>
        <v>0.5286847727</v>
      </c>
      <c r="F2" s="50">
        <v>18908.0</v>
      </c>
      <c r="G2" s="98">
        <f t="shared" ref="G2:G2360" si="2">(F2-D2)/D2</f>
        <v>-0.05639285358</v>
      </c>
      <c r="H2" s="50">
        <v>16694.0</v>
      </c>
      <c r="I2" s="98">
        <f t="shared" ref="I2:I2360" si="3">(H2-F2)/F2</f>
        <v>-0.1170932938</v>
      </c>
      <c r="J2" s="50">
        <v>20977.0</v>
      </c>
      <c r="K2" s="98">
        <f t="shared" ref="K2:K2360" si="4">(J2-H2)/H2</f>
        <v>0.2565592428</v>
      </c>
      <c r="L2" s="98">
        <f t="shared" ref="L2:L240" si="5">(J2-C2)/C2</f>
        <v>0.600320415</v>
      </c>
    </row>
    <row r="3">
      <c r="A3" s="20" t="s">
        <v>828</v>
      </c>
      <c r="B3" s="29" t="s">
        <v>1382</v>
      </c>
      <c r="C3" s="50">
        <v>8603.0</v>
      </c>
      <c r="D3" s="50">
        <v>18178.0</v>
      </c>
      <c r="E3" s="98">
        <f t="shared" si="1"/>
        <v>1.112983843</v>
      </c>
      <c r="F3" s="50">
        <v>20730.0</v>
      </c>
      <c r="G3" s="98">
        <f t="shared" si="2"/>
        <v>0.1403894818</v>
      </c>
      <c r="H3" s="50">
        <v>28289.0</v>
      </c>
      <c r="I3" s="98">
        <f t="shared" si="3"/>
        <v>0.3646406175</v>
      </c>
      <c r="J3" s="50">
        <v>32324.0</v>
      </c>
      <c r="K3" s="98">
        <f t="shared" si="4"/>
        <v>0.1426349464</v>
      </c>
      <c r="L3" s="98">
        <f t="shared" si="5"/>
        <v>2.757293967</v>
      </c>
    </row>
    <row r="4">
      <c r="A4" s="20" t="s">
        <v>1384</v>
      </c>
      <c r="B4" s="29" t="s">
        <v>1382</v>
      </c>
      <c r="C4" s="50">
        <v>33979.0</v>
      </c>
      <c r="D4" s="50">
        <v>32728.0</v>
      </c>
      <c r="E4" s="98">
        <f t="shared" si="1"/>
        <v>-0.03681685747</v>
      </c>
      <c r="F4" s="50">
        <v>32067.0</v>
      </c>
      <c r="G4" s="98">
        <f t="shared" si="2"/>
        <v>-0.02019677341</v>
      </c>
      <c r="H4" s="50">
        <v>32425.0</v>
      </c>
      <c r="I4" s="98">
        <f t="shared" si="3"/>
        <v>0.01116412511</v>
      </c>
      <c r="J4" s="50">
        <v>32722.0</v>
      </c>
      <c r="K4" s="98">
        <f t="shared" si="4"/>
        <v>0.009159599075</v>
      </c>
      <c r="L4" s="98">
        <f t="shared" si="5"/>
        <v>-0.03699343712</v>
      </c>
    </row>
    <row r="5">
      <c r="A5" s="20" t="s">
        <v>1385</v>
      </c>
      <c r="B5" s="29" t="s">
        <v>1382</v>
      </c>
      <c r="C5" s="50">
        <v>9487.0</v>
      </c>
      <c r="D5" s="50">
        <v>22791.0</v>
      </c>
      <c r="E5" s="98">
        <f t="shared" si="1"/>
        <v>1.402340044</v>
      </c>
      <c r="F5" s="50">
        <v>23144.0</v>
      </c>
      <c r="G5" s="98">
        <f t="shared" si="2"/>
        <v>0.01548857005</v>
      </c>
      <c r="H5" s="50">
        <v>20780.0</v>
      </c>
      <c r="I5" s="98">
        <f t="shared" si="3"/>
        <v>-0.102143104</v>
      </c>
      <c r="J5" s="50">
        <v>20155.0</v>
      </c>
      <c r="K5" s="98">
        <f t="shared" si="4"/>
        <v>-0.03007699711</v>
      </c>
      <c r="L5" s="98">
        <f t="shared" si="5"/>
        <v>1.124486139</v>
      </c>
    </row>
    <row r="6">
      <c r="A6" s="20" t="s">
        <v>1386</v>
      </c>
      <c r="B6" s="29" t="s">
        <v>1382</v>
      </c>
      <c r="C6" s="50">
        <v>15369.0</v>
      </c>
      <c r="D6" s="50">
        <v>21456.0</v>
      </c>
      <c r="E6" s="98">
        <f t="shared" si="1"/>
        <v>0.3960569979</v>
      </c>
      <c r="F6" s="50">
        <v>25538.0</v>
      </c>
      <c r="G6" s="98">
        <f t="shared" si="2"/>
        <v>0.1902498136</v>
      </c>
      <c r="H6" s="50">
        <v>28020.0</v>
      </c>
      <c r="I6" s="98">
        <f t="shared" si="3"/>
        <v>0.09718850341</v>
      </c>
      <c r="J6" s="50">
        <v>29490.0</v>
      </c>
      <c r="K6" s="98">
        <f t="shared" si="4"/>
        <v>0.05246252677</v>
      </c>
      <c r="L6" s="98">
        <f t="shared" si="5"/>
        <v>0.9187975795</v>
      </c>
    </row>
    <row r="7">
      <c r="A7" s="20" t="s">
        <v>1387</v>
      </c>
      <c r="B7" s="29" t="s">
        <v>1382</v>
      </c>
      <c r="C7" s="50">
        <v>29066.0</v>
      </c>
      <c r="D7" s="50">
        <v>30196.0</v>
      </c>
      <c r="E7" s="98">
        <f t="shared" si="1"/>
        <v>0.03887703846</v>
      </c>
      <c r="F7" s="50">
        <v>25333.0</v>
      </c>
      <c r="G7" s="98">
        <f t="shared" si="2"/>
        <v>-0.1610478209</v>
      </c>
      <c r="H7" s="50">
        <v>20016.0</v>
      </c>
      <c r="I7" s="98">
        <f t="shared" si="3"/>
        <v>-0.2098843406</v>
      </c>
      <c r="J7" s="50">
        <v>19810.0</v>
      </c>
      <c r="K7" s="98">
        <f t="shared" si="4"/>
        <v>-0.01029176659</v>
      </c>
      <c r="L7" s="98">
        <f t="shared" si="5"/>
        <v>-0.3184476708</v>
      </c>
    </row>
    <row r="8">
      <c r="A8" s="20" t="s">
        <v>1229</v>
      </c>
      <c r="B8" s="29" t="s">
        <v>1382</v>
      </c>
      <c r="C8" s="50">
        <v>19649.0</v>
      </c>
      <c r="D8" s="50">
        <v>29030.0</v>
      </c>
      <c r="E8" s="98">
        <f t="shared" si="1"/>
        <v>0.4774288768</v>
      </c>
      <c r="F8" s="50">
        <v>29531.0</v>
      </c>
      <c r="G8" s="98">
        <f t="shared" si="2"/>
        <v>0.01725800896</v>
      </c>
      <c r="H8" s="50">
        <v>30195.0</v>
      </c>
      <c r="I8" s="98">
        <f t="shared" si="3"/>
        <v>0.02248484643</v>
      </c>
      <c r="J8" s="50">
        <v>32447.0</v>
      </c>
      <c r="K8" s="98">
        <f t="shared" si="4"/>
        <v>0.07458188442</v>
      </c>
      <c r="L8" s="98">
        <f t="shared" si="5"/>
        <v>0.6513308565</v>
      </c>
    </row>
    <row r="9">
      <c r="A9" s="20" t="s">
        <v>1388</v>
      </c>
      <c r="B9" s="29" t="s">
        <v>1382</v>
      </c>
      <c r="C9" s="50">
        <v>19591.0</v>
      </c>
      <c r="D9" s="50">
        <v>39115.0</v>
      </c>
      <c r="E9" s="98">
        <f t="shared" si="1"/>
        <v>0.9965800623</v>
      </c>
      <c r="F9" s="50">
        <v>47822.0</v>
      </c>
      <c r="G9" s="98">
        <f t="shared" si="2"/>
        <v>0.2226000256</v>
      </c>
      <c r="H9" s="50">
        <v>55611.0</v>
      </c>
      <c r="I9" s="98">
        <f t="shared" si="3"/>
        <v>0.1628748275</v>
      </c>
      <c r="J9" s="50">
        <v>63319.0</v>
      </c>
      <c r="K9" s="98">
        <f t="shared" si="4"/>
        <v>0.1386056715</v>
      </c>
      <c r="L9" s="98">
        <f t="shared" si="5"/>
        <v>2.232045327</v>
      </c>
    </row>
    <row r="10">
      <c r="A10" s="20" t="s">
        <v>1389</v>
      </c>
      <c r="B10" s="29" t="s">
        <v>1382</v>
      </c>
      <c r="C10" s="50">
        <v>23440.0</v>
      </c>
      <c r="D10" s="50">
        <v>36056.0</v>
      </c>
      <c r="E10" s="98">
        <f t="shared" si="1"/>
        <v>0.538225256</v>
      </c>
      <c r="F10" s="50">
        <v>41201.0</v>
      </c>
      <c r="G10" s="98">
        <f t="shared" si="2"/>
        <v>0.1426946971</v>
      </c>
      <c r="H10" s="50">
        <v>39313.0</v>
      </c>
      <c r="I10" s="98">
        <f t="shared" si="3"/>
        <v>-0.04582413048</v>
      </c>
      <c r="J10" s="50">
        <v>42146.0</v>
      </c>
      <c r="K10" s="98">
        <f t="shared" si="4"/>
        <v>0.07206267647</v>
      </c>
      <c r="L10" s="98">
        <f t="shared" si="5"/>
        <v>0.7980375427</v>
      </c>
    </row>
    <row r="11">
      <c r="A11" s="20" t="s">
        <v>1390</v>
      </c>
      <c r="B11" s="29" t="s">
        <v>1382</v>
      </c>
      <c r="C11" s="50">
        <v>19108.0</v>
      </c>
      <c r="D11" s="50">
        <v>20226.0</v>
      </c>
      <c r="E11" s="98">
        <f t="shared" si="1"/>
        <v>0.05850952481</v>
      </c>
      <c r="F11" s="50">
        <v>20862.0</v>
      </c>
      <c r="G11" s="98">
        <f t="shared" si="2"/>
        <v>0.03144467517</v>
      </c>
      <c r="H11" s="50">
        <v>20219.0</v>
      </c>
      <c r="I11" s="98">
        <f t="shared" si="3"/>
        <v>-0.03082158949</v>
      </c>
      <c r="J11" s="50">
        <v>19928.0</v>
      </c>
      <c r="K11" s="98">
        <f t="shared" si="4"/>
        <v>-0.01439240319</v>
      </c>
      <c r="L11" s="98">
        <f t="shared" si="5"/>
        <v>0.04291396274</v>
      </c>
    </row>
    <row r="12">
      <c r="A12" s="20" t="s">
        <v>1391</v>
      </c>
      <c r="B12" s="29" t="s">
        <v>1382</v>
      </c>
      <c r="C12" s="50">
        <v>10793.0</v>
      </c>
      <c r="D12" s="50">
        <v>23187.0</v>
      </c>
      <c r="E12" s="98">
        <f t="shared" si="1"/>
        <v>1.148336885</v>
      </c>
      <c r="F12" s="50">
        <v>22770.0</v>
      </c>
      <c r="G12" s="98">
        <f t="shared" si="2"/>
        <v>-0.01798421529</v>
      </c>
      <c r="H12" s="50">
        <v>24579.0</v>
      </c>
      <c r="I12" s="98">
        <f t="shared" si="3"/>
        <v>0.07944664032</v>
      </c>
      <c r="J12" s="50">
        <v>27955.0</v>
      </c>
      <c r="K12" s="98">
        <f t="shared" si="4"/>
        <v>0.1373530249</v>
      </c>
      <c r="L12" s="98">
        <f t="shared" si="5"/>
        <v>1.590104697</v>
      </c>
    </row>
    <row r="13">
      <c r="A13" s="20" t="s">
        <v>1392</v>
      </c>
      <c r="B13" s="29" t="s">
        <v>1382</v>
      </c>
      <c r="C13" s="50">
        <v>15731.0</v>
      </c>
      <c r="D13" s="50">
        <v>18483.0</v>
      </c>
      <c r="E13" s="98">
        <f t="shared" si="1"/>
        <v>0.1749411989</v>
      </c>
      <c r="F13" s="50">
        <v>20753.0</v>
      </c>
      <c r="G13" s="98">
        <f t="shared" si="2"/>
        <v>0.1228155602</v>
      </c>
      <c r="H13" s="50">
        <v>20513.0</v>
      </c>
      <c r="I13" s="98">
        <f t="shared" si="3"/>
        <v>-0.01156459307</v>
      </c>
      <c r="J13" s="50">
        <v>20195.0</v>
      </c>
      <c r="K13" s="98">
        <f t="shared" si="4"/>
        <v>-0.01550236435</v>
      </c>
      <c r="L13" s="98">
        <f t="shared" si="5"/>
        <v>0.2837708982</v>
      </c>
    </row>
    <row r="14">
      <c r="A14" s="20" t="s">
        <v>1393</v>
      </c>
      <c r="B14" s="29" t="s">
        <v>1382</v>
      </c>
      <c r="C14" s="50">
        <v>17806.0</v>
      </c>
      <c r="D14" s="50">
        <v>30987.0</v>
      </c>
      <c r="E14" s="98">
        <f t="shared" si="1"/>
        <v>0.7402560935</v>
      </c>
      <c r="F14" s="50">
        <v>26409.0</v>
      </c>
      <c r="G14" s="98">
        <f t="shared" si="2"/>
        <v>-0.1477393746</v>
      </c>
      <c r="H14" s="50">
        <v>26016.0</v>
      </c>
      <c r="I14" s="98">
        <f t="shared" si="3"/>
        <v>-0.01488129047</v>
      </c>
      <c r="J14" s="50">
        <v>27636.0</v>
      </c>
      <c r="K14" s="98">
        <f t="shared" si="4"/>
        <v>0.06226937269</v>
      </c>
      <c r="L14" s="98">
        <f t="shared" si="5"/>
        <v>0.552061103</v>
      </c>
    </row>
    <row r="15">
      <c r="A15" s="20" t="s">
        <v>532</v>
      </c>
      <c r="B15" s="29" t="s">
        <v>1382</v>
      </c>
      <c r="C15" s="50">
        <v>12938.0</v>
      </c>
      <c r="D15" s="50">
        <v>21006.0</v>
      </c>
      <c r="E15" s="98">
        <f t="shared" si="1"/>
        <v>0.6235894265</v>
      </c>
      <c r="F15" s="50">
        <v>22645.0</v>
      </c>
      <c r="G15" s="98">
        <f t="shared" si="2"/>
        <v>0.0780253261</v>
      </c>
      <c r="H15" s="50">
        <v>17768.0</v>
      </c>
      <c r="I15" s="98">
        <f t="shared" si="3"/>
        <v>-0.2153676308</v>
      </c>
      <c r="J15" s="50">
        <v>16907.0</v>
      </c>
      <c r="K15" s="98">
        <f t="shared" si="4"/>
        <v>-0.04845790185</v>
      </c>
      <c r="L15" s="98">
        <f t="shared" si="5"/>
        <v>0.3067707528</v>
      </c>
    </row>
    <row r="16">
      <c r="A16" s="20" t="s">
        <v>1394</v>
      </c>
      <c r="B16" s="29" t="s">
        <v>1382</v>
      </c>
      <c r="C16" s="50">
        <v>10976.0</v>
      </c>
      <c r="D16" s="50">
        <v>13385.0</v>
      </c>
      <c r="E16" s="98">
        <f t="shared" si="1"/>
        <v>0.219478863</v>
      </c>
      <c r="F16" s="50">
        <v>13360.0</v>
      </c>
      <c r="G16" s="98">
        <f t="shared" si="2"/>
        <v>-0.001867762421</v>
      </c>
      <c r="H16" s="50">
        <v>12877.0</v>
      </c>
      <c r="I16" s="98">
        <f t="shared" si="3"/>
        <v>-0.03615269461</v>
      </c>
      <c r="J16" s="50">
        <v>13629.0</v>
      </c>
      <c r="K16" s="98">
        <f t="shared" si="4"/>
        <v>0.05839869535</v>
      </c>
      <c r="L16" s="98">
        <f t="shared" si="5"/>
        <v>0.2417091837</v>
      </c>
    </row>
    <row r="17">
      <c r="A17" s="20" t="s">
        <v>1395</v>
      </c>
      <c r="B17" s="29" t="s">
        <v>1382</v>
      </c>
      <c r="C17" s="50">
        <v>8119.0</v>
      </c>
      <c r="D17" s="50">
        <v>26119.0</v>
      </c>
      <c r="E17" s="98">
        <f t="shared" si="1"/>
        <v>2.217021801</v>
      </c>
      <c r="F17" s="50">
        <v>30070.0</v>
      </c>
      <c r="G17" s="98">
        <f t="shared" si="2"/>
        <v>0.151269191</v>
      </c>
      <c r="H17" s="50">
        <v>32556.0</v>
      </c>
      <c r="I17" s="98">
        <f t="shared" si="3"/>
        <v>0.08267376122</v>
      </c>
      <c r="J17" s="50">
        <v>31987.0</v>
      </c>
      <c r="K17" s="98">
        <f t="shared" si="4"/>
        <v>-0.0174775771</v>
      </c>
      <c r="L17" s="98">
        <f t="shared" si="5"/>
        <v>2.939770908</v>
      </c>
    </row>
    <row r="18">
      <c r="A18" s="20" t="s">
        <v>1396</v>
      </c>
      <c r="B18" s="29" t="s">
        <v>1382</v>
      </c>
      <c r="C18" s="50">
        <v>16153.0</v>
      </c>
      <c r="D18" s="50">
        <v>24802.0</v>
      </c>
      <c r="E18" s="98">
        <f t="shared" si="1"/>
        <v>0.5354423327</v>
      </c>
      <c r="F18" s="50">
        <v>31997.0</v>
      </c>
      <c r="G18" s="98">
        <f t="shared" si="2"/>
        <v>0.2900975728</v>
      </c>
      <c r="H18" s="50">
        <v>29860.0</v>
      </c>
      <c r="I18" s="98">
        <f t="shared" si="3"/>
        <v>-0.06678751133</v>
      </c>
      <c r="J18" s="50">
        <v>34093.0</v>
      </c>
      <c r="K18" s="98">
        <f t="shared" si="4"/>
        <v>0.1417615539</v>
      </c>
      <c r="L18" s="98">
        <f t="shared" si="5"/>
        <v>1.110629604</v>
      </c>
    </row>
    <row r="19">
      <c r="A19" s="20" t="s">
        <v>1397</v>
      </c>
      <c r="B19" s="29" t="s">
        <v>1382</v>
      </c>
      <c r="C19" s="50">
        <v>12605.0</v>
      </c>
      <c r="D19" s="50">
        <v>21433.0</v>
      </c>
      <c r="E19" s="98">
        <f t="shared" si="1"/>
        <v>0.7003570012</v>
      </c>
      <c r="F19" s="50">
        <v>24593.0</v>
      </c>
      <c r="G19" s="98">
        <f t="shared" si="2"/>
        <v>0.1474361965</v>
      </c>
      <c r="H19" s="50">
        <v>25429.0</v>
      </c>
      <c r="I19" s="98">
        <f t="shared" si="3"/>
        <v>0.03399341276</v>
      </c>
      <c r="J19" s="50">
        <v>25489.0</v>
      </c>
      <c r="K19" s="98">
        <f t="shared" si="4"/>
        <v>0.002359510795</v>
      </c>
      <c r="L19" s="98">
        <f t="shared" si="5"/>
        <v>1.022134074</v>
      </c>
    </row>
    <row r="20">
      <c r="A20" s="20" t="s">
        <v>1398</v>
      </c>
      <c r="B20" s="29" t="s">
        <v>1382</v>
      </c>
      <c r="C20" s="50">
        <v>15113.0</v>
      </c>
      <c r="D20" s="50">
        <v>16634.0</v>
      </c>
      <c r="E20" s="98">
        <f t="shared" si="1"/>
        <v>0.1006418315</v>
      </c>
      <c r="F20" s="50">
        <v>14839.0</v>
      </c>
      <c r="G20" s="98">
        <f t="shared" si="2"/>
        <v>-0.1079115066</v>
      </c>
      <c r="H20" s="50">
        <v>12460.0</v>
      </c>
      <c r="I20" s="98">
        <f t="shared" si="3"/>
        <v>-0.1603207763</v>
      </c>
      <c r="J20" s="50">
        <v>13460.0</v>
      </c>
      <c r="K20" s="98">
        <f t="shared" si="4"/>
        <v>0.08025682183</v>
      </c>
      <c r="L20" s="98">
        <f t="shared" si="5"/>
        <v>-0.1093760339</v>
      </c>
    </row>
    <row r="21">
      <c r="A21" s="20" t="s">
        <v>1249</v>
      </c>
      <c r="B21" s="29" t="s">
        <v>1382</v>
      </c>
      <c r="C21" s="50">
        <v>5639.0</v>
      </c>
      <c r="D21" s="50">
        <v>32124.0</v>
      </c>
      <c r="E21" s="98">
        <f t="shared" si="1"/>
        <v>4.696754744</v>
      </c>
      <c r="F21" s="50">
        <v>38103.0</v>
      </c>
      <c r="G21" s="98">
        <f t="shared" si="2"/>
        <v>0.1861225252</v>
      </c>
      <c r="H21" s="50">
        <v>41356.0</v>
      </c>
      <c r="I21" s="98">
        <f t="shared" si="3"/>
        <v>0.08537385508</v>
      </c>
      <c r="J21" s="50">
        <v>42417.0</v>
      </c>
      <c r="K21" s="98">
        <f t="shared" si="4"/>
        <v>0.02565528581</v>
      </c>
      <c r="L21" s="98">
        <f t="shared" si="5"/>
        <v>6.522078383</v>
      </c>
    </row>
    <row r="22">
      <c r="A22" s="20" t="s">
        <v>1399</v>
      </c>
      <c r="B22" s="29" t="s">
        <v>1382</v>
      </c>
      <c r="C22" s="50">
        <v>11726.0</v>
      </c>
      <c r="D22" s="50">
        <v>23313.0</v>
      </c>
      <c r="E22" s="98">
        <f t="shared" si="1"/>
        <v>0.9881460003</v>
      </c>
      <c r="F22" s="50">
        <v>23017.0</v>
      </c>
      <c r="G22" s="98">
        <f t="shared" si="2"/>
        <v>-0.01269677862</v>
      </c>
      <c r="H22" s="50">
        <v>23656.0</v>
      </c>
      <c r="I22" s="98">
        <f t="shared" si="3"/>
        <v>0.02776208889</v>
      </c>
      <c r="J22" s="50">
        <v>23631.0</v>
      </c>
      <c r="K22" s="98">
        <f t="shared" si="4"/>
        <v>-0.001056814339</v>
      </c>
      <c r="L22" s="98">
        <f t="shared" si="5"/>
        <v>1.015265223</v>
      </c>
    </row>
    <row r="23">
      <c r="A23" s="20" t="s">
        <v>1400</v>
      </c>
      <c r="B23" s="29" t="s">
        <v>1382</v>
      </c>
      <c r="C23" s="50">
        <v>6355.0</v>
      </c>
      <c r="D23" s="50">
        <v>28321.0</v>
      </c>
      <c r="E23" s="98">
        <f t="shared" si="1"/>
        <v>3.456490952</v>
      </c>
      <c r="F23" s="50">
        <v>33034.0</v>
      </c>
      <c r="G23" s="98">
        <f t="shared" si="2"/>
        <v>0.1664136153</v>
      </c>
      <c r="H23" s="50">
        <v>41051.0</v>
      </c>
      <c r="I23" s="98">
        <f t="shared" si="3"/>
        <v>0.2426893504</v>
      </c>
      <c r="J23" s="50">
        <v>47343.0</v>
      </c>
      <c r="K23" s="98">
        <f t="shared" si="4"/>
        <v>0.1532727583</v>
      </c>
      <c r="L23" s="98">
        <f t="shared" si="5"/>
        <v>6.449724626</v>
      </c>
    </row>
    <row r="24">
      <c r="A24" s="20" t="s">
        <v>1401</v>
      </c>
      <c r="B24" s="29" t="s">
        <v>1382</v>
      </c>
      <c r="C24" s="50">
        <v>35780.0</v>
      </c>
      <c r="D24" s="50">
        <v>101195.0</v>
      </c>
      <c r="E24" s="98">
        <f t="shared" si="1"/>
        <v>1.828256009</v>
      </c>
      <c r="F24" s="50">
        <v>110907.0</v>
      </c>
      <c r="G24" s="98">
        <f t="shared" si="2"/>
        <v>0.0959731212</v>
      </c>
      <c r="H24" s="50">
        <v>122034.0</v>
      </c>
      <c r="I24" s="98">
        <f t="shared" si="3"/>
        <v>0.1003273013</v>
      </c>
      <c r="J24" s="50">
        <v>119434.0</v>
      </c>
      <c r="K24" s="98">
        <f t="shared" si="4"/>
        <v>-0.0213055378</v>
      </c>
      <c r="L24" s="98">
        <f t="shared" si="5"/>
        <v>2.338010061</v>
      </c>
    </row>
    <row r="25">
      <c r="A25" s="20" t="s">
        <v>1402</v>
      </c>
      <c r="B25" s="29" t="s">
        <v>1382</v>
      </c>
      <c r="C25" s="50">
        <v>48433.0</v>
      </c>
      <c r="D25" s="50">
        <v>53401.0</v>
      </c>
      <c r="E25" s="98">
        <f t="shared" si="1"/>
        <v>0.1025746908</v>
      </c>
      <c r="F25" s="50">
        <v>54697.0</v>
      </c>
      <c r="G25" s="98">
        <f t="shared" si="2"/>
        <v>0.02426920844</v>
      </c>
      <c r="H25" s="50">
        <v>55094.0</v>
      </c>
      <c r="I25" s="98">
        <f t="shared" si="3"/>
        <v>0.007258167724</v>
      </c>
      <c r="J25" s="50">
        <v>55245.0</v>
      </c>
      <c r="K25" s="98">
        <f t="shared" si="4"/>
        <v>0.00274077032</v>
      </c>
      <c r="L25" s="98">
        <f t="shared" si="5"/>
        <v>0.1406479054</v>
      </c>
    </row>
    <row r="26">
      <c r="A26" s="20" t="s">
        <v>603</v>
      </c>
      <c r="B26" s="29" t="s">
        <v>1382</v>
      </c>
      <c r="C26" s="50">
        <v>12675.0</v>
      </c>
      <c r="D26" s="50">
        <v>28261.0</v>
      </c>
      <c r="E26" s="98">
        <f t="shared" si="1"/>
        <v>1.229664694</v>
      </c>
      <c r="F26" s="50">
        <v>34426.0</v>
      </c>
      <c r="G26" s="98">
        <f t="shared" si="2"/>
        <v>0.218145147</v>
      </c>
      <c r="H26" s="50">
        <v>40104.0</v>
      </c>
      <c r="I26" s="98">
        <f t="shared" si="3"/>
        <v>0.1649334805</v>
      </c>
      <c r="J26" s="50">
        <v>43075.0</v>
      </c>
      <c r="K26" s="98">
        <f t="shared" si="4"/>
        <v>0.0740823858</v>
      </c>
      <c r="L26" s="98">
        <f t="shared" si="5"/>
        <v>2.398422091</v>
      </c>
    </row>
    <row r="27">
      <c r="A27" s="20" t="s">
        <v>1403</v>
      </c>
      <c r="B27" s="29" t="s">
        <v>1382</v>
      </c>
      <c r="C27" s="50">
        <v>17502.0</v>
      </c>
      <c r="D27" s="50">
        <v>28245.0</v>
      </c>
      <c r="E27" s="98">
        <f t="shared" si="1"/>
        <v>0.6138155639</v>
      </c>
      <c r="F27" s="50">
        <v>28085.0</v>
      </c>
      <c r="G27" s="98">
        <f t="shared" si="2"/>
        <v>-0.005664719419</v>
      </c>
      <c r="H27" s="50">
        <v>34280.0</v>
      </c>
      <c r="I27" s="98">
        <f t="shared" si="3"/>
        <v>0.220580381</v>
      </c>
      <c r="J27" s="50">
        <v>34546.0</v>
      </c>
      <c r="K27" s="98">
        <f t="shared" si="4"/>
        <v>0.007759626604</v>
      </c>
      <c r="L27" s="98">
        <f t="shared" si="5"/>
        <v>0.9738315621</v>
      </c>
    </row>
    <row r="28">
      <c r="A28" s="20" t="s">
        <v>1404</v>
      </c>
      <c r="B28" s="29" t="s">
        <v>1382</v>
      </c>
      <c r="C28" s="50">
        <v>5719.0</v>
      </c>
      <c r="D28" s="50">
        <v>18889.0</v>
      </c>
      <c r="E28" s="98">
        <f t="shared" si="1"/>
        <v>2.302850149</v>
      </c>
      <c r="F28" s="50">
        <v>22464.0</v>
      </c>
      <c r="G28" s="98">
        <f t="shared" si="2"/>
        <v>0.1892635926</v>
      </c>
      <c r="H28" s="50">
        <v>27963.0</v>
      </c>
      <c r="I28" s="98">
        <f t="shared" si="3"/>
        <v>0.2447916667</v>
      </c>
      <c r="J28" s="50">
        <v>30671.0</v>
      </c>
      <c r="K28" s="98">
        <f t="shared" si="4"/>
        <v>0.09684225584</v>
      </c>
      <c r="L28" s="98">
        <f t="shared" si="5"/>
        <v>4.363000525</v>
      </c>
    </row>
    <row r="29">
      <c r="A29" s="20" t="s">
        <v>1405</v>
      </c>
      <c r="B29" s="29" t="s">
        <v>1382</v>
      </c>
      <c r="C29" s="50">
        <v>15398.0</v>
      </c>
      <c r="D29" s="50">
        <v>39109.0</v>
      </c>
      <c r="E29" s="98">
        <f t="shared" si="1"/>
        <v>1.539875308</v>
      </c>
      <c r="F29" s="50">
        <v>47275.0</v>
      </c>
      <c r="G29" s="98">
        <f t="shared" si="2"/>
        <v>0.2088010432</v>
      </c>
      <c r="H29" s="50">
        <v>63399.0</v>
      </c>
      <c r="I29" s="98">
        <f t="shared" si="3"/>
        <v>0.3410682179</v>
      </c>
      <c r="J29" s="50">
        <v>72580.0</v>
      </c>
      <c r="K29" s="98">
        <f t="shared" si="4"/>
        <v>0.1448130097</v>
      </c>
      <c r="L29" s="98">
        <f t="shared" si="5"/>
        <v>3.713599169</v>
      </c>
    </row>
    <row r="30">
      <c r="A30" s="20" t="s">
        <v>1143</v>
      </c>
      <c r="B30" s="29" t="s">
        <v>1382</v>
      </c>
      <c r="C30" s="50">
        <v>10135.0</v>
      </c>
      <c r="D30" s="50">
        <v>16248.0</v>
      </c>
      <c r="E30" s="98">
        <f t="shared" si="1"/>
        <v>0.6031573754</v>
      </c>
      <c r="F30" s="50">
        <v>18365.0</v>
      </c>
      <c r="G30" s="98">
        <f t="shared" si="2"/>
        <v>0.1302929591</v>
      </c>
      <c r="H30" s="50">
        <v>18443.0</v>
      </c>
      <c r="I30" s="98">
        <f t="shared" si="3"/>
        <v>0.004247209366</v>
      </c>
      <c r="J30" s="50">
        <v>21651.0</v>
      </c>
      <c r="K30" s="98">
        <f t="shared" si="4"/>
        <v>0.1739413328</v>
      </c>
      <c r="L30" s="98">
        <f t="shared" si="5"/>
        <v>1.136260483</v>
      </c>
    </row>
    <row r="31">
      <c r="A31" s="20" t="s">
        <v>323</v>
      </c>
      <c r="B31" s="29" t="s">
        <v>1382</v>
      </c>
      <c r="C31" s="50">
        <v>9155.0</v>
      </c>
      <c r="D31" s="50">
        <v>19369.0</v>
      </c>
      <c r="E31" s="98">
        <f t="shared" si="1"/>
        <v>1.115674495</v>
      </c>
      <c r="F31" s="50">
        <v>22011.0</v>
      </c>
      <c r="G31" s="98">
        <f t="shared" si="2"/>
        <v>0.1364035314</v>
      </c>
      <c r="H31" s="50">
        <v>25372.0</v>
      </c>
      <c r="I31" s="98">
        <f t="shared" si="3"/>
        <v>0.1526963791</v>
      </c>
      <c r="J31" s="50">
        <v>27552.0</v>
      </c>
      <c r="K31" s="98">
        <f t="shared" si="4"/>
        <v>0.08592148825</v>
      </c>
      <c r="L31" s="98">
        <f t="shared" si="5"/>
        <v>2.009503004</v>
      </c>
    </row>
    <row r="32">
      <c r="A32" s="20" t="s">
        <v>564</v>
      </c>
      <c r="B32" s="29" t="s">
        <v>1382</v>
      </c>
      <c r="C32" s="50">
        <v>21931.0</v>
      </c>
      <c r="D32" s="50">
        <v>22717.0</v>
      </c>
      <c r="E32" s="98">
        <f t="shared" si="1"/>
        <v>0.03583967899</v>
      </c>
      <c r="F32" s="50">
        <v>18133.0</v>
      </c>
      <c r="G32" s="98">
        <f t="shared" si="2"/>
        <v>-0.2017872078</v>
      </c>
      <c r="H32" s="50">
        <v>19745.0</v>
      </c>
      <c r="I32" s="98">
        <f t="shared" si="3"/>
        <v>0.08889869299</v>
      </c>
      <c r="J32" s="50">
        <v>19185.0</v>
      </c>
      <c r="K32" s="98">
        <f t="shared" si="4"/>
        <v>-0.02836161053</v>
      </c>
      <c r="L32" s="98">
        <f t="shared" si="5"/>
        <v>-0.1252108887</v>
      </c>
    </row>
    <row r="33">
      <c r="A33" s="28" t="s">
        <v>1406</v>
      </c>
      <c r="B33" s="29" t="s">
        <v>1382</v>
      </c>
      <c r="C33" s="23">
        <v>26553.0</v>
      </c>
      <c r="D33" s="23">
        <v>27883.0</v>
      </c>
      <c r="E33" s="98">
        <f t="shared" si="1"/>
        <v>0.05008850224</v>
      </c>
      <c r="F33" s="50">
        <v>24289.0</v>
      </c>
      <c r="G33" s="98">
        <f t="shared" si="2"/>
        <v>-0.1288957429</v>
      </c>
      <c r="H33" s="50">
        <v>26265.0</v>
      </c>
      <c r="I33" s="98">
        <f t="shared" si="3"/>
        <v>0.08135369921</v>
      </c>
      <c r="J33" s="50">
        <v>25533.0</v>
      </c>
      <c r="K33" s="98">
        <f t="shared" si="4"/>
        <v>-0.02786978869</v>
      </c>
      <c r="L33" s="98">
        <f t="shared" si="5"/>
        <v>-0.03841373856</v>
      </c>
    </row>
    <row r="34">
      <c r="A34" s="20" t="s">
        <v>1227</v>
      </c>
      <c r="B34" s="29" t="s">
        <v>1382</v>
      </c>
      <c r="C34" s="50">
        <v>25114.0</v>
      </c>
      <c r="D34" s="50">
        <v>32918.0</v>
      </c>
      <c r="E34" s="98">
        <f t="shared" si="1"/>
        <v>0.3107430119</v>
      </c>
      <c r="F34" s="50">
        <v>35864.0</v>
      </c>
      <c r="G34" s="98">
        <f t="shared" si="2"/>
        <v>0.08949510906</v>
      </c>
      <c r="H34" s="50">
        <v>36881.0</v>
      </c>
      <c r="I34" s="98">
        <f t="shared" si="3"/>
        <v>0.02835712692</v>
      </c>
      <c r="J34" s="50">
        <v>41802.0</v>
      </c>
      <c r="K34" s="98">
        <f t="shared" si="4"/>
        <v>0.133429137</v>
      </c>
      <c r="L34" s="98">
        <f t="shared" si="5"/>
        <v>0.6644899259</v>
      </c>
    </row>
    <row r="35">
      <c r="A35" s="20" t="s">
        <v>1132</v>
      </c>
      <c r="B35" s="29" t="s">
        <v>1382</v>
      </c>
      <c r="C35" s="50">
        <v>23272.0</v>
      </c>
      <c r="D35" s="50">
        <v>226476.0</v>
      </c>
      <c r="E35" s="98">
        <f t="shared" si="1"/>
        <v>8.73169474</v>
      </c>
      <c r="F35" s="50">
        <v>310054.0</v>
      </c>
      <c r="G35" s="98">
        <f t="shared" si="2"/>
        <v>0.3690368957</v>
      </c>
      <c r="H35" s="50">
        <v>431493.0</v>
      </c>
      <c r="I35" s="98">
        <f t="shared" si="3"/>
        <v>0.3916704832</v>
      </c>
      <c r="J35" s="50">
        <v>459930.0</v>
      </c>
      <c r="K35" s="98">
        <f t="shared" si="4"/>
        <v>0.06590373424</v>
      </c>
      <c r="L35" s="98">
        <f t="shared" si="5"/>
        <v>18.76323479</v>
      </c>
    </row>
    <row r="36">
      <c r="A36" s="20" t="s">
        <v>1407</v>
      </c>
      <c r="B36" s="29" t="s">
        <v>1382</v>
      </c>
      <c r="C36" s="50">
        <v>12142.0</v>
      </c>
      <c r="D36" s="50">
        <v>17487.0</v>
      </c>
      <c r="E36" s="98">
        <f t="shared" si="1"/>
        <v>0.4402075441</v>
      </c>
      <c r="F36" s="50">
        <v>18149.0</v>
      </c>
      <c r="G36" s="98">
        <f t="shared" si="2"/>
        <v>0.03785669354</v>
      </c>
      <c r="H36" s="50">
        <v>18001.0</v>
      </c>
      <c r="I36" s="98">
        <f t="shared" si="3"/>
        <v>-0.008154719268</v>
      </c>
      <c r="J36" s="50">
        <v>19708.0</v>
      </c>
      <c r="K36" s="98">
        <f t="shared" si="4"/>
        <v>0.09482806511</v>
      </c>
      <c r="L36" s="98">
        <f t="shared" si="5"/>
        <v>0.6231263383</v>
      </c>
    </row>
    <row r="37">
      <c r="A37" s="20" t="s">
        <v>1408</v>
      </c>
      <c r="B37" s="29" t="s">
        <v>1382</v>
      </c>
      <c r="C37" s="50">
        <v>21035.0</v>
      </c>
      <c r="D37" s="50">
        <v>30936.0</v>
      </c>
      <c r="E37" s="98">
        <f t="shared" si="1"/>
        <v>0.4706917043</v>
      </c>
      <c r="F37" s="50">
        <v>39556.0</v>
      </c>
      <c r="G37" s="98">
        <f t="shared" si="2"/>
        <v>0.2786397724</v>
      </c>
      <c r="H37" s="50">
        <v>41130.0</v>
      </c>
      <c r="I37" s="98">
        <f t="shared" si="3"/>
        <v>0.03979168773</v>
      </c>
      <c r="J37" s="50">
        <v>46230.0</v>
      </c>
      <c r="K37" s="98">
        <f t="shared" si="4"/>
        <v>0.1239970824</v>
      </c>
      <c r="L37" s="98">
        <f t="shared" si="5"/>
        <v>1.197765629</v>
      </c>
    </row>
    <row r="38">
      <c r="A38" s="20" t="s">
        <v>606</v>
      </c>
      <c r="B38" s="29" t="s">
        <v>1382</v>
      </c>
      <c r="C38" s="50">
        <v>21392.0</v>
      </c>
      <c r="D38" s="50">
        <v>21984.0</v>
      </c>
      <c r="E38" s="98">
        <f t="shared" si="1"/>
        <v>0.02767389678</v>
      </c>
      <c r="F38" s="50">
        <v>24307.0</v>
      </c>
      <c r="G38" s="98">
        <f t="shared" si="2"/>
        <v>0.1056677584</v>
      </c>
      <c r="H38" s="50">
        <v>26942.0</v>
      </c>
      <c r="I38" s="98">
        <f t="shared" si="3"/>
        <v>0.1084049862</v>
      </c>
      <c r="J38" s="50">
        <v>27880.0</v>
      </c>
      <c r="K38" s="98">
        <f t="shared" si="4"/>
        <v>0.03481552966</v>
      </c>
      <c r="L38" s="98">
        <f t="shared" si="5"/>
        <v>0.3032909499</v>
      </c>
    </row>
    <row r="39">
      <c r="A39" s="20" t="s">
        <v>1031</v>
      </c>
      <c r="B39" s="29" t="s">
        <v>1382</v>
      </c>
      <c r="C39" s="50">
        <v>27262.0</v>
      </c>
      <c r="D39" s="50">
        <v>32867.0</v>
      </c>
      <c r="E39" s="98">
        <f t="shared" si="1"/>
        <v>0.205597535</v>
      </c>
      <c r="F39" s="50">
        <v>32821.0</v>
      </c>
      <c r="G39" s="98">
        <f t="shared" si="2"/>
        <v>-0.001399580126</v>
      </c>
      <c r="H39" s="50">
        <v>36063.0</v>
      </c>
      <c r="I39" s="98">
        <f t="shared" si="3"/>
        <v>0.09877822126</v>
      </c>
      <c r="J39" s="50">
        <v>36455.0</v>
      </c>
      <c r="K39" s="98">
        <f t="shared" si="4"/>
        <v>0.01086986662</v>
      </c>
      <c r="L39" s="98">
        <f t="shared" si="5"/>
        <v>0.3372093023</v>
      </c>
    </row>
    <row r="40">
      <c r="A40" s="20" t="s">
        <v>1409</v>
      </c>
      <c r="B40" s="29" t="s">
        <v>1382</v>
      </c>
      <c r="C40" s="50">
        <v>21600.0</v>
      </c>
      <c r="D40" s="50">
        <v>26880.0</v>
      </c>
      <c r="E40" s="98">
        <f t="shared" si="1"/>
        <v>0.2444444444</v>
      </c>
      <c r="F40" s="50">
        <v>31341.0</v>
      </c>
      <c r="G40" s="98">
        <f t="shared" si="2"/>
        <v>0.1659598214</v>
      </c>
      <c r="H40" s="50">
        <v>36629.0</v>
      </c>
      <c r="I40" s="98">
        <f t="shared" si="3"/>
        <v>0.1687246738</v>
      </c>
      <c r="J40" s="50">
        <v>35642.0</v>
      </c>
      <c r="K40" s="98">
        <f t="shared" si="4"/>
        <v>-0.02694586257</v>
      </c>
      <c r="L40" s="98">
        <f t="shared" si="5"/>
        <v>0.6500925926</v>
      </c>
    </row>
    <row r="41">
      <c r="A41" s="20" t="s">
        <v>1410</v>
      </c>
      <c r="B41" s="29" t="s">
        <v>1382</v>
      </c>
      <c r="C41" s="50">
        <v>31176.0</v>
      </c>
      <c r="D41" s="50">
        <v>31894.0</v>
      </c>
      <c r="E41" s="98">
        <f t="shared" si="1"/>
        <v>0.02303053631</v>
      </c>
      <c r="F41" s="50">
        <v>25406.0</v>
      </c>
      <c r="G41" s="98">
        <f t="shared" si="2"/>
        <v>-0.2034238415</v>
      </c>
      <c r="H41" s="50">
        <v>22878.0</v>
      </c>
      <c r="I41" s="98">
        <f t="shared" si="3"/>
        <v>-0.09950405416</v>
      </c>
      <c r="J41" s="50">
        <v>22661.0</v>
      </c>
      <c r="K41" s="98">
        <f t="shared" si="4"/>
        <v>-0.009485094851</v>
      </c>
      <c r="L41" s="98">
        <f t="shared" si="5"/>
        <v>-0.2731267642</v>
      </c>
    </row>
    <row r="42">
      <c r="A42" s="20" t="s">
        <v>1411</v>
      </c>
      <c r="B42" s="29" t="s">
        <v>1382</v>
      </c>
      <c r="C42" s="50">
        <v>17371.0</v>
      </c>
      <c r="D42" s="50">
        <v>26049.0</v>
      </c>
      <c r="E42" s="98">
        <f t="shared" si="1"/>
        <v>0.4995682459</v>
      </c>
      <c r="F42" s="50">
        <v>23561.0</v>
      </c>
      <c r="G42" s="98">
        <f t="shared" si="2"/>
        <v>-0.09551230374</v>
      </c>
      <c r="H42" s="50">
        <v>27103.0</v>
      </c>
      <c r="I42" s="98">
        <f t="shared" si="3"/>
        <v>0.1503331777</v>
      </c>
      <c r="J42" s="50">
        <v>27654.0</v>
      </c>
      <c r="K42" s="98">
        <f t="shared" si="4"/>
        <v>0.02032985278</v>
      </c>
      <c r="L42" s="98">
        <f t="shared" si="5"/>
        <v>0.5919636175</v>
      </c>
    </row>
    <row r="43">
      <c r="A43" s="20" t="s">
        <v>708</v>
      </c>
      <c r="B43" s="29" t="s">
        <v>1382</v>
      </c>
      <c r="C43" s="50">
        <v>37625.0</v>
      </c>
      <c r="D43" s="50">
        <v>47041.0</v>
      </c>
      <c r="E43" s="98">
        <f t="shared" si="1"/>
        <v>0.2502591362</v>
      </c>
      <c r="F43" s="50">
        <v>51268.0</v>
      </c>
      <c r="G43" s="98">
        <f t="shared" si="2"/>
        <v>0.08985778364</v>
      </c>
      <c r="H43" s="50">
        <v>64623.0</v>
      </c>
      <c r="I43" s="98">
        <f t="shared" si="3"/>
        <v>0.2604938753</v>
      </c>
      <c r="J43" s="50">
        <v>66317.0</v>
      </c>
      <c r="K43" s="98">
        <f t="shared" si="4"/>
        <v>0.02621357721</v>
      </c>
      <c r="L43" s="98">
        <f t="shared" si="5"/>
        <v>0.7625780731</v>
      </c>
    </row>
    <row r="44">
      <c r="A44" s="20" t="s">
        <v>1412</v>
      </c>
      <c r="B44" s="29" t="s">
        <v>1382</v>
      </c>
      <c r="C44" s="50">
        <v>30890.0</v>
      </c>
      <c r="D44" s="50">
        <v>39923.0</v>
      </c>
      <c r="E44" s="98">
        <f t="shared" si="1"/>
        <v>0.2924247329</v>
      </c>
      <c r="F44" s="50">
        <v>36035.0</v>
      </c>
      <c r="G44" s="98">
        <f t="shared" si="2"/>
        <v>-0.09738747088</v>
      </c>
      <c r="H44" s="50">
        <v>36426.0</v>
      </c>
      <c r="I44" s="98">
        <f t="shared" si="3"/>
        <v>0.01085056195</v>
      </c>
      <c r="J44" s="50">
        <v>35736.0</v>
      </c>
      <c r="K44" s="98">
        <f t="shared" si="4"/>
        <v>-0.01894251359</v>
      </c>
      <c r="L44" s="98">
        <f t="shared" si="5"/>
        <v>0.1568792489</v>
      </c>
    </row>
    <row r="45">
      <c r="A45" s="20" t="s">
        <v>1234</v>
      </c>
      <c r="B45" s="29" t="s">
        <v>1382</v>
      </c>
      <c r="C45" s="50">
        <v>9364.0</v>
      </c>
      <c r="D45" s="50">
        <v>17495.0</v>
      </c>
      <c r="E45" s="98">
        <f t="shared" si="1"/>
        <v>0.8683255019</v>
      </c>
      <c r="F45" s="50">
        <v>22008.0</v>
      </c>
      <c r="G45" s="98">
        <f t="shared" si="2"/>
        <v>0.257959417</v>
      </c>
      <c r="H45" s="50">
        <v>25967.0</v>
      </c>
      <c r="I45" s="98">
        <f t="shared" si="3"/>
        <v>0.1798891312</v>
      </c>
      <c r="J45" s="50">
        <v>28776.0</v>
      </c>
      <c r="K45" s="98">
        <f t="shared" si="4"/>
        <v>0.1081757615</v>
      </c>
      <c r="L45" s="98">
        <f t="shared" si="5"/>
        <v>2.073045707</v>
      </c>
    </row>
    <row r="46">
      <c r="A46" s="20" t="s">
        <v>1033</v>
      </c>
      <c r="B46" s="29" t="s">
        <v>1382</v>
      </c>
      <c r="C46" s="50">
        <v>14585.0</v>
      </c>
      <c r="D46" s="50">
        <v>28553.0</v>
      </c>
      <c r="E46" s="98">
        <f t="shared" si="1"/>
        <v>0.9576962633</v>
      </c>
      <c r="F46" s="50">
        <v>32669.0</v>
      </c>
      <c r="G46" s="98">
        <f t="shared" si="2"/>
        <v>0.1441529787</v>
      </c>
      <c r="H46" s="50">
        <v>39802.0</v>
      </c>
      <c r="I46" s="98">
        <f t="shared" si="3"/>
        <v>0.218341547</v>
      </c>
      <c r="J46" s="50">
        <v>42395.0</v>
      </c>
      <c r="K46" s="98">
        <f t="shared" si="4"/>
        <v>0.06514748003</v>
      </c>
      <c r="L46" s="98">
        <f t="shared" si="5"/>
        <v>1.906753514</v>
      </c>
    </row>
    <row r="47">
      <c r="A47" s="20" t="s">
        <v>1413</v>
      </c>
      <c r="B47" s="29" t="s">
        <v>1382</v>
      </c>
      <c r="C47" s="50">
        <v>48653.0</v>
      </c>
      <c r="D47" s="50">
        <v>80854.0</v>
      </c>
      <c r="E47" s="98">
        <f t="shared" si="1"/>
        <v>0.6618502456</v>
      </c>
      <c r="F47" s="50">
        <v>100117.0</v>
      </c>
      <c r="G47" s="98">
        <f t="shared" si="2"/>
        <v>0.2382442427</v>
      </c>
      <c r="H47" s="50">
        <v>118363.0</v>
      </c>
      <c r="I47" s="98">
        <f t="shared" si="3"/>
        <v>0.1822467713</v>
      </c>
      <c r="J47" s="50">
        <v>141974.0</v>
      </c>
      <c r="K47" s="98">
        <f t="shared" si="4"/>
        <v>0.1994795671</v>
      </c>
      <c r="L47" s="98">
        <f t="shared" si="5"/>
        <v>1.918093437</v>
      </c>
    </row>
    <row r="48">
      <c r="A48" s="20" t="s">
        <v>285</v>
      </c>
      <c r="B48" s="29" t="s">
        <v>1382</v>
      </c>
      <c r="C48" s="50">
        <v>17091.0</v>
      </c>
      <c r="D48" s="50">
        <v>27155.0</v>
      </c>
      <c r="E48" s="98">
        <f t="shared" si="1"/>
        <v>0.5888479317</v>
      </c>
      <c r="F48" s="50">
        <v>28884.0</v>
      </c>
      <c r="G48" s="98">
        <f t="shared" si="2"/>
        <v>0.06367151537</v>
      </c>
      <c r="H48" s="50">
        <v>30070.0</v>
      </c>
      <c r="I48" s="98">
        <f t="shared" si="3"/>
        <v>0.0410607949</v>
      </c>
      <c r="J48" s="50">
        <v>29465.0</v>
      </c>
      <c r="K48" s="98">
        <f t="shared" si="4"/>
        <v>-0.02011972065</v>
      </c>
      <c r="L48" s="98">
        <f t="shared" si="5"/>
        <v>0.7240067872</v>
      </c>
    </row>
    <row r="49">
      <c r="A49" s="20" t="s">
        <v>277</v>
      </c>
      <c r="B49" s="29" t="s">
        <v>1382</v>
      </c>
      <c r="C49" s="50">
        <v>52356.0</v>
      </c>
      <c r="D49" s="50">
        <v>32178.0</v>
      </c>
      <c r="E49" s="98">
        <f t="shared" si="1"/>
        <v>-0.3853999542</v>
      </c>
      <c r="F49" s="50">
        <v>80853.0</v>
      </c>
      <c r="G49" s="98">
        <f t="shared" si="2"/>
        <v>1.51267947</v>
      </c>
      <c r="H49" s="50">
        <v>98671.0</v>
      </c>
      <c r="I49" s="98">
        <f t="shared" si="3"/>
        <v>0.2203752489</v>
      </c>
      <c r="J49" s="50">
        <v>114420.0</v>
      </c>
      <c r="K49" s="98">
        <f t="shared" si="4"/>
        <v>0.1596112333</v>
      </c>
      <c r="L49" s="98">
        <f t="shared" si="5"/>
        <v>1.185422874</v>
      </c>
    </row>
    <row r="50">
      <c r="A50" s="20" t="s">
        <v>1414</v>
      </c>
      <c r="B50" s="29" t="s">
        <v>1382</v>
      </c>
      <c r="C50" s="50">
        <v>16428.0</v>
      </c>
      <c r="D50" s="50">
        <v>33781.0</v>
      </c>
      <c r="E50" s="98">
        <f t="shared" si="1"/>
        <v>1.056306306</v>
      </c>
      <c r="F50" s="50">
        <v>40196.0</v>
      </c>
      <c r="G50" s="98">
        <f t="shared" si="2"/>
        <v>0.1898996477</v>
      </c>
      <c r="H50" s="50">
        <v>46176.0</v>
      </c>
      <c r="I50" s="98">
        <f t="shared" si="3"/>
        <v>0.148771022</v>
      </c>
      <c r="J50" s="50">
        <v>48148.0</v>
      </c>
      <c r="K50" s="98">
        <f t="shared" si="4"/>
        <v>0.04270616771</v>
      </c>
      <c r="L50" s="98">
        <f t="shared" si="5"/>
        <v>1.930849769</v>
      </c>
    </row>
    <row r="51">
      <c r="A51" s="20" t="s">
        <v>670</v>
      </c>
      <c r="B51" s="29" t="s">
        <v>1382</v>
      </c>
      <c r="C51" s="50">
        <v>30741.0</v>
      </c>
      <c r="D51" s="50">
        <v>31222.0</v>
      </c>
      <c r="E51" s="98">
        <f t="shared" si="1"/>
        <v>0.01564685599</v>
      </c>
      <c r="F51" s="50">
        <v>25373.0</v>
      </c>
      <c r="G51" s="98">
        <f t="shared" si="2"/>
        <v>-0.1873358529</v>
      </c>
      <c r="H51" s="50">
        <v>26385.0</v>
      </c>
      <c r="I51" s="98">
        <f t="shared" si="3"/>
        <v>0.03988491704</v>
      </c>
      <c r="J51" s="50">
        <v>26610.0</v>
      </c>
      <c r="K51" s="98">
        <f t="shared" si="4"/>
        <v>0.008527572484</v>
      </c>
      <c r="L51" s="98">
        <f t="shared" si="5"/>
        <v>-0.1343807944</v>
      </c>
    </row>
    <row r="52">
      <c r="A52" s="20" t="s">
        <v>1415</v>
      </c>
      <c r="B52" s="29" t="s">
        <v>1382</v>
      </c>
      <c r="C52" s="50">
        <v>21479.0</v>
      </c>
      <c r="D52" s="50">
        <v>25055.0</v>
      </c>
      <c r="E52" s="98">
        <f t="shared" si="1"/>
        <v>0.1664881978</v>
      </c>
      <c r="F52" s="50">
        <v>25353.0</v>
      </c>
      <c r="G52" s="98">
        <f t="shared" si="2"/>
        <v>0.01189383357</v>
      </c>
      <c r="H52" s="50">
        <v>24902.0</v>
      </c>
      <c r="I52" s="98">
        <f t="shared" si="3"/>
        <v>-0.01778882184</v>
      </c>
      <c r="J52" s="50">
        <v>27671.0</v>
      </c>
      <c r="K52" s="98">
        <f t="shared" si="4"/>
        <v>0.1111958879</v>
      </c>
      <c r="L52" s="98">
        <f t="shared" si="5"/>
        <v>0.2882815774</v>
      </c>
    </row>
    <row r="53">
      <c r="A53" s="20" t="s">
        <v>1255</v>
      </c>
      <c r="B53" s="29" t="s">
        <v>1382</v>
      </c>
      <c r="C53" s="50">
        <v>20640.0</v>
      </c>
      <c r="D53" s="50">
        <v>30815.0</v>
      </c>
      <c r="E53" s="98">
        <f t="shared" si="1"/>
        <v>0.4929748062</v>
      </c>
      <c r="F53" s="50">
        <v>31631.0</v>
      </c>
      <c r="G53" s="98">
        <f t="shared" si="2"/>
        <v>0.02648061009</v>
      </c>
      <c r="H53" s="50">
        <v>32240.0</v>
      </c>
      <c r="I53" s="98">
        <f t="shared" si="3"/>
        <v>0.0192532642</v>
      </c>
      <c r="J53" s="50">
        <v>32493.0</v>
      </c>
      <c r="K53" s="98">
        <f t="shared" si="4"/>
        <v>0.007847394541</v>
      </c>
      <c r="L53" s="98">
        <f t="shared" si="5"/>
        <v>0.5742732558</v>
      </c>
    </row>
    <row r="54">
      <c r="A54" s="20" t="s">
        <v>423</v>
      </c>
      <c r="B54" s="29" t="s">
        <v>1382</v>
      </c>
      <c r="C54" s="50">
        <v>16575.0</v>
      </c>
      <c r="D54" s="50">
        <v>24659.0</v>
      </c>
      <c r="E54" s="98">
        <f t="shared" si="1"/>
        <v>0.4877224736</v>
      </c>
      <c r="F54" s="50">
        <v>27064.0</v>
      </c>
      <c r="G54" s="98">
        <f t="shared" si="2"/>
        <v>0.09753031348</v>
      </c>
      <c r="H54" s="50">
        <v>26861.0</v>
      </c>
      <c r="I54" s="98">
        <f t="shared" si="3"/>
        <v>-0.007500738989</v>
      </c>
      <c r="J54" s="50">
        <v>25516.0</v>
      </c>
      <c r="K54" s="98">
        <f t="shared" si="4"/>
        <v>-0.05007259596</v>
      </c>
      <c r="L54" s="98">
        <f t="shared" si="5"/>
        <v>0.5394268477</v>
      </c>
    </row>
    <row r="55">
      <c r="A55" s="20" t="s">
        <v>1164</v>
      </c>
      <c r="B55" s="29" t="s">
        <v>1382</v>
      </c>
      <c r="C55" s="50">
        <v>24837.0</v>
      </c>
      <c r="D55" s="50">
        <v>25937.0</v>
      </c>
      <c r="E55" s="98">
        <f t="shared" si="1"/>
        <v>0.04428876273</v>
      </c>
      <c r="F55" s="50">
        <v>27448.0</v>
      </c>
      <c r="G55" s="98">
        <f t="shared" si="2"/>
        <v>0.0582565447</v>
      </c>
      <c r="H55" s="50">
        <v>27377.0</v>
      </c>
      <c r="I55" s="98">
        <f t="shared" si="3"/>
        <v>-0.002586709414</v>
      </c>
      <c r="J55" s="50">
        <v>35775.0</v>
      </c>
      <c r="K55" s="98">
        <f t="shared" si="4"/>
        <v>0.3067538445</v>
      </c>
      <c r="L55" s="98">
        <f t="shared" si="5"/>
        <v>0.4403913516</v>
      </c>
    </row>
    <row r="56">
      <c r="A56" s="20" t="s">
        <v>1073</v>
      </c>
      <c r="B56" s="29" t="s">
        <v>1382</v>
      </c>
      <c r="C56" s="50">
        <v>17236.0</v>
      </c>
      <c r="D56" s="50">
        <v>26949.0</v>
      </c>
      <c r="E56" s="98">
        <f t="shared" si="1"/>
        <v>0.5635298213</v>
      </c>
      <c r="F56" s="50">
        <v>27097.0</v>
      </c>
      <c r="G56" s="98">
        <f t="shared" si="2"/>
        <v>0.005491854985</v>
      </c>
      <c r="H56" s="50">
        <v>27576.0</v>
      </c>
      <c r="I56" s="98">
        <f t="shared" si="3"/>
        <v>0.01767723364</v>
      </c>
      <c r="J56" s="50">
        <v>28962.0</v>
      </c>
      <c r="K56" s="98">
        <f t="shared" si="4"/>
        <v>0.05026109661</v>
      </c>
      <c r="L56" s="98">
        <f t="shared" si="5"/>
        <v>0.6803202599</v>
      </c>
    </row>
    <row r="57">
      <c r="A57" s="20" t="s">
        <v>1416</v>
      </c>
      <c r="B57" s="29" t="s">
        <v>1382</v>
      </c>
      <c r="C57" s="50">
        <v>14462.0</v>
      </c>
      <c r="D57" s="50">
        <v>20715.0</v>
      </c>
      <c r="E57" s="98">
        <f t="shared" si="1"/>
        <v>0.4323744987</v>
      </c>
      <c r="F57" s="50">
        <v>23383.0</v>
      </c>
      <c r="G57" s="98">
        <f t="shared" si="2"/>
        <v>0.1287955588</v>
      </c>
      <c r="H57" s="50">
        <v>24510.0</v>
      </c>
      <c r="I57" s="98">
        <f t="shared" si="3"/>
        <v>0.04819740837</v>
      </c>
      <c r="J57" s="50">
        <v>27336.0</v>
      </c>
      <c r="K57" s="98">
        <f t="shared" si="4"/>
        <v>0.1152998776</v>
      </c>
      <c r="L57" s="98">
        <f t="shared" si="5"/>
        <v>0.8901949938</v>
      </c>
    </row>
    <row r="58">
      <c r="A58" s="20" t="s">
        <v>1417</v>
      </c>
      <c r="B58" s="29" t="s">
        <v>1382</v>
      </c>
      <c r="C58" s="50">
        <v>28728.0</v>
      </c>
      <c r="D58" s="50">
        <v>28699.0</v>
      </c>
      <c r="E58" s="98">
        <f t="shared" si="1"/>
        <v>-0.001009468115</v>
      </c>
      <c r="F58" s="50">
        <v>25569.0</v>
      </c>
      <c r="G58" s="98">
        <f t="shared" si="2"/>
        <v>-0.1090630336</v>
      </c>
      <c r="H58" s="50">
        <v>26929.0</v>
      </c>
      <c r="I58" s="98">
        <f t="shared" si="3"/>
        <v>0.05318940905</v>
      </c>
      <c r="J58" s="50">
        <v>27321.0</v>
      </c>
      <c r="K58" s="98">
        <f t="shared" si="4"/>
        <v>0.0145567975</v>
      </c>
      <c r="L58" s="98">
        <f t="shared" si="5"/>
        <v>-0.04897660819</v>
      </c>
    </row>
    <row r="59">
      <c r="A59" s="20" t="s">
        <v>1418</v>
      </c>
      <c r="B59" s="29" t="s">
        <v>1382</v>
      </c>
      <c r="C59" s="50">
        <v>23360.0</v>
      </c>
      <c r="D59" s="50">
        <v>37921.0</v>
      </c>
      <c r="E59" s="98">
        <f t="shared" si="1"/>
        <v>0.6233304795</v>
      </c>
      <c r="F59" s="50">
        <v>41005.0</v>
      </c>
      <c r="G59" s="98">
        <f t="shared" si="2"/>
        <v>0.08132696923</v>
      </c>
      <c r="H59" s="50">
        <v>45241.0</v>
      </c>
      <c r="I59" s="98">
        <f t="shared" si="3"/>
        <v>0.1033044751</v>
      </c>
      <c r="J59" s="50">
        <v>51832.0</v>
      </c>
      <c r="K59" s="98">
        <f t="shared" si="4"/>
        <v>0.1456864349</v>
      </c>
      <c r="L59" s="98">
        <f t="shared" si="5"/>
        <v>1.218835616</v>
      </c>
    </row>
    <row r="60">
      <c r="A60" s="20" t="s">
        <v>1419</v>
      </c>
      <c r="B60" s="29" t="s">
        <v>1382</v>
      </c>
      <c r="C60" s="50">
        <v>23401.0</v>
      </c>
      <c r="D60" s="50">
        <v>31034.0</v>
      </c>
      <c r="E60" s="98">
        <f t="shared" si="1"/>
        <v>0.3261826418</v>
      </c>
      <c r="F60" s="50">
        <v>29744.0</v>
      </c>
      <c r="G60" s="98">
        <f t="shared" si="2"/>
        <v>-0.04156731327</v>
      </c>
      <c r="H60" s="50">
        <v>31188.0</v>
      </c>
      <c r="I60" s="98">
        <f t="shared" si="3"/>
        <v>0.04854760624</v>
      </c>
      <c r="J60" s="50">
        <v>35270.0</v>
      </c>
      <c r="K60" s="98">
        <f t="shared" si="4"/>
        <v>0.1308836732</v>
      </c>
      <c r="L60" s="98">
        <f t="shared" si="5"/>
        <v>0.507200547</v>
      </c>
    </row>
    <row r="61">
      <c r="A61" s="20" t="s">
        <v>1420</v>
      </c>
      <c r="B61" s="29" t="s">
        <v>1382</v>
      </c>
      <c r="C61" s="50">
        <v>24957.0</v>
      </c>
      <c r="D61" s="50">
        <v>47559.0</v>
      </c>
      <c r="E61" s="98">
        <f t="shared" si="1"/>
        <v>0.9056376968</v>
      </c>
      <c r="F61" s="50">
        <v>53680.0</v>
      </c>
      <c r="G61" s="98">
        <f t="shared" si="2"/>
        <v>0.1287032949</v>
      </c>
      <c r="H61" s="50">
        <v>64153.0</v>
      </c>
      <c r="I61" s="98">
        <f t="shared" si="3"/>
        <v>0.1951005961</v>
      </c>
      <c r="J61" s="50">
        <v>76036.0</v>
      </c>
      <c r="K61" s="98">
        <f t="shared" si="4"/>
        <v>0.1852290618</v>
      </c>
      <c r="L61" s="98">
        <f t="shared" si="5"/>
        <v>2.04668029</v>
      </c>
    </row>
    <row r="62">
      <c r="A62" s="20" t="s">
        <v>1421</v>
      </c>
      <c r="B62" s="29" t="s">
        <v>1382</v>
      </c>
      <c r="C62" s="50">
        <v>9479.0</v>
      </c>
      <c r="D62" s="50">
        <v>37013.0</v>
      </c>
      <c r="E62" s="98">
        <f t="shared" si="1"/>
        <v>2.904736787</v>
      </c>
      <c r="F62" s="50">
        <v>50593.0</v>
      </c>
      <c r="G62" s="98">
        <f t="shared" si="2"/>
        <v>0.3668981169</v>
      </c>
      <c r="H62" s="50">
        <v>59445.0</v>
      </c>
      <c r="I62" s="98">
        <f t="shared" si="3"/>
        <v>0.1749649161</v>
      </c>
      <c r="J62" s="50">
        <v>64201.0</v>
      </c>
      <c r="K62" s="98">
        <f t="shared" si="4"/>
        <v>0.08000672891</v>
      </c>
      <c r="L62" s="98">
        <f t="shared" si="5"/>
        <v>5.772971832</v>
      </c>
    </row>
    <row r="63">
      <c r="A63" s="20" t="s">
        <v>631</v>
      </c>
      <c r="B63" s="29" t="s">
        <v>1382</v>
      </c>
      <c r="C63" s="50">
        <v>4538.0</v>
      </c>
      <c r="D63" s="50">
        <v>14454.0</v>
      </c>
      <c r="E63" s="98">
        <f t="shared" si="1"/>
        <v>2.18510357</v>
      </c>
      <c r="F63" s="50">
        <v>14279.0</v>
      </c>
      <c r="G63" s="98">
        <f t="shared" si="2"/>
        <v>-0.01210737512</v>
      </c>
      <c r="H63" s="50">
        <v>16365.0</v>
      </c>
      <c r="I63" s="98">
        <f t="shared" si="3"/>
        <v>0.1460886617</v>
      </c>
      <c r="J63" s="50">
        <v>16188.0</v>
      </c>
      <c r="K63" s="98">
        <f t="shared" si="4"/>
        <v>-0.01081576535</v>
      </c>
      <c r="L63" s="98">
        <f t="shared" si="5"/>
        <v>2.567210225</v>
      </c>
    </row>
    <row r="64">
      <c r="A64" s="20" t="s">
        <v>1422</v>
      </c>
      <c r="B64" s="29" t="s">
        <v>1382</v>
      </c>
      <c r="C64" s="50">
        <v>31828.0</v>
      </c>
      <c r="D64" s="50">
        <v>33810.0</v>
      </c>
      <c r="E64" s="98">
        <f t="shared" si="1"/>
        <v>0.06227221315</v>
      </c>
      <c r="F64" s="50">
        <v>31080.0</v>
      </c>
      <c r="G64" s="98">
        <f t="shared" si="2"/>
        <v>-0.08074534161</v>
      </c>
      <c r="H64" s="50">
        <v>24880.0</v>
      </c>
      <c r="I64" s="98">
        <f t="shared" si="3"/>
        <v>-0.1994851995</v>
      </c>
      <c r="J64" s="50">
        <v>26279.0</v>
      </c>
      <c r="K64" s="98">
        <f t="shared" si="4"/>
        <v>0.05622990354</v>
      </c>
      <c r="L64" s="98">
        <f t="shared" si="5"/>
        <v>-0.1743433455</v>
      </c>
    </row>
    <row r="65">
      <c r="A65" s="20" t="s">
        <v>1423</v>
      </c>
      <c r="B65" s="29" t="s">
        <v>1382</v>
      </c>
      <c r="C65" s="50">
        <v>4253.0</v>
      </c>
      <c r="D65" s="50">
        <v>12855.0</v>
      </c>
      <c r="E65" s="98">
        <f t="shared" si="1"/>
        <v>2.022572302</v>
      </c>
      <c r="F65" s="50">
        <v>14378.0</v>
      </c>
      <c r="G65" s="98">
        <f t="shared" si="2"/>
        <v>0.1184753014</v>
      </c>
      <c r="H65" s="50">
        <v>15596.0</v>
      </c>
      <c r="I65" s="98">
        <f t="shared" si="3"/>
        <v>0.0847127556</v>
      </c>
      <c r="J65" s="50">
        <v>18746.0</v>
      </c>
      <c r="K65" s="98">
        <f t="shared" si="4"/>
        <v>0.2019748654</v>
      </c>
      <c r="L65" s="98">
        <f t="shared" si="5"/>
        <v>3.407712203</v>
      </c>
    </row>
    <row r="66">
      <c r="A66" s="20" t="s">
        <v>1424</v>
      </c>
      <c r="B66" s="29" t="s">
        <v>1425</v>
      </c>
      <c r="C66" s="50">
        <v>48652.0</v>
      </c>
      <c r="D66" s="50">
        <v>99229.0</v>
      </c>
      <c r="E66" s="98">
        <f t="shared" si="1"/>
        <v>1.039566719</v>
      </c>
      <c r="F66" s="50">
        <v>120884.0</v>
      </c>
      <c r="G66" s="98">
        <f t="shared" si="2"/>
        <v>0.2182325731</v>
      </c>
      <c r="H66" s="50">
        <v>128518.0</v>
      </c>
      <c r="I66" s="98">
        <f t="shared" si="3"/>
        <v>0.06315145098</v>
      </c>
      <c r="J66" s="50">
        <v>136407.0</v>
      </c>
      <c r="K66" s="98">
        <f t="shared" si="4"/>
        <v>0.06138439752</v>
      </c>
      <c r="L66" s="98">
        <f t="shared" si="5"/>
        <v>1.803728521</v>
      </c>
    </row>
    <row r="67">
      <c r="A67" s="20" t="s">
        <v>1426</v>
      </c>
      <c r="B67" s="29" t="s">
        <v>1425</v>
      </c>
      <c r="C67" s="50">
        <v>10156.0</v>
      </c>
      <c r="D67" s="50">
        <v>25268.0</v>
      </c>
      <c r="E67" s="98">
        <f t="shared" si="1"/>
        <v>1.487987397</v>
      </c>
      <c r="F67" s="50">
        <v>23410.0</v>
      </c>
      <c r="G67" s="98">
        <f t="shared" si="2"/>
        <v>-0.07353173975</v>
      </c>
      <c r="H67" s="50">
        <v>25151.0</v>
      </c>
      <c r="I67" s="98">
        <f t="shared" si="3"/>
        <v>0.07436992738</v>
      </c>
      <c r="J67" s="50">
        <v>26785.0</v>
      </c>
      <c r="K67" s="98">
        <f t="shared" si="4"/>
        <v>0.06496759572</v>
      </c>
      <c r="L67" s="98">
        <f t="shared" si="5"/>
        <v>1.637357227</v>
      </c>
    </row>
    <row r="68">
      <c r="A68" s="20" t="s">
        <v>1427</v>
      </c>
      <c r="B68" s="29" t="s">
        <v>1425</v>
      </c>
      <c r="C68" s="50">
        <v>6004.0</v>
      </c>
      <c r="D68" s="50">
        <v>10389.0</v>
      </c>
      <c r="E68" s="98">
        <f t="shared" si="1"/>
        <v>0.7303464357</v>
      </c>
      <c r="F68" s="50">
        <v>10216.0</v>
      </c>
      <c r="G68" s="98">
        <f t="shared" si="2"/>
        <v>-0.01665222832</v>
      </c>
      <c r="H68" s="50">
        <v>9519.0</v>
      </c>
      <c r="I68" s="98">
        <f t="shared" si="3"/>
        <v>-0.06822631167</v>
      </c>
      <c r="J68" s="50">
        <v>10281.0</v>
      </c>
      <c r="K68" s="98">
        <f t="shared" si="4"/>
        <v>0.08005042546</v>
      </c>
      <c r="L68" s="98">
        <f t="shared" si="5"/>
        <v>0.7123584277</v>
      </c>
    </row>
    <row r="69">
      <c r="A69" s="20" t="s">
        <v>1258</v>
      </c>
      <c r="B69" s="29" t="s">
        <v>1425</v>
      </c>
      <c r="C69" s="50">
        <v>20328.0</v>
      </c>
      <c r="D69" s="50">
        <v>33389.0</v>
      </c>
      <c r="E69" s="98">
        <f t="shared" si="1"/>
        <v>0.6425127902</v>
      </c>
      <c r="F69" s="50">
        <v>36253.0</v>
      </c>
      <c r="G69" s="98">
        <f t="shared" si="2"/>
        <v>0.08577675282</v>
      </c>
      <c r="H69" s="50">
        <v>35253.0</v>
      </c>
      <c r="I69" s="98">
        <f t="shared" si="3"/>
        <v>-0.02758392409</v>
      </c>
      <c r="J69" s="50">
        <v>36148.0</v>
      </c>
      <c r="K69" s="98">
        <f t="shared" si="4"/>
        <v>0.02538791025</v>
      </c>
      <c r="L69" s="98">
        <f t="shared" si="5"/>
        <v>0.7782369146</v>
      </c>
    </row>
    <row r="70">
      <c r="A70" s="20" t="s">
        <v>1428</v>
      </c>
      <c r="B70" s="29" t="s">
        <v>1425</v>
      </c>
      <c r="C70" s="50">
        <v>12146.0</v>
      </c>
      <c r="D70" s="50">
        <v>14318.0</v>
      </c>
      <c r="E70" s="98">
        <f t="shared" si="1"/>
        <v>0.1788243043</v>
      </c>
      <c r="F70" s="50">
        <v>16098.0</v>
      </c>
      <c r="G70" s="98">
        <f t="shared" si="2"/>
        <v>0.124319039</v>
      </c>
      <c r="H70" s="50">
        <v>14937.0</v>
      </c>
      <c r="I70" s="98">
        <f t="shared" si="3"/>
        <v>-0.07212076034</v>
      </c>
      <c r="J70" s="50">
        <v>15860.0</v>
      </c>
      <c r="K70" s="98">
        <f t="shared" si="4"/>
        <v>0.06179286336</v>
      </c>
      <c r="L70" s="98">
        <f t="shared" si="5"/>
        <v>0.3057796806</v>
      </c>
    </row>
    <row r="71">
      <c r="A71" s="20" t="s">
        <v>1429</v>
      </c>
      <c r="B71" s="29" t="s">
        <v>1425</v>
      </c>
      <c r="C71" s="50">
        <v>6285.0</v>
      </c>
      <c r="D71" s="50">
        <v>14518.0</v>
      </c>
      <c r="E71" s="98">
        <f t="shared" si="1"/>
        <v>1.309944312</v>
      </c>
      <c r="F71" s="50">
        <v>15970.0</v>
      </c>
      <c r="G71" s="98">
        <f t="shared" si="2"/>
        <v>0.100013776</v>
      </c>
      <c r="H71" s="50">
        <v>17494.0</v>
      </c>
      <c r="I71" s="98">
        <f t="shared" si="3"/>
        <v>0.09542892924</v>
      </c>
      <c r="J71" s="50">
        <v>18097.0</v>
      </c>
      <c r="K71" s="98">
        <f t="shared" si="4"/>
        <v>0.03446896079</v>
      </c>
      <c r="L71" s="98">
        <f t="shared" si="5"/>
        <v>1.879395386</v>
      </c>
    </row>
    <row r="72">
      <c r="A72" s="20" t="s">
        <v>1388</v>
      </c>
      <c r="B72" s="29" t="s">
        <v>1425</v>
      </c>
      <c r="C72" s="50">
        <v>5671.0</v>
      </c>
      <c r="D72" s="50">
        <v>9894.0</v>
      </c>
      <c r="E72" s="98">
        <f t="shared" si="1"/>
        <v>0.7446658438</v>
      </c>
      <c r="F72" s="50">
        <v>11807.0</v>
      </c>
      <c r="G72" s="98">
        <f t="shared" si="2"/>
        <v>0.1933495048</v>
      </c>
      <c r="H72" s="50">
        <v>9752.0</v>
      </c>
      <c r="I72" s="98">
        <f t="shared" si="3"/>
        <v>-0.1740492928</v>
      </c>
      <c r="J72" s="50">
        <v>9636.0</v>
      </c>
      <c r="K72" s="98">
        <f t="shared" si="4"/>
        <v>-0.0118949959</v>
      </c>
      <c r="L72" s="98">
        <f t="shared" si="5"/>
        <v>0.699171222</v>
      </c>
    </row>
    <row r="73">
      <c r="A73" s="20" t="s">
        <v>814</v>
      </c>
      <c r="B73" s="29" t="s">
        <v>1425</v>
      </c>
      <c r="C73" s="50">
        <v>13337.0</v>
      </c>
      <c r="D73" s="50">
        <v>16829.0</v>
      </c>
      <c r="E73" s="98">
        <f t="shared" si="1"/>
        <v>0.2618279973</v>
      </c>
      <c r="F73" s="50">
        <v>17786.0</v>
      </c>
      <c r="G73" s="98">
        <f t="shared" si="2"/>
        <v>0.05686612395</v>
      </c>
      <c r="H73" s="50">
        <v>15820.0</v>
      </c>
      <c r="I73" s="98">
        <f t="shared" si="3"/>
        <v>-0.1105363769</v>
      </c>
      <c r="J73" s="50">
        <v>14737.0</v>
      </c>
      <c r="K73" s="98">
        <f t="shared" si="4"/>
        <v>-0.06845764855</v>
      </c>
      <c r="L73" s="98">
        <f t="shared" si="5"/>
        <v>0.1049711329</v>
      </c>
    </row>
    <row r="74">
      <c r="A74" s="20" t="s">
        <v>1430</v>
      </c>
      <c r="B74" s="29" t="s">
        <v>1425</v>
      </c>
      <c r="C74" s="50">
        <v>10117.0</v>
      </c>
      <c r="D74" s="50">
        <v>21987.0</v>
      </c>
      <c r="E74" s="98">
        <f t="shared" si="1"/>
        <v>1.173272709</v>
      </c>
      <c r="F74" s="50">
        <v>21749.0</v>
      </c>
      <c r="G74" s="98">
        <f t="shared" si="2"/>
        <v>-0.01082457816</v>
      </c>
      <c r="H74" s="50">
        <v>22646.0</v>
      </c>
      <c r="I74" s="98">
        <f t="shared" si="3"/>
        <v>0.04124327555</v>
      </c>
      <c r="J74" s="50">
        <v>27452.0</v>
      </c>
      <c r="K74" s="98">
        <f t="shared" si="4"/>
        <v>0.2122229091</v>
      </c>
      <c r="L74" s="98">
        <f t="shared" si="5"/>
        <v>1.713452605</v>
      </c>
    </row>
    <row r="75">
      <c r="A75" s="20" t="s">
        <v>1431</v>
      </c>
      <c r="B75" s="29" t="s">
        <v>1425</v>
      </c>
      <c r="C75" s="50">
        <v>15771.0</v>
      </c>
      <c r="D75" s="50">
        <v>23686.0</v>
      </c>
      <c r="E75" s="98">
        <f t="shared" si="1"/>
        <v>0.5018705218</v>
      </c>
      <c r="F75" s="50">
        <v>25632.0</v>
      </c>
      <c r="G75" s="98">
        <f t="shared" si="2"/>
        <v>0.08215823693</v>
      </c>
      <c r="H75" s="50">
        <v>24932.0</v>
      </c>
      <c r="I75" s="98">
        <f t="shared" si="3"/>
        <v>-0.02730961298</v>
      </c>
      <c r="J75" s="50">
        <v>24402.0</v>
      </c>
      <c r="K75" s="98">
        <f t="shared" si="4"/>
        <v>-0.02125782127</v>
      </c>
      <c r="L75" s="98">
        <f t="shared" si="5"/>
        <v>0.5472703063</v>
      </c>
    </row>
    <row r="76">
      <c r="A76" s="20" t="s">
        <v>532</v>
      </c>
      <c r="B76" s="29" t="s">
        <v>1425</v>
      </c>
      <c r="C76" s="50">
        <v>7213.0</v>
      </c>
      <c r="D76" s="50">
        <v>23690.0</v>
      </c>
      <c r="E76" s="98">
        <f t="shared" si="1"/>
        <v>2.284347706</v>
      </c>
      <c r="F76" s="50">
        <v>27276.0</v>
      </c>
      <c r="G76" s="98">
        <f t="shared" si="2"/>
        <v>0.1513718869</v>
      </c>
      <c r="H76" s="50">
        <v>27278.0</v>
      </c>
      <c r="I76" s="98">
        <f t="shared" si="3"/>
        <v>0.00007332453439</v>
      </c>
      <c r="J76" s="50">
        <v>28386.0</v>
      </c>
      <c r="K76" s="98">
        <f t="shared" si="4"/>
        <v>0.0406188137</v>
      </c>
      <c r="L76" s="98">
        <f t="shared" si="5"/>
        <v>2.935394427</v>
      </c>
    </row>
    <row r="77">
      <c r="A77" s="20" t="s">
        <v>1432</v>
      </c>
      <c r="B77" s="29" t="s">
        <v>1425</v>
      </c>
      <c r="C77" s="50">
        <v>63320.0</v>
      </c>
      <c r="D77" s="50">
        <v>111416.0</v>
      </c>
      <c r="E77" s="98">
        <f t="shared" si="1"/>
        <v>0.7595704359</v>
      </c>
      <c r="F77" s="50">
        <v>121401.0</v>
      </c>
      <c r="G77" s="98">
        <f t="shared" si="2"/>
        <v>0.08961908523</v>
      </c>
      <c r="H77" s="50">
        <v>122203.0</v>
      </c>
      <c r="I77" s="98">
        <f t="shared" si="3"/>
        <v>0.00660620588</v>
      </c>
      <c r="J77" s="50">
        <v>122954.0</v>
      </c>
      <c r="K77" s="98">
        <f t="shared" si="4"/>
        <v>0.006145511976</v>
      </c>
      <c r="L77" s="98">
        <f t="shared" si="5"/>
        <v>0.9417877448</v>
      </c>
    </row>
    <row r="78">
      <c r="A78" s="20" t="s">
        <v>1433</v>
      </c>
      <c r="B78" s="29" t="s">
        <v>1425</v>
      </c>
      <c r="C78" s="50">
        <v>8370.0</v>
      </c>
      <c r="D78" s="50">
        <v>13481.0</v>
      </c>
      <c r="E78" s="98">
        <f t="shared" si="1"/>
        <v>0.6106332139</v>
      </c>
      <c r="F78" s="50">
        <v>12260.0</v>
      </c>
      <c r="G78" s="98">
        <f t="shared" si="2"/>
        <v>-0.09057191603</v>
      </c>
      <c r="H78" s="50">
        <v>12744.0</v>
      </c>
      <c r="I78" s="98">
        <f t="shared" si="3"/>
        <v>0.03947797716</v>
      </c>
      <c r="J78" s="50">
        <v>12570.0</v>
      </c>
      <c r="K78" s="98">
        <f t="shared" si="4"/>
        <v>-0.01365348399</v>
      </c>
      <c r="L78" s="98">
        <f t="shared" si="5"/>
        <v>0.5017921147</v>
      </c>
    </row>
    <row r="79">
      <c r="A79" s="20" t="s">
        <v>1434</v>
      </c>
      <c r="B79" s="29" t="s">
        <v>1425</v>
      </c>
      <c r="C79" s="50">
        <v>12755.0</v>
      </c>
      <c r="D79" s="50">
        <v>22729.0</v>
      </c>
      <c r="E79" s="98">
        <f t="shared" si="1"/>
        <v>0.7819678557</v>
      </c>
      <c r="F79" s="50">
        <v>22578.0</v>
      </c>
      <c r="G79" s="98">
        <f t="shared" si="2"/>
        <v>-0.006643495094</v>
      </c>
      <c r="H79" s="50">
        <v>21949.0</v>
      </c>
      <c r="I79" s="98">
        <f t="shared" si="3"/>
        <v>-0.02785897777</v>
      </c>
      <c r="J79" s="50">
        <v>21536.0</v>
      </c>
      <c r="K79" s="98">
        <f t="shared" si="4"/>
        <v>-0.01881634699</v>
      </c>
      <c r="L79" s="98">
        <f t="shared" si="5"/>
        <v>0.6884359075</v>
      </c>
    </row>
    <row r="80">
      <c r="A80" s="20" t="s">
        <v>1435</v>
      </c>
      <c r="B80" s="29" t="s">
        <v>1425</v>
      </c>
      <c r="C80" s="50">
        <v>7037.0</v>
      </c>
      <c r="D80" s="50">
        <v>27627.0</v>
      </c>
      <c r="E80" s="98">
        <f t="shared" si="1"/>
        <v>2.925962768</v>
      </c>
      <c r="F80" s="50">
        <v>37541.0</v>
      </c>
      <c r="G80" s="98">
        <f t="shared" si="2"/>
        <v>0.3588518478</v>
      </c>
      <c r="H80" s="50">
        <v>44740.0</v>
      </c>
      <c r="I80" s="98">
        <f t="shared" si="3"/>
        <v>0.1917636717</v>
      </c>
      <c r="J80" s="50">
        <v>47200.0</v>
      </c>
      <c r="K80" s="98">
        <f t="shared" si="4"/>
        <v>0.05498435405</v>
      </c>
      <c r="L80" s="98">
        <f t="shared" si="5"/>
        <v>5.707403723</v>
      </c>
    </row>
    <row r="81">
      <c r="A81" s="20" t="s">
        <v>472</v>
      </c>
      <c r="B81" s="29" t="s">
        <v>1425</v>
      </c>
      <c r="C81" s="50">
        <v>14740.0</v>
      </c>
      <c r="D81" s="50">
        <v>23942.0</v>
      </c>
      <c r="E81" s="98">
        <f t="shared" si="1"/>
        <v>0.6242876526</v>
      </c>
      <c r="F81" s="50">
        <v>25739.0</v>
      </c>
      <c r="G81" s="98">
        <f t="shared" si="2"/>
        <v>0.07505638627</v>
      </c>
      <c r="H81" s="50">
        <v>22549.0</v>
      </c>
      <c r="I81" s="98">
        <f t="shared" si="3"/>
        <v>-0.1239364389</v>
      </c>
      <c r="J81" s="50">
        <v>23920.0</v>
      </c>
      <c r="K81" s="98">
        <f t="shared" si="4"/>
        <v>0.06080092244</v>
      </c>
      <c r="L81" s="98">
        <f t="shared" si="5"/>
        <v>0.6227951153</v>
      </c>
    </row>
    <row r="82">
      <c r="A82" s="20" t="s">
        <v>1436</v>
      </c>
      <c r="B82" s="29" t="s">
        <v>1425</v>
      </c>
      <c r="C82" s="50">
        <v>9415.0</v>
      </c>
      <c r="D82" s="50">
        <v>22447.0</v>
      </c>
      <c r="E82" s="98">
        <f t="shared" si="1"/>
        <v>1.38417419</v>
      </c>
      <c r="F82" s="50">
        <v>29309.0</v>
      </c>
      <c r="G82" s="98">
        <f t="shared" si="2"/>
        <v>0.3056978661</v>
      </c>
      <c r="H82" s="50">
        <v>39717.0</v>
      </c>
      <c r="I82" s="98">
        <f t="shared" si="3"/>
        <v>0.355112764</v>
      </c>
      <c r="J82" s="50">
        <v>42473.0</v>
      </c>
      <c r="K82" s="98">
        <f t="shared" si="4"/>
        <v>0.06939094091</v>
      </c>
      <c r="L82" s="98">
        <f t="shared" si="5"/>
        <v>3.511205523</v>
      </c>
    </row>
    <row r="83">
      <c r="A83" s="20" t="s">
        <v>1437</v>
      </c>
      <c r="B83" s="29" t="s">
        <v>1425</v>
      </c>
      <c r="C83" s="50">
        <v>5050.0</v>
      </c>
      <c r="D83" s="50">
        <v>14042.0</v>
      </c>
      <c r="E83" s="98">
        <f t="shared" si="1"/>
        <v>1.780594059</v>
      </c>
      <c r="F83" s="50">
        <v>18579.0</v>
      </c>
      <c r="G83" s="98">
        <f t="shared" si="2"/>
        <v>0.3231021222</v>
      </c>
      <c r="H83" s="50">
        <v>25723.0</v>
      </c>
      <c r="I83" s="98">
        <f t="shared" si="3"/>
        <v>0.3845201572</v>
      </c>
      <c r="J83" s="50">
        <v>26046.0</v>
      </c>
      <c r="K83" s="98">
        <f t="shared" si="4"/>
        <v>0.01255685573</v>
      </c>
      <c r="L83" s="98">
        <f t="shared" si="5"/>
        <v>4.157623762</v>
      </c>
    </row>
    <row r="84">
      <c r="A84" s="20" t="s">
        <v>1402</v>
      </c>
      <c r="B84" s="29" t="s">
        <v>1425</v>
      </c>
      <c r="C84" s="50">
        <v>6505.0</v>
      </c>
      <c r="D84" s="50">
        <v>12621.0</v>
      </c>
      <c r="E84" s="98">
        <f t="shared" si="1"/>
        <v>0.9401998463</v>
      </c>
      <c r="F84" s="50">
        <v>14424.0</v>
      </c>
      <c r="G84" s="98">
        <f t="shared" si="2"/>
        <v>0.1428571429</v>
      </c>
      <c r="H84" s="50">
        <v>14671.0</v>
      </c>
      <c r="I84" s="98">
        <f t="shared" si="3"/>
        <v>0.01712423738</v>
      </c>
      <c r="J84" s="50">
        <v>14471.0</v>
      </c>
      <c r="K84" s="98">
        <f t="shared" si="4"/>
        <v>-0.0136323359</v>
      </c>
      <c r="L84" s="98">
        <f t="shared" si="5"/>
        <v>1.224596464</v>
      </c>
    </row>
    <row r="85">
      <c r="A85" s="20" t="s">
        <v>1438</v>
      </c>
      <c r="B85" s="29" t="s">
        <v>1425</v>
      </c>
      <c r="C85" s="50">
        <v>12231.0</v>
      </c>
      <c r="D85" s="50">
        <v>21960.0</v>
      </c>
      <c r="E85" s="98">
        <f t="shared" si="1"/>
        <v>0.7954378219</v>
      </c>
      <c r="F85" s="50">
        <v>21822.0</v>
      </c>
      <c r="G85" s="98">
        <f t="shared" si="2"/>
        <v>-0.006284153005</v>
      </c>
      <c r="H85" s="50">
        <v>19928.0</v>
      </c>
      <c r="I85" s="98">
        <f t="shared" si="3"/>
        <v>-0.08679314453</v>
      </c>
      <c r="J85" s="50">
        <v>19831.0</v>
      </c>
      <c r="K85" s="98">
        <f t="shared" si="4"/>
        <v>-0.004867523083</v>
      </c>
      <c r="L85" s="98">
        <f t="shared" si="5"/>
        <v>0.6213719238</v>
      </c>
    </row>
    <row r="86">
      <c r="A86" s="20" t="s">
        <v>323</v>
      </c>
      <c r="B86" s="29" t="s">
        <v>1425</v>
      </c>
      <c r="C86" s="50">
        <v>14951.0</v>
      </c>
      <c r="D86" s="50">
        <v>20638.0</v>
      </c>
      <c r="E86" s="98">
        <f t="shared" si="1"/>
        <v>0.3803758946</v>
      </c>
      <c r="F86" s="50">
        <v>19364.0</v>
      </c>
      <c r="G86" s="98">
        <f t="shared" si="2"/>
        <v>-0.06173078787</v>
      </c>
      <c r="H86" s="50">
        <v>15762.0</v>
      </c>
      <c r="I86" s="98">
        <f t="shared" si="3"/>
        <v>-0.1860152861</v>
      </c>
      <c r="J86" s="50">
        <v>15683.0</v>
      </c>
      <c r="K86" s="98">
        <f t="shared" si="4"/>
        <v>-0.005012054308</v>
      </c>
      <c r="L86" s="98">
        <f t="shared" si="5"/>
        <v>0.04895993579</v>
      </c>
    </row>
    <row r="87">
      <c r="A87" s="20" t="s">
        <v>1130</v>
      </c>
      <c r="B87" s="29" t="s">
        <v>1425</v>
      </c>
      <c r="C87" s="50">
        <v>6720.0</v>
      </c>
      <c r="D87" s="50">
        <v>12193.0</v>
      </c>
      <c r="E87" s="98">
        <f t="shared" si="1"/>
        <v>0.8144345238</v>
      </c>
      <c r="F87" s="50">
        <v>11182.0</v>
      </c>
      <c r="G87" s="98">
        <f t="shared" si="2"/>
        <v>-0.08291642746</v>
      </c>
      <c r="H87" s="50">
        <v>10834.0</v>
      </c>
      <c r="I87" s="98">
        <f t="shared" si="3"/>
        <v>-0.03112144518</v>
      </c>
      <c r="J87" s="50">
        <v>10253.0</v>
      </c>
      <c r="K87" s="98">
        <f t="shared" si="4"/>
        <v>-0.05362746908</v>
      </c>
      <c r="L87" s="98">
        <f t="shared" si="5"/>
        <v>0.5257440476</v>
      </c>
    </row>
    <row r="88">
      <c r="A88" s="20" t="s">
        <v>1439</v>
      </c>
      <c r="B88" s="29" t="s">
        <v>1425</v>
      </c>
      <c r="C88" s="50">
        <v>9023.0</v>
      </c>
      <c r="D88" s="50">
        <v>27271.0</v>
      </c>
      <c r="E88" s="98">
        <f t="shared" si="1"/>
        <v>2.022387233</v>
      </c>
      <c r="F88" s="50">
        <v>25785.0</v>
      </c>
      <c r="G88" s="98">
        <f t="shared" si="2"/>
        <v>-0.05449011771</v>
      </c>
      <c r="H88" s="50">
        <v>36031.0</v>
      </c>
      <c r="I88" s="98">
        <f t="shared" si="3"/>
        <v>0.3973628078</v>
      </c>
      <c r="J88" s="50">
        <v>41664.0</v>
      </c>
      <c r="K88" s="98">
        <f t="shared" si="4"/>
        <v>0.1563375982</v>
      </c>
      <c r="L88" s="98">
        <f t="shared" si="5"/>
        <v>3.617532971</v>
      </c>
    </row>
    <row r="89">
      <c r="A89" s="20" t="s">
        <v>1440</v>
      </c>
      <c r="B89" s="29" t="s">
        <v>1425</v>
      </c>
      <c r="C89" s="50">
        <v>6185.0</v>
      </c>
      <c r="D89" s="50">
        <v>9425.0</v>
      </c>
      <c r="E89" s="98">
        <f t="shared" si="1"/>
        <v>0.5238480194</v>
      </c>
      <c r="F89" s="50">
        <v>10710.0</v>
      </c>
      <c r="G89" s="98">
        <f t="shared" si="2"/>
        <v>0.1363395225</v>
      </c>
      <c r="H89" s="50">
        <v>9834.0</v>
      </c>
      <c r="I89" s="98">
        <f t="shared" si="3"/>
        <v>-0.08179271709</v>
      </c>
      <c r="J89" s="50">
        <v>10477.0</v>
      </c>
      <c r="K89" s="98">
        <f t="shared" si="4"/>
        <v>0.0653853976</v>
      </c>
      <c r="L89" s="98">
        <f t="shared" si="5"/>
        <v>0.6939369442</v>
      </c>
    </row>
    <row r="90">
      <c r="A90" s="20" t="s">
        <v>564</v>
      </c>
      <c r="B90" s="29" t="s">
        <v>1425</v>
      </c>
      <c r="C90" s="50">
        <v>7480.0</v>
      </c>
      <c r="D90" s="50">
        <v>23852.0</v>
      </c>
      <c r="E90" s="98">
        <f t="shared" si="1"/>
        <v>2.188770053</v>
      </c>
      <c r="F90" s="50">
        <v>26105.0</v>
      </c>
      <c r="G90" s="98">
        <f t="shared" si="2"/>
        <v>0.09445748784</v>
      </c>
      <c r="H90" s="50">
        <v>26127.0</v>
      </c>
      <c r="I90" s="98">
        <f t="shared" si="3"/>
        <v>0.000842750431</v>
      </c>
      <c r="J90" s="50">
        <v>30204.0</v>
      </c>
      <c r="K90" s="98">
        <f t="shared" si="4"/>
        <v>0.1560454702</v>
      </c>
      <c r="L90" s="98">
        <f t="shared" si="5"/>
        <v>3.037967914</v>
      </c>
    </row>
    <row r="91">
      <c r="A91" s="20" t="s">
        <v>1441</v>
      </c>
      <c r="B91" s="29" t="s">
        <v>1425</v>
      </c>
      <c r="C91" s="50">
        <v>19015.0</v>
      </c>
      <c r="D91" s="50">
        <v>28285.0</v>
      </c>
      <c r="E91" s="98">
        <f t="shared" si="1"/>
        <v>0.4875098606</v>
      </c>
      <c r="F91" s="50">
        <v>31602.0</v>
      </c>
      <c r="G91" s="98">
        <f t="shared" si="2"/>
        <v>0.1172706381</v>
      </c>
      <c r="H91" s="50">
        <v>30847.0</v>
      </c>
      <c r="I91" s="98">
        <f t="shared" si="3"/>
        <v>-0.02389089298</v>
      </c>
      <c r="J91" s="50">
        <v>32770.0</v>
      </c>
      <c r="K91" s="98">
        <f t="shared" si="4"/>
        <v>0.06233993581</v>
      </c>
      <c r="L91" s="98">
        <f t="shared" si="5"/>
        <v>0.7233762819</v>
      </c>
    </row>
    <row r="92">
      <c r="A92" s="20" t="s">
        <v>1442</v>
      </c>
      <c r="B92" s="29" t="s">
        <v>1425</v>
      </c>
      <c r="C92" s="50">
        <v>7775.0</v>
      </c>
      <c r="D92" s="50">
        <v>15022.0</v>
      </c>
      <c r="E92" s="98">
        <f t="shared" si="1"/>
        <v>0.9320900322</v>
      </c>
      <c r="F92" s="50">
        <v>17784.0</v>
      </c>
      <c r="G92" s="98">
        <f t="shared" si="2"/>
        <v>0.1838636666</v>
      </c>
      <c r="H92" s="50">
        <v>18105.0</v>
      </c>
      <c r="I92" s="98">
        <f t="shared" si="3"/>
        <v>0.01804993252</v>
      </c>
      <c r="J92" s="50">
        <v>18916.0</v>
      </c>
      <c r="K92" s="98">
        <f t="shared" si="4"/>
        <v>0.04479425573</v>
      </c>
      <c r="L92" s="98">
        <f t="shared" si="5"/>
        <v>1.432926045</v>
      </c>
    </row>
    <row r="93">
      <c r="A93" s="20" t="s">
        <v>1179</v>
      </c>
      <c r="B93" s="29" t="s">
        <v>1425</v>
      </c>
      <c r="C93" s="50">
        <v>9917.0</v>
      </c>
      <c r="D93" s="50">
        <v>16898.0</v>
      </c>
      <c r="E93" s="98">
        <f t="shared" si="1"/>
        <v>0.7039427246</v>
      </c>
      <c r="F93" s="50">
        <v>18565.0</v>
      </c>
      <c r="G93" s="98">
        <f t="shared" si="2"/>
        <v>0.0986507279</v>
      </c>
      <c r="H93" s="50">
        <v>17489.0</v>
      </c>
      <c r="I93" s="98">
        <f t="shared" si="3"/>
        <v>-0.0579585241</v>
      </c>
      <c r="J93" s="50">
        <v>16621.0</v>
      </c>
      <c r="K93" s="98">
        <f t="shared" si="4"/>
        <v>-0.04963119675</v>
      </c>
      <c r="L93" s="98">
        <f t="shared" si="5"/>
        <v>0.6760108904</v>
      </c>
    </row>
    <row r="94">
      <c r="A94" s="20" t="s">
        <v>1443</v>
      </c>
      <c r="B94" s="29" t="s">
        <v>1425</v>
      </c>
      <c r="C94" s="50">
        <v>10857.0</v>
      </c>
      <c r="D94" s="50">
        <v>14561.0</v>
      </c>
      <c r="E94" s="98">
        <f t="shared" si="1"/>
        <v>0.3411623837</v>
      </c>
      <c r="F94" s="50">
        <v>13871.0</v>
      </c>
      <c r="G94" s="98">
        <f t="shared" si="2"/>
        <v>-0.0473868553</v>
      </c>
      <c r="H94" s="50">
        <v>12872.0</v>
      </c>
      <c r="I94" s="98">
        <f t="shared" si="3"/>
        <v>-0.07202076274</v>
      </c>
      <c r="J94" s="50">
        <v>12834.0</v>
      </c>
      <c r="K94" s="98">
        <f t="shared" si="4"/>
        <v>-0.002952144189</v>
      </c>
      <c r="L94" s="98">
        <f t="shared" si="5"/>
        <v>0.1820945012</v>
      </c>
    </row>
    <row r="95">
      <c r="A95" s="20" t="s">
        <v>1227</v>
      </c>
      <c r="B95" s="29" t="s">
        <v>1425</v>
      </c>
      <c r="C95" s="50">
        <v>10877.0</v>
      </c>
      <c r="D95" s="50">
        <v>23501.0</v>
      </c>
      <c r="E95" s="98">
        <f t="shared" si="1"/>
        <v>1.16061414</v>
      </c>
      <c r="F95" s="50">
        <v>25446.0</v>
      </c>
      <c r="G95" s="98">
        <f t="shared" si="2"/>
        <v>0.08276243564</v>
      </c>
      <c r="H95" s="50">
        <v>27943.0</v>
      </c>
      <c r="I95" s="98">
        <f t="shared" si="3"/>
        <v>0.098129372</v>
      </c>
      <c r="J95" s="50">
        <v>26427.0</v>
      </c>
      <c r="K95" s="98">
        <f t="shared" si="4"/>
        <v>-0.05425330136</v>
      </c>
      <c r="L95" s="98">
        <f t="shared" si="5"/>
        <v>1.429622138</v>
      </c>
    </row>
    <row r="96">
      <c r="A96" s="20" t="s">
        <v>1444</v>
      </c>
      <c r="B96" s="29" t="s">
        <v>1425</v>
      </c>
      <c r="C96" s="50">
        <v>25887.0</v>
      </c>
      <c r="D96" s="50">
        <v>44225.0</v>
      </c>
      <c r="E96" s="98">
        <f t="shared" si="1"/>
        <v>0.7083864488</v>
      </c>
      <c r="F96" s="50">
        <v>48215.0</v>
      </c>
      <c r="G96" s="98">
        <f t="shared" si="2"/>
        <v>0.09022046354</v>
      </c>
      <c r="H96" s="50">
        <v>45836.0</v>
      </c>
      <c r="I96" s="98">
        <f t="shared" si="3"/>
        <v>-0.04934149124</v>
      </c>
      <c r="J96" s="50">
        <v>44477.0</v>
      </c>
      <c r="K96" s="98">
        <f t="shared" si="4"/>
        <v>-0.02964918405</v>
      </c>
      <c r="L96" s="98">
        <f t="shared" si="5"/>
        <v>0.7181210646</v>
      </c>
    </row>
    <row r="97">
      <c r="A97" s="20" t="s">
        <v>1445</v>
      </c>
      <c r="B97" s="29" t="s">
        <v>1425</v>
      </c>
      <c r="C97" s="50">
        <v>19820.0</v>
      </c>
      <c r="D97" s="50">
        <v>37561.0</v>
      </c>
      <c r="E97" s="98">
        <f t="shared" si="1"/>
        <v>0.8951059536</v>
      </c>
      <c r="F97" s="50">
        <v>43192.0</v>
      </c>
      <c r="G97" s="98">
        <f t="shared" si="2"/>
        <v>0.1499161364</v>
      </c>
      <c r="H97" s="50">
        <v>44254.0</v>
      </c>
      <c r="I97" s="98">
        <f t="shared" si="3"/>
        <v>0.02458788665</v>
      </c>
      <c r="J97" s="50">
        <v>46673.0</v>
      </c>
      <c r="K97" s="98">
        <f t="shared" si="4"/>
        <v>0.05466172549</v>
      </c>
      <c r="L97" s="98">
        <f t="shared" si="5"/>
        <v>1.354843592</v>
      </c>
    </row>
    <row r="98">
      <c r="A98" s="20" t="s">
        <v>606</v>
      </c>
      <c r="B98" s="29" t="s">
        <v>1425</v>
      </c>
      <c r="C98" s="50">
        <v>8782.0</v>
      </c>
      <c r="D98" s="50">
        <v>20001.0</v>
      </c>
      <c r="E98" s="98">
        <f t="shared" si="1"/>
        <v>1.277499431</v>
      </c>
      <c r="F98" s="50">
        <v>22098.0</v>
      </c>
      <c r="G98" s="98">
        <f t="shared" si="2"/>
        <v>0.1048447578</v>
      </c>
      <c r="H98" s="50">
        <v>21663.0</v>
      </c>
      <c r="I98" s="98">
        <f t="shared" si="3"/>
        <v>-0.01968503937</v>
      </c>
      <c r="J98" s="50">
        <v>22651.0</v>
      </c>
      <c r="K98" s="98">
        <f t="shared" si="4"/>
        <v>0.04560771823</v>
      </c>
      <c r="L98" s="98">
        <f t="shared" si="5"/>
        <v>1.579253018</v>
      </c>
    </row>
    <row r="99">
      <c r="A99" s="20" t="s">
        <v>1031</v>
      </c>
      <c r="B99" s="29" t="s">
        <v>1425</v>
      </c>
      <c r="C99" s="50">
        <v>13288.0</v>
      </c>
      <c r="D99" s="50">
        <v>24252.0</v>
      </c>
      <c r="E99" s="98">
        <f t="shared" si="1"/>
        <v>0.8251053582</v>
      </c>
      <c r="F99" s="50">
        <v>28852.0</v>
      </c>
      <c r="G99" s="98">
        <f t="shared" si="2"/>
        <v>0.1896750783</v>
      </c>
      <c r="H99" s="50">
        <v>26637.0</v>
      </c>
      <c r="I99" s="98">
        <f t="shared" si="3"/>
        <v>-0.07677110772</v>
      </c>
      <c r="J99" s="50">
        <v>26810.0</v>
      </c>
      <c r="K99" s="98">
        <f t="shared" si="4"/>
        <v>0.006494725382</v>
      </c>
      <c r="L99" s="98">
        <f t="shared" si="5"/>
        <v>1.017609874</v>
      </c>
    </row>
    <row r="100">
      <c r="A100" s="20" t="s">
        <v>1446</v>
      </c>
      <c r="B100" s="29" t="s">
        <v>1425</v>
      </c>
      <c r="C100" s="50">
        <v>6404.0</v>
      </c>
      <c r="D100" s="50">
        <v>13597.0</v>
      </c>
      <c r="E100" s="98">
        <f t="shared" si="1"/>
        <v>1.123204247</v>
      </c>
      <c r="F100" s="50">
        <v>16301.0</v>
      </c>
      <c r="G100" s="98">
        <f t="shared" si="2"/>
        <v>0.1988673972</v>
      </c>
      <c r="H100" s="50">
        <v>15515.0</v>
      </c>
      <c r="I100" s="98">
        <f t="shared" si="3"/>
        <v>-0.04821790074</v>
      </c>
      <c r="J100" s="50">
        <v>15932.0</v>
      </c>
      <c r="K100" s="98">
        <f t="shared" si="4"/>
        <v>0.0268772156</v>
      </c>
      <c r="L100" s="98">
        <f t="shared" si="5"/>
        <v>1.487820112</v>
      </c>
    </row>
    <row r="101">
      <c r="A101" s="20" t="s">
        <v>1447</v>
      </c>
      <c r="B101" s="29" t="s">
        <v>1425</v>
      </c>
      <c r="C101" s="50">
        <v>12146.0</v>
      </c>
      <c r="D101" s="50">
        <v>27983.0</v>
      </c>
      <c r="E101" s="98">
        <f t="shared" si="1"/>
        <v>1.303886053</v>
      </c>
      <c r="F101" s="50">
        <v>33400.0</v>
      </c>
      <c r="G101" s="98">
        <f t="shared" si="2"/>
        <v>0.1935818175</v>
      </c>
      <c r="H101" s="50">
        <v>33759.0</v>
      </c>
      <c r="I101" s="98">
        <f t="shared" si="3"/>
        <v>0.01074850299</v>
      </c>
      <c r="J101" s="50">
        <v>29802.0</v>
      </c>
      <c r="K101" s="98">
        <f t="shared" si="4"/>
        <v>-0.1172131876</v>
      </c>
      <c r="L101" s="98">
        <f t="shared" si="5"/>
        <v>1.453647291</v>
      </c>
    </row>
    <row r="102">
      <c r="A102" s="20" t="s">
        <v>708</v>
      </c>
      <c r="B102" s="29" t="s">
        <v>1425</v>
      </c>
      <c r="C102" s="50">
        <v>11455.0</v>
      </c>
      <c r="D102" s="50">
        <v>16056.0</v>
      </c>
      <c r="E102" s="98">
        <f t="shared" si="1"/>
        <v>0.4016586643</v>
      </c>
      <c r="F102" s="50">
        <v>14918.0</v>
      </c>
      <c r="G102" s="98">
        <f t="shared" si="2"/>
        <v>-0.07087693074</v>
      </c>
      <c r="H102" s="50">
        <v>13334.0</v>
      </c>
      <c r="I102" s="98">
        <f t="shared" si="3"/>
        <v>-0.1061804531</v>
      </c>
      <c r="J102" s="50">
        <v>14531.0</v>
      </c>
      <c r="K102" s="98">
        <f t="shared" si="4"/>
        <v>0.08977051147</v>
      </c>
      <c r="L102" s="98">
        <f t="shared" si="5"/>
        <v>0.2685290266</v>
      </c>
    </row>
    <row r="103">
      <c r="A103" s="20" t="s">
        <v>1234</v>
      </c>
      <c r="B103" s="29" t="s">
        <v>1425</v>
      </c>
      <c r="C103" s="50">
        <v>7907.0</v>
      </c>
      <c r="D103" s="50">
        <v>10203.0</v>
      </c>
      <c r="E103" s="98">
        <f t="shared" si="1"/>
        <v>0.2903756165</v>
      </c>
      <c r="F103" s="50">
        <v>10154.0</v>
      </c>
      <c r="G103" s="98">
        <f t="shared" si="2"/>
        <v>-0.004802509066</v>
      </c>
      <c r="H103" s="50">
        <v>8876.0</v>
      </c>
      <c r="I103" s="98">
        <f t="shared" si="3"/>
        <v>-0.1258617294</v>
      </c>
      <c r="J103" s="50">
        <v>9464.0</v>
      </c>
      <c r="K103" s="98">
        <f t="shared" si="4"/>
        <v>0.06624605678</v>
      </c>
      <c r="L103" s="98">
        <f t="shared" si="5"/>
        <v>0.1969141267</v>
      </c>
    </row>
    <row r="104">
      <c r="A104" s="20" t="s">
        <v>1448</v>
      </c>
      <c r="B104" s="29" t="s">
        <v>1425</v>
      </c>
      <c r="C104" s="50">
        <v>9919.0</v>
      </c>
      <c r="D104" s="50">
        <v>19555.0</v>
      </c>
      <c r="E104" s="98">
        <f t="shared" si="1"/>
        <v>0.9714688981</v>
      </c>
      <c r="F104" s="50">
        <v>24021.0</v>
      </c>
      <c r="G104" s="98">
        <f t="shared" si="2"/>
        <v>0.2283814881</v>
      </c>
      <c r="H104" s="50">
        <v>30586.0</v>
      </c>
      <c r="I104" s="98">
        <f t="shared" si="3"/>
        <v>0.273302527</v>
      </c>
      <c r="J104" s="50">
        <v>31874.0</v>
      </c>
      <c r="K104" s="98">
        <f t="shared" si="4"/>
        <v>0.04211076963</v>
      </c>
      <c r="L104" s="98">
        <f t="shared" si="5"/>
        <v>2.213428773</v>
      </c>
    </row>
    <row r="105">
      <c r="A105" s="20" t="s">
        <v>1449</v>
      </c>
      <c r="B105" s="29" t="s">
        <v>1425</v>
      </c>
      <c r="C105" s="50">
        <v>7332.0</v>
      </c>
      <c r="D105" s="50">
        <v>30468.0</v>
      </c>
      <c r="E105" s="98">
        <f t="shared" si="1"/>
        <v>3.155482815</v>
      </c>
      <c r="F105" s="50">
        <v>47320.0</v>
      </c>
      <c r="G105" s="98">
        <f t="shared" si="2"/>
        <v>0.5531048969</v>
      </c>
      <c r="H105" s="50">
        <v>69289.0</v>
      </c>
      <c r="I105" s="98">
        <f t="shared" si="3"/>
        <v>0.4642645816</v>
      </c>
      <c r="J105" s="50">
        <v>80217.0</v>
      </c>
      <c r="K105" s="98">
        <f t="shared" si="4"/>
        <v>0.157716232</v>
      </c>
      <c r="L105" s="98">
        <f t="shared" si="5"/>
        <v>9.940671031</v>
      </c>
    </row>
    <row r="106">
      <c r="A106" s="20" t="s">
        <v>1450</v>
      </c>
      <c r="B106" s="29" t="s">
        <v>1425</v>
      </c>
      <c r="C106" s="50">
        <v>30836.0</v>
      </c>
      <c r="D106" s="50">
        <v>53442.0</v>
      </c>
      <c r="E106" s="98">
        <f t="shared" si="1"/>
        <v>0.733104164</v>
      </c>
      <c r="F106" s="50">
        <v>66131.0</v>
      </c>
      <c r="G106" s="98">
        <f t="shared" si="2"/>
        <v>0.2374349762</v>
      </c>
      <c r="H106" s="50">
        <v>61334.0</v>
      </c>
      <c r="I106" s="98">
        <f t="shared" si="3"/>
        <v>-0.07253784156</v>
      </c>
      <c r="J106" s="50">
        <v>67103.0</v>
      </c>
      <c r="K106" s="98">
        <f t="shared" si="4"/>
        <v>0.09405876023</v>
      </c>
      <c r="L106" s="98">
        <f t="shared" si="5"/>
        <v>1.176125308</v>
      </c>
    </row>
    <row r="107">
      <c r="A107" s="20" t="s">
        <v>277</v>
      </c>
      <c r="B107" s="29" t="s">
        <v>1425</v>
      </c>
      <c r="C107" s="50">
        <v>5729.0</v>
      </c>
      <c r="D107" s="50">
        <v>12455.0</v>
      </c>
      <c r="E107" s="98">
        <f t="shared" si="1"/>
        <v>1.174026881</v>
      </c>
      <c r="F107" s="50">
        <v>11112.0</v>
      </c>
      <c r="G107" s="98">
        <f t="shared" si="2"/>
        <v>-0.1078281815</v>
      </c>
      <c r="H107" s="50">
        <v>10768.0</v>
      </c>
      <c r="I107" s="98">
        <f t="shared" si="3"/>
        <v>-0.0309575234</v>
      </c>
      <c r="J107" s="50">
        <v>8876.0</v>
      </c>
      <c r="K107" s="98">
        <f t="shared" si="4"/>
        <v>-0.1757057949</v>
      </c>
      <c r="L107" s="98">
        <f t="shared" si="5"/>
        <v>0.5493105254</v>
      </c>
    </row>
    <row r="108">
      <c r="A108" s="20" t="s">
        <v>1451</v>
      </c>
      <c r="B108" s="29" t="s">
        <v>1425</v>
      </c>
      <c r="C108" s="50">
        <v>12959.0</v>
      </c>
      <c r="D108" s="50">
        <v>19344.0</v>
      </c>
      <c r="E108" s="98">
        <f t="shared" si="1"/>
        <v>0.4927077707</v>
      </c>
      <c r="F108" s="50">
        <v>21934.0</v>
      </c>
      <c r="G108" s="98">
        <f t="shared" si="2"/>
        <v>0.133891646</v>
      </c>
      <c r="H108" s="50">
        <v>20407.0</v>
      </c>
      <c r="I108" s="98">
        <f t="shared" si="3"/>
        <v>-0.06961794474</v>
      </c>
      <c r="J108" s="50">
        <v>19869.0</v>
      </c>
      <c r="K108" s="98">
        <f t="shared" si="4"/>
        <v>-0.02636350272</v>
      </c>
      <c r="L108" s="98">
        <f t="shared" si="5"/>
        <v>0.5332201559</v>
      </c>
    </row>
    <row r="109">
      <c r="A109" s="20" t="s">
        <v>1452</v>
      </c>
      <c r="B109" s="29" t="s">
        <v>1425</v>
      </c>
      <c r="C109" s="50">
        <v>6120.0</v>
      </c>
      <c r="D109" s="50">
        <v>10612.0</v>
      </c>
      <c r="E109" s="98">
        <f t="shared" si="1"/>
        <v>0.7339869281</v>
      </c>
      <c r="F109" s="50">
        <v>11199.0</v>
      </c>
      <c r="G109" s="98">
        <f t="shared" si="2"/>
        <v>0.05531473803</v>
      </c>
      <c r="H109" s="50">
        <v>10564.0</v>
      </c>
      <c r="I109" s="98">
        <f t="shared" si="3"/>
        <v>-0.0567014912</v>
      </c>
      <c r="J109" s="50">
        <v>10881.0</v>
      </c>
      <c r="K109" s="98">
        <f t="shared" si="4"/>
        <v>0.03000757289</v>
      </c>
      <c r="L109" s="98">
        <f t="shared" si="5"/>
        <v>0.7779411765</v>
      </c>
    </row>
    <row r="110">
      <c r="A110" s="20" t="s">
        <v>1453</v>
      </c>
      <c r="B110" s="29" t="s">
        <v>1425</v>
      </c>
      <c r="C110" s="50">
        <v>11758.0</v>
      </c>
      <c r="D110" s="50">
        <v>21774.0</v>
      </c>
      <c r="E110" s="98">
        <f t="shared" si="1"/>
        <v>0.851845552</v>
      </c>
      <c r="F110" s="50">
        <v>20636.0</v>
      </c>
      <c r="G110" s="98">
        <f t="shared" si="2"/>
        <v>-0.05226416827</v>
      </c>
      <c r="H110" s="50">
        <v>29890.0</v>
      </c>
      <c r="I110" s="98">
        <f t="shared" si="3"/>
        <v>0.4484396201</v>
      </c>
      <c r="J110" s="50">
        <v>31151.0</v>
      </c>
      <c r="K110" s="98">
        <f t="shared" si="4"/>
        <v>0.04218802275</v>
      </c>
      <c r="L110" s="98">
        <f t="shared" si="5"/>
        <v>1.649345127</v>
      </c>
    </row>
    <row r="111">
      <c r="A111" s="20" t="s">
        <v>670</v>
      </c>
      <c r="B111" s="29" t="s">
        <v>1425</v>
      </c>
      <c r="C111" s="50">
        <v>3872.0</v>
      </c>
      <c r="D111" s="50">
        <v>9402.0</v>
      </c>
      <c r="E111" s="98">
        <f t="shared" si="1"/>
        <v>1.428202479</v>
      </c>
      <c r="F111" s="50">
        <v>9905.0</v>
      </c>
      <c r="G111" s="98">
        <f t="shared" si="2"/>
        <v>0.05349925548</v>
      </c>
      <c r="H111" s="50">
        <v>7695.0</v>
      </c>
      <c r="I111" s="98">
        <f t="shared" si="3"/>
        <v>-0.2231196365</v>
      </c>
      <c r="J111" s="50">
        <v>8392.0</v>
      </c>
      <c r="K111" s="98">
        <f t="shared" si="4"/>
        <v>0.0905782976</v>
      </c>
      <c r="L111" s="98">
        <f t="shared" si="5"/>
        <v>1.167355372</v>
      </c>
    </row>
    <row r="112">
      <c r="A112" s="20" t="s">
        <v>1255</v>
      </c>
      <c r="B112" s="29" t="s">
        <v>1425</v>
      </c>
      <c r="C112" s="50">
        <v>6345.0</v>
      </c>
      <c r="D112" s="50">
        <v>12565.0</v>
      </c>
      <c r="E112" s="98">
        <f t="shared" si="1"/>
        <v>0.9802994484</v>
      </c>
      <c r="F112" s="50">
        <v>12397.0</v>
      </c>
      <c r="G112" s="98">
        <f t="shared" si="2"/>
        <v>-0.01337047354</v>
      </c>
      <c r="H112" s="50">
        <v>11792.0</v>
      </c>
      <c r="I112" s="98">
        <f t="shared" si="3"/>
        <v>-0.04880212955</v>
      </c>
      <c r="J112" s="50">
        <v>11786.0</v>
      </c>
      <c r="K112" s="98">
        <f t="shared" si="4"/>
        <v>-0.0005088195387</v>
      </c>
      <c r="L112" s="98">
        <f t="shared" si="5"/>
        <v>0.8575256107</v>
      </c>
    </row>
    <row r="113">
      <c r="A113" s="20" t="s">
        <v>1454</v>
      </c>
      <c r="B113" s="29" t="s">
        <v>1425</v>
      </c>
      <c r="C113" s="50">
        <v>2192.0</v>
      </c>
      <c r="D113" s="50">
        <v>12791.0</v>
      </c>
      <c r="E113" s="98">
        <f t="shared" si="1"/>
        <v>4.835310219</v>
      </c>
      <c r="F113" s="50">
        <v>20848.0</v>
      </c>
      <c r="G113" s="98">
        <f t="shared" si="2"/>
        <v>0.6298960206</v>
      </c>
      <c r="H113" s="50">
        <v>29695.0</v>
      </c>
      <c r="I113" s="98">
        <f t="shared" si="3"/>
        <v>0.4243572525</v>
      </c>
      <c r="J113" s="50">
        <v>37670.0</v>
      </c>
      <c r="K113" s="98">
        <f t="shared" si="4"/>
        <v>0.2685637313</v>
      </c>
      <c r="L113" s="98">
        <f t="shared" si="5"/>
        <v>16.18521898</v>
      </c>
    </row>
    <row r="114">
      <c r="A114" s="20" t="s">
        <v>1455</v>
      </c>
      <c r="B114" s="29" t="s">
        <v>1425</v>
      </c>
      <c r="C114" s="50">
        <v>5857.0</v>
      </c>
      <c r="D114" s="50">
        <v>17216.0</v>
      </c>
      <c r="E114" s="98">
        <f t="shared" si="1"/>
        <v>1.939388766</v>
      </c>
      <c r="F114" s="50">
        <v>16412.0</v>
      </c>
      <c r="G114" s="98">
        <f t="shared" si="2"/>
        <v>-0.04670074349</v>
      </c>
      <c r="H114" s="50">
        <v>14857.0</v>
      </c>
      <c r="I114" s="98">
        <f t="shared" si="3"/>
        <v>-0.09474774555</v>
      </c>
      <c r="J114" s="50">
        <v>15832.0</v>
      </c>
      <c r="K114" s="98">
        <f t="shared" si="4"/>
        <v>0.06562563102</v>
      </c>
      <c r="L114" s="98">
        <f t="shared" si="5"/>
        <v>1.703090319</v>
      </c>
    </row>
    <row r="115">
      <c r="A115" s="20" t="s">
        <v>1456</v>
      </c>
      <c r="B115" s="29" t="s">
        <v>1425</v>
      </c>
      <c r="C115" s="50">
        <v>8435.0</v>
      </c>
      <c r="D115" s="50">
        <v>13853.0</v>
      </c>
      <c r="E115" s="98">
        <f t="shared" si="1"/>
        <v>0.6423236515</v>
      </c>
      <c r="F115" s="50">
        <v>17447.0</v>
      </c>
      <c r="G115" s="98">
        <f t="shared" si="2"/>
        <v>0.2594383888</v>
      </c>
      <c r="H115" s="50">
        <v>15187.0</v>
      </c>
      <c r="I115" s="98">
        <f t="shared" si="3"/>
        <v>-0.1295351636</v>
      </c>
      <c r="J115" s="50">
        <v>15304.0</v>
      </c>
      <c r="K115" s="98">
        <f t="shared" si="4"/>
        <v>0.007703957332</v>
      </c>
      <c r="L115" s="98">
        <f t="shared" si="5"/>
        <v>0.8143449911</v>
      </c>
    </row>
    <row r="116">
      <c r="A116" s="20" t="s">
        <v>1457</v>
      </c>
      <c r="B116" s="29" t="s">
        <v>1425</v>
      </c>
      <c r="C116" s="50">
        <v>41569.0</v>
      </c>
      <c r="D116" s="50">
        <v>103408.0</v>
      </c>
      <c r="E116" s="98">
        <f t="shared" si="1"/>
        <v>1.487622988</v>
      </c>
      <c r="F116" s="50">
        <v>126245.0</v>
      </c>
      <c r="G116" s="98">
        <f t="shared" si="2"/>
        <v>0.2208436485</v>
      </c>
      <c r="H116" s="50">
        <v>153387.0</v>
      </c>
      <c r="I116" s="98">
        <f t="shared" si="3"/>
        <v>0.2149946533</v>
      </c>
      <c r="J116" s="50">
        <v>175248.0</v>
      </c>
      <c r="K116" s="98">
        <f t="shared" si="4"/>
        <v>0.1425218565</v>
      </c>
      <c r="L116" s="98">
        <f t="shared" si="5"/>
        <v>3.215833915</v>
      </c>
    </row>
    <row r="117">
      <c r="A117" s="20" t="s">
        <v>423</v>
      </c>
      <c r="B117" s="29" t="s">
        <v>1425</v>
      </c>
      <c r="C117" s="50">
        <v>11724.0</v>
      </c>
      <c r="D117" s="50">
        <v>18987.0</v>
      </c>
      <c r="E117" s="98">
        <f t="shared" si="1"/>
        <v>0.6194984647</v>
      </c>
      <c r="F117" s="50">
        <v>17713.0</v>
      </c>
      <c r="G117" s="98">
        <f t="shared" si="2"/>
        <v>-0.06709854111</v>
      </c>
      <c r="H117" s="50">
        <v>16871.0</v>
      </c>
      <c r="I117" s="98">
        <f t="shared" si="3"/>
        <v>-0.04753570824</v>
      </c>
      <c r="J117" s="50">
        <v>18319.0</v>
      </c>
      <c r="K117" s="98">
        <f t="shared" si="4"/>
        <v>0.08582775176</v>
      </c>
      <c r="L117" s="98">
        <f t="shared" si="5"/>
        <v>0.5625213238</v>
      </c>
    </row>
    <row r="118">
      <c r="A118" s="20" t="s">
        <v>1458</v>
      </c>
      <c r="B118" s="29" t="s">
        <v>1425</v>
      </c>
      <c r="C118" s="50">
        <v>43619.0</v>
      </c>
      <c r="D118" s="50">
        <v>92930.0</v>
      </c>
      <c r="E118" s="98">
        <f t="shared" si="1"/>
        <v>1.130493592</v>
      </c>
      <c r="F118" s="50">
        <v>95837.0</v>
      </c>
      <c r="G118" s="98">
        <f t="shared" si="2"/>
        <v>0.03128160981</v>
      </c>
      <c r="H118" s="50">
        <v>90339.0</v>
      </c>
      <c r="I118" s="98">
        <f t="shared" si="3"/>
        <v>-0.05736823982</v>
      </c>
      <c r="J118" s="50">
        <v>102076.0</v>
      </c>
      <c r="K118" s="98">
        <f t="shared" si="4"/>
        <v>0.1299217392</v>
      </c>
      <c r="L118" s="98">
        <f t="shared" si="5"/>
        <v>1.34017286</v>
      </c>
    </row>
    <row r="119">
      <c r="A119" s="20" t="s">
        <v>1459</v>
      </c>
      <c r="B119" s="29" t="s">
        <v>1425</v>
      </c>
      <c r="C119" s="50">
        <v>7278.0</v>
      </c>
      <c r="D119" s="50">
        <v>14825.0</v>
      </c>
      <c r="E119" s="98">
        <f t="shared" si="1"/>
        <v>1.036960703</v>
      </c>
      <c r="F119" s="50">
        <v>14590.0</v>
      </c>
      <c r="G119" s="98">
        <f t="shared" si="2"/>
        <v>-0.01585160202</v>
      </c>
      <c r="H119" s="50">
        <v>11056.0</v>
      </c>
      <c r="I119" s="98">
        <f t="shared" si="3"/>
        <v>-0.2422206991</v>
      </c>
      <c r="J119" s="50">
        <v>11942.0</v>
      </c>
      <c r="K119" s="98">
        <f t="shared" si="4"/>
        <v>0.08013748191</v>
      </c>
      <c r="L119" s="98">
        <f t="shared" si="5"/>
        <v>0.6408353943</v>
      </c>
    </row>
    <row r="120">
      <c r="A120" s="20" t="s">
        <v>1460</v>
      </c>
      <c r="B120" s="29" t="s">
        <v>1425</v>
      </c>
      <c r="C120" s="50">
        <v>6192.0</v>
      </c>
      <c r="D120" s="50">
        <v>16616.0</v>
      </c>
      <c r="E120" s="98">
        <f t="shared" si="1"/>
        <v>1.683462532</v>
      </c>
      <c r="F120" s="50">
        <v>18301.0</v>
      </c>
      <c r="G120" s="98">
        <f t="shared" si="2"/>
        <v>0.1014082812</v>
      </c>
      <c r="H120" s="50">
        <v>16364.0</v>
      </c>
      <c r="I120" s="98">
        <f t="shared" si="3"/>
        <v>-0.1058412109</v>
      </c>
      <c r="J120" s="50">
        <v>15248.0</v>
      </c>
      <c r="K120" s="98">
        <f t="shared" si="4"/>
        <v>-0.06819848448</v>
      </c>
      <c r="L120" s="98">
        <f t="shared" si="5"/>
        <v>1.4625323</v>
      </c>
    </row>
    <row r="121">
      <c r="A121" s="20" t="s">
        <v>1461</v>
      </c>
      <c r="B121" s="29" t="s">
        <v>1425</v>
      </c>
      <c r="C121" s="50">
        <v>9047.0</v>
      </c>
      <c r="D121" s="50">
        <v>11688.0</v>
      </c>
      <c r="E121" s="98">
        <f t="shared" si="1"/>
        <v>0.2919199735</v>
      </c>
      <c r="F121" s="50">
        <v>11132.0</v>
      </c>
      <c r="G121" s="98">
        <f t="shared" si="2"/>
        <v>-0.04757015743</v>
      </c>
      <c r="H121" s="50">
        <v>10715.0</v>
      </c>
      <c r="I121" s="98">
        <f t="shared" si="3"/>
        <v>-0.037459576</v>
      </c>
      <c r="J121" s="50">
        <v>11497.0</v>
      </c>
      <c r="K121" s="98">
        <f t="shared" si="4"/>
        <v>0.07298180121</v>
      </c>
      <c r="L121" s="98">
        <f t="shared" si="5"/>
        <v>0.2708080027</v>
      </c>
    </row>
    <row r="122">
      <c r="A122" s="20" t="s">
        <v>1462</v>
      </c>
      <c r="B122" s="29" t="s">
        <v>1425</v>
      </c>
      <c r="C122" s="50">
        <v>8389.0</v>
      </c>
      <c r="D122" s="50">
        <v>22548.0</v>
      </c>
      <c r="E122" s="98">
        <f t="shared" si="1"/>
        <v>1.68780546</v>
      </c>
      <c r="F122" s="50">
        <v>28385.0</v>
      </c>
      <c r="G122" s="98">
        <f t="shared" si="2"/>
        <v>0.2588699663</v>
      </c>
      <c r="H122" s="50">
        <v>33394.0</v>
      </c>
      <c r="I122" s="98">
        <f t="shared" si="3"/>
        <v>0.1764664435</v>
      </c>
      <c r="J122" s="50">
        <v>36043.0</v>
      </c>
      <c r="K122" s="98">
        <f t="shared" si="4"/>
        <v>0.07932562736</v>
      </c>
      <c r="L122" s="98">
        <f t="shared" si="5"/>
        <v>3.29645965</v>
      </c>
    </row>
    <row r="123">
      <c r="A123" s="20" t="s">
        <v>247</v>
      </c>
      <c r="B123" s="29" t="s">
        <v>1425</v>
      </c>
      <c r="C123" s="50">
        <v>13419.0</v>
      </c>
      <c r="D123" s="50">
        <v>30723.0</v>
      </c>
      <c r="E123" s="98">
        <f t="shared" si="1"/>
        <v>1.289514867</v>
      </c>
      <c r="F123" s="50">
        <v>29691.0</v>
      </c>
      <c r="G123" s="98">
        <f t="shared" si="2"/>
        <v>-0.03359046968</v>
      </c>
      <c r="H123" s="50">
        <v>55800.0</v>
      </c>
      <c r="I123" s="98">
        <f t="shared" si="3"/>
        <v>0.879357381</v>
      </c>
      <c r="J123" s="50">
        <v>50461.0</v>
      </c>
      <c r="K123" s="98">
        <f t="shared" si="4"/>
        <v>-0.09568100358</v>
      </c>
      <c r="L123" s="98">
        <f t="shared" si="5"/>
        <v>2.760414338</v>
      </c>
    </row>
    <row r="124">
      <c r="A124" s="20" t="s">
        <v>631</v>
      </c>
      <c r="B124" s="29" t="s">
        <v>1425</v>
      </c>
      <c r="C124" s="50">
        <v>23844.0</v>
      </c>
      <c r="D124" s="50">
        <v>33889.0</v>
      </c>
      <c r="E124" s="98">
        <f t="shared" si="1"/>
        <v>0.4212799866</v>
      </c>
      <c r="F124" s="50">
        <v>35468.0</v>
      </c>
      <c r="G124" s="98">
        <f t="shared" si="2"/>
        <v>0.04659328986</v>
      </c>
      <c r="H124" s="50">
        <v>39255.0</v>
      </c>
      <c r="I124" s="98">
        <f t="shared" si="3"/>
        <v>0.1067723018</v>
      </c>
      <c r="J124" s="50">
        <v>41114.0</v>
      </c>
      <c r="K124" s="98">
        <f t="shared" si="4"/>
        <v>0.04735702458</v>
      </c>
      <c r="L124" s="98">
        <f t="shared" si="5"/>
        <v>0.7242912263</v>
      </c>
    </row>
    <row r="125">
      <c r="A125" s="20" t="s">
        <v>1463</v>
      </c>
      <c r="B125" s="29" t="s">
        <v>1425</v>
      </c>
      <c r="C125" s="50">
        <v>8646.0</v>
      </c>
      <c r="D125" s="50">
        <v>20049.0</v>
      </c>
      <c r="E125" s="98">
        <f t="shared" si="1"/>
        <v>1.318875781</v>
      </c>
      <c r="F125" s="50">
        <v>21547.0</v>
      </c>
      <c r="G125" s="98">
        <f t="shared" si="2"/>
        <v>0.07471694349</v>
      </c>
      <c r="H125" s="50">
        <v>22682.0</v>
      </c>
      <c r="I125" s="98">
        <f t="shared" si="3"/>
        <v>0.05267554648</v>
      </c>
      <c r="J125" s="50">
        <v>22133.0</v>
      </c>
      <c r="K125" s="98">
        <f t="shared" si="4"/>
        <v>-0.0242042148</v>
      </c>
      <c r="L125" s="98">
        <f t="shared" si="5"/>
        <v>1.559912098</v>
      </c>
    </row>
    <row r="126">
      <c r="A126" s="20" t="s">
        <v>1464</v>
      </c>
      <c r="B126" s="29" t="s">
        <v>1425</v>
      </c>
      <c r="C126" s="50">
        <v>13852.0</v>
      </c>
      <c r="D126" s="50">
        <v>26323.0</v>
      </c>
      <c r="E126" s="98">
        <f t="shared" si="1"/>
        <v>0.9003032053</v>
      </c>
      <c r="F126" s="50">
        <v>25655.0</v>
      </c>
      <c r="G126" s="98">
        <f t="shared" si="2"/>
        <v>-0.02537704669</v>
      </c>
      <c r="H126" s="50">
        <v>21313.0</v>
      </c>
      <c r="I126" s="98">
        <f t="shared" si="3"/>
        <v>-0.1692457611</v>
      </c>
      <c r="J126" s="50">
        <v>20970.0</v>
      </c>
      <c r="K126" s="98">
        <f t="shared" si="4"/>
        <v>-0.01609346408</v>
      </c>
      <c r="L126" s="98">
        <f t="shared" si="5"/>
        <v>0.5138608143</v>
      </c>
    </row>
    <row r="127">
      <c r="A127" s="20" t="s">
        <v>1465</v>
      </c>
      <c r="B127" s="29" t="s">
        <v>1466</v>
      </c>
      <c r="C127" s="50">
        <f>5689+3044+5013+1190</f>
        <v>14936</v>
      </c>
      <c r="D127" s="50">
        <f>34488+9045+16348+15996+8130+3773</f>
        <v>87780</v>
      </c>
      <c r="E127" s="98">
        <f t="shared" si="1"/>
        <v>4.877075522</v>
      </c>
      <c r="F127" s="50">
        <f>89576+16130+25678+24016+9982+5259</f>
        <v>170641</v>
      </c>
      <c r="G127" s="98">
        <f t="shared" si="2"/>
        <v>0.9439621782</v>
      </c>
      <c r="H127" s="50">
        <f>150970+22081+31016+28470+14064+5572</f>
        <v>252173</v>
      </c>
      <c r="I127" s="98">
        <f t="shared" si="3"/>
        <v>0.4777984189</v>
      </c>
      <c r="J127" s="50">
        <f>186193+28841+23867+26511+18770+8591</f>
        <v>292773</v>
      </c>
      <c r="K127" s="98">
        <f t="shared" si="4"/>
        <v>0.1610005829</v>
      </c>
      <c r="L127" s="98">
        <f t="shared" si="5"/>
        <v>18.60183449</v>
      </c>
    </row>
    <row r="128">
      <c r="A128" s="20" t="s">
        <v>1467</v>
      </c>
      <c r="B128" s="29" t="s">
        <v>1466</v>
      </c>
      <c r="C128" s="50">
        <f>5283+17006</f>
        <v>22289</v>
      </c>
      <c r="D128" s="50">
        <f>22818+34591+23999+9196+11471+6766</f>
        <v>108841</v>
      </c>
      <c r="E128" s="98">
        <f t="shared" si="1"/>
        <v>3.883171071</v>
      </c>
      <c r="F128" s="50">
        <f>34680+12689+46465+10148+15362+13196+16077</f>
        <v>148617</v>
      </c>
      <c r="G128" s="98">
        <f t="shared" si="2"/>
        <v>0.3654505196</v>
      </c>
      <c r="H128" s="50">
        <f>55676+9684+40998+10373+9886+17765+21202</f>
        <v>165584</v>
      </c>
      <c r="I128" s="98">
        <f t="shared" si="3"/>
        <v>0.1141659433</v>
      </c>
      <c r="J128" s="50">
        <f>72838+9482+34627+12113+8698+24095+25309</f>
        <v>187162</v>
      </c>
      <c r="K128" s="98">
        <f t="shared" si="4"/>
        <v>0.1303145231</v>
      </c>
      <c r="L128" s="98">
        <f t="shared" si="5"/>
        <v>7.397056844</v>
      </c>
    </row>
    <row r="129">
      <c r="A129" s="20" t="s">
        <v>1468</v>
      </c>
      <c r="B129" s="29" t="s">
        <v>1466</v>
      </c>
      <c r="C129" s="50">
        <v>3215.0</v>
      </c>
      <c r="D129" s="50">
        <f>7733</f>
        <v>7733</v>
      </c>
      <c r="E129" s="98">
        <f t="shared" si="1"/>
        <v>1.405287714</v>
      </c>
      <c r="F129" s="50">
        <f>14904</f>
        <v>14904</v>
      </c>
      <c r="G129" s="98">
        <f t="shared" si="2"/>
        <v>0.9273244536</v>
      </c>
      <c r="H129" s="50">
        <f>17816</f>
        <v>17816</v>
      </c>
      <c r="I129" s="98">
        <f t="shared" si="3"/>
        <v>0.1953837896</v>
      </c>
      <c r="J129" s="50">
        <f>19326</f>
        <v>19326</v>
      </c>
      <c r="K129" s="98">
        <f t="shared" si="4"/>
        <v>0.08475527616</v>
      </c>
      <c r="L129" s="98">
        <f t="shared" si="5"/>
        <v>5.011197512</v>
      </c>
    </row>
    <row r="130">
      <c r="A130" s="20" t="s">
        <v>1469</v>
      </c>
      <c r="B130" s="29" t="s">
        <v>1470</v>
      </c>
      <c r="C130" s="50">
        <v>62976.0</v>
      </c>
      <c r="D130" s="50">
        <v>246131.0</v>
      </c>
      <c r="E130" s="98">
        <f t="shared" si="1"/>
        <v>2.908330158</v>
      </c>
      <c r="F130" s="50">
        <v>513011.0</v>
      </c>
      <c r="G130" s="98">
        <f t="shared" si="2"/>
        <v>1.084300637</v>
      </c>
      <c r="H130" s="50">
        <v>474883.0</v>
      </c>
      <c r="I130" s="98">
        <f t="shared" si="3"/>
        <v>-0.0743219931</v>
      </c>
      <c r="J130" s="50">
        <v>344177.0</v>
      </c>
      <c r="K130" s="98">
        <f t="shared" si="4"/>
        <v>-0.2752383219</v>
      </c>
      <c r="L130" s="98">
        <f t="shared" si="5"/>
        <v>4.465208968</v>
      </c>
    </row>
    <row r="131">
      <c r="A131" s="20" t="s">
        <v>1471</v>
      </c>
      <c r="B131" s="29" t="s">
        <v>1470</v>
      </c>
      <c r="C131" s="50">
        <v>539.0</v>
      </c>
      <c r="D131" s="50">
        <v>309.0</v>
      </c>
      <c r="E131" s="98">
        <f t="shared" si="1"/>
        <v>-0.426716141</v>
      </c>
      <c r="F131" s="50">
        <v>323.0</v>
      </c>
      <c r="G131" s="98">
        <f t="shared" si="2"/>
        <v>0.04530744337</v>
      </c>
      <c r="H131" s="50">
        <v>241.0</v>
      </c>
      <c r="I131" s="98">
        <f t="shared" si="3"/>
        <v>-0.253869969</v>
      </c>
      <c r="J131" s="50">
        <v>243.0</v>
      </c>
      <c r="K131" s="98">
        <f t="shared" si="4"/>
        <v>0.008298755187</v>
      </c>
      <c r="L131" s="98">
        <f t="shared" si="5"/>
        <v>-0.5491651206</v>
      </c>
    </row>
    <row r="132">
      <c r="A132" s="20" t="s">
        <v>1472</v>
      </c>
      <c r="B132" s="29" t="s">
        <v>1470</v>
      </c>
      <c r="C132" s="50">
        <v>11384.0</v>
      </c>
      <c r="D132" s="50">
        <v>9086.0</v>
      </c>
      <c r="E132" s="98">
        <f t="shared" si="1"/>
        <v>-0.2018622628</v>
      </c>
      <c r="F132" s="50">
        <v>8973.0</v>
      </c>
      <c r="G132" s="98">
        <f t="shared" si="2"/>
        <v>-0.01243671583</v>
      </c>
      <c r="H132" s="50">
        <v>8494.0</v>
      </c>
      <c r="I132" s="98">
        <f t="shared" si="3"/>
        <v>-0.05338236933</v>
      </c>
      <c r="J132" s="50">
        <v>7793.0</v>
      </c>
      <c r="K132" s="98">
        <f t="shared" si="4"/>
        <v>-0.08252884389</v>
      </c>
      <c r="L132" s="98">
        <f t="shared" si="5"/>
        <v>-0.3154427266</v>
      </c>
    </row>
    <row r="133">
      <c r="A133" s="20" t="s">
        <v>1473</v>
      </c>
      <c r="B133" s="29" t="s">
        <v>1470</v>
      </c>
      <c r="C133" s="50">
        <v>18721.0</v>
      </c>
      <c r="D133" s="50">
        <v>27301.0</v>
      </c>
      <c r="E133" s="98">
        <f t="shared" si="1"/>
        <v>0.458308851</v>
      </c>
      <c r="F133" s="50">
        <v>42840.0</v>
      </c>
      <c r="G133" s="98">
        <f t="shared" si="2"/>
        <v>0.5691732904</v>
      </c>
      <c r="H133" s="50">
        <v>34093.0</v>
      </c>
      <c r="I133" s="98">
        <f t="shared" si="3"/>
        <v>-0.204178338</v>
      </c>
      <c r="J133" s="50">
        <v>30030.0</v>
      </c>
      <c r="K133" s="98">
        <f t="shared" si="4"/>
        <v>-0.119174024</v>
      </c>
      <c r="L133" s="98">
        <f t="shared" si="5"/>
        <v>0.6040809786</v>
      </c>
    </row>
    <row r="134">
      <c r="A134" s="20" t="s">
        <v>1474</v>
      </c>
      <c r="B134" s="29" t="s">
        <v>1470</v>
      </c>
      <c r="C134" s="50">
        <v>9094.0</v>
      </c>
      <c r="D134" s="50">
        <v>9171.0</v>
      </c>
      <c r="E134" s="98">
        <f t="shared" si="1"/>
        <v>0.008467121179</v>
      </c>
      <c r="F134" s="50">
        <v>8221.0</v>
      </c>
      <c r="G134" s="98">
        <f t="shared" si="2"/>
        <v>-0.103587395</v>
      </c>
      <c r="H134" s="50">
        <v>6008.0</v>
      </c>
      <c r="I134" s="98">
        <f t="shared" si="3"/>
        <v>-0.2691886632</v>
      </c>
      <c r="J134" s="50">
        <v>6183.0</v>
      </c>
      <c r="K134" s="98">
        <f t="shared" si="4"/>
        <v>0.02912782956</v>
      </c>
      <c r="L134" s="98">
        <f t="shared" si="5"/>
        <v>-0.3201011656</v>
      </c>
    </row>
    <row r="135">
      <c r="A135" s="20" t="s">
        <v>1475</v>
      </c>
      <c r="B135" s="29" t="s">
        <v>1470</v>
      </c>
      <c r="C135" s="50">
        <v>13118.0</v>
      </c>
      <c r="D135" s="50">
        <f>7732+7172</f>
        <v>14904</v>
      </c>
      <c r="E135" s="98">
        <f t="shared" si="1"/>
        <v>0.1361488032</v>
      </c>
      <c r="F135" s="50">
        <f>9788+11853</f>
        <v>21641</v>
      </c>
      <c r="G135" s="98">
        <f t="shared" si="2"/>
        <v>0.4520263017</v>
      </c>
      <c r="H135" s="50">
        <f>10258+10935</f>
        <v>21193</v>
      </c>
      <c r="I135" s="98">
        <f t="shared" si="3"/>
        <v>-0.02070144633</v>
      </c>
      <c r="J135" s="50">
        <f>9290+12195</f>
        <v>21485</v>
      </c>
      <c r="K135" s="98">
        <f t="shared" si="4"/>
        <v>0.01377813429</v>
      </c>
      <c r="L135" s="98">
        <f t="shared" si="5"/>
        <v>0.6378258881</v>
      </c>
    </row>
    <row r="136">
      <c r="A136" s="20" t="s">
        <v>1476</v>
      </c>
      <c r="B136" s="29" t="s">
        <v>1470</v>
      </c>
      <c r="C136" s="50">
        <v>12525.0</v>
      </c>
      <c r="D136" s="50">
        <v>31674.0</v>
      </c>
      <c r="E136" s="98">
        <f t="shared" si="1"/>
        <v>1.528862275</v>
      </c>
      <c r="F136" s="50">
        <v>100450.0</v>
      </c>
      <c r="G136" s="98">
        <f t="shared" si="2"/>
        <v>2.17137084</v>
      </c>
      <c r="H136" s="50">
        <v>76608.0</v>
      </c>
      <c r="I136" s="98">
        <f t="shared" si="3"/>
        <v>-0.2373519164</v>
      </c>
      <c r="J136" s="50">
        <v>53889.0</v>
      </c>
      <c r="K136" s="98">
        <f t="shared" si="4"/>
        <v>-0.2965617168</v>
      </c>
      <c r="L136" s="98">
        <f t="shared" si="5"/>
        <v>3.30251497</v>
      </c>
    </row>
    <row r="137">
      <c r="A137" s="20" t="s">
        <v>1477</v>
      </c>
      <c r="B137" s="29" t="s">
        <v>1470</v>
      </c>
      <c r="C137" s="50">
        <v>2584.0</v>
      </c>
      <c r="D137" s="50">
        <v>2417.0</v>
      </c>
      <c r="E137" s="98">
        <f t="shared" si="1"/>
        <v>-0.06462848297</v>
      </c>
      <c r="F137" s="50">
        <v>4745.0</v>
      </c>
      <c r="G137" s="98">
        <f t="shared" si="2"/>
        <v>0.9631774928</v>
      </c>
      <c r="H137" s="50">
        <v>4739.0</v>
      </c>
      <c r="I137" s="98">
        <f t="shared" si="3"/>
        <v>-0.001264488936</v>
      </c>
      <c r="J137" s="50">
        <v>2759.0</v>
      </c>
      <c r="K137" s="98">
        <f t="shared" si="4"/>
        <v>-0.4178096645</v>
      </c>
      <c r="L137" s="98">
        <f t="shared" si="5"/>
        <v>0.0677244582</v>
      </c>
    </row>
    <row r="138">
      <c r="A138" s="20" t="s">
        <v>1478</v>
      </c>
      <c r="B138" s="29" t="s">
        <v>1470</v>
      </c>
      <c r="C138" s="50">
        <v>10683.0</v>
      </c>
      <c r="D138" s="50">
        <v>7492.0</v>
      </c>
      <c r="E138" s="98">
        <f t="shared" si="1"/>
        <v>-0.2986988674</v>
      </c>
      <c r="F138" s="50">
        <v>13229.0</v>
      </c>
      <c r="G138" s="98">
        <f t="shared" si="2"/>
        <v>0.7657501335</v>
      </c>
      <c r="H138" s="50">
        <v>8325.0</v>
      </c>
      <c r="I138" s="98">
        <f t="shared" si="3"/>
        <v>-0.3707007332</v>
      </c>
      <c r="J138" s="50">
        <v>6426.0</v>
      </c>
      <c r="K138" s="98">
        <f t="shared" si="4"/>
        <v>-0.2281081081</v>
      </c>
      <c r="L138" s="98">
        <f t="shared" si="5"/>
        <v>-0.398483572</v>
      </c>
    </row>
    <row r="139">
      <c r="A139" s="20" t="s">
        <v>1479</v>
      </c>
      <c r="B139" s="29" t="s">
        <v>1470</v>
      </c>
      <c r="C139" s="50">
        <v>9478.0</v>
      </c>
      <c r="D139" s="50">
        <f>75657+3368</f>
        <v>79025</v>
      </c>
      <c r="E139" s="98">
        <f t="shared" si="1"/>
        <v>7.337729479</v>
      </c>
      <c r="F139" s="50">
        <f>178565+12203</f>
        <v>190768</v>
      </c>
      <c r="G139" s="98">
        <f t="shared" si="2"/>
        <v>1.414020879</v>
      </c>
      <c r="H139" s="50">
        <f>144379+17164</f>
        <v>161543</v>
      </c>
      <c r="I139" s="98">
        <f t="shared" si="3"/>
        <v>-0.1531965529</v>
      </c>
      <c r="J139" s="50">
        <f>128779+23314</f>
        <v>152093</v>
      </c>
      <c r="K139" s="98">
        <f t="shared" si="4"/>
        <v>-0.05849835647</v>
      </c>
      <c r="L139" s="98">
        <f t="shared" si="5"/>
        <v>15.04695083</v>
      </c>
    </row>
    <row r="140">
      <c r="A140" s="20" t="s">
        <v>1480</v>
      </c>
      <c r="B140" s="29" t="s">
        <v>1470</v>
      </c>
      <c r="C140" s="50">
        <v>15512.0</v>
      </c>
      <c r="D140" s="50">
        <v>33857.0</v>
      </c>
      <c r="E140" s="98">
        <f t="shared" si="1"/>
        <v>1.1826328</v>
      </c>
      <c r="F140" s="50">
        <v>37413.0</v>
      </c>
      <c r="G140" s="98">
        <f t="shared" si="2"/>
        <v>0.105029979</v>
      </c>
      <c r="H140" s="50">
        <v>43233.0</v>
      </c>
      <c r="I140" s="98">
        <f t="shared" si="3"/>
        <v>0.1555609013</v>
      </c>
      <c r="J140" s="50">
        <v>45812.0</v>
      </c>
      <c r="K140" s="98">
        <f t="shared" si="4"/>
        <v>0.05965350542</v>
      </c>
      <c r="L140" s="98">
        <f t="shared" si="5"/>
        <v>1.953326457</v>
      </c>
    </row>
    <row r="141">
      <c r="A141" s="20" t="s">
        <v>1481</v>
      </c>
      <c r="B141" s="29" t="s">
        <v>1470</v>
      </c>
      <c r="C141" s="50">
        <v>2928.0</v>
      </c>
      <c r="D141" s="50">
        <v>6974.0</v>
      </c>
      <c r="E141" s="98">
        <f t="shared" si="1"/>
        <v>1.381830601</v>
      </c>
      <c r="F141" s="50">
        <v>7031.0</v>
      </c>
      <c r="G141" s="98">
        <f t="shared" si="2"/>
        <v>0.008173214798</v>
      </c>
      <c r="H141" s="50">
        <v>6555.0</v>
      </c>
      <c r="I141" s="98">
        <f t="shared" si="3"/>
        <v>-0.0677001849</v>
      </c>
      <c r="J141" s="50">
        <v>7625.0</v>
      </c>
      <c r="K141" s="98">
        <f t="shared" si="4"/>
        <v>0.1632341724</v>
      </c>
      <c r="L141" s="98">
        <f t="shared" si="5"/>
        <v>1.604166667</v>
      </c>
    </row>
    <row r="142">
      <c r="A142" s="20" t="s">
        <v>1482</v>
      </c>
      <c r="B142" s="29" t="s">
        <v>1470</v>
      </c>
      <c r="C142" s="50">
        <v>5601.0</v>
      </c>
      <c r="D142" s="50">
        <v>37715.0</v>
      </c>
      <c r="E142" s="98">
        <f t="shared" si="1"/>
        <v>5.733618997</v>
      </c>
      <c r="F142" s="50">
        <v>54843.0</v>
      </c>
      <c r="G142" s="98">
        <f t="shared" si="2"/>
        <v>0.454142914</v>
      </c>
      <c r="H142" s="50">
        <v>82570.0</v>
      </c>
      <c r="I142" s="98">
        <f t="shared" si="3"/>
        <v>0.5055704465</v>
      </c>
      <c r="J142" s="50">
        <v>135124.0</v>
      </c>
      <c r="K142" s="98">
        <f t="shared" si="4"/>
        <v>0.6364781398</v>
      </c>
      <c r="L142" s="98">
        <f t="shared" si="5"/>
        <v>23.12497768</v>
      </c>
    </row>
    <row r="143">
      <c r="A143" s="20" t="s">
        <v>1483</v>
      </c>
      <c r="B143" s="29" t="s">
        <v>1470</v>
      </c>
      <c r="C143" s="50">
        <v>6596.0</v>
      </c>
      <c r="D143" s="50">
        <v>5526.0</v>
      </c>
      <c r="E143" s="98">
        <f t="shared" si="1"/>
        <v>-0.162219527</v>
      </c>
      <c r="F143" s="50">
        <v>5402.0</v>
      </c>
      <c r="G143" s="98">
        <f t="shared" si="2"/>
        <v>-0.02243937749</v>
      </c>
      <c r="H143" s="50">
        <v>7166.0</v>
      </c>
      <c r="I143" s="98">
        <f t="shared" si="3"/>
        <v>0.3265457238</v>
      </c>
      <c r="J143" s="50">
        <v>8069.0</v>
      </c>
      <c r="K143" s="98">
        <f t="shared" si="4"/>
        <v>0.126011722</v>
      </c>
      <c r="L143" s="98">
        <f t="shared" si="5"/>
        <v>0.2233171619</v>
      </c>
    </row>
    <row r="144">
      <c r="A144" s="20" t="s">
        <v>1484</v>
      </c>
      <c r="B144" s="29" t="s">
        <v>1470</v>
      </c>
      <c r="C144" s="50">
        <v>3340.0</v>
      </c>
      <c r="D144" s="50">
        <v>4302.0</v>
      </c>
      <c r="E144" s="98">
        <f t="shared" si="1"/>
        <v>0.2880239521</v>
      </c>
      <c r="F144" s="50">
        <v>8507.0</v>
      </c>
      <c r="G144" s="98">
        <f t="shared" si="2"/>
        <v>0.9774523477</v>
      </c>
      <c r="H144" s="50">
        <v>12589.0</v>
      </c>
      <c r="I144" s="98">
        <f t="shared" si="3"/>
        <v>0.4798401317</v>
      </c>
      <c r="J144" s="50">
        <v>14479.0</v>
      </c>
      <c r="K144" s="98">
        <f t="shared" si="4"/>
        <v>0.1501310668</v>
      </c>
      <c r="L144" s="98">
        <f t="shared" si="5"/>
        <v>3.33502994</v>
      </c>
    </row>
    <row r="145">
      <c r="A145" s="20" t="s">
        <v>1485</v>
      </c>
      <c r="B145" s="29" t="s">
        <v>1470</v>
      </c>
      <c r="C145" s="50">
        <f>33381-8143</f>
        <v>25238</v>
      </c>
      <c r="D145" s="50">
        <v>504131.0</v>
      </c>
      <c r="E145" s="98">
        <f t="shared" si="1"/>
        <v>18.97507726</v>
      </c>
      <c r="F145" s="50">
        <v>936455.0</v>
      </c>
      <c r="G145" s="98">
        <f t="shared" si="2"/>
        <v>0.857562816</v>
      </c>
      <c r="H145" s="50">
        <v>2208492.0</v>
      </c>
      <c r="I145" s="98">
        <f t="shared" si="3"/>
        <v>1.358353578</v>
      </c>
      <c r="J145" s="50">
        <v>2785643.0</v>
      </c>
      <c r="K145" s="98">
        <f t="shared" si="4"/>
        <v>0.2613326197</v>
      </c>
      <c r="L145" s="98">
        <f t="shared" si="5"/>
        <v>109.3749505</v>
      </c>
    </row>
    <row r="146">
      <c r="A146" s="20" t="s">
        <v>1486</v>
      </c>
      <c r="B146" s="29" t="s">
        <v>1470</v>
      </c>
      <c r="C146" s="50">
        <v>11324.0</v>
      </c>
      <c r="D146" s="50">
        <v>25114.0</v>
      </c>
      <c r="E146" s="98">
        <f t="shared" si="1"/>
        <v>1.217767573</v>
      </c>
      <c r="F146" s="50">
        <v>27342.0</v>
      </c>
      <c r="G146" s="98">
        <f t="shared" si="2"/>
        <v>0.08871545751</v>
      </c>
      <c r="H146" s="50">
        <v>41648.0</v>
      </c>
      <c r="I146" s="98">
        <f t="shared" si="3"/>
        <v>0.5232243435</v>
      </c>
      <c r="J146" s="50">
        <v>52907.0</v>
      </c>
      <c r="K146" s="98">
        <f t="shared" si="4"/>
        <v>0.270337111</v>
      </c>
      <c r="L146" s="98">
        <f t="shared" si="5"/>
        <v>3.672112328</v>
      </c>
    </row>
    <row r="147">
      <c r="A147" s="20" t="s">
        <v>1487</v>
      </c>
      <c r="B147" s="29" t="s">
        <v>1470</v>
      </c>
      <c r="C147" s="50">
        <v>4339.0</v>
      </c>
      <c r="D147" s="50">
        <v>3956.0</v>
      </c>
      <c r="E147" s="98">
        <f t="shared" si="1"/>
        <v>-0.08826918645</v>
      </c>
      <c r="F147" s="50">
        <v>2775.0</v>
      </c>
      <c r="G147" s="98">
        <f t="shared" si="2"/>
        <v>-0.2985338726</v>
      </c>
      <c r="H147" s="50">
        <v>3233.0</v>
      </c>
      <c r="I147" s="98">
        <f t="shared" si="3"/>
        <v>0.165045045</v>
      </c>
      <c r="J147" s="50">
        <v>5605.0</v>
      </c>
      <c r="K147" s="98">
        <f t="shared" si="4"/>
        <v>0.7336838849</v>
      </c>
      <c r="L147" s="98">
        <f t="shared" si="5"/>
        <v>0.2917722978</v>
      </c>
    </row>
    <row r="148">
      <c r="A148" s="20" t="s">
        <v>1488</v>
      </c>
      <c r="B148" s="29" t="s">
        <v>1470</v>
      </c>
      <c r="C148" s="50">
        <v>12800.0</v>
      </c>
      <c r="D148" s="50">
        <v>23929.0</v>
      </c>
      <c r="E148" s="98">
        <f t="shared" si="1"/>
        <v>0.869453125</v>
      </c>
      <c r="F148" s="50">
        <v>24116.0</v>
      </c>
      <c r="G148" s="98">
        <f t="shared" si="2"/>
        <v>0.007814785407</v>
      </c>
      <c r="H148" s="50">
        <v>23505.0</v>
      </c>
      <c r="I148" s="98">
        <f t="shared" si="3"/>
        <v>-0.0253358766</v>
      </c>
      <c r="J148" s="50">
        <v>27864.0</v>
      </c>
      <c r="K148" s="98">
        <f t="shared" si="4"/>
        <v>0.1854499043</v>
      </c>
      <c r="L148" s="98">
        <f t="shared" si="5"/>
        <v>1.176875</v>
      </c>
    </row>
    <row r="149">
      <c r="A149" s="20" t="s">
        <v>1489</v>
      </c>
      <c r="B149" s="29" t="s">
        <v>1470</v>
      </c>
      <c r="C149" s="50">
        <v>5656.0</v>
      </c>
      <c r="D149" s="50">
        <v>15148.0</v>
      </c>
      <c r="E149" s="98">
        <f t="shared" si="1"/>
        <v>1.678217822</v>
      </c>
      <c r="F149" s="50">
        <v>24579.0</v>
      </c>
      <c r="G149" s="98">
        <f t="shared" si="2"/>
        <v>0.622590441</v>
      </c>
      <c r="H149" s="50">
        <v>36748.0</v>
      </c>
      <c r="I149" s="98">
        <f t="shared" si="3"/>
        <v>0.4950974409</v>
      </c>
      <c r="J149" s="50">
        <v>46988.0</v>
      </c>
      <c r="K149" s="98">
        <f t="shared" si="4"/>
        <v>0.2786546207</v>
      </c>
      <c r="L149" s="98">
        <f t="shared" si="5"/>
        <v>7.307637907</v>
      </c>
    </row>
    <row r="150">
      <c r="A150" s="20" t="s">
        <v>1490</v>
      </c>
      <c r="B150" s="29" t="s">
        <v>1470</v>
      </c>
      <c r="C150" s="50">
        <v>4399.0</v>
      </c>
      <c r="D150" s="50">
        <v>6191.0</v>
      </c>
      <c r="E150" s="98">
        <f t="shared" si="1"/>
        <v>0.4073653103</v>
      </c>
      <c r="F150" s="50">
        <v>5425.0</v>
      </c>
      <c r="G150" s="98">
        <f t="shared" si="2"/>
        <v>-0.1237279922</v>
      </c>
      <c r="H150" s="50">
        <v>8038.0</v>
      </c>
      <c r="I150" s="98">
        <f t="shared" si="3"/>
        <v>0.4816589862</v>
      </c>
      <c r="J150" s="50">
        <v>8713.0</v>
      </c>
      <c r="K150" s="98">
        <f t="shared" si="4"/>
        <v>0.08397611346</v>
      </c>
      <c r="L150" s="98">
        <f t="shared" si="5"/>
        <v>0.9806774267</v>
      </c>
    </row>
    <row r="151">
      <c r="A151" s="20" t="s">
        <v>1491</v>
      </c>
      <c r="B151" s="29" t="s">
        <v>1470</v>
      </c>
      <c r="C151" s="50">
        <v>7499.0</v>
      </c>
      <c r="D151" s="50">
        <v>2042.0</v>
      </c>
      <c r="E151" s="98">
        <f t="shared" si="1"/>
        <v>-0.7276970263</v>
      </c>
      <c r="F151" s="50">
        <v>960.0</v>
      </c>
      <c r="G151" s="98">
        <f t="shared" si="2"/>
        <v>-0.5298726738</v>
      </c>
      <c r="H151" s="50">
        <v>1360.0</v>
      </c>
      <c r="I151" s="98">
        <f t="shared" si="3"/>
        <v>0.4166666667</v>
      </c>
      <c r="J151" s="50">
        <v>2299.0</v>
      </c>
      <c r="K151" s="98">
        <f t="shared" si="4"/>
        <v>0.6904411765</v>
      </c>
      <c r="L151" s="98">
        <f t="shared" si="5"/>
        <v>-0.6934257901</v>
      </c>
    </row>
    <row r="152">
      <c r="A152" s="20" t="s">
        <v>1492</v>
      </c>
      <c r="B152" s="29" t="s">
        <v>1470</v>
      </c>
      <c r="C152" s="50">
        <v>11302.0</v>
      </c>
      <c r="D152" s="50">
        <v>24146.0</v>
      </c>
      <c r="E152" s="98">
        <f t="shared" si="1"/>
        <v>1.136436029</v>
      </c>
      <c r="F152" s="50">
        <v>27980.0</v>
      </c>
      <c r="G152" s="98">
        <f t="shared" si="2"/>
        <v>0.1587840636</v>
      </c>
      <c r="H152" s="50">
        <v>53705.0</v>
      </c>
      <c r="I152" s="98">
        <f t="shared" si="3"/>
        <v>0.9194067191</v>
      </c>
      <c r="J152" s="50">
        <v>73032.0</v>
      </c>
      <c r="K152" s="98">
        <f t="shared" si="4"/>
        <v>0.3598733824</v>
      </c>
      <c r="L152" s="98">
        <f t="shared" si="5"/>
        <v>5.461865157</v>
      </c>
    </row>
    <row r="153">
      <c r="A153" s="20" t="s">
        <v>1493</v>
      </c>
      <c r="B153" s="29" t="s">
        <v>1470</v>
      </c>
      <c r="C153" s="50">
        <v>13235.0</v>
      </c>
      <c r="D153" s="50">
        <v>19800.0</v>
      </c>
      <c r="E153" s="98">
        <f t="shared" si="1"/>
        <v>0.4960332452</v>
      </c>
      <c r="F153" s="50">
        <v>20678.0</v>
      </c>
      <c r="G153" s="98">
        <f t="shared" si="2"/>
        <v>0.04434343434</v>
      </c>
      <c r="H153" s="50">
        <v>22897.0</v>
      </c>
      <c r="I153" s="98">
        <f t="shared" si="3"/>
        <v>0.1073121192</v>
      </c>
      <c r="J153" s="50">
        <v>28503.0</v>
      </c>
      <c r="K153" s="98">
        <f t="shared" si="4"/>
        <v>0.244835568</v>
      </c>
      <c r="L153" s="98">
        <f t="shared" si="5"/>
        <v>1.153607858</v>
      </c>
    </row>
    <row r="154">
      <c r="A154" s="20" t="s">
        <v>1451</v>
      </c>
      <c r="B154" s="29" t="s">
        <v>1470</v>
      </c>
      <c r="C154" s="50">
        <v>20823.0</v>
      </c>
      <c r="D154" s="50">
        <v>14955.0</v>
      </c>
      <c r="E154" s="98">
        <f t="shared" si="1"/>
        <v>-0.2818037747</v>
      </c>
      <c r="F154" s="50">
        <v>10850.0</v>
      </c>
      <c r="G154" s="98">
        <f t="shared" si="2"/>
        <v>-0.2744901371</v>
      </c>
      <c r="H154" s="50">
        <v>10596.0</v>
      </c>
      <c r="I154" s="98">
        <f t="shared" si="3"/>
        <v>-0.02341013825</v>
      </c>
      <c r="J154" s="50">
        <v>19283.0</v>
      </c>
      <c r="K154" s="98">
        <f t="shared" si="4"/>
        <v>0.8198376746</v>
      </c>
      <c r="L154" s="98">
        <f t="shared" si="5"/>
        <v>-0.07395668251</v>
      </c>
    </row>
    <row r="155">
      <c r="A155" s="20" t="s">
        <v>138</v>
      </c>
      <c r="B155" s="29" t="s">
        <v>1470</v>
      </c>
      <c r="C155" s="50">
        <f>902+3024+143+833+3241</f>
        <v>8143</v>
      </c>
      <c r="D155" s="50">
        <v>34436.0</v>
      </c>
      <c r="E155" s="98">
        <f t="shared" si="1"/>
        <v>3.228908265</v>
      </c>
      <c r="F155" s="50">
        <v>61375.0</v>
      </c>
      <c r="G155" s="98">
        <f t="shared" si="2"/>
        <v>0.7822917877</v>
      </c>
      <c r="H155" s="50">
        <v>118674.0</v>
      </c>
      <c r="I155" s="98">
        <f t="shared" si="3"/>
        <v>0.9335885947</v>
      </c>
      <c r="J155" s="50">
        <v>130760.0</v>
      </c>
      <c r="K155" s="98">
        <f t="shared" si="4"/>
        <v>0.101842021</v>
      </c>
      <c r="L155" s="98">
        <f t="shared" si="5"/>
        <v>15.0579639</v>
      </c>
    </row>
    <row r="156">
      <c r="A156" s="20" t="s">
        <v>1494</v>
      </c>
      <c r="B156" s="29" t="s">
        <v>1470</v>
      </c>
      <c r="C156" s="50">
        <v>14232.0</v>
      </c>
      <c r="D156" s="50">
        <v>18237.0</v>
      </c>
      <c r="E156" s="98">
        <f t="shared" si="1"/>
        <v>0.2814080944</v>
      </c>
      <c r="F156" s="50">
        <v>18584.0</v>
      </c>
      <c r="G156" s="98">
        <f t="shared" si="2"/>
        <v>0.01902725229</v>
      </c>
      <c r="H156" s="50">
        <v>24468.0</v>
      </c>
      <c r="I156" s="98">
        <f t="shared" si="3"/>
        <v>0.3166164443</v>
      </c>
      <c r="J156" s="50">
        <v>28108.0</v>
      </c>
      <c r="K156" s="98">
        <f t="shared" si="4"/>
        <v>0.1487657348</v>
      </c>
      <c r="L156" s="98">
        <f t="shared" si="5"/>
        <v>0.9749859472</v>
      </c>
    </row>
    <row r="157">
      <c r="A157" s="20" t="s">
        <v>1495</v>
      </c>
      <c r="B157" s="29" t="s">
        <v>1470</v>
      </c>
      <c r="C157" s="50">
        <v>6180.0</v>
      </c>
      <c r="D157" s="50">
        <v>5259.0</v>
      </c>
      <c r="E157" s="98">
        <f t="shared" si="1"/>
        <v>-0.1490291262</v>
      </c>
      <c r="F157" s="50">
        <v>5681.0</v>
      </c>
      <c r="G157" s="98">
        <f t="shared" si="2"/>
        <v>0.08024339228</v>
      </c>
      <c r="H157" s="50">
        <v>7913.0</v>
      </c>
      <c r="I157" s="98">
        <f t="shared" si="3"/>
        <v>0.392888576</v>
      </c>
      <c r="J157" s="50">
        <v>11548.0</v>
      </c>
      <c r="K157" s="98">
        <f t="shared" si="4"/>
        <v>0.4593706559</v>
      </c>
      <c r="L157" s="98">
        <f t="shared" si="5"/>
        <v>0.8686084142</v>
      </c>
    </row>
    <row r="158">
      <c r="A158" s="20" t="s">
        <v>1496</v>
      </c>
      <c r="B158" s="29" t="s">
        <v>1470</v>
      </c>
      <c r="C158" s="50">
        <v>34390.0</v>
      </c>
      <c r="D158" s="50">
        <v>67806.0</v>
      </c>
      <c r="E158" s="98">
        <f t="shared" si="1"/>
        <v>0.9716778133</v>
      </c>
      <c r="F158" s="50">
        <v>91029.0</v>
      </c>
      <c r="G158" s="98">
        <f t="shared" si="2"/>
        <v>0.3424918149</v>
      </c>
      <c r="H158" s="50">
        <v>141099.0</v>
      </c>
      <c r="I158" s="98">
        <f t="shared" si="3"/>
        <v>0.5500444913</v>
      </c>
      <c r="J158" s="50">
        <v>170333.0</v>
      </c>
      <c r="K158" s="98">
        <f t="shared" si="4"/>
        <v>0.207187861</v>
      </c>
      <c r="L158" s="98">
        <f t="shared" si="5"/>
        <v>3.952980518</v>
      </c>
    </row>
    <row r="159">
      <c r="A159" s="20" t="s">
        <v>1497</v>
      </c>
      <c r="B159" s="29" t="s">
        <v>1470</v>
      </c>
      <c r="C159" s="50">
        <v>5584.0</v>
      </c>
      <c r="D159" s="50">
        <v>8041.0</v>
      </c>
      <c r="E159" s="98">
        <f t="shared" si="1"/>
        <v>0.4400071633</v>
      </c>
      <c r="F159" s="50">
        <v>8995.0</v>
      </c>
      <c r="G159" s="98">
        <f t="shared" si="2"/>
        <v>0.11864196</v>
      </c>
      <c r="H159" s="50">
        <v>11311.0</v>
      </c>
      <c r="I159" s="98">
        <f t="shared" si="3"/>
        <v>0.2574763758</v>
      </c>
      <c r="J159" s="50">
        <v>11392.0</v>
      </c>
      <c r="K159" s="98">
        <f t="shared" si="4"/>
        <v>0.007161170542</v>
      </c>
      <c r="L159" s="98">
        <f t="shared" si="5"/>
        <v>1.040114613</v>
      </c>
    </row>
    <row r="160">
      <c r="A160" s="20" t="s">
        <v>1498</v>
      </c>
      <c r="B160" s="29" t="s">
        <v>1470</v>
      </c>
      <c r="C160" s="50">
        <v>7786.0</v>
      </c>
      <c r="D160" s="50">
        <v>56706.0</v>
      </c>
      <c r="E160" s="98">
        <f t="shared" si="1"/>
        <v>6.283072181</v>
      </c>
      <c r="F160" s="50">
        <v>73401.0</v>
      </c>
      <c r="G160" s="98">
        <f t="shared" si="2"/>
        <v>0.2944132896</v>
      </c>
      <c r="H160" s="50">
        <v>133900.0</v>
      </c>
      <c r="I160" s="98">
        <f t="shared" si="3"/>
        <v>0.824225828</v>
      </c>
      <c r="J160" s="50">
        <v>161108.0</v>
      </c>
      <c r="K160" s="98">
        <f t="shared" si="4"/>
        <v>0.2031964152</v>
      </c>
      <c r="L160" s="98">
        <f t="shared" si="5"/>
        <v>19.6920113</v>
      </c>
    </row>
    <row r="161">
      <c r="A161" s="28" t="s">
        <v>1499</v>
      </c>
      <c r="B161" s="29" t="s">
        <v>1470</v>
      </c>
      <c r="C161" s="23">
        <v>233959.0</v>
      </c>
      <c r="D161" s="23">
        <v>416912.0</v>
      </c>
      <c r="E161" s="98">
        <f t="shared" si="1"/>
        <v>0.7819874422</v>
      </c>
      <c r="F161" s="50">
        <v>506676.0</v>
      </c>
      <c r="G161" s="98">
        <f t="shared" si="2"/>
        <v>0.2153068273</v>
      </c>
      <c r="H161" s="50">
        <v>634394.0</v>
      </c>
      <c r="I161" s="98">
        <f t="shared" si="3"/>
        <v>0.2520703566</v>
      </c>
      <c r="J161" s="50">
        <v>634536.0</v>
      </c>
      <c r="K161" s="98">
        <f t="shared" si="4"/>
        <v>0.0002238356605</v>
      </c>
      <c r="L161" s="98">
        <f t="shared" si="5"/>
        <v>1.712167517</v>
      </c>
    </row>
    <row r="162">
      <c r="A162" s="20" t="s">
        <v>1500</v>
      </c>
      <c r="B162" s="29" t="s">
        <v>1470</v>
      </c>
      <c r="C162" s="50">
        <v>24349.0</v>
      </c>
      <c r="D162" s="50">
        <v>50731.0</v>
      </c>
      <c r="E162" s="98">
        <f t="shared" si="1"/>
        <v>1.083494189</v>
      </c>
      <c r="F162" s="50">
        <v>79905.0</v>
      </c>
      <c r="G162" s="98">
        <f t="shared" si="2"/>
        <v>0.5750724409</v>
      </c>
      <c r="H162" s="50">
        <v>102940.0</v>
      </c>
      <c r="I162" s="98">
        <f t="shared" si="3"/>
        <v>0.2882798323</v>
      </c>
      <c r="J162" s="50">
        <v>134207.0</v>
      </c>
      <c r="K162" s="98">
        <f t="shared" si="4"/>
        <v>0.3037400427</v>
      </c>
      <c r="L162" s="98">
        <f t="shared" si="5"/>
        <v>4.511807466</v>
      </c>
    </row>
    <row r="163">
      <c r="A163" s="20" t="s">
        <v>1501</v>
      </c>
      <c r="B163" s="29" t="s">
        <v>1470</v>
      </c>
      <c r="C163" s="50">
        <v>9142.0</v>
      </c>
      <c r="D163" s="50">
        <v>19383.0</v>
      </c>
      <c r="E163" s="98">
        <f t="shared" si="1"/>
        <v>1.120214395</v>
      </c>
      <c r="F163" s="50">
        <v>21893.0</v>
      </c>
      <c r="G163" s="98">
        <f t="shared" si="2"/>
        <v>0.1294949182</v>
      </c>
      <c r="H163" s="50">
        <v>29613.0</v>
      </c>
      <c r="I163" s="98">
        <f t="shared" si="3"/>
        <v>0.3526241264</v>
      </c>
      <c r="J163" s="50">
        <v>33246.0</v>
      </c>
      <c r="K163" s="98">
        <f t="shared" si="4"/>
        <v>0.1226826056</v>
      </c>
      <c r="L163" s="98">
        <f t="shared" si="5"/>
        <v>2.636622183</v>
      </c>
    </row>
    <row r="164">
      <c r="A164" s="20" t="s">
        <v>1502</v>
      </c>
      <c r="B164" s="29" t="s">
        <v>1470</v>
      </c>
      <c r="C164" s="50">
        <v>8669.0</v>
      </c>
      <c r="D164" s="50">
        <v>26535.0</v>
      </c>
      <c r="E164" s="98">
        <f t="shared" si="1"/>
        <v>2.060906679</v>
      </c>
      <c r="F164" s="50">
        <v>36781.0</v>
      </c>
      <c r="G164" s="98">
        <f t="shared" si="2"/>
        <v>0.3861315244</v>
      </c>
      <c r="H164" s="50">
        <v>77405.0</v>
      </c>
      <c r="I164" s="98">
        <f t="shared" si="3"/>
        <v>1.104483293</v>
      </c>
      <c r="J164" s="50">
        <v>111782.0</v>
      </c>
      <c r="K164" s="98">
        <f t="shared" si="4"/>
        <v>0.444118597</v>
      </c>
      <c r="L164" s="98">
        <f t="shared" si="5"/>
        <v>11.89445149</v>
      </c>
    </row>
    <row r="165">
      <c r="A165" s="20" t="s">
        <v>1503</v>
      </c>
      <c r="B165" s="29" t="s">
        <v>1470</v>
      </c>
      <c r="C165" s="50">
        <v>8618.0</v>
      </c>
      <c r="D165" s="50">
        <f>61665+34696+13591</f>
        <v>109952</v>
      </c>
      <c r="E165" s="98">
        <f t="shared" si="1"/>
        <v>11.75841262</v>
      </c>
      <c r="F165" s="50">
        <f>112248+50297+43453</f>
        <v>205998</v>
      </c>
      <c r="G165" s="98">
        <f t="shared" si="2"/>
        <v>0.8735266298</v>
      </c>
      <c r="H165" s="50">
        <f>209659+81024+60903</f>
        <v>351586</v>
      </c>
      <c r="I165" s="98">
        <f t="shared" si="3"/>
        <v>0.7067447257</v>
      </c>
      <c r="J165" s="50">
        <f>289348+105524+59740</f>
        <v>454612</v>
      </c>
      <c r="K165" s="98">
        <f t="shared" si="4"/>
        <v>0.2930321458</v>
      </c>
      <c r="L165" s="98">
        <f t="shared" si="5"/>
        <v>51.75145045</v>
      </c>
    </row>
    <row r="166">
      <c r="A166" s="20" t="s">
        <v>1504</v>
      </c>
      <c r="B166" s="29" t="s">
        <v>1470</v>
      </c>
      <c r="C166" s="50">
        <v>9513.0</v>
      </c>
      <c r="D166" s="50">
        <v>27738.0</v>
      </c>
      <c r="E166" s="98">
        <f t="shared" si="1"/>
        <v>1.915799432</v>
      </c>
      <c r="F166" s="50">
        <v>41097.0</v>
      </c>
      <c r="G166" s="98">
        <f t="shared" si="2"/>
        <v>0.4816136708</v>
      </c>
      <c r="H166" s="50">
        <v>65167.0</v>
      </c>
      <c r="I166" s="98">
        <f t="shared" si="3"/>
        <v>0.5856875198</v>
      </c>
      <c r="J166" s="50">
        <v>70555.0</v>
      </c>
      <c r="K166" s="98">
        <f t="shared" si="4"/>
        <v>0.08267988399</v>
      </c>
      <c r="L166" s="98">
        <f t="shared" si="5"/>
        <v>6.416692946</v>
      </c>
    </row>
    <row r="167">
      <c r="A167" s="20" t="s">
        <v>1505</v>
      </c>
      <c r="B167" s="29" t="s">
        <v>1470</v>
      </c>
      <c r="C167" s="50">
        <v>35039.0</v>
      </c>
      <c r="D167" s="50">
        <v>83539.0</v>
      </c>
      <c r="E167" s="98">
        <f t="shared" si="1"/>
        <v>1.384171923</v>
      </c>
      <c r="F167" s="50">
        <v>100676.0</v>
      </c>
      <c r="G167" s="98">
        <f t="shared" si="2"/>
        <v>0.2051377201</v>
      </c>
      <c r="H167" s="50">
        <v>145118.0</v>
      </c>
      <c r="I167" s="98">
        <f t="shared" si="3"/>
        <v>0.4414358934</v>
      </c>
      <c r="J167" s="50">
        <v>174949.0</v>
      </c>
      <c r="K167" s="98">
        <f t="shared" si="4"/>
        <v>0.2055637481</v>
      </c>
      <c r="L167" s="98">
        <f t="shared" si="5"/>
        <v>3.992979252</v>
      </c>
    </row>
    <row r="168">
      <c r="A168" s="20" t="s">
        <v>1506</v>
      </c>
      <c r="B168" s="29" t="s">
        <v>1470</v>
      </c>
      <c r="C168" s="50">
        <v>12802.0</v>
      </c>
      <c r="D168" s="50">
        <v>26140.0</v>
      </c>
      <c r="E168" s="98">
        <f t="shared" si="1"/>
        <v>1.041868458</v>
      </c>
      <c r="F168" s="50">
        <v>26269.0</v>
      </c>
      <c r="G168" s="98">
        <f t="shared" si="2"/>
        <v>0.00493496557</v>
      </c>
      <c r="H168" s="50">
        <v>37433.0</v>
      </c>
      <c r="I168" s="98">
        <f t="shared" si="3"/>
        <v>0.424987628</v>
      </c>
      <c r="J168" s="50">
        <v>45057.0</v>
      </c>
      <c r="K168" s="98">
        <f t="shared" si="4"/>
        <v>0.2036705581</v>
      </c>
      <c r="L168" s="98">
        <f t="shared" si="5"/>
        <v>2.519528199</v>
      </c>
    </row>
    <row r="169">
      <c r="A169" s="20" t="s">
        <v>1507</v>
      </c>
      <c r="B169" s="29" t="s">
        <v>1470</v>
      </c>
      <c r="C169" s="50">
        <v>9402.0</v>
      </c>
      <c r="D169" s="50">
        <v>18920.0</v>
      </c>
      <c r="E169" s="98">
        <f t="shared" si="1"/>
        <v>1.0123378</v>
      </c>
      <c r="F169" s="50">
        <v>13361.0</v>
      </c>
      <c r="G169" s="98">
        <f t="shared" si="2"/>
        <v>-0.2938160677</v>
      </c>
      <c r="H169" s="50">
        <v>13927.0</v>
      </c>
      <c r="I169" s="98">
        <f t="shared" si="3"/>
        <v>0.04236209865</v>
      </c>
      <c r="J169" s="50">
        <v>28800.0</v>
      </c>
      <c r="K169" s="98">
        <f t="shared" si="4"/>
        <v>1.067925612</v>
      </c>
      <c r="L169" s="98">
        <f t="shared" si="5"/>
        <v>2.063178047</v>
      </c>
    </row>
    <row r="170">
      <c r="A170" s="20" t="s">
        <v>1508</v>
      </c>
      <c r="B170" s="29" t="s">
        <v>1470</v>
      </c>
      <c r="C170" s="50">
        <v>6623.0</v>
      </c>
      <c r="D170" s="50">
        <v>4098.0</v>
      </c>
      <c r="E170" s="98">
        <f t="shared" si="1"/>
        <v>-0.381247169</v>
      </c>
      <c r="F170" s="50">
        <v>1783.0</v>
      </c>
      <c r="G170" s="98">
        <f t="shared" si="2"/>
        <v>-0.5649097121</v>
      </c>
      <c r="H170" s="50">
        <v>2422.0</v>
      </c>
      <c r="I170" s="98">
        <f t="shared" si="3"/>
        <v>0.3583847448</v>
      </c>
      <c r="J170" s="50">
        <v>3025.0</v>
      </c>
      <c r="K170" s="98">
        <f t="shared" si="4"/>
        <v>0.2489677952</v>
      </c>
      <c r="L170" s="98">
        <f t="shared" si="5"/>
        <v>-0.5432583421</v>
      </c>
    </row>
    <row r="171">
      <c r="A171" s="20" t="s">
        <v>1509</v>
      </c>
      <c r="B171" s="29" t="s">
        <v>1470</v>
      </c>
      <c r="C171" s="50">
        <v>8610.0</v>
      </c>
      <c r="D171" s="50">
        <v>18801.0</v>
      </c>
      <c r="E171" s="98">
        <f t="shared" si="1"/>
        <v>1.183623693</v>
      </c>
      <c r="F171" s="50">
        <v>18545.0</v>
      </c>
      <c r="G171" s="98">
        <f t="shared" si="2"/>
        <v>-0.01361629701</v>
      </c>
      <c r="H171" s="50">
        <v>25480.0</v>
      </c>
      <c r="I171" s="98">
        <f t="shared" si="3"/>
        <v>0.373955244</v>
      </c>
      <c r="J171" s="50">
        <v>28598.0</v>
      </c>
      <c r="K171" s="98">
        <f t="shared" si="4"/>
        <v>0.1223704867</v>
      </c>
      <c r="L171" s="98">
        <f t="shared" si="5"/>
        <v>2.321486643</v>
      </c>
    </row>
    <row r="172">
      <c r="A172" s="20" t="s">
        <v>1510</v>
      </c>
      <c r="B172" s="29" t="s">
        <v>1470</v>
      </c>
      <c r="C172" s="50">
        <v>18475.0</v>
      </c>
      <c r="D172" s="50">
        <v>27559.0</v>
      </c>
      <c r="E172" s="98">
        <f t="shared" si="1"/>
        <v>0.491691475</v>
      </c>
      <c r="F172" s="50">
        <v>40602.0</v>
      </c>
      <c r="G172" s="98">
        <f t="shared" si="2"/>
        <v>0.473275518</v>
      </c>
      <c r="H172" s="50">
        <v>40834.0</v>
      </c>
      <c r="I172" s="98">
        <f t="shared" si="3"/>
        <v>0.005714004236</v>
      </c>
      <c r="J172" s="50">
        <v>49118.0</v>
      </c>
      <c r="K172" s="98">
        <f t="shared" si="4"/>
        <v>0.2028701572</v>
      </c>
      <c r="L172" s="98">
        <f t="shared" si="5"/>
        <v>1.658619756</v>
      </c>
    </row>
    <row r="173">
      <c r="A173" s="20" t="s">
        <v>1511</v>
      </c>
      <c r="B173" s="29" t="s">
        <v>1470</v>
      </c>
      <c r="C173" s="50">
        <v>25926.0</v>
      </c>
      <c r="D173" s="50">
        <v>48394.0</v>
      </c>
      <c r="E173" s="98">
        <f t="shared" si="1"/>
        <v>0.8666203811</v>
      </c>
      <c r="F173" s="50">
        <v>52090.0</v>
      </c>
      <c r="G173" s="98">
        <f t="shared" si="2"/>
        <v>0.0763731041</v>
      </c>
      <c r="H173" s="50">
        <v>62222.0</v>
      </c>
      <c r="I173" s="98">
        <f t="shared" si="3"/>
        <v>0.1945095028</v>
      </c>
      <c r="J173" s="50">
        <v>69052.0</v>
      </c>
      <c r="K173" s="98">
        <f t="shared" si="4"/>
        <v>0.1097682492</v>
      </c>
      <c r="L173" s="98">
        <f t="shared" si="5"/>
        <v>1.663426676</v>
      </c>
    </row>
    <row r="174">
      <c r="A174" s="20" t="s">
        <v>1512</v>
      </c>
      <c r="B174" s="29" t="s">
        <v>1470</v>
      </c>
      <c r="C174" s="50">
        <v>8751.0</v>
      </c>
      <c r="D174" s="50">
        <v>22522.0</v>
      </c>
      <c r="E174" s="98">
        <f t="shared" si="1"/>
        <v>1.573648726</v>
      </c>
      <c r="F174" s="50">
        <v>43557.0</v>
      </c>
      <c r="G174" s="98">
        <f t="shared" si="2"/>
        <v>0.9339756682</v>
      </c>
      <c r="H174" s="50">
        <v>56641.0</v>
      </c>
      <c r="I174" s="98">
        <f t="shared" si="3"/>
        <v>0.3003879973</v>
      </c>
      <c r="J174" s="50">
        <v>74866.0</v>
      </c>
      <c r="K174" s="98">
        <f t="shared" si="4"/>
        <v>0.3217633869</v>
      </c>
      <c r="L174" s="98">
        <f t="shared" si="5"/>
        <v>7.555136556</v>
      </c>
    </row>
    <row r="175">
      <c r="A175" s="20" t="s">
        <v>1513</v>
      </c>
      <c r="B175" s="29" t="s">
        <v>1470</v>
      </c>
      <c r="C175" s="50">
        <v>5159.0</v>
      </c>
      <c r="D175" s="50">
        <v>6328.0</v>
      </c>
      <c r="E175" s="98">
        <f t="shared" si="1"/>
        <v>0.2265943012</v>
      </c>
      <c r="F175" s="50">
        <v>10115.0</v>
      </c>
      <c r="G175" s="98">
        <f t="shared" si="2"/>
        <v>0.5984513274</v>
      </c>
      <c r="H175" s="50">
        <v>14618.0</v>
      </c>
      <c r="I175" s="98">
        <f t="shared" si="3"/>
        <v>0.4451804251</v>
      </c>
      <c r="J175" s="50">
        <v>18680.0</v>
      </c>
      <c r="K175" s="98">
        <f t="shared" si="4"/>
        <v>0.2778765905</v>
      </c>
      <c r="L175" s="98">
        <f t="shared" si="5"/>
        <v>2.620856755</v>
      </c>
    </row>
    <row r="176">
      <c r="A176" s="20" t="s">
        <v>1514</v>
      </c>
      <c r="B176" s="29" t="s">
        <v>1470</v>
      </c>
      <c r="C176" s="50">
        <v>9301.0</v>
      </c>
      <c r="D176" s="50">
        <v>11401.0</v>
      </c>
      <c r="E176" s="98">
        <f t="shared" si="1"/>
        <v>0.225782174</v>
      </c>
      <c r="F176" s="50">
        <v>12883.0</v>
      </c>
      <c r="G176" s="98">
        <f t="shared" si="2"/>
        <v>0.1299885975</v>
      </c>
      <c r="H176" s="50">
        <v>13866.0</v>
      </c>
      <c r="I176" s="98">
        <f t="shared" si="3"/>
        <v>0.07630210355</v>
      </c>
      <c r="J176" s="50">
        <v>14316.0</v>
      </c>
      <c r="K176" s="98">
        <f t="shared" si="4"/>
        <v>0.03245348334</v>
      </c>
      <c r="L176" s="98">
        <f t="shared" si="5"/>
        <v>0.5391893345</v>
      </c>
    </row>
    <row r="177">
      <c r="A177" s="20" t="s">
        <v>1515</v>
      </c>
      <c r="B177" s="29" t="s">
        <v>1470</v>
      </c>
      <c r="C177" s="50">
        <v>4999.0</v>
      </c>
      <c r="D177" s="50">
        <v>3301.0</v>
      </c>
      <c r="E177" s="98">
        <f t="shared" si="1"/>
        <v>-0.3396679336</v>
      </c>
      <c r="F177" s="50">
        <v>2551.0</v>
      </c>
      <c r="G177" s="98">
        <f t="shared" si="2"/>
        <v>-0.2272038776</v>
      </c>
      <c r="H177" s="50">
        <v>2809.0</v>
      </c>
      <c r="I177" s="98">
        <f t="shared" si="3"/>
        <v>0.1011368091</v>
      </c>
      <c r="J177" s="50">
        <v>3970.0</v>
      </c>
      <c r="K177" s="98">
        <f t="shared" si="4"/>
        <v>0.4133143467</v>
      </c>
      <c r="L177" s="98">
        <f t="shared" si="5"/>
        <v>-0.2058411682</v>
      </c>
    </row>
    <row r="178">
      <c r="A178" s="20" t="s">
        <v>1516</v>
      </c>
      <c r="B178" s="29" t="s">
        <v>1470</v>
      </c>
      <c r="C178" s="50">
        <v>11281.0</v>
      </c>
      <c r="D178" s="50">
        <f>35440+16230</f>
        <v>51670</v>
      </c>
      <c r="E178" s="98">
        <f t="shared" si="1"/>
        <v>3.580267707</v>
      </c>
      <c r="F178" s="50">
        <f>59031+22031</f>
        <v>81062</v>
      </c>
      <c r="G178" s="98">
        <f t="shared" si="2"/>
        <v>0.56884072</v>
      </c>
      <c r="H178" s="50">
        <f>77442+25385</f>
        <v>102827</v>
      </c>
      <c r="I178" s="98">
        <f t="shared" si="3"/>
        <v>0.2684981866</v>
      </c>
      <c r="J178" s="50">
        <f>107152+35168</f>
        <v>142320</v>
      </c>
      <c r="K178" s="98">
        <f t="shared" si="4"/>
        <v>0.3840722767</v>
      </c>
      <c r="L178" s="98">
        <f t="shared" si="5"/>
        <v>11.61590285</v>
      </c>
    </row>
    <row r="179">
      <c r="A179" s="20" t="s">
        <v>1517</v>
      </c>
      <c r="B179" s="29" t="s">
        <v>1470</v>
      </c>
      <c r="C179" s="50">
        <v>7848.0</v>
      </c>
      <c r="D179" s="50">
        <v>9979.0</v>
      </c>
      <c r="E179" s="98">
        <f t="shared" si="1"/>
        <v>0.2715341488</v>
      </c>
      <c r="F179" s="50">
        <v>7768.0</v>
      </c>
      <c r="G179" s="98">
        <f t="shared" si="2"/>
        <v>-0.2215652871</v>
      </c>
      <c r="H179" s="50">
        <v>9271.0</v>
      </c>
      <c r="I179" s="98">
        <f t="shared" si="3"/>
        <v>0.1934860968</v>
      </c>
      <c r="J179" s="50">
        <v>10887.0</v>
      </c>
      <c r="K179" s="98">
        <f t="shared" si="4"/>
        <v>0.1743069788</v>
      </c>
      <c r="L179" s="98">
        <f t="shared" si="5"/>
        <v>0.3872324159</v>
      </c>
    </row>
    <row r="180">
      <c r="A180" s="20" t="s">
        <v>1518</v>
      </c>
      <c r="B180" s="29" t="s">
        <v>1470</v>
      </c>
      <c r="C180" s="50">
        <v>5073.0</v>
      </c>
      <c r="D180" s="50">
        <v>18347.0</v>
      </c>
      <c r="E180" s="98">
        <f t="shared" si="1"/>
        <v>2.616597674</v>
      </c>
      <c r="F180" s="50">
        <v>28724.0</v>
      </c>
      <c r="G180" s="98">
        <f t="shared" si="2"/>
        <v>0.5655965553</v>
      </c>
      <c r="H180" s="50">
        <v>54976.0</v>
      </c>
      <c r="I180" s="98">
        <f t="shared" si="3"/>
        <v>0.9139395627</v>
      </c>
      <c r="J180" s="50">
        <v>69685.0</v>
      </c>
      <c r="K180" s="98">
        <f t="shared" si="4"/>
        <v>0.2675531141</v>
      </c>
      <c r="L180" s="98">
        <f t="shared" si="5"/>
        <v>12.73644786</v>
      </c>
    </row>
    <row r="181">
      <c r="A181" s="20" t="s">
        <v>1519</v>
      </c>
      <c r="B181" s="29" t="s">
        <v>1470</v>
      </c>
      <c r="C181" s="50">
        <v>11772.0</v>
      </c>
      <c r="D181" s="50">
        <v>13926.0</v>
      </c>
      <c r="E181" s="98">
        <f t="shared" si="1"/>
        <v>0.1829765545</v>
      </c>
      <c r="F181" s="50">
        <v>17105.0</v>
      </c>
      <c r="G181" s="98">
        <f t="shared" si="2"/>
        <v>0.2282780411</v>
      </c>
      <c r="H181" s="50">
        <v>23644.0</v>
      </c>
      <c r="I181" s="98">
        <f t="shared" si="3"/>
        <v>0.3822858813</v>
      </c>
      <c r="J181" s="50">
        <v>27243.0</v>
      </c>
      <c r="K181" s="98">
        <f t="shared" si="4"/>
        <v>0.1522162071</v>
      </c>
      <c r="L181" s="98">
        <f t="shared" si="5"/>
        <v>1.314220183</v>
      </c>
    </row>
    <row r="182">
      <c r="A182" s="20" t="s">
        <v>1520</v>
      </c>
      <c r="B182" s="29" t="s">
        <v>1470</v>
      </c>
      <c r="C182" s="50">
        <v>11284.0</v>
      </c>
      <c r="D182" s="50">
        <v>10042.0</v>
      </c>
      <c r="E182" s="98">
        <f t="shared" si="1"/>
        <v>-0.110067352</v>
      </c>
      <c r="F182" s="50">
        <v>10375.0</v>
      </c>
      <c r="G182" s="98">
        <f t="shared" si="2"/>
        <v>0.03316072496</v>
      </c>
      <c r="H182" s="50">
        <v>11331.0</v>
      </c>
      <c r="I182" s="98">
        <f t="shared" si="3"/>
        <v>0.09214457831</v>
      </c>
      <c r="J182" s="50">
        <v>17034.0</v>
      </c>
      <c r="K182" s="98">
        <f t="shared" si="4"/>
        <v>0.5033095049</v>
      </c>
      <c r="L182" s="98">
        <f t="shared" si="5"/>
        <v>0.5095710741</v>
      </c>
    </row>
    <row r="183">
      <c r="A183" s="20" t="s">
        <v>1521</v>
      </c>
      <c r="B183" s="29" t="s">
        <v>1522</v>
      </c>
      <c r="C183" s="50">
        <v>8484.0</v>
      </c>
      <c r="D183" s="50">
        <v>20085.0</v>
      </c>
      <c r="E183" s="98">
        <f t="shared" si="1"/>
        <v>1.367397454</v>
      </c>
      <c r="F183" s="50">
        <v>22186.0</v>
      </c>
      <c r="G183" s="98">
        <f t="shared" si="2"/>
        <v>0.1046054269</v>
      </c>
      <c r="H183" s="50">
        <v>27388.0</v>
      </c>
      <c r="I183" s="98">
        <f t="shared" si="3"/>
        <v>0.2344721897</v>
      </c>
      <c r="J183" s="50">
        <v>33471.0</v>
      </c>
      <c r="K183" s="98">
        <f t="shared" si="4"/>
        <v>0.2221045713</v>
      </c>
      <c r="L183" s="98">
        <f t="shared" si="5"/>
        <v>2.945190948</v>
      </c>
    </row>
    <row r="184">
      <c r="A184" s="20" t="s">
        <v>1523</v>
      </c>
      <c r="B184" s="29" t="s">
        <v>1522</v>
      </c>
      <c r="C184" s="50">
        <v>3362.0</v>
      </c>
      <c r="D184" s="50">
        <v>60081.0</v>
      </c>
      <c r="E184" s="98">
        <f t="shared" si="1"/>
        <v>16.87061273</v>
      </c>
      <c r="F184" s="50">
        <v>84225.0</v>
      </c>
      <c r="G184" s="98">
        <f t="shared" si="2"/>
        <v>0.4018574924</v>
      </c>
      <c r="H184" s="50">
        <v>85884.0</v>
      </c>
      <c r="I184" s="98">
        <f t="shared" si="3"/>
        <v>0.01969723954</v>
      </c>
      <c r="J184" s="50">
        <v>75537.0</v>
      </c>
      <c r="K184" s="98">
        <f t="shared" si="4"/>
        <v>-0.1204764566</v>
      </c>
      <c r="L184" s="98">
        <f t="shared" si="5"/>
        <v>21.46787626</v>
      </c>
    </row>
    <row r="185">
      <c r="A185" s="20" t="s">
        <v>1524</v>
      </c>
      <c r="B185" s="29" t="s">
        <v>1522</v>
      </c>
      <c r="C185" s="50">
        <v>9723.0</v>
      </c>
      <c r="D185" s="50">
        <v>30330.0</v>
      </c>
      <c r="E185" s="98">
        <f t="shared" si="1"/>
        <v>2.11940759</v>
      </c>
      <c r="F185" s="50">
        <v>31861.0</v>
      </c>
      <c r="G185" s="98">
        <f t="shared" si="2"/>
        <v>0.05047807451</v>
      </c>
      <c r="H185" s="50">
        <v>32456.0</v>
      </c>
      <c r="I185" s="98">
        <f t="shared" si="3"/>
        <v>0.01867486896</v>
      </c>
      <c r="J185" s="50">
        <v>37438.0</v>
      </c>
      <c r="K185" s="98">
        <f t="shared" si="4"/>
        <v>0.1535001232</v>
      </c>
      <c r="L185" s="98">
        <f t="shared" si="5"/>
        <v>2.850457678</v>
      </c>
    </row>
    <row r="186">
      <c r="A186" s="20" t="s">
        <v>1525</v>
      </c>
      <c r="B186" s="29" t="s">
        <v>1522</v>
      </c>
      <c r="C186" s="50">
        <v>6512.0</v>
      </c>
      <c r="D186" s="50">
        <v>7622.0</v>
      </c>
      <c r="E186" s="98">
        <f t="shared" si="1"/>
        <v>0.1704545455</v>
      </c>
      <c r="F186" s="50">
        <v>7753.0</v>
      </c>
      <c r="G186" s="98">
        <f t="shared" si="2"/>
        <v>0.01718709</v>
      </c>
      <c r="H186" s="50">
        <v>8126.0</v>
      </c>
      <c r="I186" s="98">
        <f t="shared" si="3"/>
        <v>0.04811040887</v>
      </c>
      <c r="J186" s="50">
        <v>8109.0</v>
      </c>
      <c r="K186" s="98">
        <f t="shared" si="4"/>
        <v>-0.002092050209</v>
      </c>
      <c r="L186" s="98">
        <f t="shared" si="5"/>
        <v>0.2452395577</v>
      </c>
    </row>
    <row r="187">
      <c r="A187" s="20" t="s">
        <v>1526</v>
      </c>
      <c r="B187" s="29" t="s">
        <v>1522</v>
      </c>
      <c r="C187" s="50">
        <v>7823.0</v>
      </c>
      <c r="D187" s="50">
        <v>5001.0</v>
      </c>
      <c r="E187" s="98">
        <f t="shared" si="1"/>
        <v>-0.3607311773</v>
      </c>
      <c r="F187" s="50">
        <v>2891.0</v>
      </c>
      <c r="G187" s="98">
        <f t="shared" si="2"/>
        <v>-0.4219156169</v>
      </c>
      <c r="H187" s="50">
        <v>2155.0</v>
      </c>
      <c r="I187" s="98">
        <f t="shared" si="3"/>
        <v>-0.2545831892</v>
      </c>
      <c r="J187" s="50">
        <v>3784.0</v>
      </c>
      <c r="K187" s="98">
        <f t="shared" si="4"/>
        <v>0.7559164733</v>
      </c>
      <c r="L187" s="98">
        <f t="shared" si="5"/>
        <v>-0.5162980954</v>
      </c>
    </row>
    <row r="188">
      <c r="A188" s="20" t="s">
        <v>1527</v>
      </c>
      <c r="B188" s="29" t="s">
        <v>1522</v>
      </c>
      <c r="C188" s="50">
        <v>8080.0</v>
      </c>
      <c r="D188" s="50">
        <v>1947.0</v>
      </c>
      <c r="E188" s="98">
        <f t="shared" si="1"/>
        <v>-0.7590346535</v>
      </c>
      <c r="F188" s="50">
        <v>2172.0</v>
      </c>
      <c r="G188" s="98">
        <f t="shared" si="2"/>
        <v>0.1155624037</v>
      </c>
      <c r="H188" s="50">
        <v>2124.0</v>
      </c>
      <c r="I188" s="98">
        <f t="shared" si="3"/>
        <v>-0.02209944751</v>
      </c>
      <c r="J188" s="50">
        <v>2270.0</v>
      </c>
      <c r="K188" s="98">
        <f t="shared" si="4"/>
        <v>0.06873822976</v>
      </c>
      <c r="L188" s="98">
        <f t="shared" si="5"/>
        <v>-0.7190594059</v>
      </c>
    </row>
    <row r="189">
      <c r="A189" s="20" t="s">
        <v>1528</v>
      </c>
      <c r="B189" s="29" t="s">
        <v>1522</v>
      </c>
      <c r="C189" s="50">
        <v>18091.0</v>
      </c>
      <c r="D189" s="50">
        <v>77006.0</v>
      </c>
      <c r="E189" s="98">
        <f t="shared" si="1"/>
        <v>3.256591675</v>
      </c>
      <c r="F189" s="50">
        <v>76114.0</v>
      </c>
      <c r="G189" s="98">
        <f t="shared" si="2"/>
        <v>-0.01158351297</v>
      </c>
      <c r="H189" s="50">
        <v>77508.0</v>
      </c>
      <c r="I189" s="98">
        <f t="shared" si="3"/>
        <v>0.01831463331</v>
      </c>
      <c r="J189" s="50">
        <v>96585.0</v>
      </c>
      <c r="K189" s="98">
        <f t="shared" si="4"/>
        <v>0.2461294318</v>
      </c>
      <c r="L189" s="98">
        <f t="shared" si="5"/>
        <v>4.338842518</v>
      </c>
    </row>
    <row r="190">
      <c r="A190" s="20" t="s">
        <v>1529</v>
      </c>
      <c r="B190" s="29" t="s">
        <v>1522</v>
      </c>
      <c r="C190" s="50">
        <v>44290.0</v>
      </c>
      <c r="D190" s="50">
        <v>311580.0</v>
      </c>
      <c r="E190" s="98">
        <f t="shared" si="1"/>
        <v>6.034996613</v>
      </c>
      <c r="F190" s="50">
        <v>407108.0</v>
      </c>
      <c r="G190" s="98">
        <f t="shared" si="2"/>
        <v>0.3065922075</v>
      </c>
      <c r="H190" s="50">
        <v>448661.0</v>
      </c>
      <c r="I190" s="98">
        <f t="shared" si="3"/>
        <v>0.1020687385</v>
      </c>
      <c r="J190" s="50">
        <v>507054.0</v>
      </c>
      <c r="K190" s="98">
        <f t="shared" si="4"/>
        <v>0.1301494893</v>
      </c>
      <c r="L190" s="98">
        <f t="shared" si="5"/>
        <v>10.44849853</v>
      </c>
    </row>
    <row r="191">
      <c r="A191" s="20" t="s">
        <v>1530</v>
      </c>
      <c r="B191" s="29" t="s">
        <v>1522</v>
      </c>
      <c r="C191" s="50">
        <v>2486.0</v>
      </c>
      <c r="D191" s="50">
        <v>3192.0</v>
      </c>
      <c r="E191" s="98">
        <f t="shared" si="1"/>
        <v>0.2839903459</v>
      </c>
      <c r="F191" s="50">
        <v>3517.0</v>
      </c>
      <c r="G191" s="98">
        <f t="shared" si="2"/>
        <v>0.1018170426</v>
      </c>
      <c r="H191" s="50">
        <v>3498.0</v>
      </c>
      <c r="I191" s="98">
        <f t="shared" si="3"/>
        <v>-0.005402331533</v>
      </c>
      <c r="J191" s="50">
        <v>3496.0</v>
      </c>
      <c r="K191" s="98">
        <f t="shared" si="4"/>
        <v>-0.0005717552887</v>
      </c>
      <c r="L191" s="98">
        <f t="shared" si="5"/>
        <v>0.4062751408</v>
      </c>
    </row>
    <row r="192">
      <c r="A192" s="20" t="s">
        <v>1531</v>
      </c>
      <c r="B192" s="29" t="s">
        <v>1522</v>
      </c>
      <c r="C192" s="50">
        <v>7949.0</v>
      </c>
      <c r="D192" s="50">
        <v>57672.0</v>
      </c>
      <c r="E192" s="98">
        <f t="shared" si="1"/>
        <v>6.255252233</v>
      </c>
      <c r="F192" s="50">
        <v>50723.0</v>
      </c>
      <c r="G192" s="98">
        <f t="shared" si="2"/>
        <v>-0.1204917464</v>
      </c>
      <c r="H192" s="50">
        <v>53711.0</v>
      </c>
      <c r="I192" s="98">
        <f t="shared" si="3"/>
        <v>0.05890818761</v>
      </c>
      <c r="J192" s="50">
        <v>60488.0</v>
      </c>
      <c r="K192" s="98">
        <f t="shared" si="4"/>
        <v>0.1261752714</v>
      </c>
      <c r="L192" s="98">
        <f t="shared" si="5"/>
        <v>6.60951063</v>
      </c>
    </row>
    <row r="193">
      <c r="A193" s="20" t="s">
        <v>1175</v>
      </c>
      <c r="B193" s="29" t="s">
        <v>1522</v>
      </c>
      <c r="C193" s="50">
        <v>4735.0</v>
      </c>
      <c r="D193" s="50">
        <v>18181.0</v>
      </c>
      <c r="E193" s="98">
        <f t="shared" si="1"/>
        <v>2.839704329</v>
      </c>
      <c r="F193" s="50">
        <v>17883.0</v>
      </c>
      <c r="G193" s="98">
        <f t="shared" si="2"/>
        <v>-0.01639073758</v>
      </c>
      <c r="H193" s="50">
        <v>18896.0</v>
      </c>
      <c r="I193" s="98">
        <f t="shared" si="3"/>
        <v>0.05664597663</v>
      </c>
      <c r="J193" s="50">
        <v>19742.0</v>
      </c>
      <c r="K193" s="98">
        <f t="shared" si="4"/>
        <v>0.04477138019</v>
      </c>
      <c r="L193" s="98">
        <f t="shared" si="5"/>
        <v>3.16937698</v>
      </c>
    </row>
    <row r="194">
      <c r="A194" s="20" t="s">
        <v>1532</v>
      </c>
      <c r="B194" s="29" t="s">
        <v>1522</v>
      </c>
      <c r="C194" s="50">
        <v>6489.0</v>
      </c>
      <c r="D194" s="50">
        <v>4131.0</v>
      </c>
      <c r="E194" s="98">
        <f t="shared" si="1"/>
        <v>-0.3633841886</v>
      </c>
      <c r="F194" s="50">
        <v>1364.0</v>
      </c>
      <c r="G194" s="98">
        <f t="shared" si="2"/>
        <v>-0.6698136045</v>
      </c>
      <c r="H194" s="50">
        <v>1212.0</v>
      </c>
      <c r="I194" s="98">
        <f t="shared" si="3"/>
        <v>-0.1114369501</v>
      </c>
      <c r="J194" s="50">
        <v>1625.0</v>
      </c>
      <c r="K194" s="98">
        <f t="shared" si="4"/>
        <v>0.3407590759</v>
      </c>
      <c r="L194" s="98">
        <f t="shared" si="5"/>
        <v>-0.7495762059</v>
      </c>
    </row>
    <row r="195">
      <c r="A195" s="20" t="s">
        <v>1533</v>
      </c>
      <c r="B195" s="29" t="s">
        <v>1522</v>
      </c>
      <c r="C195" s="50">
        <v>417.0</v>
      </c>
      <c r="D195" s="50">
        <v>2875.0</v>
      </c>
      <c r="E195" s="98">
        <f t="shared" si="1"/>
        <v>5.894484412</v>
      </c>
      <c r="F195" s="50">
        <v>3999.0</v>
      </c>
      <c r="G195" s="98">
        <f t="shared" si="2"/>
        <v>0.3909565217</v>
      </c>
      <c r="H195" s="50">
        <v>3494.0</v>
      </c>
      <c r="I195" s="98">
        <f t="shared" si="3"/>
        <v>-0.1262815704</v>
      </c>
      <c r="J195" s="50">
        <v>5385.0</v>
      </c>
      <c r="K195" s="98">
        <f t="shared" si="4"/>
        <v>0.5412135089</v>
      </c>
      <c r="L195" s="98">
        <f t="shared" si="5"/>
        <v>11.91366906</v>
      </c>
    </row>
    <row r="196">
      <c r="A196" s="20" t="s">
        <v>1534</v>
      </c>
      <c r="B196" s="29" t="s">
        <v>1522</v>
      </c>
      <c r="C196" s="50">
        <v>4124.0</v>
      </c>
      <c r="D196" s="50">
        <v>13320.0</v>
      </c>
      <c r="E196" s="98">
        <f t="shared" si="1"/>
        <v>2.229873909</v>
      </c>
      <c r="F196" s="50">
        <v>16879.0</v>
      </c>
      <c r="G196" s="98">
        <f t="shared" si="2"/>
        <v>0.2671921922</v>
      </c>
      <c r="H196" s="50">
        <v>17062.0</v>
      </c>
      <c r="I196" s="98">
        <f t="shared" si="3"/>
        <v>0.01084187452</v>
      </c>
      <c r="J196" s="50">
        <v>16088.0</v>
      </c>
      <c r="K196" s="98">
        <f t="shared" si="4"/>
        <v>-0.05708592193</v>
      </c>
      <c r="L196" s="98">
        <f t="shared" si="5"/>
        <v>2.901066925</v>
      </c>
    </row>
    <row r="197">
      <c r="A197" s="20" t="s">
        <v>1132</v>
      </c>
      <c r="B197" s="29" t="s">
        <v>1522</v>
      </c>
      <c r="C197" s="50">
        <v>6804.0</v>
      </c>
      <c r="D197" s="50">
        <v>14231.0</v>
      </c>
      <c r="E197" s="98">
        <f t="shared" si="1"/>
        <v>1.091563786</v>
      </c>
      <c r="F197" s="50">
        <v>14400.0</v>
      </c>
      <c r="G197" s="98">
        <f t="shared" si="2"/>
        <v>0.0118754831</v>
      </c>
      <c r="H197" s="50">
        <v>21810.0</v>
      </c>
      <c r="I197" s="98">
        <f t="shared" si="3"/>
        <v>0.5145833333</v>
      </c>
      <c r="J197" s="50">
        <v>30725.0</v>
      </c>
      <c r="K197" s="98">
        <f t="shared" si="4"/>
        <v>0.4087574507</v>
      </c>
      <c r="L197" s="98">
        <f t="shared" si="5"/>
        <v>3.515726044</v>
      </c>
    </row>
    <row r="198">
      <c r="A198" s="20" t="s">
        <v>1483</v>
      </c>
      <c r="B198" s="29" t="s">
        <v>1522</v>
      </c>
      <c r="C198" s="50">
        <v>23563.0</v>
      </c>
      <c r="D198" s="50">
        <v>10600.0</v>
      </c>
      <c r="E198" s="98">
        <f t="shared" si="1"/>
        <v>-0.550142172</v>
      </c>
      <c r="F198" s="50">
        <v>6630.0</v>
      </c>
      <c r="G198" s="98">
        <f t="shared" si="2"/>
        <v>-0.3745283019</v>
      </c>
      <c r="H198" s="50">
        <v>4899.0</v>
      </c>
      <c r="I198" s="98">
        <f t="shared" si="3"/>
        <v>-0.2610859729</v>
      </c>
      <c r="J198" s="50">
        <v>6883.0</v>
      </c>
      <c r="K198" s="98">
        <f t="shared" si="4"/>
        <v>0.4049806083</v>
      </c>
      <c r="L198" s="98">
        <f t="shared" si="5"/>
        <v>-0.7078894878</v>
      </c>
    </row>
    <row r="199">
      <c r="A199" s="20" t="s">
        <v>1535</v>
      </c>
      <c r="B199" s="29" t="s">
        <v>1522</v>
      </c>
      <c r="C199" s="50">
        <v>1110.0</v>
      </c>
      <c r="D199" s="50">
        <v>15841.0</v>
      </c>
      <c r="E199" s="98">
        <f t="shared" si="1"/>
        <v>13.27117117</v>
      </c>
      <c r="F199" s="50">
        <v>17478.0</v>
      </c>
      <c r="G199" s="98">
        <f t="shared" si="2"/>
        <v>0.1033394356</v>
      </c>
      <c r="H199" s="50">
        <v>20773.0</v>
      </c>
      <c r="I199" s="98">
        <f t="shared" si="3"/>
        <v>0.1885227143</v>
      </c>
      <c r="J199" s="50">
        <v>25957.0</v>
      </c>
      <c r="K199" s="98">
        <f t="shared" si="4"/>
        <v>0.2495547104</v>
      </c>
      <c r="L199" s="98">
        <f t="shared" si="5"/>
        <v>22.38468468</v>
      </c>
    </row>
    <row r="200">
      <c r="A200" s="20" t="s">
        <v>1536</v>
      </c>
      <c r="B200" s="29" t="s">
        <v>1522</v>
      </c>
      <c r="C200" s="50">
        <v>4892.0</v>
      </c>
      <c r="D200" s="50">
        <v>25270.0</v>
      </c>
      <c r="E200" s="98">
        <f t="shared" si="1"/>
        <v>4.165576451</v>
      </c>
      <c r="F200" s="50">
        <v>27872.0</v>
      </c>
      <c r="G200" s="98">
        <f t="shared" si="2"/>
        <v>0.1029679462</v>
      </c>
      <c r="H200" s="50">
        <v>33137.0</v>
      </c>
      <c r="I200" s="98">
        <f t="shared" si="3"/>
        <v>0.1888992537</v>
      </c>
      <c r="J200" s="50">
        <v>35539.0</v>
      </c>
      <c r="K200" s="98">
        <f t="shared" si="4"/>
        <v>0.07248694812</v>
      </c>
      <c r="L200" s="98">
        <f t="shared" si="5"/>
        <v>6.264717907</v>
      </c>
    </row>
    <row r="201">
      <c r="A201" s="20" t="s">
        <v>1537</v>
      </c>
      <c r="B201" s="29" t="s">
        <v>1522</v>
      </c>
      <c r="C201" s="50">
        <v>8903.0</v>
      </c>
      <c r="D201" s="50">
        <v>36159.0</v>
      </c>
      <c r="E201" s="98">
        <f t="shared" si="1"/>
        <v>3.061439964</v>
      </c>
      <c r="F201" s="50">
        <v>47696.0</v>
      </c>
      <c r="G201" s="98">
        <f t="shared" si="2"/>
        <v>0.3190630272</v>
      </c>
      <c r="H201" s="50">
        <v>46578.0</v>
      </c>
      <c r="I201" s="98">
        <f t="shared" si="3"/>
        <v>-0.02344012076</v>
      </c>
      <c r="J201" s="50">
        <v>38576.0</v>
      </c>
      <c r="K201" s="98">
        <f t="shared" si="4"/>
        <v>-0.1717978445</v>
      </c>
      <c r="L201" s="98">
        <f t="shared" si="5"/>
        <v>3.332921487</v>
      </c>
    </row>
    <row r="202">
      <c r="A202" s="20" t="s">
        <v>1538</v>
      </c>
      <c r="B202" s="29" t="s">
        <v>1522</v>
      </c>
      <c r="C202" s="50">
        <v>140.0</v>
      </c>
      <c r="D202" s="50">
        <v>7561.0</v>
      </c>
      <c r="E202" s="98">
        <f t="shared" si="1"/>
        <v>53.00714286</v>
      </c>
      <c r="F202" s="50">
        <v>14077.0</v>
      </c>
      <c r="G202" s="98">
        <f t="shared" si="2"/>
        <v>0.8617907684</v>
      </c>
      <c r="H202" s="50">
        <v>14213.0</v>
      </c>
      <c r="I202" s="98">
        <f t="shared" si="3"/>
        <v>0.009661149393</v>
      </c>
      <c r="J202" s="50">
        <v>15611.0</v>
      </c>
      <c r="K202" s="98">
        <f t="shared" si="4"/>
        <v>0.09836065574</v>
      </c>
      <c r="L202" s="98">
        <f t="shared" si="5"/>
        <v>110.5071429</v>
      </c>
    </row>
    <row r="203">
      <c r="A203" s="20" t="s">
        <v>1539</v>
      </c>
      <c r="B203" s="29" t="s">
        <v>1522</v>
      </c>
      <c r="C203" s="50">
        <v>3970.0</v>
      </c>
      <c r="D203" s="50">
        <v>2492.0</v>
      </c>
      <c r="E203" s="98">
        <f t="shared" si="1"/>
        <v>-0.3722921914</v>
      </c>
      <c r="F203" s="50">
        <v>1977.0</v>
      </c>
      <c r="G203" s="98">
        <f t="shared" si="2"/>
        <v>-0.2066613162</v>
      </c>
      <c r="H203" s="50">
        <v>2052.0</v>
      </c>
      <c r="I203" s="98">
        <f t="shared" si="3"/>
        <v>0.03793626707</v>
      </c>
      <c r="J203" s="50">
        <v>3272.0</v>
      </c>
      <c r="K203" s="98">
        <f t="shared" si="4"/>
        <v>0.5945419103</v>
      </c>
      <c r="L203" s="98">
        <f t="shared" si="5"/>
        <v>-0.1758186398</v>
      </c>
    </row>
    <row r="204">
      <c r="A204" s="20" t="s">
        <v>1540</v>
      </c>
      <c r="B204" s="29" t="s">
        <v>1522</v>
      </c>
      <c r="C204" s="50">
        <v>7617.0</v>
      </c>
      <c r="D204" s="50">
        <v>52223.0</v>
      </c>
      <c r="E204" s="98">
        <f t="shared" si="1"/>
        <v>5.85611133</v>
      </c>
      <c r="F204" s="50">
        <v>57638.0</v>
      </c>
      <c r="G204" s="98">
        <f t="shared" si="2"/>
        <v>0.103689945</v>
      </c>
      <c r="H204" s="50">
        <v>66038.0</v>
      </c>
      <c r="I204" s="98">
        <f t="shared" si="3"/>
        <v>0.1457371873</v>
      </c>
      <c r="J204" s="50">
        <v>68870.0</v>
      </c>
      <c r="K204" s="98">
        <f t="shared" si="4"/>
        <v>0.04288439989</v>
      </c>
      <c r="L204" s="98">
        <f t="shared" si="5"/>
        <v>8.041617435</v>
      </c>
    </row>
    <row r="205">
      <c r="A205" s="20" t="s">
        <v>1541</v>
      </c>
      <c r="B205" s="29" t="s">
        <v>1522</v>
      </c>
      <c r="C205" s="50">
        <v>1973.0</v>
      </c>
      <c r="D205" s="50">
        <v>4160.0</v>
      </c>
      <c r="E205" s="98">
        <f t="shared" si="1"/>
        <v>1.108464268</v>
      </c>
      <c r="F205" s="50">
        <v>4638.0</v>
      </c>
      <c r="G205" s="98">
        <f t="shared" si="2"/>
        <v>0.1149038462</v>
      </c>
      <c r="H205" s="50">
        <v>6250.0</v>
      </c>
      <c r="I205" s="98">
        <f t="shared" si="3"/>
        <v>0.347563605</v>
      </c>
      <c r="J205" s="50">
        <v>6173.0</v>
      </c>
      <c r="K205" s="98">
        <f t="shared" si="4"/>
        <v>-0.01232</v>
      </c>
      <c r="L205" s="98">
        <f t="shared" si="5"/>
        <v>2.128737962</v>
      </c>
    </row>
    <row r="206">
      <c r="A206" s="20" t="s">
        <v>1542</v>
      </c>
      <c r="B206" s="29" t="s">
        <v>1522</v>
      </c>
      <c r="C206" s="50">
        <v>5459.0</v>
      </c>
      <c r="D206" s="50">
        <v>17464.0</v>
      </c>
      <c r="E206" s="98">
        <f t="shared" si="1"/>
        <v>2.199120718</v>
      </c>
      <c r="F206" s="50">
        <v>17548.0</v>
      </c>
      <c r="G206" s="98">
        <f t="shared" si="2"/>
        <v>0.00480989464</v>
      </c>
      <c r="H206" s="50">
        <v>17866.0</v>
      </c>
      <c r="I206" s="98">
        <f t="shared" si="3"/>
        <v>0.01812172327</v>
      </c>
      <c r="J206" s="50">
        <v>20618.0</v>
      </c>
      <c r="K206" s="98">
        <f t="shared" si="4"/>
        <v>0.1540355983</v>
      </c>
      <c r="L206" s="98">
        <f t="shared" si="5"/>
        <v>2.776882213</v>
      </c>
    </row>
    <row r="207">
      <c r="A207" s="107" t="s">
        <v>542</v>
      </c>
      <c r="B207" s="108" t="s">
        <v>42</v>
      </c>
      <c r="C207" s="19">
        <v>112582.0</v>
      </c>
      <c r="D207" s="19">
        <v>245322.0</v>
      </c>
      <c r="E207" s="98">
        <f t="shared" si="1"/>
        <v>1.179051713</v>
      </c>
      <c r="F207" s="19">
        <v>320936.0</v>
      </c>
      <c r="G207" s="98">
        <f t="shared" si="2"/>
        <v>0.3082234777</v>
      </c>
      <c r="H207" s="19">
        <v>386702.0</v>
      </c>
      <c r="I207" s="98">
        <f t="shared" si="3"/>
        <v>0.2049193609</v>
      </c>
      <c r="J207" s="19">
        <v>418384.0</v>
      </c>
      <c r="K207" s="98">
        <f t="shared" si="4"/>
        <v>0.08192872031</v>
      </c>
      <c r="L207" s="98">
        <f t="shared" si="5"/>
        <v>2.716260148</v>
      </c>
    </row>
    <row r="208">
      <c r="A208" s="107" t="s">
        <v>47</v>
      </c>
      <c r="B208" s="108" t="s">
        <v>42</v>
      </c>
      <c r="C208" s="19">
        <v>125382.0</v>
      </c>
      <c r="D208" s="19">
        <v>250182.0</v>
      </c>
      <c r="E208" s="98">
        <f t="shared" si="1"/>
        <v>0.9953581854</v>
      </c>
      <c r="F208" s="19">
        <v>336027.0</v>
      </c>
      <c r="G208" s="98">
        <f t="shared" si="2"/>
        <v>0.3431302012</v>
      </c>
      <c r="H208" s="19">
        <v>421097.0</v>
      </c>
      <c r="I208" s="98">
        <f t="shared" si="3"/>
        <v>0.2531641803</v>
      </c>
      <c r="J208" s="19">
        <v>450189.0</v>
      </c>
      <c r="K208" s="98">
        <f t="shared" si="4"/>
        <v>0.06908622004</v>
      </c>
      <c r="L208" s="98">
        <f t="shared" si="5"/>
        <v>2.590539312</v>
      </c>
    </row>
    <row r="209">
      <c r="A209" s="107" t="s">
        <v>547</v>
      </c>
      <c r="B209" s="108" t="s">
        <v>42</v>
      </c>
      <c r="C209" s="19">
        <v>52044.0</v>
      </c>
      <c r="D209" s="19">
        <v>70280.0</v>
      </c>
      <c r="E209" s="98">
        <f t="shared" si="1"/>
        <v>0.3503958189</v>
      </c>
      <c r="F209" s="19">
        <v>76262.0</v>
      </c>
      <c r="G209" s="98">
        <f t="shared" si="2"/>
        <v>0.08511667615</v>
      </c>
      <c r="H209" s="19">
        <v>82566.0</v>
      </c>
      <c r="I209" s="98">
        <f t="shared" si="3"/>
        <v>0.08266240067</v>
      </c>
      <c r="J209" s="19">
        <v>87041.0</v>
      </c>
      <c r="K209" s="98">
        <f t="shared" si="4"/>
        <v>0.05419906499</v>
      </c>
      <c r="L209" s="98">
        <f t="shared" si="5"/>
        <v>0.6724502344</v>
      </c>
    </row>
    <row r="210">
      <c r="A210" s="107" t="s">
        <v>1261</v>
      </c>
      <c r="B210" s="108" t="s">
        <v>42</v>
      </c>
      <c r="C210" s="19">
        <v>37715.0</v>
      </c>
      <c r="D210" s="19">
        <v>45637.0</v>
      </c>
      <c r="E210" s="98">
        <f t="shared" si="1"/>
        <v>0.2100490521</v>
      </c>
      <c r="F210" s="19">
        <v>47550.0</v>
      </c>
      <c r="G210" s="98">
        <f t="shared" si="2"/>
        <v>0.04191774218</v>
      </c>
      <c r="H210" s="19">
        <v>51388.0</v>
      </c>
      <c r="I210" s="98">
        <f t="shared" si="3"/>
        <v>0.0807150368</v>
      </c>
      <c r="J210" s="19">
        <v>55999.0</v>
      </c>
      <c r="K210" s="98">
        <f t="shared" si="4"/>
        <v>0.08972911964</v>
      </c>
      <c r="L210" s="98">
        <f t="shared" si="5"/>
        <v>0.4847938486</v>
      </c>
    </row>
    <row r="211">
      <c r="A211" s="107" t="s">
        <v>40</v>
      </c>
      <c r="B211" s="108" t="s">
        <v>42</v>
      </c>
      <c r="C211" s="19">
        <v>156523.0</v>
      </c>
      <c r="D211" s="19">
        <v>337282.0</v>
      </c>
      <c r="E211" s="98">
        <f t="shared" si="1"/>
        <v>1.154839864</v>
      </c>
      <c r="F211" s="19">
        <v>415214.0</v>
      </c>
      <c r="G211" s="98">
        <f t="shared" si="2"/>
        <v>0.2310588765</v>
      </c>
      <c r="H211" s="19">
        <v>463449.0</v>
      </c>
      <c r="I211" s="98">
        <f t="shared" si="3"/>
        <v>0.1161690116</v>
      </c>
      <c r="J211" s="19">
        <v>484316.0</v>
      </c>
      <c r="K211" s="98">
        <f t="shared" si="4"/>
        <v>0.04502545048</v>
      </c>
      <c r="L211" s="98">
        <f t="shared" si="5"/>
        <v>2.094216185</v>
      </c>
    </row>
    <row r="212">
      <c r="A212" s="107" t="s">
        <v>111</v>
      </c>
      <c r="B212" s="108" t="s">
        <v>42</v>
      </c>
      <c r="C212" s="19">
        <v>74338.0</v>
      </c>
      <c r="D212" s="19">
        <v>91253.0</v>
      </c>
      <c r="E212" s="98">
        <f t="shared" si="1"/>
        <v>0.2275417687</v>
      </c>
      <c r="F212" s="19">
        <v>104611.0</v>
      </c>
      <c r="G212" s="98">
        <f t="shared" si="2"/>
        <v>0.1463842285</v>
      </c>
      <c r="H212" s="19">
        <v>118966.0</v>
      </c>
      <c r="I212" s="98">
        <f t="shared" si="3"/>
        <v>0.137222663</v>
      </c>
      <c r="J212" s="19">
        <v>125224.0</v>
      </c>
      <c r="K212" s="98">
        <f t="shared" si="4"/>
        <v>0.0526032648</v>
      </c>
      <c r="L212" s="98">
        <f t="shared" si="5"/>
        <v>0.6845220479</v>
      </c>
    </row>
    <row r="213">
      <c r="A213" s="107" t="s">
        <v>456</v>
      </c>
      <c r="B213" s="108" t="s">
        <v>42</v>
      </c>
      <c r="C213" s="19">
        <v>24112.0</v>
      </c>
      <c r="D213" s="19">
        <v>26459.0</v>
      </c>
      <c r="E213" s="98">
        <f t="shared" si="1"/>
        <v>0.09733742535</v>
      </c>
      <c r="F213" s="19">
        <v>27216.0</v>
      </c>
      <c r="G213" s="98">
        <f t="shared" si="2"/>
        <v>0.02861030273</v>
      </c>
      <c r="H213" s="19">
        <v>28659.0</v>
      </c>
      <c r="I213" s="98">
        <f t="shared" si="3"/>
        <v>0.05302028219</v>
      </c>
      <c r="J213" s="19">
        <v>31866.0</v>
      </c>
      <c r="K213" s="98">
        <f t="shared" si="4"/>
        <v>0.1119020203</v>
      </c>
      <c r="L213" s="98">
        <f t="shared" si="5"/>
        <v>0.3215826145</v>
      </c>
    </row>
    <row r="214">
      <c r="A214" s="107" t="s">
        <v>204</v>
      </c>
      <c r="B214" s="108" t="s">
        <v>42</v>
      </c>
      <c r="C214" s="19">
        <v>43856.0</v>
      </c>
      <c r="D214" s="19">
        <v>48361.0</v>
      </c>
      <c r="E214" s="98">
        <f t="shared" si="1"/>
        <v>0.1027225465</v>
      </c>
      <c r="F214" s="19">
        <v>52815.0</v>
      </c>
      <c r="G214" s="98">
        <f t="shared" si="2"/>
        <v>0.0920990054</v>
      </c>
      <c r="H214" s="19">
        <v>54086.0</v>
      </c>
      <c r="I214" s="98">
        <f t="shared" si="3"/>
        <v>0.02406513301</v>
      </c>
      <c r="J214" s="19">
        <v>56223.0</v>
      </c>
      <c r="K214" s="98">
        <f t="shared" si="4"/>
        <v>0.03951114891</v>
      </c>
      <c r="L214" s="98">
        <f t="shared" si="5"/>
        <v>0.2819910617</v>
      </c>
    </row>
    <row r="215">
      <c r="A215" s="20" t="s">
        <v>631</v>
      </c>
      <c r="B215" s="29" t="s">
        <v>1543</v>
      </c>
      <c r="C215" s="50">
        <v>177624.0</v>
      </c>
      <c r="D215" s="50">
        <v>331069.0</v>
      </c>
      <c r="E215" s="98">
        <f t="shared" si="1"/>
        <v>0.8638753772</v>
      </c>
      <c r="F215" s="50">
        <v>437571.0</v>
      </c>
      <c r="G215" s="98">
        <f t="shared" si="2"/>
        <v>0.3216912487</v>
      </c>
      <c r="H215" s="50">
        <v>486869.0</v>
      </c>
      <c r="I215" s="98">
        <f t="shared" si="3"/>
        <v>0.1126628593</v>
      </c>
      <c r="J215" s="50">
        <v>663091.0</v>
      </c>
      <c r="K215" s="98">
        <f t="shared" si="4"/>
        <v>0.3619495182</v>
      </c>
      <c r="L215" s="98">
        <f t="shared" si="5"/>
        <v>2.73311602</v>
      </c>
    </row>
    <row r="216">
      <c r="A216" s="20" t="s">
        <v>692</v>
      </c>
      <c r="B216" s="29" t="s">
        <v>1544</v>
      </c>
      <c r="C216" s="50">
        <v>32874.0</v>
      </c>
      <c r="D216" s="50">
        <v>32721.0</v>
      </c>
      <c r="E216" s="98">
        <f t="shared" si="1"/>
        <v>-0.004654133966</v>
      </c>
      <c r="F216" s="50">
        <v>31023.0</v>
      </c>
      <c r="G216" s="98">
        <f t="shared" si="2"/>
        <v>-0.05189327955</v>
      </c>
      <c r="H216" s="50">
        <v>31841.0</v>
      </c>
      <c r="I216" s="98">
        <f t="shared" si="3"/>
        <v>0.02636753377</v>
      </c>
      <c r="J216" s="50">
        <v>34441.0</v>
      </c>
      <c r="K216" s="98">
        <f t="shared" si="4"/>
        <v>0.08165572689</v>
      </c>
      <c r="L216" s="98">
        <f t="shared" si="5"/>
        <v>0.04766684918</v>
      </c>
    </row>
    <row r="217">
      <c r="A217" s="20" t="s">
        <v>212</v>
      </c>
      <c r="B217" s="29" t="s">
        <v>1544</v>
      </c>
      <c r="C217" s="50">
        <v>77716.0</v>
      </c>
      <c r="D217" s="50">
        <v>123188.0</v>
      </c>
      <c r="E217" s="98">
        <f t="shared" si="1"/>
        <v>0.5851047403</v>
      </c>
      <c r="F217" s="50">
        <v>148239.0</v>
      </c>
      <c r="G217" s="98">
        <f t="shared" si="2"/>
        <v>0.2033558463</v>
      </c>
      <c r="H217" s="50">
        <v>161032.0</v>
      </c>
      <c r="I217" s="98">
        <f t="shared" si="3"/>
        <v>0.08629982663</v>
      </c>
      <c r="J217" s="50">
        <v>179562.0</v>
      </c>
      <c r="K217" s="98">
        <f t="shared" si="4"/>
        <v>0.1150702966</v>
      </c>
      <c r="L217" s="98">
        <f t="shared" si="5"/>
        <v>1.310489474</v>
      </c>
    </row>
    <row r="218">
      <c r="A218" s="20" t="s">
        <v>1545</v>
      </c>
      <c r="B218" s="29" t="s">
        <v>1544</v>
      </c>
      <c r="C218" s="50">
        <v>36018.0</v>
      </c>
      <c r="D218" s="50">
        <v>46413.0</v>
      </c>
      <c r="E218" s="98">
        <f t="shared" si="1"/>
        <v>0.2886056972</v>
      </c>
      <c r="F218" s="50">
        <v>43741.0</v>
      </c>
      <c r="G218" s="98">
        <f t="shared" si="2"/>
        <v>-0.05757007735</v>
      </c>
      <c r="H218" s="50">
        <v>45507.0</v>
      </c>
      <c r="I218" s="98">
        <f t="shared" si="3"/>
        <v>0.0403740198</v>
      </c>
      <c r="J218" s="50">
        <v>52502.0</v>
      </c>
      <c r="K218" s="98">
        <f t="shared" si="4"/>
        <v>0.1537126156</v>
      </c>
      <c r="L218" s="98">
        <f t="shared" si="5"/>
        <v>0.4576600589</v>
      </c>
    </row>
    <row r="219">
      <c r="A219" s="20" t="s">
        <v>1546</v>
      </c>
      <c r="B219" s="29" t="s">
        <v>1547</v>
      </c>
      <c r="C219" s="50">
        <v>18712.0</v>
      </c>
      <c r="D219" s="50">
        <v>140072.0</v>
      </c>
      <c r="E219" s="98">
        <f t="shared" si="1"/>
        <v>6.48567764</v>
      </c>
      <c r="F219" s="50">
        <v>138031.0</v>
      </c>
      <c r="G219" s="98">
        <f t="shared" si="2"/>
        <v>-0.01457107773</v>
      </c>
      <c r="H219" s="50">
        <v>168080.0</v>
      </c>
      <c r="I219" s="98">
        <f t="shared" si="3"/>
        <v>0.2176974738</v>
      </c>
      <c r="J219" s="50">
        <v>157132.0</v>
      </c>
      <c r="K219" s="98">
        <f t="shared" si="4"/>
        <v>-0.06513564969</v>
      </c>
      <c r="L219" s="98">
        <f t="shared" si="5"/>
        <v>7.397392048</v>
      </c>
    </row>
    <row r="220">
      <c r="A220" s="20" t="s">
        <v>1548</v>
      </c>
      <c r="B220" s="29" t="s">
        <v>1547</v>
      </c>
      <c r="C220" s="50">
        <v>132.0</v>
      </c>
      <c r="D220" s="50">
        <v>12852.0</v>
      </c>
      <c r="E220" s="98">
        <f t="shared" si="1"/>
        <v>96.36363636</v>
      </c>
      <c r="F220" s="50">
        <v>15299.0</v>
      </c>
      <c r="G220" s="98">
        <f t="shared" si="2"/>
        <v>0.1903983816</v>
      </c>
      <c r="H220" s="50">
        <v>14886.0</v>
      </c>
      <c r="I220" s="98">
        <f t="shared" si="3"/>
        <v>-0.02699522845</v>
      </c>
      <c r="J220" s="50">
        <v>11992.0</v>
      </c>
      <c r="K220" s="98">
        <f t="shared" si="4"/>
        <v>-0.1944108558</v>
      </c>
      <c r="L220" s="98">
        <f t="shared" si="5"/>
        <v>89.84848485</v>
      </c>
    </row>
    <row r="221">
      <c r="A221" s="20" t="s">
        <v>1549</v>
      </c>
      <c r="B221" s="29" t="s">
        <v>1547</v>
      </c>
      <c r="C221" s="50">
        <v>1200.0</v>
      </c>
      <c r="D221" s="50">
        <v>15776.0</v>
      </c>
      <c r="E221" s="98">
        <f t="shared" si="1"/>
        <v>12.14666667</v>
      </c>
      <c r="F221" s="50">
        <v>19273.0</v>
      </c>
      <c r="G221" s="98">
        <f t="shared" si="2"/>
        <v>0.2216658215</v>
      </c>
      <c r="H221" s="50">
        <v>22917.0</v>
      </c>
      <c r="I221" s="98">
        <f t="shared" si="3"/>
        <v>0.1890727961</v>
      </c>
      <c r="J221" s="50">
        <v>19648.0</v>
      </c>
      <c r="K221" s="98">
        <f t="shared" si="4"/>
        <v>-0.1426451979</v>
      </c>
      <c r="L221" s="98">
        <f t="shared" si="5"/>
        <v>15.37333333</v>
      </c>
    </row>
    <row r="222">
      <c r="A222" s="20" t="s">
        <v>1550</v>
      </c>
      <c r="B222" s="29" t="s">
        <v>1547</v>
      </c>
      <c r="C222" s="50">
        <v>5468.0</v>
      </c>
      <c r="D222" s="50">
        <v>11061.0</v>
      </c>
      <c r="E222" s="98">
        <f t="shared" si="1"/>
        <v>1.022860278</v>
      </c>
      <c r="F222" s="50">
        <v>11940.0</v>
      </c>
      <c r="G222" s="98">
        <f t="shared" si="2"/>
        <v>0.0794684025</v>
      </c>
      <c r="H222" s="50">
        <v>11737.0</v>
      </c>
      <c r="I222" s="98">
        <f t="shared" si="3"/>
        <v>-0.01700167504</v>
      </c>
      <c r="J222" s="50">
        <v>10241.0</v>
      </c>
      <c r="K222" s="98">
        <f t="shared" si="4"/>
        <v>-0.1274601687</v>
      </c>
      <c r="L222" s="98">
        <f t="shared" si="5"/>
        <v>0.8728968544</v>
      </c>
    </row>
    <row r="223">
      <c r="A223" s="20" t="s">
        <v>1551</v>
      </c>
      <c r="B223" s="29" t="s">
        <v>1547</v>
      </c>
      <c r="C223" s="50">
        <v>4965.0</v>
      </c>
      <c r="D223" s="50">
        <v>14178.0</v>
      </c>
      <c r="E223" s="98">
        <f t="shared" si="1"/>
        <v>1.855589124</v>
      </c>
      <c r="F223" s="50">
        <v>16119.0</v>
      </c>
      <c r="G223" s="98">
        <f t="shared" si="2"/>
        <v>0.1369022429</v>
      </c>
      <c r="H223" s="50">
        <v>16847.0</v>
      </c>
      <c r="I223" s="98">
        <f t="shared" si="3"/>
        <v>0.04516409207</v>
      </c>
      <c r="J223" s="50">
        <v>16560.0</v>
      </c>
      <c r="K223" s="98">
        <f t="shared" si="4"/>
        <v>-0.01703567401</v>
      </c>
      <c r="L223" s="98">
        <f t="shared" si="5"/>
        <v>2.335347432</v>
      </c>
    </row>
    <row r="224">
      <c r="A224" s="20" t="s">
        <v>1552</v>
      </c>
      <c r="B224" s="29" t="s">
        <v>1547</v>
      </c>
      <c r="C224" s="50">
        <v>3674.0</v>
      </c>
      <c r="D224" s="50">
        <v>121720.0</v>
      </c>
      <c r="E224" s="98">
        <f t="shared" si="1"/>
        <v>32.13010343</v>
      </c>
      <c r="F224" s="50">
        <v>133466.0</v>
      </c>
      <c r="G224" s="98">
        <f t="shared" si="2"/>
        <v>0.09650016431</v>
      </c>
      <c r="H224" s="50">
        <v>138700.0</v>
      </c>
      <c r="I224" s="98">
        <f t="shared" si="3"/>
        <v>0.0392159801</v>
      </c>
      <c r="J224" s="50">
        <v>125771.0</v>
      </c>
      <c r="K224" s="98">
        <f t="shared" si="4"/>
        <v>-0.09321557318</v>
      </c>
      <c r="L224" s="98">
        <f t="shared" si="5"/>
        <v>33.23271639</v>
      </c>
    </row>
    <row r="225">
      <c r="A225" s="20" t="s">
        <v>1553</v>
      </c>
      <c r="B225" s="29" t="s">
        <v>1547</v>
      </c>
      <c r="C225" s="50">
        <v>238.0</v>
      </c>
      <c r="D225" s="50">
        <v>6451.0</v>
      </c>
      <c r="E225" s="98">
        <f t="shared" si="1"/>
        <v>26.10504202</v>
      </c>
      <c r="F225" s="50">
        <v>7141.0</v>
      </c>
      <c r="G225" s="98">
        <f t="shared" si="2"/>
        <v>0.1069601612</v>
      </c>
      <c r="H225" s="50">
        <v>7416.0</v>
      </c>
      <c r="I225" s="98">
        <f t="shared" si="3"/>
        <v>0.0385100126</v>
      </c>
      <c r="J225" s="50">
        <v>6195.0</v>
      </c>
      <c r="K225" s="98">
        <f t="shared" si="4"/>
        <v>-0.1646440129</v>
      </c>
      <c r="L225" s="98">
        <f t="shared" si="5"/>
        <v>25.02941176</v>
      </c>
    </row>
    <row r="226">
      <c r="A226" s="20" t="s">
        <v>1554</v>
      </c>
      <c r="B226" s="29" t="s">
        <v>1547</v>
      </c>
      <c r="C226" s="50">
        <v>8998.0</v>
      </c>
      <c r="D226" s="50">
        <v>33935.0</v>
      </c>
      <c r="E226" s="98">
        <f t="shared" si="1"/>
        <v>2.771393643</v>
      </c>
      <c r="F226" s="50">
        <v>41477.0</v>
      </c>
      <c r="G226" s="98">
        <f t="shared" si="2"/>
        <v>0.2222484161</v>
      </c>
      <c r="H226" s="50">
        <v>48735.0</v>
      </c>
      <c r="I226" s="98">
        <f t="shared" si="3"/>
        <v>0.1749885479</v>
      </c>
      <c r="J226" s="50">
        <v>52849.0</v>
      </c>
      <c r="K226" s="98">
        <f t="shared" si="4"/>
        <v>0.08441571766</v>
      </c>
      <c r="L226" s="98">
        <f t="shared" si="5"/>
        <v>4.873416315</v>
      </c>
    </row>
    <row r="227">
      <c r="A227" s="20" t="s">
        <v>1555</v>
      </c>
      <c r="B227" s="29" t="s">
        <v>1547</v>
      </c>
      <c r="C227" s="50">
        <v>407.0</v>
      </c>
      <c r="D227" s="50">
        <v>14899.0</v>
      </c>
      <c r="E227" s="98">
        <f t="shared" si="1"/>
        <v>35.60687961</v>
      </c>
      <c r="F227" s="50">
        <v>16256.0</v>
      </c>
      <c r="G227" s="98">
        <f t="shared" si="2"/>
        <v>0.09107993825</v>
      </c>
      <c r="H227" s="50">
        <v>16703.0</v>
      </c>
      <c r="I227" s="98">
        <f t="shared" si="3"/>
        <v>0.02749753937</v>
      </c>
      <c r="J227" s="50">
        <v>13449.0</v>
      </c>
      <c r="K227" s="98">
        <f t="shared" si="4"/>
        <v>-0.1948153026</v>
      </c>
      <c r="L227" s="98">
        <f t="shared" si="5"/>
        <v>32.04422604</v>
      </c>
    </row>
    <row r="228">
      <c r="A228" s="20" t="s">
        <v>532</v>
      </c>
      <c r="B228" s="29" t="s">
        <v>1547</v>
      </c>
      <c r="C228" s="50">
        <v>5001.0</v>
      </c>
      <c r="D228" s="50">
        <v>8711.0</v>
      </c>
      <c r="E228" s="98">
        <f t="shared" si="1"/>
        <v>0.7418516297</v>
      </c>
      <c r="F228" s="50">
        <v>9654.0</v>
      </c>
      <c r="G228" s="98">
        <f t="shared" si="2"/>
        <v>0.1082539318</v>
      </c>
      <c r="H228" s="50">
        <v>10088.0</v>
      </c>
      <c r="I228" s="98">
        <f t="shared" si="3"/>
        <v>0.04495545888</v>
      </c>
      <c r="J228" s="50">
        <v>9592.0</v>
      </c>
      <c r="K228" s="98">
        <f t="shared" si="4"/>
        <v>-0.04916732752</v>
      </c>
      <c r="L228" s="98">
        <f t="shared" si="5"/>
        <v>0.9180163967</v>
      </c>
    </row>
    <row r="229">
      <c r="A229" s="20" t="s">
        <v>1556</v>
      </c>
      <c r="B229" s="29" t="s">
        <v>1547</v>
      </c>
      <c r="C229" s="50">
        <v>2156.0</v>
      </c>
      <c r="D229" s="50">
        <v>14092.0</v>
      </c>
      <c r="E229" s="98">
        <f t="shared" si="1"/>
        <v>5.536178108</v>
      </c>
      <c r="F229" s="50">
        <v>16549.0</v>
      </c>
      <c r="G229" s="98">
        <f t="shared" si="2"/>
        <v>0.1743542435</v>
      </c>
      <c r="H229" s="50">
        <v>17457.0</v>
      </c>
      <c r="I229" s="98">
        <f t="shared" si="3"/>
        <v>0.05486736359</v>
      </c>
      <c r="J229" s="50">
        <v>17014.0</v>
      </c>
      <c r="K229" s="98">
        <f t="shared" si="4"/>
        <v>-0.02537663974</v>
      </c>
      <c r="L229" s="98">
        <f t="shared" si="5"/>
        <v>6.891465677</v>
      </c>
    </row>
    <row r="230">
      <c r="A230" s="20" t="s">
        <v>1557</v>
      </c>
      <c r="B230" s="29" t="s">
        <v>1547</v>
      </c>
      <c r="C230" s="50">
        <v>2557.0</v>
      </c>
      <c r="D230" s="50">
        <v>17862.0</v>
      </c>
      <c r="E230" s="98">
        <f t="shared" si="1"/>
        <v>5.985529918</v>
      </c>
      <c r="F230" s="50">
        <v>20341.0</v>
      </c>
      <c r="G230" s="98">
        <f t="shared" si="2"/>
        <v>0.1387862501</v>
      </c>
      <c r="H230" s="50">
        <v>22952.0</v>
      </c>
      <c r="I230" s="98">
        <f t="shared" si="3"/>
        <v>0.1283614375</v>
      </c>
      <c r="J230" s="50">
        <v>20736.0</v>
      </c>
      <c r="K230" s="98">
        <f t="shared" si="4"/>
        <v>-0.09654932032</v>
      </c>
      <c r="L230" s="98">
        <f t="shared" si="5"/>
        <v>7.109503324</v>
      </c>
    </row>
    <row r="231">
      <c r="A231" s="20" t="s">
        <v>1558</v>
      </c>
      <c r="B231" s="29" t="s">
        <v>1547</v>
      </c>
      <c r="C231" s="50">
        <v>2302.0</v>
      </c>
      <c r="D231" s="50">
        <v>7768.0</v>
      </c>
      <c r="E231" s="98">
        <f t="shared" si="1"/>
        <v>2.374456994</v>
      </c>
      <c r="F231" s="50">
        <v>8759.0</v>
      </c>
      <c r="G231" s="98">
        <f t="shared" si="2"/>
        <v>0.1275746653</v>
      </c>
      <c r="H231" s="50">
        <v>8732.0</v>
      </c>
      <c r="I231" s="98">
        <f t="shared" si="3"/>
        <v>-0.003082543669</v>
      </c>
      <c r="J231" s="50">
        <v>8450.0</v>
      </c>
      <c r="K231" s="98">
        <f t="shared" si="4"/>
        <v>-0.03229500687</v>
      </c>
      <c r="L231" s="98">
        <f t="shared" si="5"/>
        <v>2.670721112</v>
      </c>
    </row>
    <row r="232">
      <c r="A232" s="20" t="s">
        <v>1530</v>
      </c>
      <c r="B232" s="29" t="s">
        <v>1547</v>
      </c>
      <c r="C232" s="50">
        <v>6.0</v>
      </c>
      <c r="D232" s="50">
        <v>6400.0</v>
      </c>
      <c r="E232" s="98">
        <f t="shared" si="1"/>
        <v>1065.666667</v>
      </c>
      <c r="F232" s="50">
        <v>6993.0</v>
      </c>
      <c r="G232" s="98">
        <f t="shared" si="2"/>
        <v>0.09265625</v>
      </c>
      <c r="H232" s="50">
        <v>7236.0</v>
      </c>
      <c r="I232" s="98">
        <f t="shared" si="3"/>
        <v>0.03474903475</v>
      </c>
      <c r="J232" s="50">
        <v>6348.0</v>
      </c>
      <c r="K232" s="98">
        <f t="shared" si="4"/>
        <v>-0.1227197347</v>
      </c>
      <c r="L232" s="98">
        <f t="shared" si="5"/>
        <v>1057</v>
      </c>
    </row>
    <row r="233">
      <c r="A233" s="20" t="s">
        <v>1005</v>
      </c>
      <c r="B233" s="29" t="s">
        <v>1547</v>
      </c>
      <c r="C233" s="50">
        <v>693.0</v>
      </c>
      <c r="D233" s="50">
        <v>7475.0</v>
      </c>
      <c r="E233" s="98">
        <f t="shared" si="1"/>
        <v>9.786435786</v>
      </c>
      <c r="F233" s="50">
        <v>8054.0</v>
      </c>
      <c r="G233" s="98">
        <f t="shared" si="2"/>
        <v>0.07745819398</v>
      </c>
      <c r="H233" s="50">
        <v>8299.0</v>
      </c>
      <c r="I233" s="98">
        <f t="shared" si="3"/>
        <v>0.03041966725</v>
      </c>
      <c r="J233" s="50">
        <v>7562.0</v>
      </c>
      <c r="K233" s="98">
        <f t="shared" si="4"/>
        <v>-0.08880588023</v>
      </c>
      <c r="L233" s="98">
        <f t="shared" si="5"/>
        <v>9.911976912</v>
      </c>
    </row>
    <row r="234">
      <c r="A234" s="20" t="s">
        <v>1559</v>
      </c>
      <c r="B234" s="29" t="s">
        <v>1547</v>
      </c>
      <c r="C234" s="50">
        <v>153.0</v>
      </c>
      <c r="D234" s="50">
        <v>11173.0</v>
      </c>
      <c r="E234" s="98">
        <f t="shared" si="1"/>
        <v>72.02614379</v>
      </c>
      <c r="F234" s="50">
        <v>12093.0</v>
      </c>
      <c r="G234" s="98">
        <f t="shared" si="2"/>
        <v>0.08234135863</v>
      </c>
      <c r="H234" s="50">
        <v>13175.0</v>
      </c>
      <c r="I234" s="98">
        <f t="shared" si="3"/>
        <v>0.08947324899</v>
      </c>
      <c r="J234" s="50">
        <v>10279.0</v>
      </c>
      <c r="K234" s="98">
        <f t="shared" si="4"/>
        <v>-0.2198102467</v>
      </c>
      <c r="L234" s="98">
        <f t="shared" si="5"/>
        <v>66.18300654</v>
      </c>
    </row>
    <row r="235">
      <c r="A235" s="20" t="s">
        <v>1560</v>
      </c>
      <c r="B235" s="29" t="s">
        <v>1547</v>
      </c>
      <c r="C235" s="50">
        <v>268.0</v>
      </c>
      <c r="D235" s="50">
        <v>6271.0</v>
      </c>
      <c r="E235" s="98">
        <f t="shared" si="1"/>
        <v>22.39925373</v>
      </c>
      <c r="F235" s="50">
        <v>5711.0</v>
      </c>
      <c r="G235" s="98">
        <f t="shared" si="2"/>
        <v>-0.08929995216</v>
      </c>
      <c r="H235" s="50">
        <v>7009.0</v>
      </c>
      <c r="I235" s="98">
        <f t="shared" si="3"/>
        <v>0.2272806864</v>
      </c>
      <c r="J235" s="50">
        <v>6624.0</v>
      </c>
      <c r="K235" s="98">
        <f t="shared" si="4"/>
        <v>-0.05492937652</v>
      </c>
      <c r="L235" s="98">
        <f t="shared" si="5"/>
        <v>23.71641791</v>
      </c>
    </row>
    <row r="236">
      <c r="A236" s="20" t="s">
        <v>1561</v>
      </c>
      <c r="B236" s="29" t="s">
        <v>1547</v>
      </c>
      <c r="C236" s="50">
        <v>5573.0</v>
      </c>
      <c r="D236" s="50">
        <v>12319.0</v>
      </c>
      <c r="E236" s="98">
        <f t="shared" si="1"/>
        <v>1.210479096</v>
      </c>
      <c r="F236" s="50">
        <v>13475.0</v>
      </c>
      <c r="G236" s="98">
        <f t="shared" si="2"/>
        <v>0.09383878562</v>
      </c>
      <c r="H236" s="50">
        <v>13904.0</v>
      </c>
      <c r="I236" s="98">
        <f t="shared" si="3"/>
        <v>0.03183673469</v>
      </c>
      <c r="J236" s="50">
        <v>12668.0</v>
      </c>
      <c r="K236" s="98">
        <f t="shared" si="4"/>
        <v>-0.08889528193</v>
      </c>
      <c r="L236" s="98">
        <f t="shared" si="5"/>
        <v>1.273102458</v>
      </c>
    </row>
    <row r="237">
      <c r="A237" s="20" t="s">
        <v>440</v>
      </c>
      <c r="B237" s="29" t="s">
        <v>1547</v>
      </c>
      <c r="C237" s="50">
        <v>1102.0</v>
      </c>
      <c r="D237" s="50">
        <v>12560.0</v>
      </c>
      <c r="E237" s="98">
        <f t="shared" si="1"/>
        <v>10.39745917</v>
      </c>
      <c r="F237" s="50">
        <v>12802.0</v>
      </c>
      <c r="G237" s="98">
        <f t="shared" si="2"/>
        <v>0.01926751592</v>
      </c>
      <c r="H237" s="50">
        <v>12805.0</v>
      </c>
      <c r="I237" s="98">
        <f t="shared" si="3"/>
        <v>0.0002343383846</v>
      </c>
      <c r="J237" s="50">
        <v>10831.0</v>
      </c>
      <c r="K237" s="98">
        <f t="shared" si="4"/>
        <v>-0.1541585318</v>
      </c>
      <c r="L237" s="98">
        <f t="shared" si="5"/>
        <v>8.828493648</v>
      </c>
    </row>
    <row r="238">
      <c r="A238" s="20" t="s">
        <v>1483</v>
      </c>
      <c r="B238" s="29" t="s">
        <v>1547</v>
      </c>
      <c r="C238" s="50">
        <v>2657.0</v>
      </c>
      <c r="D238" s="50">
        <v>10711.0</v>
      </c>
      <c r="E238" s="98">
        <f t="shared" si="1"/>
        <v>3.031238239</v>
      </c>
      <c r="F238" s="50">
        <v>12257.0</v>
      </c>
      <c r="G238" s="98">
        <f t="shared" si="2"/>
        <v>0.1443375969</v>
      </c>
      <c r="H238" s="50">
        <v>12379.0</v>
      </c>
      <c r="I238" s="98">
        <f t="shared" si="3"/>
        <v>0.009953495961</v>
      </c>
      <c r="J238" s="50">
        <v>12412.0</v>
      </c>
      <c r="K238" s="98">
        <f t="shared" si="4"/>
        <v>0.002665804992</v>
      </c>
      <c r="L238" s="98">
        <f t="shared" si="5"/>
        <v>3.671433948</v>
      </c>
    </row>
    <row r="239">
      <c r="A239" s="20" t="s">
        <v>1562</v>
      </c>
      <c r="B239" s="29" t="s">
        <v>1547</v>
      </c>
      <c r="C239" s="50">
        <f>20+537+0+0</f>
        <v>557</v>
      </c>
      <c r="D239" s="50">
        <f>10724+10345+9839+9202</f>
        <v>40110</v>
      </c>
      <c r="E239" s="98">
        <f t="shared" si="1"/>
        <v>71.01077199</v>
      </c>
      <c r="F239" s="50">
        <f>11564+11618+10499+9655</f>
        <v>43336</v>
      </c>
      <c r="G239" s="98">
        <f t="shared" si="2"/>
        <v>0.08042882074</v>
      </c>
      <c r="H239" s="50">
        <f>9298+10877+10983+11517</f>
        <v>42675</v>
      </c>
      <c r="I239" s="98">
        <f t="shared" si="3"/>
        <v>-0.01525290751</v>
      </c>
      <c r="J239" s="50">
        <f>8693+9696+10298+10061</f>
        <v>38748</v>
      </c>
      <c r="K239" s="98">
        <f t="shared" si="4"/>
        <v>-0.09202108963</v>
      </c>
      <c r="L239" s="98">
        <f t="shared" si="5"/>
        <v>68.56552962</v>
      </c>
    </row>
    <row r="240">
      <c r="A240" s="20" t="s">
        <v>1563</v>
      </c>
      <c r="B240" s="29" t="s">
        <v>1547</v>
      </c>
      <c r="C240" s="50">
        <v>5896.0</v>
      </c>
      <c r="D240" s="50">
        <v>12712.0</v>
      </c>
      <c r="E240" s="98">
        <f t="shared" si="1"/>
        <v>1.156037992</v>
      </c>
      <c r="F240" s="50">
        <v>13893.0</v>
      </c>
      <c r="G240" s="98">
        <f t="shared" si="2"/>
        <v>0.09290434235</v>
      </c>
      <c r="H240" s="50">
        <v>13918.0</v>
      </c>
      <c r="I240" s="98">
        <f t="shared" si="3"/>
        <v>0.001799467358</v>
      </c>
      <c r="J240" s="50">
        <v>13171.0</v>
      </c>
      <c r="K240" s="98">
        <f t="shared" si="4"/>
        <v>-0.05367150453</v>
      </c>
      <c r="L240" s="98">
        <f t="shared" si="5"/>
        <v>1.233887381</v>
      </c>
    </row>
    <row r="241">
      <c r="A241" s="20" t="s">
        <v>1564</v>
      </c>
      <c r="B241" s="29" t="s">
        <v>1547</v>
      </c>
      <c r="C241" s="50">
        <v>0.0</v>
      </c>
      <c r="D241" s="50">
        <f>7251+6168</f>
        <v>13419</v>
      </c>
      <c r="E241" s="98"/>
      <c r="F241" s="50">
        <f>9010+7723</f>
        <v>16733</v>
      </c>
      <c r="G241" s="98">
        <f t="shared" si="2"/>
        <v>0.246963261</v>
      </c>
      <c r="H241" s="50">
        <f>8089+9621</f>
        <v>17710</v>
      </c>
      <c r="I241" s="98">
        <f t="shared" si="3"/>
        <v>0.05838761728</v>
      </c>
      <c r="J241" s="50">
        <f>8984+7561</f>
        <v>16545</v>
      </c>
      <c r="K241" s="98">
        <f t="shared" si="4"/>
        <v>-0.06578204404</v>
      </c>
      <c r="L241" s="98"/>
    </row>
    <row r="242">
      <c r="A242" s="20" t="s">
        <v>1565</v>
      </c>
      <c r="B242" s="29" t="s">
        <v>1547</v>
      </c>
      <c r="C242" s="50">
        <v>1283.0</v>
      </c>
      <c r="D242" s="50">
        <v>9589.0</v>
      </c>
      <c r="E242" s="98">
        <f t="shared" ref="E242:E1897" si="6">(D242-C242)/C242</f>
        <v>6.473889322</v>
      </c>
      <c r="F242" s="50">
        <v>9990.0</v>
      </c>
      <c r="G242" s="98">
        <f t="shared" si="2"/>
        <v>0.04181875065</v>
      </c>
      <c r="H242" s="50">
        <v>10316.0</v>
      </c>
      <c r="I242" s="98">
        <f t="shared" si="3"/>
        <v>0.03263263263</v>
      </c>
      <c r="J242" s="50">
        <v>9793.0</v>
      </c>
      <c r="K242" s="98">
        <f t="shared" si="4"/>
        <v>-0.05069794494</v>
      </c>
      <c r="L242" s="98">
        <f t="shared" ref="L242:L1897" si="7">(J242-C242)/C242</f>
        <v>6.63289166</v>
      </c>
    </row>
    <row r="243">
      <c r="A243" s="20" t="s">
        <v>1566</v>
      </c>
      <c r="B243" s="29" t="s">
        <v>1547</v>
      </c>
      <c r="C243" s="50">
        <v>363.0</v>
      </c>
      <c r="D243" s="50">
        <v>14268.0</v>
      </c>
      <c r="E243" s="98">
        <f t="shared" si="6"/>
        <v>38.30578512</v>
      </c>
      <c r="F243" s="50">
        <v>16437.0</v>
      </c>
      <c r="G243" s="98">
        <f t="shared" si="2"/>
        <v>0.1520185029</v>
      </c>
      <c r="H243" s="50">
        <v>15702.0</v>
      </c>
      <c r="I243" s="98">
        <f t="shared" si="3"/>
        <v>-0.04471618909</v>
      </c>
      <c r="J243" s="50">
        <v>12590.0</v>
      </c>
      <c r="K243" s="98">
        <f t="shared" si="4"/>
        <v>-0.1981913132</v>
      </c>
      <c r="L243" s="98">
        <f t="shared" si="7"/>
        <v>33.68319559</v>
      </c>
    </row>
    <row r="244">
      <c r="A244" s="20" t="s">
        <v>1567</v>
      </c>
      <c r="B244" s="29" t="s">
        <v>1547</v>
      </c>
      <c r="C244" s="50">
        <v>8251.0</v>
      </c>
      <c r="D244" s="50">
        <v>29631.0</v>
      </c>
      <c r="E244" s="98">
        <f t="shared" si="6"/>
        <v>2.591201067</v>
      </c>
      <c r="F244" s="50">
        <v>42490.0</v>
      </c>
      <c r="G244" s="98">
        <f t="shared" si="2"/>
        <v>0.4339711788</v>
      </c>
      <c r="H244" s="50">
        <v>50872.0</v>
      </c>
      <c r="I244" s="98">
        <f t="shared" si="3"/>
        <v>0.1972699459</v>
      </c>
      <c r="J244" s="50">
        <v>57697.0</v>
      </c>
      <c r="K244" s="98">
        <f t="shared" si="4"/>
        <v>0.1341602453</v>
      </c>
      <c r="L244" s="98">
        <f t="shared" si="7"/>
        <v>5.992728154</v>
      </c>
    </row>
    <row r="245">
      <c r="A245" s="20" t="s">
        <v>1568</v>
      </c>
      <c r="B245" s="29" t="s">
        <v>1547</v>
      </c>
      <c r="C245" s="50">
        <v>3915.0</v>
      </c>
      <c r="D245" s="50">
        <v>8695.0</v>
      </c>
      <c r="E245" s="98">
        <f t="shared" si="6"/>
        <v>1.220945083</v>
      </c>
      <c r="F245" s="50">
        <v>9742.0</v>
      </c>
      <c r="G245" s="98">
        <f t="shared" si="2"/>
        <v>0.1204140311</v>
      </c>
      <c r="H245" s="50">
        <v>9603.0</v>
      </c>
      <c r="I245" s="98">
        <f t="shared" si="3"/>
        <v>-0.01426811743</v>
      </c>
      <c r="J245" s="50">
        <v>9341.0</v>
      </c>
      <c r="K245" s="98">
        <f t="shared" si="4"/>
        <v>-0.02728314069</v>
      </c>
      <c r="L245" s="98">
        <f t="shared" si="7"/>
        <v>1.385951469</v>
      </c>
    </row>
    <row r="246">
      <c r="A246" s="20" t="s">
        <v>1569</v>
      </c>
      <c r="B246" s="29" t="s">
        <v>1547</v>
      </c>
      <c r="C246" s="50">
        <v>72736.0</v>
      </c>
      <c r="D246" s="50">
        <v>431495.0</v>
      </c>
      <c r="E246" s="98">
        <f t="shared" si="6"/>
        <v>4.932344369</v>
      </c>
      <c r="F246" s="50">
        <v>472247.0</v>
      </c>
      <c r="G246" s="98">
        <f t="shared" si="2"/>
        <v>0.09444373631</v>
      </c>
      <c r="H246" s="50">
        <v>495428.0</v>
      </c>
      <c r="I246" s="98">
        <f t="shared" si="3"/>
        <v>0.04908660087</v>
      </c>
      <c r="J246" s="50">
        <v>466738.0</v>
      </c>
      <c r="K246" s="98">
        <f t="shared" si="4"/>
        <v>-0.05790952469</v>
      </c>
      <c r="L246" s="98">
        <f t="shared" si="7"/>
        <v>5.416877475</v>
      </c>
    </row>
    <row r="247">
      <c r="A247" s="20" t="s">
        <v>460</v>
      </c>
      <c r="B247" s="29" t="s">
        <v>1547</v>
      </c>
      <c r="C247" s="50">
        <v>3597.0</v>
      </c>
      <c r="D247" s="50">
        <v>19659.0</v>
      </c>
      <c r="E247" s="98">
        <f t="shared" si="6"/>
        <v>4.465387823</v>
      </c>
      <c r="F247" s="50">
        <v>20887.0</v>
      </c>
      <c r="G247" s="98">
        <f t="shared" si="2"/>
        <v>0.06246502874</v>
      </c>
      <c r="H247" s="50">
        <v>21008.0</v>
      </c>
      <c r="I247" s="98">
        <f t="shared" si="3"/>
        <v>0.005793077034</v>
      </c>
      <c r="J247" s="50">
        <v>20519.0</v>
      </c>
      <c r="K247" s="98">
        <f t="shared" si="4"/>
        <v>-0.02327684692</v>
      </c>
      <c r="L247" s="98">
        <f t="shared" si="7"/>
        <v>4.704475952</v>
      </c>
    </row>
    <row r="248">
      <c r="A248" s="20" t="s">
        <v>1570</v>
      </c>
      <c r="B248" s="29" t="s">
        <v>1547</v>
      </c>
      <c r="C248" s="50">
        <v>477.0</v>
      </c>
      <c r="D248" s="50">
        <v>15981.0</v>
      </c>
      <c r="E248" s="98">
        <f t="shared" si="6"/>
        <v>32.50314465</v>
      </c>
      <c r="F248" s="50">
        <v>15768.0</v>
      </c>
      <c r="G248" s="98">
        <f t="shared" si="2"/>
        <v>-0.01332832739</v>
      </c>
      <c r="H248" s="50">
        <v>15304.0</v>
      </c>
      <c r="I248" s="98">
        <f t="shared" si="3"/>
        <v>-0.02942668696</v>
      </c>
      <c r="J248" s="50">
        <v>12527.0</v>
      </c>
      <c r="K248" s="98">
        <f t="shared" si="4"/>
        <v>-0.1814558285</v>
      </c>
      <c r="L248" s="98">
        <f t="shared" si="7"/>
        <v>25.26205451</v>
      </c>
    </row>
    <row r="249">
      <c r="A249" s="20" t="s">
        <v>1571</v>
      </c>
      <c r="B249" s="29" t="s">
        <v>1547</v>
      </c>
      <c r="C249" s="50">
        <v>1007.0</v>
      </c>
      <c r="D249" s="50">
        <v>18189.0</v>
      </c>
      <c r="E249" s="98">
        <f t="shared" si="6"/>
        <v>17.06256207</v>
      </c>
      <c r="F249" s="50">
        <v>24575.0</v>
      </c>
      <c r="G249" s="98">
        <f t="shared" si="2"/>
        <v>0.3510913189</v>
      </c>
      <c r="H249" s="50">
        <v>26100.0</v>
      </c>
      <c r="I249" s="98">
        <f t="shared" si="3"/>
        <v>0.06205493388</v>
      </c>
      <c r="J249" s="50">
        <v>23495.0</v>
      </c>
      <c r="K249" s="98">
        <f t="shared" si="4"/>
        <v>-0.09980842912</v>
      </c>
      <c r="L249" s="98">
        <f t="shared" si="7"/>
        <v>22.33167825</v>
      </c>
    </row>
    <row r="250">
      <c r="A250" s="20" t="s">
        <v>1572</v>
      </c>
      <c r="B250" s="29" t="s">
        <v>1547</v>
      </c>
      <c r="C250" s="50">
        <v>296.0</v>
      </c>
      <c r="D250" s="50">
        <v>2462.0</v>
      </c>
      <c r="E250" s="98">
        <f t="shared" si="6"/>
        <v>7.317567568</v>
      </c>
      <c r="F250" s="50">
        <v>2831.0</v>
      </c>
      <c r="G250" s="98">
        <f t="shared" si="2"/>
        <v>0.1498781478</v>
      </c>
      <c r="H250" s="50">
        <v>3852.0</v>
      </c>
      <c r="I250" s="98">
        <f t="shared" si="3"/>
        <v>0.360649947</v>
      </c>
      <c r="J250" s="50">
        <v>2668.0</v>
      </c>
      <c r="K250" s="98">
        <f t="shared" si="4"/>
        <v>-0.3073727934</v>
      </c>
      <c r="L250" s="98">
        <f t="shared" si="7"/>
        <v>8.013513514</v>
      </c>
    </row>
    <row r="251">
      <c r="A251" s="20" t="s">
        <v>1573</v>
      </c>
      <c r="B251" s="29" t="s">
        <v>1547</v>
      </c>
      <c r="C251" s="50">
        <v>5320.0</v>
      </c>
      <c r="D251" s="50">
        <v>13840.0</v>
      </c>
      <c r="E251" s="98">
        <f t="shared" si="6"/>
        <v>1.601503759</v>
      </c>
      <c r="F251" s="50">
        <v>14871.0</v>
      </c>
      <c r="G251" s="98">
        <f t="shared" si="2"/>
        <v>0.07449421965</v>
      </c>
      <c r="H251" s="50">
        <v>14891.0</v>
      </c>
      <c r="I251" s="98">
        <f t="shared" si="3"/>
        <v>0.001344899469</v>
      </c>
      <c r="J251" s="50">
        <v>13270.0</v>
      </c>
      <c r="K251" s="98">
        <f t="shared" si="4"/>
        <v>-0.1088576993</v>
      </c>
      <c r="L251" s="98">
        <f t="shared" si="7"/>
        <v>1.494360902</v>
      </c>
    </row>
    <row r="252">
      <c r="A252" s="20" t="s">
        <v>247</v>
      </c>
      <c r="B252" s="29" t="s">
        <v>1547</v>
      </c>
      <c r="C252" s="50">
        <v>6813.0</v>
      </c>
      <c r="D252" s="50">
        <v>10676.0</v>
      </c>
      <c r="E252" s="98">
        <f t="shared" si="6"/>
        <v>0.5670042566</v>
      </c>
      <c r="F252" s="50">
        <v>11099.0</v>
      </c>
      <c r="G252" s="98">
        <f t="shared" si="2"/>
        <v>0.03962158112</v>
      </c>
      <c r="H252" s="50">
        <v>11480.0</v>
      </c>
      <c r="I252" s="98">
        <f t="shared" si="3"/>
        <v>0.03432741688</v>
      </c>
      <c r="J252" s="50">
        <v>11675.0</v>
      </c>
      <c r="K252" s="98">
        <f t="shared" si="4"/>
        <v>0.01698606272</v>
      </c>
      <c r="L252" s="98">
        <f t="shared" si="7"/>
        <v>0.7136356965</v>
      </c>
    </row>
    <row r="253">
      <c r="A253" s="20" t="s">
        <v>1574</v>
      </c>
      <c r="B253" s="29" t="s">
        <v>1547</v>
      </c>
      <c r="C253" s="50">
        <v>14.0</v>
      </c>
      <c r="D253" s="50">
        <f>6015+14234</f>
        <v>20249</v>
      </c>
      <c r="E253" s="98">
        <f t="shared" si="6"/>
        <v>1445.357143</v>
      </c>
      <c r="F253" s="50">
        <f>9637+17980</f>
        <v>27617</v>
      </c>
      <c r="G253" s="98">
        <f t="shared" si="2"/>
        <v>0.3638698207</v>
      </c>
      <c r="H253" s="50">
        <f>19553+9636</f>
        <v>29189</v>
      </c>
      <c r="I253" s="98">
        <f t="shared" si="3"/>
        <v>0.05692146142</v>
      </c>
      <c r="J253" s="50">
        <f>7086+16315</f>
        <v>23401</v>
      </c>
      <c r="K253" s="98">
        <f t="shared" si="4"/>
        <v>-0.1982938778</v>
      </c>
      <c r="L253" s="98">
        <f t="shared" si="7"/>
        <v>1670.5</v>
      </c>
    </row>
    <row r="254">
      <c r="A254" s="20" t="s">
        <v>1575</v>
      </c>
      <c r="B254" s="29" t="s">
        <v>1547</v>
      </c>
      <c r="C254" s="50">
        <v>8390.0</v>
      </c>
      <c r="D254" s="50">
        <v>13135.0</v>
      </c>
      <c r="E254" s="98">
        <f t="shared" si="6"/>
        <v>0.5655542312</v>
      </c>
      <c r="F254" s="50">
        <v>15233.0</v>
      </c>
      <c r="G254" s="98">
        <f t="shared" si="2"/>
        <v>0.1597259231</v>
      </c>
      <c r="H254" s="50">
        <v>16589.0</v>
      </c>
      <c r="I254" s="98">
        <f t="shared" si="3"/>
        <v>0.08901726515</v>
      </c>
      <c r="J254" s="50">
        <v>16725.0</v>
      </c>
      <c r="K254" s="98">
        <f t="shared" si="4"/>
        <v>0.008198203629</v>
      </c>
      <c r="L254" s="98">
        <f t="shared" si="7"/>
        <v>0.9934445769</v>
      </c>
    </row>
    <row r="255">
      <c r="A255" s="20" t="s">
        <v>1576</v>
      </c>
      <c r="B255" s="29" t="s">
        <v>1577</v>
      </c>
      <c r="C255" s="50">
        <v>32163.0</v>
      </c>
      <c r="D255" s="50">
        <v>66084.0</v>
      </c>
      <c r="E255" s="98">
        <f t="shared" si="6"/>
        <v>1.05465908</v>
      </c>
      <c r="F255" s="50">
        <v>58482.0</v>
      </c>
      <c r="G255" s="98">
        <f t="shared" si="2"/>
        <v>-0.1150354095</v>
      </c>
      <c r="H255" s="50">
        <v>69973.0</v>
      </c>
      <c r="I255" s="98">
        <f t="shared" si="3"/>
        <v>0.1964878082</v>
      </c>
      <c r="J255" s="50">
        <v>75527.0</v>
      </c>
      <c r="K255" s="98">
        <f t="shared" si="4"/>
        <v>0.07937347263</v>
      </c>
      <c r="L255" s="98">
        <f t="shared" si="7"/>
        <v>1.348257314</v>
      </c>
    </row>
    <row r="256">
      <c r="A256" s="20" t="s">
        <v>1578</v>
      </c>
      <c r="B256" s="29" t="s">
        <v>1577</v>
      </c>
      <c r="C256" s="50">
        <v>2303.0</v>
      </c>
      <c r="D256" s="50">
        <v>4805.0</v>
      </c>
      <c r="E256" s="98">
        <f t="shared" si="6"/>
        <v>1.086409032</v>
      </c>
      <c r="F256" s="50">
        <v>5622.0</v>
      </c>
      <c r="G256" s="98">
        <f t="shared" si="2"/>
        <v>0.1700312175</v>
      </c>
      <c r="H256" s="50">
        <v>6273.0</v>
      </c>
      <c r="I256" s="98">
        <f t="shared" si="3"/>
        <v>0.1157950907</v>
      </c>
      <c r="J256" s="50">
        <v>6510.0</v>
      </c>
      <c r="K256" s="98">
        <f t="shared" si="4"/>
        <v>0.03778096604</v>
      </c>
      <c r="L256" s="98">
        <f t="shared" si="7"/>
        <v>1.82674772</v>
      </c>
    </row>
    <row r="257">
      <c r="A257" s="20" t="s">
        <v>1579</v>
      </c>
      <c r="B257" s="29" t="s">
        <v>1577</v>
      </c>
      <c r="C257" s="50">
        <v>5669.0</v>
      </c>
      <c r="D257" s="50">
        <v>23868.0</v>
      </c>
      <c r="E257" s="98">
        <f t="shared" si="6"/>
        <v>3.210266361</v>
      </c>
      <c r="F257" s="50">
        <v>32010.0</v>
      </c>
      <c r="G257" s="98">
        <f t="shared" si="2"/>
        <v>0.3411261941</v>
      </c>
      <c r="H257" s="50">
        <v>34751.0</v>
      </c>
      <c r="I257" s="98">
        <f t="shared" si="3"/>
        <v>0.08562949078</v>
      </c>
      <c r="J257" s="50">
        <v>48157.0</v>
      </c>
      <c r="K257" s="98">
        <f t="shared" si="4"/>
        <v>0.3857730713</v>
      </c>
      <c r="L257" s="98">
        <f t="shared" si="7"/>
        <v>7.49479626</v>
      </c>
    </row>
    <row r="258">
      <c r="A258" s="20" t="s">
        <v>532</v>
      </c>
      <c r="B258" s="29" t="s">
        <v>1577</v>
      </c>
      <c r="C258" s="50">
        <v>2838.0</v>
      </c>
      <c r="D258" s="50">
        <v>6116.0</v>
      </c>
      <c r="E258" s="98">
        <f t="shared" si="6"/>
        <v>1.15503876</v>
      </c>
      <c r="F258" s="50">
        <v>5621.0</v>
      </c>
      <c r="G258" s="98">
        <f t="shared" si="2"/>
        <v>-0.0809352518</v>
      </c>
      <c r="H258" s="50">
        <v>6589.0</v>
      </c>
      <c r="I258" s="98">
        <f t="shared" si="3"/>
        <v>0.1722113503</v>
      </c>
      <c r="J258" s="50">
        <v>6468.0</v>
      </c>
      <c r="K258" s="98">
        <f t="shared" si="4"/>
        <v>-0.0183639399</v>
      </c>
      <c r="L258" s="98">
        <f t="shared" si="7"/>
        <v>1.279069767</v>
      </c>
    </row>
    <row r="259">
      <c r="A259" s="20" t="s">
        <v>1580</v>
      </c>
      <c r="B259" s="29" t="s">
        <v>1577</v>
      </c>
      <c r="C259" s="50">
        <v>19431.0</v>
      </c>
      <c r="D259" s="50">
        <v>75163.0</v>
      </c>
      <c r="E259" s="98">
        <f t="shared" si="6"/>
        <v>2.868200298</v>
      </c>
      <c r="F259" s="50">
        <v>113540.0</v>
      </c>
      <c r="G259" s="98">
        <f t="shared" si="2"/>
        <v>0.5105836648</v>
      </c>
      <c r="H259" s="50">
        <v>155503.0</v>
      </c>
      <c r="I259" s="98">
        <f t="shared" si="3"/>
        <v>0.3695878105</v>
      </c>
      <c r="J259" s="50">
        <v>210143.0</v>
      </c>
      <c r="K259" s="98">
        <f t="shared" si="4"/>
        <v>0.3513758577</v>
      </c>
      <c r="L259" s="98">
        <f t="shared" si="7"/>
        <v>9.81483197</v>
      </c>
    </row>
    <row r="260">
      <c r="A260" s="20" t="s">
        <v>1404</v>
      </c>
      <c r="B260" s="29" t="s">
        <v>1577</v>
      </c>
      <c r="C260" s="50">
        <v>12156.0</v>
      </c>
      <c r="D260" s="50">
        <v>38029.0</v>
      </c>
      <c r="E260" s="98">
        <f t="shared" si="6"/>
        <v>2.128413952</v>
      </c>
      <c r="F260" s="50">
        <v>49386.0</v>
      </c>
      <c r="G260" s="98">
        <f t="shared" si="2"/>
        <v>0.2986405112</v>
      </c>
      <c r="H260" s="50">
        <v>53594.0</v>
      </c>
      <c r="I260" s="98">
        <f t="shared" si="3"/>
        <v>0.08520633378</v>
      </c>
      <c r="J260" s="50">
        <v>74667.0</v>
      </c>
      <c r="K260" s="98">
        <f t="shared" si="4"/>
        <v>0.3931969997</v>
      </c>
      <c r="L260" s="98">
        <f t="shared" si="7"/>
        <v>5.142398815</v>
      </c>
    </row>
    <row r="261">
      <c r="A261" s="20" t="s">
        <v>323</v>
      </c>
      <c r="B261" s="29" t="s">
        <v>1577</v>
      </c>
      <c r="C261" s="50">
        <v>1791.0</v>
      </c>
      <c r="D261" s="50">
        <v>5201.0</v>
      </c>
      <c r="E261" s="98">
        <f t="shared" si="6"/>
        <v>1.903964266</v>
      </c>
      <c r="F261" s="50">
        <v>5318.0</v>
      </c>
      <c r="G261" s="98">
        <f t="shared" si="2"/>
        <v>0.02249567391</v>
      </c>
      <c r="H261" s="50">
        <v>6283.0</v>
      </c>
      <c r="I261" s="98">
        <f t="shared" si="3"/>
        <v>0.1814591952</v>
      </c>
      <c r="J261" s="50">
        <v>5991.0</v>
      </c>
      <c r="K261" s="98">
        <f t="shared" si="4"/>
        <v>-0.04647461404</v>
      </c>
      <c r="L261" s="98">
        <f t="shared" si="7"/>
        <v>2.345058626</v>
      </c>
    </row>
    <row r="262">
      <c r="A262" s="20" t="s">
        <v>1581</v>
      </c>
      <c r="B262" s="29" t="s">
        <v>1577</v>
      </c>
      <c r="C262" s="50">
        <v>12169.0</v>
      </c>
      <c r="D262" s="50">
        <v>22198.0</v>
      </c>
      <c r="E262" s="98">
        <f t="shared" si="6"/>
        <v>0.824143315</v>
      </c>
      <c r="F262" s="50">
        <v>23539.0</v>
      </c>
      <c r="G262" s="98">
        <f t="shared" si="2"/>
        <v>0.06041084782</v>
      </c>
      <c r="H262" s="50">
        <v>29890.0</v>
      </c>
      <c r="I262" s="98">
        <f t="shared" si="3"/>
        <v>0.2698075534</v>
      </c>
      <c r="J262" s="50">
        <v>31450.0</v>
      </c>
      <c r="K262" s="98">
        <f t="shared" si="4"/>
        <v>0.05219136835</v>
      </c>
      <c r="L262" s="98">
        <f t="shared" si="7"/>
        <v>1.584435862</v>
      </c>
    </row>
    <row r="263">
      <c r="A263" s="20" t="s">
        <v>674</v>
      </c>
      <c r="B263" s="29" t="s">
        <v>1577</v>
      </c>
      <c r="C263" s="50">
        <v>6790.0</v>
      </c>
      <c r="D263" s="50">
        <v>11825.0</v>
      </c>
      <c r="E263" s="98">
        <f t="shared" si="6"/>
        <v>0.7415316642</v>
      </c>
      <c r="F263" s="50">
        <v>9873.0</v>
      </c>
      <c r="G263" s="98">
        <f t="shared" si="2"/>
        <v>-0.1650739958</v>
      </c>
      <c r="H263" s="50">
        <v>9454.0</v>
      </c>
      <c r="I263" s="98">
        <f t="shared" si="3"/>
        <v>-0.04243897498</v>
      </c>
      <c r="J263" s="50">
        <v>9778.0</v>
      </c>
      <c r="K263" s="98">
        <f t="shared" si="4"/>
        <v>0.03427120795</v>
      </c>
      <c r="L263" s="98">
        <f t="shared" si="7"/>
        <v>0.4400589102</v>
      </c>
    </row>
    <row r="264">
      <c r="A264" s="20" t="s">
        <v>1582</v>
      </c>
      <c r="B264" s="29" t="s">
        <v>1577</v>
      </c>
      <c r="C264" s="50">
        <v>5814.0</v>
      </c>
      <c r="D264" s="50">
        <v>78374.0</v>
      </c>
      <c r="E264" s="98">
        <f t="shared" si="6"/>
        <v>12.48022016</v>
      </c>
      <c r="F264" s="50">
        <v>116522.0</v>
      </c>
      <c r="G264" s="98">
        <f t="shared" si="2"/>
        <v>0.4867430525</v>
      </c>
      <c r="H264" s="50">
        <v>215668.0</v>
      </c>
      <c r="I264" s="98">
        <f t="shared" si="3"/>
        <v>0.8508779458</v>
      </c>
      <c r="J264" s="50">
        <v>272000.0</v>
      </c>
      <c r="K264" s="98">
        <f t="shared" si="4"/>
        <v>0.2611977669</v>
      </c>
      <c r="L264" s="98">
        <f t="shared" si="7"/>
        <v>45.78362573</v>
      </c>
    </row>
    <row r="265">
      <c r="A265" s="20" t="s">
        <v>1583</v>
      </c>
      <c r="B265" s="29" t="s">
        <v>1577</v>
      </c>
      <c r="C265" s="50">
        <v>2170.0</v>
      </c>
      <c r="D265" s="50">
        <v>11557.0</v>
      </c>
      <c r="E265" s="98">
        <f t="shared" si="6"/>
        <v>4.325806452</v>
      </c>
      <c r="F265" s="50">
        <v>12850.0</v>
      </c>
      <c r="G265" s="98">
        <f t="shared" si="2"/>
        <v>0.1118802457</v>
      </c>
      <c r="H265" s="50">
        <v>12924.0</v>
      </c>
      <c r="I265" s="98">
        <f t="shared" si="3"/>
        <v>0.005758754864</v>
      </c>
      <c r="J265" s="50">
        <v>15447.0</v>
      </c>
      <c r="K265" s="98">
        <f t="shared" si="4"/>
        <v>0.1952181987</v>
      </c>
      <c r="L265" s="98">
        <f t="shared" si="7"/>
        <v>6.11843318</v>
      </c>
    </row>
    <row r="266">
      <c r="A266" s="20" t="s">
        <v>1227</v>
      </c>
      <c r="B266" s="29" t="s">
        <v>1577</v>
      </c>
      <c r="C266" s="50">
        <v>14372.0</v>
      </c>
      <c r="D266" s="50">
        <v>29821.0</v>
      </c>
      <c r="E266" s="98">
        <f t="shared" si="6"/>
        <v>1.074937378</v>
      </c>
      <c r="F266" s="50">
        <v>31224.0</v>
      </c>
      <c r="G266" s="98">
        <f t="shared" si="2"/>
        <v>0.04704738272</v>
      </c>
      <c r="H266" s="50">
        <v>31969.0</v>
      </c>
      <c r="I266" s="98">
        <f t="shared" si="3"/>
        <v>0.0238598514</v>
      </c>
      <c r="J266" s="50">
        <v>34428.0</v>
      </c>
      <c r="K266" s="98">
        <f t="shared" si="4"/>
        <v>0.07691826457</v>
      </c>
      <c r="L266" s="98">
        <f t="shared" si="7"/>
        <v>1.395491233</v>
      </c>
    </row>
    <row r="267">
      <c r="A267" s="20" t="s">
        <v>1132</v>
      </c>
      <c r="B267" s="29" t="s">
        <v>1577</v>
      </c>
      <c r="C267" s="50">
        <v>16065.0</v>
      </c>
      <c r="D267" s="50">
        <v>17210.0</v>
      </c>
      <c r="E267" s="98">
        <f t="shared" si="6"/>
        <v>0.07127295363</v>
      </c>
      <c r="F267" s="50">
        <v>14502.0</v>
      </c>
      <c r="G267" s="98">
        <f t="shared" si="2"/>
        <v>-0.1573503777</v>
      </c>
      <c r="H267" s="50">
        <v>13408.0</v>
      </c>
      <c r="I267" s="98">
        <f t="shared" si="3"/>
        <v>-0.07543787064</v>
      </c>
      <c r="J267" s="50">
        <v>12032.0</v>
      </c>
      <c r="K267" s="98">
        <f t="shared" si="4"/>
        <v>-0.1026252983</v>
      </c>
      <c r="L267" s="98">
        <f t="shared" si="7"/>
        <v>-0.2510426393</v>
      </c>
    </row>
    <row r="268">
      <c r="A268" s="20" t="s">
        <v>1584</v>
      </c>
      <c r="B268" s="29" t="s">
        <v>1577</v>
      </c>
      <c r="C268" s="50">
        <v>2441.0</v>
      </c>
      <c r="D268" s="50">
        <v>6710.0</v>
      </c>
      <c r="E268" s="98">
        <f t="shared" si="6"/>
        <v>1.748873413</v>
      </c>
      <c r="F268" s="50">
        <v>6242.0</v>
      </c>
      <c r="G268" s="98">
        <f t="shared" si="2"/>
        <v>-0.0697466468</v>
      </c>
      <c r="H268" s="50">
        <v>10780.0</v>
      </c>
      <c r="I268" s="98">
        <f t="shared" si="3"/>
        <v>0.7270105735</v>
      </c>
      <c r="J268" s="50">
        <v>11423.0</v>
      </c>
      <c r="K268" s="98">
        <f t="shared" si="4"/>
        <v>0.05964749536</v>
      </c>
      <c r="L268" s="98">
        <f t="shared" si="7"/>
        <v>3.679639492</v>
      </c>
    </row>
    <row r="269">
      <c r="A269" s="20" t="s">
        <v>782</v>
      </c>
      <c r="B269" s="29" t="s">
        <v>1577</v>
      </c>
      <c r="C269" s="50">
        <v>19662.0</v>
      </c>
      <c r="D269" s="50">
        <v>19427.0</v>
      </c>
      <c r="E269" s="98">
        <f t="shared" si="6"/>
        <v>-0.01195198861</v>
      </c>
      <c r="F269" s="50">
        <v>18059.0</v>
      </c>
      <c r="G269" s="98">
        <f t="shared" si="2"/>
        <v>-0.07041746024</v>
      </c>
      <c r="H269" s="50">
        <v>23476.0</v>
      </c>
      <c r="I269" s="98">
        <f t="shared" si="3"/>
        <v>0.2999612382</v>
      </c>
      <c r="J269" s="50">
        <v>31646.0</v>
      </c>
      <c r="K269" s="98">
        <f t="shared" si="4"/>
        <v>0.348014994</v>
      </c>
      <c r="L269" s="98">
        <f t="shared" si="7"/>
        <v>0.6095005595</v>
      </c>
    </row>
    <row r="270">
      <c r="A270" s="20" t="s">
        <v>1585</v>
      </c>
      <c r="B270" s="29" t="s">
        <v>1577</v>
      </c>
      <c r="C270" s="50">
        <v>5767.0</v>
      </c>
      <c r="D270" s="50">
        <v>10361.0</v>
      </c>
      <c r="E270" s="98">
        <f t="shared" si="6"/>
        <v>0.7966013525</v>
      </c>
      <c r="F270" s="50">
        <v>9921.0</v>
      </c>
      <c r="G270" s="98">
        <f t="shared" si="2"/>
        <v>-0.04246694335</v>
      </c>
      <c r="H270" s="50">
        <v>12456.0</v>
      </c>
      <c r="I270" s="98">
        <f t="shared" si="3"/>
        <v>0.2555185969</v>
      </c>
      <c r="J270" s="50">
        <v>12550.0</v>
      </c>
      <c r="K270" s="98">
        <f t="shared" si="4"/>
        <v>0.007546563905</v>
      </c>
      <c r="L270" s="98">
        <f t="shared" si="7"/>
        <v>1.176174788</v>
      </c>
    </row>
    <row r="271">
      <c r="A271" s="20" t="s">
        <v>131</v>
      </c>
      <c r="B271" s="29" t="s">
        <v>1577</v>
      </c>
      <c r="C271" s="50">
        <v>1362.0</v>
      </c>
      <c r="D271" s="50">
        <v>4700.0</v>
      </c>
      <c r="E271" s="98">
        <f t="shared" si="6"/>
        <v>2.450807636</v>
      </c>
      <c r="F271" s="50">
        <v>5006.0</v>
      </c>
      <c r="G271" s="98">
        <f t="shared" si="2"/>
        <v>0.06510638298</v>
      </c>
      <c r="H271" s="50">
        <v>4067.0</v>
      </c>
      <c r="I271" s="98">
        <f t="shared" si="3"/>
        <v>-0.1875749101</v>
      </c>
      <c r="J271" s="50">
        <v>3752.0</v>
      </c>
      <c r="K271" s="98">
        <f t="shared" si="4"/>
        <v>-0.07745266781</v>
      </c>
      <c r="L271" s="98">
        <f t="shared" si="7"/>
        <v>1.754772394</v>
      </c>
    </row>
    <row r="272">
      <c r="A272" s="20" t="s">
        <v>708</v>
      </c>
      <c r="B272" s="29" t="s">
        <v>1577</v>
      </c>
      <c r="C272" s="50">
        <v>14798.0</v>
      </c>
      <c r="D272" s="50">
        <v>16919.0</v>
      </c>
      <c r="E272" s="98">
        <f t="shared" si="6"/>
        <v>0.1433301798</v>
      </c>
      <c r="F272" s="50">
        <v>16516.0</v>
      </c>
      <c r="G272" s="98">
        <f t="shared" si="2"/>
        <v>-0.02381937467</v>
      </c>
      <c r="H272" s="50">
        <v>15614.0</v>
      </c>
      <c r="I272" s="98">
        <f t="shared" si="3"/>
        <v>-0.05461370792</v>
      </c>
      <c r="J272" s="50">
        <v>16190.0</v>
      </c>
      <c r="K272" s="98">
        <f t="shared" si="4"/>
        <v>0.03688997054</v>
      </c>
      <c r="L272" s="98">
        <f t="shared" si="7"/>
        <v>0.09406676578</v>
      </c>
    </row>
    <row r="273">
      <c r="A273" s="20" t="s">
        <v>1234</v>
      </c>
      <c r="B273" s="29" t="s">
        <v>1577</v>
      </c>
      <c r="C273" s="50">
        <v>13046.0</v>
      </c>
      <c r="D273" s="50">
        <v>26941.0</v>
      </c>
      <c r="E273" s="98">
        <f t="shared" si="6"/>
        <v>1.065077418</v>
      </c>
      <c r="F273" s="50">
        <v>23968.0</v>
      </c>
      <c r="G273" s="98">
        <f t="shared" si="2"/>
        <v>-0.1103522512</v>
      </c>
      <c r="H273" s="50">
        <v>29578.0</v>
      </c>
      <c r="I273" s="98">
        <f t="shared" si="3"/>
        <v>0.2340620828</v>
      </c>
      <c r="J273" s="50">
        <v>31243.0</v>
      </c>
      <c r="K273" s="98">
        <f t="shared" si="4"/>
        <v>0.05629183853</v>
      </c>
      <c r="L273" s="98">
        <f t="shared" si="7"/>
        <v>1.394833665</v>
      </c>
    </row>
    <row r="274">
      <c r="A274" s="20" t="s">
        <v>1586</v>
      </c>
      <c r="B274" s="29" t="s">
        <v>1577</v>
      </c>
      <c r="C274" s="50">
        <v>257.0</v>
      </c>
      <c r="D274" s="50">
        <v>17510.0</v>
      </c>
      <c r="E274" s="98">
        <f t="shared" si="6"/>
        <v>67.13229572</v>
      </c>
      <c r="F274" s="50">
        <v>66542.0</v>
      </c>
      <c r="G274" s="98">
        <f t="shared" si="2"/>
        <v>2.800228441</v>
      </c>
      <c r="H274" s="50">
        <v>219941.0</v>
      </c>
      <c r="I274" s="98">
        <f t="shared" si="3"/>
        <v>2.305295903</v>
      </c>
      <c r="J274" s="50">
        <v>393817.0</v>
      </c>
      <c r="K274" s="98">
        <f t="shared" si="4"/>
        <v>0.7905574677</v>
      </c>
      <c r="L274" s="98">
        <f t="shared" si="7"/>
        <v>1531.361868</v>
      </c>
    </row>
    <row r="275">
      <c r="A275" s="20" t="s">
        <v>1587</v>
      </c>
      <c r="B275" s="29" t="s">
        <v>1577</v>
      </c>
      <c r="C275" s="50">
        <v>10940.0</v>
      </c>
      <c r="D275" s="50">
        <v>27857.0</v>
      </c>
      <c r="E275" s="98">
        <f t="shared" si="6"/>
        <v>1.546343693</v>
      </c>
      <c r="F275" s="50">
        <v>29090.0</v>
      </c>
      <c r="G275" s="98">
        <f t="shared" si="2"/>
        <v>0.04426176544</v>
      </c>
      <c r="H275" s="50">
        <v>34989.0</v>
      </c>
      <c r="I275" s="98">
        <f t="shared" si="3"/>
        <v>0.202784462</v>
      </c>
      <c r="J275" s="50">
        <v>41905.0</v>
      </c>
      <c r="K275" s="98">
        <f t="shared" si="4"/>
        <v>0.1976621224</v>
      </c>
      <c r="L275" s="98">
        <f t="shared" si="7"/>
        <v>2.830438757</v>
      </c>
    </row>
    <row r="276">
      <c r="A276" s="20" t="s">
        <v>263</v>
      </c>
      <c r="B276" s="29" t="s">
        <v>1577</v>
      </c>
      <c r="C276" s="50">
        <v>6635.0</v>
      </c>
      <c r="D276" s="50">
        <v>10525.0</v>
      </c>
      <c r="E276" s="98">
        <f t="shared" si="6"/>
        <v>0.5862848531</v>
      </c>
      <c r="F276" s="50">
        <v>11340.0</v>
      </c>
      <c r="G276" s="98">
        <f t="shared" si="2"/>
        <v>0.07743467933</v>
      </c>
      <c r="H276" s="50">
        <v>9375.0</v>
      </c>
      <c r="I276" s="98">
        <f t="shared" si="3"/>
        <v>-0.1732804233</v>
      </c>
      <c r="J276" s="50">
        <v>10826.0</v>
      </c>
      <c r="K276" s="98">
        <f t="shared" si="4"/>
        <v>0.1547733333</v>
      </c>
      <c r="L276" s="98">
        <f t="shared" si="7"/>
        <v>0.6316503391</v>
      </c>
    </row>
    <row r="277">
      <c r="A277" s="20" t="s">
        <v>1588</v>
      </c>
      <c r="B277" s="29" t="s">
        <v>1577</v>
      </c>
      <c r="C277" s="50">
        <v>15963.0</v>
      </c>
      <c r="D277" s="50">
        <v>73759.0</v>
      </c>
      <c r="E277" s="98">
        <f t="shared" si="6"/>
        <v>3.62062269</v>
      </c>
      <c r="F277" s="50">
        <v>115850.0</v>
      </c>
      <c r="G277" s="98">
        <f t="shared" si="2"/>
        <v>0.5706557844</v>
      </c>
      <c r="H277" s="50">
        <v>216460.0</v>
      </c>
      <c r="I277" s="98">
        <f t="shared" si="3"/>
        <v>0.8684505826</v>
      </c>
      <c r="J277" s="50">
        <v>267248.0</v>
      </c>
      <c r="K277" s="98">
        <f t="shared" si="4"/>
        <v>0.2346299547</v>
      </c>
      <c r="L277" s="98">
        <f t="shared" si="7"/>
        <v>15.74171522</v>
      </c>
    </row>
    <row r="278">
      <c r="A278" s="20" t="s">
        <v>1589</v>
      </c>
      <c r="B278" s="29" t="s">
        <v>1577</v>
      </c>
      <c r="C278" s="50">
        <v>4248.0</v>
      </c>
      <c r="D278" s="50">
        <v>19230.0</v>
      </c>
      <c r="E278" s="98">
        <f t="shared" si="6"/>
        <v>3.526836158</v>
      </c>
      <c r="F278" s="50">
        <v>18570.0</v>
      </c>
      <c r="G278" s="98">
        <f t="shared" si="2"/>
        <v>-0.03432137285</v>
      </c>
      <c r="H278" s="50">
        <v>21038.0</v>
      </c>
      <c r="I278" s="98">
        <f t="shared" si="3"/>
        <v>0.132902531</v>
      </c>
      <c r="J278" s="50">
        <v>25468.0</v>
      </c>
      <c r="K278" s="98">
        <f t="shared" si="4"/>
        <v>0.2105713471</v>
      </c>
      <c r="L278" s="98">
        <f t="shared" si="7"/>
        <v>4.995291902</v>
      </c>
    </row>
    <row r="279">
      <c r="A279" s="20" t="s">
        <v>315</v>
      </c>
      <c r="B279" s="29" t="s">
        <v>1577</v>
      </c>
      <c r="C279" s="50">
        <v>6261.0</v>
      </c>
      <c r="D279" s="50">
        <v>13096.0</v>
      </c>
      <c r="E279" s="98">
        <f t="shared" si="6"/>
        <v>1.091678646</v>
      </c>
      <c r="F279" s="50">
        <v>14568.0</v>
      </c>
      <c r="G279" s="98">
        <f t="shared" si="2"/>
        <v>0.112400733</v>
      </c>
      <c r="H279" s="50">
        <v>18096.0</v>
      </c>
      <c r="I279" s="98">
        <f t="shared" si="3"/>
        <v>0.2421746293</v>
      </c>
      <c r="J279" s="50">
        <v>18698.0</v>
      </c>
      <c r="K279" s="98">
        <f t="shared" si="4"/>
        <v>0.03326702034</v>
      </c>
      <c r="L279" s="98">
        <f t="shared" si="7"/>
        <v>1.986423894</v>
      </c>
    </row>
    <row r="280">
      <c r="A280" s="20" t="s">
        <v>1590</v>
      </c>
      <c r="B280" s="29" t="s">
        <v>1577</v>
      </c>
      <c r="C280" s="50">
        <v>3544.0</v>
      </c>
      <c r="D280" s="50">
        <v>23750.0</v>
      </c>
      <c r="E280" s="98">
        <f t="shared" si="6"/>
        <v>5.701467269</v>
      </c>
      <c r="F280" s="50">
        <v>44146.0</v>
      </c>
      <c r="G280" s="98">
        <f t="shared" si="2"/>
        <v>0.8587789474</v>
      </c>
      <c r="H280" s="50">
        <v>69002.0</v>
      </c>
      <c r="I280" s="98">
        <f t="shared" si="3"/>
        <v>0.5630408191</v>
      </c>
      <c r="J280" s="50">
        <v>75808.0</v>
      </c>
      <c r="K280" s="98">
        <f t="shared" si="4"/>
        <v>0.09863482218</v>
      </c>
      <c r="L280" s="98">
        <f t="shared" si="7"/>
        <v>20.39051919</v>
      </c>
    </row>
    <row r="281">
      <c r="A281" s="20" t="s">
        <v>1591</v>
      </c>
      <c r="B281" s="29" t="s">
        <v>1577</v>
      </c>
      <c r="C281" s="50">
        <v>7161.0</v>
      </c>
      <c r="D281" s="50">
        <v>18603.0</v>
      </c>
      <c r="E281" s="98">
        <f t="shared" si="6"/>
        <v>1.597821533</v>
      </c>
      <c r="F281" s="50">
        <v>19879.0</v>
      </c>
      <c r="G281" s="98">
        <f t="shared" si="2"/>
        <v>0.06859108746</v>
      </c>
      <c r="H281" s="50">
        <v>15731.0</v>
      </c>
      <c r="I281" s="98">
        <f t="shared" si="3"/>
        <v>-0.2086624076</v>
      </c>
      <c r="J281" s="50">
        <v>17073.0</v>
      </c>
      <c r="K281" s="98">
        <f t="shared" si="4"/>
        <v>0.08530926197</v>
      </c>
      <c r="L281" s="98">
        <f t="shared" si="7"/>
        <v>1.384164223</v>
      </c>
    </row>
    <row r="282">
      <c r="A282" s="20" t="s">
        <v>881</v>
      </c>
      <c r="B282" s="29" t="s">
        <v>1577</v>
      </c>
      <c r="C282" s="50">
        <v>2279.0</v>
      </c>
      <c r="D282" s="50">
        <v>7103.0</v>
      </c>
      <c r="E282" s="98">
        <f t="shared" si="6"/>
        <v>2.116717859</v>
      </c>
      <c r="F282" s="50">
        <v>11219.0</v>
      </c>
      <c r="G282" s="98">
        <f t="shared" si="2"/>
        <v>0.5794734619</v>
      </c>
      <c r="H282" s="50">
        <v>13136.0</v>
      </c>
      <c r="I282" s="98">
        <f t="shared" si="3"/>
        <v>0.1708708441</v>
      </c>
      <c r="J282" s="50">
        <v>11565.0</v>
      </c>
      <c r="K282" s="98">
        <f t="shared" si="4"/>
        <v>-0.1195950061</v>
      </c>
      <c r="L282" s="98">
        <f t="shared" si="7"/>
        <v>4.07459412</v>
      </c>
    </row>
    <row r="283">
      <c r="A283" s="20" t="s">
        <v>1592</v>
      </c>
      <c r="B283" s="29" t="s">
        <v>1577</v>
      </c>
      <c r="C283" s="50">
        <v>7829.0</v>
      </c>
      <c r="D283" s="50">
        <v>29718.0</v>
      </c>
      <c r="E283" s="98">
        <f t="shared" si="6"/>
        <v>2.795887086</v>
      </c>
      <c r="F283" s="50">
        <v>38877.0</v>
      </c>
      <c r="G283" s="98">
        <f t="shared" si="2"/>
        <v>0.3081970523</v>
      </c>
      <c r="H283" s="50">
        <v>63899.0</v>
      </c>
      <c r="I283" s="98">
        <f t="shared" si="3"/>
        <v>0.6436196209</v>
      </c>
      <c r="J283" s="50">
        <v>76730.0</v>
      </c>
      <c r="K283" s="98">
        <f t="shared" si="4"/>
        <v>0.2008012645</v>
      </c>
      <c r="L283" s="98">
        <f t="shared" si="7"/>
        <v>8.800740835</v>
      </c>
    </row>
    <row r="284">
      <c r="A284" s="20" t="s">
        <v>1593</v>
      </c>
      <c r="B284" s="29" t="s">
        <v>1577</v>
      </c>
      <c r="C284" s="50">
        <v>2723.0</v>
      </c>
      <c r="D284" s="50">
        <v>4802.0</v>
      </c>
      <c r="E284" s="98">
        <f t="shared" si="6"/>
        <v>0.763496144</v>
      </c>
      <c r="F284" s="50">
        <v>5129.0</v>
      </c>
      <c r="G284" s="98">
        <f t="shared" si="2"/>
        <v>0.06809662641</v>
      </c>
      <c r="H284" s="50">
        <v>5468.0</v>
      </c>
      <c r="I284" s="98">
        <f t="shared" si="3"/>
        <v>0.06609475531</v>
      </c>
      <c r="J284" s="50">
        <v>5463.0</v>
      </c>
      <c r="K284" s="98">
        <f t="shared" si="4"/>
        <v>-0.0009144111192</v>
      </c>
      <c r="L284" s="98">
        <f t="shared" si="7"/>
        <v>1.006243114</v>
      </c>
    </row>
    <row r="285">
      <c r="A285" s="20" t="s">
        <v>1594</v>
      </c>
      <c r="B285" s="29" t="s">
        <v>1577</v>
      </c>
      <c r="C285" s="50">
        <v>10846.0</v>
      </c>
      <c r="D285" s="50">
        <v>31357.0</v>
      </c>
      <c r="E285" s="98">
        <f t="shared" si="6"/>
        <v>1.891111931</v>
      </c>
      <c r="F285" s="50">
        <v>35149.0</v>
      </c>
      <c r="G285" s="98">
        <f t="shared" si="2"/>
        <v>0.1209299359</v>
      </c>
      <c r="H285" s="50">
        <v>38556.0</v>
      </c>
      <c r="I285" s="98">
        <f t="shared" si="3"/>
        <v>0.09693021139</v>
      </c>
      <c r="J285" s="50">
        <v>43231.0</v>
      </c>
      <c r="K285" s="98">
        <f t="shared" si="4"/>
        <v>0.1212522046</v>
      </c>
      <c r="L285" s="98">
        <f t="shared" si="7"/>
        <v>2.985893417</v>
      </c>
    </row>
    <row r="286">
      <c r="A286" s="20" t="s">
        <v>1595</v>
      </c>
      <c r="B286" s="29" t="s">
        <v>1596</v>
      </c>
      <c r="C286" s="50">
        <v>10346.0</v>
      </c>
      <c r="D286" s="50">
        <v>40321.0</v>
      </c>
      <c r="E286" s="98">
        <f t="shared" si="6"/>
        <v>2.897254978</v>
      </c>
      <c r="F286" s="50">
        <v>50685.0</v>
      </c>
      <c r="G286" s="98">
        <f t="shared" si="2"/>
        <v>0.2570372759</v>
      </c>
      <c r="H286" s="50">
        <v>55120.0</v>
      </c>
      <c r="I286" s="98">
        <f t="shared" si="3"/>
        <v>0.08750123311</v>
      </c>
      <c r="J286" s="50">
        <v>60068.0</v>
      </c>
      <c r="K286" s="98">
        <f t="shared" si="4"/>
        <v>0.08976777939</v>
      </c>
      <c r="L286" s="98">
        <f t="shared" si="7"/>
        <v>4.80591533</v>
      </c>
    </row>
    <row r="287">
      <c r="A287" s="20" t="s">
        <v>1578</v>
      </c>
      <c r="B287" s="29" t="s">
        <v>1596</v>
      </c>
      <c r="C287" s="50">
        <v>7307.0</v>
      </c>
      <c r="D287" s="50">
        <v>7973.0</v>
      </c>
      <c r="E287" s="98">
        <f t="shared" si="6"/>
        <v>0.09114547694</v>
      </c>
      <c r="F287" s="50">
        <v>8298.0</v>
      </c>
      <c r="G287" s="98">
        <f t="shared" si="2"/>
        <v>0.04076257369</v>
      </c>
      <c r="H287" s="50">
        <v>7818.0</v>
      </c>
      <c r="I287" s="98">
        <f t="shared" si="3"/>
        <v>-0.05784526392</v>
      </c>
      <c r="J287" s="50">
        <v>7344.0</v>
      </c>
      <c r="K287" s="98">
        <f t="shared" si="4"/>
        <v>-0.06062931696</v>
      </c>
      <c r="L287" s="98">
        <f t="shared" si="7"/>
        <v>0.005063637608</v>
      </c>
    </row>
    <row r="288">
      <c r="A288" s="20" t="s">
        <v>828</v>
      </c>
      <c r="B288" s="29" t="s">
        <v>1596</v>
      </c>
      <c r="C288" s="50">
        <v>13806.0</v>
      </c>
      <c r="D288" s="50">
        <v>18354.0</v>
      </c>
      <c r="E288" s="98">
        <f t="shared" si="6"/>
        <v>0.3294219904</v>
      </c>
      <c r="F288" s="50">
        <v>19791.0</v>
      </c>
      <c r="G288" s="98">
        <f t="shared" si="2"/>
        <v>0.07829355999</v>
      </c>
      <c r="H288" s="50">
        <v>22878.0</v>
      </c>
      <c r="I288" s="98">
        <f t="shared" si="3"/>
        <v>0.1559799909</v>
      </c>
      <c r="J288" s="50">
        <v>24190.0</v>
      </c>
      <c r="K288" s="98">
        <f t="shared" si="4"/>
        <v>0.05734767025</v>
      </c>
      <c r="L288" s="98">
        <f t="shared" si="7"/>
        <v>0.7521367521</v>
      </c>
    </row>
    <row r="289">
      <c r="A289" s="20" t="s">
        <v>1597</v>
      </c>
      <c r="B289" s="29" t="s">
        <v>1596</v>
      </c>
      <c r="C289" s="50">
        <v>7337.0</v>
      </c>
      <c r="D289" s="50">
        <v>11244.0</v>
      </c>
      <c r="E289" s="98">
        <f t="shared" si="6"/>
        <v>0.532506474</v>
      </c>
      <c r="F289" s="50">
        <v>11814.0</v>
      </c>
      <c r="G289" s="98">
        <f t="shared" si="2"/>
        <v>0.05069370331</v>
      </c>
      <c r="H289" s="50">
        <v>9703.0</v>
      </c>
      <c r="I289" s="98">
        <f t="shared" si="3"/>
        <v>-0.1786863044</v>
      </c>
      <c r="J289" s="50">
        <v>8733.0</v>
      </c>
      <c r="K289" s="98">
        <f t="shared" si="4"/>
        <v>-0.09996908173</v>
      </c>
      <c r="L289" s="98">
        <f t="shared" si="7"/>
        <v>0.1902685021</v>
      </c>
    </row>
    <row r="290">
      <c r="A290" s="20" t="s">
        <v>1598</v>
      </c>
      <c r="B290" s="29" t="s">
        <v>1596</v>
      </c>
      <c r="C290" s="50">
        <v>18690.0</v>
      </c>
      <c r="D290" s="50">
        <v>25388.0</v>
      </c>
      <c r="E290" s="98">
        <f t="shared" si="6"/>
        <v>0.3583734617</v>
      </c>
      <c r="F290" s="50">
        <v>24527.0</v>
      </c>
      <c r="G290" s="98">
        <f t="shared" si="2"/>
        <v>-0.03391366</v>
      </c>
      <c r="H290" s="50">
        <v>25364.0</v>
      </c>
      <c r="I290" s="98">
        <f t="shared" si="3"/>
        <v>0.03412565744</v>
      </c>
      <c r="J290" s="50">
        <v>25283.0</v>
      </c>
      <c r="K290" s="98">
        <f t="shared" si="4"/>
        <v>-0.003193502602</v>
      </c>
      <c r="L290" s="98">
        <f t="shared" si="7"/>
        <v>0.3527554842</v>
      </c>
    </row>
    <row r="291">
      <c r="A291" s="20" t="s">
        <v>1599</v>
      </c>
      <c r="B291" s="29" t="s">
        <v>1596</v>
      </c>
      <c r="C291" s="50">
        <v>45923.0</v>
      </c>
      <c r="D291" s="50">
        <v>169128.0</v>
      </c>
      <c r="E291" s="98">
        <f t="shared" si="6"/>
        <v>2.68286044</v>
      </c>
      <c r="F291" s="50">
        <v>194296.0</v>
      </c>
      <c r="G291" s="98">
        <f t="shared" si="2"/>
        <v>0.1488103685</v>
      </c>
      <c r="H291" s="50">
        <v>190567.0</v>
      </c>
      <c r="I291" s="98">
        <f t="shared" si="3"/>
        <v>-0.01919236629</v>
      </c>
      <c r="J291" s="50">
        <v>196677.0</v>
      </c>
      <c r="K291" s="98">
        <f t="shared" si="4"/>
        <v>0.03206221434</v>
      </c>
      <c r="L291" s="98">
        <f t="shared" si="7"/>
        <v>3.282755918</v>
      </c>
    </row>
    <row r="292">
      <c r="A292" s="20" t="s">
        <v>1385</v>
      </c>
      <c r="B292" s="29" t="s">
        <v>1596</v>
      </c>
      <c r="C292" s="50">
        <v>27147.0</v>
      </c>
      <c r="D292" s="50">
        <v>56646.0</v>
      </c>
      <c r="E292" s="98">
        <f t="shared" si="6"/>
        <v>1.086639408</v>
      </c>
      <c r="F292" s="50">
        <v>71304.0</v>
      </c>
      <c r="G292" s="98">
        <f t="shared" si="2"/>
        <v>0.2587649613</v>
      </c>
      <c r="H292" s="50">
        <v>77042.0</v>
      </c>
      <c r="I292" s="98">
        <f t="shared" si="3"/>
        <v>0.08047234377</v>
      </c>
      <c r="J292" s="50">
        <v>83783.0</v>
      </c>
      <c r="K292" s="98">
        <f t="shared" si="4"/>
        <v>0.08749772851</v>
      </c>
      <c r="L292" s="98">
        <f t="shared" si="7"/>
        <v>2.086271043</v>
      </c>
    </row>
    <row r="293">
      <c r="A293" s="20" t="s">
        <v>1600</v>
      </c>
      <c r="B293" s="29" t="s">
        <v>1596</v>
      </c>
      <c r="C293" s="50">
        <v>14058.0</v>
      </c>
      <c r="D293" s="50">
        <v>22835.0</v>
      </c>
      <c r="E293" s="98">
        <f t="shared" si="6"/>
        <v>0.6243420117</v>
      </c>
      <c r="F293" s="50">
        <v>22119.0</v>
      </c>
      <c r="G293" s="98">
        <f t="shared" si="2"/>
        <v>-0.03135537552</v>
      </c>
      <c r="H293" s="50">
        <v>18138.0</v>
      </c>
      <c r="I293" s="98">
        <f t="shared" si="3"/>
        <v>-0.1799810118</v>
      </c>
      <c r="J293" s="50">
        <v>19484.0</v>
      </c>
      <c r="K293" s="98">
        <f t="shared" si="4"/>
        <v>0.07420884331</v>
      </c>
      <c r="L293" s="98">
        <f t="shared" si="7"/>
        <v>0.3859724001</v>
      </c>
    </row>
    <row r="294">
      <c r="A294" s="20" t="s">
        <v>1601</v>
      </c>
      <c r="B294" s="29" t="s">
        <v>1596</v>
      </c>
      <c r="C294" s="50">
        <v>11727.0</v>
      </c>
      <c r="D294" s="50">
        <v>23832.0</v>
      </c>
      <c r="E294" s="98">
        <f t="shared" si="6"/>
        <v>1.032233308</v>
      </c>
      <c r="F294" s="50">
        <v>24538.0</v>
      </c>
      <c r="G294" s="98">
        <f t="shared" si="2"/>
        <v>0.02962403491</v>
      </c>
      <c r="H294" s="50">
        <v>21330.0</v>
      </c>
      <c r="I294" s="98">
        <f t="shared" si="3"/>
        <v>-0.1307360013</v>
      </c>
      <c r="J294" s="50">
        <v>20497.0</v>
      </c>
      <c r="K294" s="98">
        <f t="shared" si="4"/>
        <v>-0.03905297703</v>
      </c>
      <c r="L294" s="98">
        <f t="shared" si="7"/>
        <v>0.7478468492</v>
      </c>
    </row>
    <row r="295">
      <c r="A295" s="20" t="s">
        <v>1602</v>
      </c>
      <c r="B295" s="29" t="s">
        <v>1596</v>
      </c>
      <c r="C295" s="50">
        <v>4929.0</v>
      </c>
      <c r="D295" s="50">
        <v>6702.0</v>
      </c>
      <c r="E295" s="98">
        <f t="shared" si="6"/>
        <v>0.3597078515</v>
      </c>
      <c r="F295" s="50">
        <v>6343.0</v>
      </c>
      <c r="G295" s="98">
        <f t="shared" si="2"/>
        <v>-0.05356609967</v>
      </c>
      <c r="H295" s="50">
        <v>5952.0</v>
      </c>
      <c r="I295" s="98">
        <f t="shared" si="3"/>
        <v>-0.06164275579</v>
      </c>
      <c r="J295" s="50">
        <v>6288.0</v>
      </c>
      <c r="K295" s="98">
        <f t="shared" si="4"/>
        <v>0.0564516129</v>
      </c>
      <c r="L295" s="98">
        <f t="shared" si="7"/>
        <v>0.2757151552</v>
      </c>
    </row>
    <row r="296">
      <c r="A296" s="20" t="s">
        <v>1603</v>
      </c>
      <c r="B296" s="29" t="s">
        <v>1596</v>
      </c>
      <c r="C296" s="50">
        <v>70095.0</v>
      </c>
      <c r="D296" s="50">
        <v>160007.0</v>
      </c>
      <c r="E296" s="98">
        <f t="shared" si="6"/>
        <v>1.282716314</v>
      </c>
      <c r="F296" s="50">
        <v>191580.0</v>
      </c>
      <c r="G296" s="98">
        <f t="shared" si="2"/>
        <v>0.1973226171</v>
      </c>
      <c r="H296" s="50">
        <v>188571.0</v>
      </c>
      <c r="I296" s="98">
        <f t="shared" si="3"/>
        <v>-0.01570623238</v>
      </c>
      <c r="J296" s="50">
        <v>183777.0</v>
      </c>
      <c r="K296" s="98">
        <f t="shared" si="4"/>
        <v>-0.02542278505</v>
      </c>
      <c r="L296" s="98">
        <f t="shared" si="7"/>
        <v>1.62182752</v>
      </c>
    </row>
    <row r="297">
      <c r="A297" s="20" t="s">
        <v>1604</v>
      </c>
      <c r="B297" s="29" t="s">
        <v>1596</v>
      </c>
      <c r="C297" s="50">
        <v>8311.0</v>
      </c>
      <c r="D297" s="50">
        <v>13624.0</v>
      </c>
      <c r="E297" s="98">
        <f t="shared" si="6"/>
        <v>0.6392732523</v>
      </c>
      <c r="F297" s="50">
        <v>12327.0</v>
      </c>
      <c r="G297" s="98">
        <f t="shared" si="2"/>
        <v>-0.09519964768</v>
      </c>
      <c r="H297" s="50">
        <v>9345.0</v>
      </c>
      <c r="I297" s="98">
        <f t="shared" si="3"/>
        <v>-0.2419080068</v>
      </c>
      <c r="J297" s="50">
        <v>9182.0</v>
      </c>
      <c r="K297" s="98">
        <f t="shared" si="4"/>
        <v>-0.01744248261</v>
      </c>
      <c r="L297" s="98">
        <f t="shared" si="7"/>
        <v>0.1048008663</v>
      </c>
    </row>
    <row r="298">
      <c r="A298" s="20" t="s">
        <v>1388</v>
      </c>
      <c r="B298" s="29" t="s">
        <v>1596</v>
      </c>
      <c r="C298" s="50">
        <v>7024.0</v>
      </c>
      <c r="D298" s="50">
        <v>11334.0</v>
      </c>
      <c r="E298" s="98">
        <f t="shared" si="6"/>
        <v>0.6136104784</v>
      </c>
      <c r="F298" s="50">
        <v>10225.0</v>
      </c>
      <c r="G298" s="98">
        <f t="shared" si="2"/>
        <v>-0.09784718546</v>
      </c>
      <c r="H298" s="50">
        <v>10576.0</v>
      </c>
      <c r="I298" s="98">
        <f t="shared" si="3"/>
        <v>0.03432762836</v>
      </c>
      <c r="J298" s="50">
        <v>10438.0</v>
      </c>
      <c r="K298" s="98">
        <f t="shared" si="4"/>
        <v>-0.0130484115</v>
      </c>
      <c r="L298" s="98">
        <f t="shared" si="7"/>
        <v>0.486047836</v>
      </c>
    </row>
    <row r="299">
      <c r="A299" s="20" t="s">
        <v>1025</v>
      </c>
      <c r="B299" s="29" t="s">
        <v>1596</v>
      </c>
      <c r="C299" s="50">
        <v>6183.0</v>
      </c>
      <c r="D299" s="50">
        <v>7690.0</v>
      </c>
      <c r="E299" s="98">
        <f t="shared" si="6"/>
        <v>0.2437328158</v>
      </c>
      <c r="F299" s="50">
        <v>6969.0</v>
      </c>
      <c r="G299" s="98">
        <f t="shared" si="2"/>
        <v>-0.09375812744</v>
      </c>
      <c r="H299" s="50">
        <v>6338.0</v>
      </c>
      <c r="I299" s="98">
        <f t="shared" si="3"/>
        <v>-0.09054383699</v>
      </c>
      <c r="J299" s="50">
        <v>5910.0</v>
      </c>
      <c r="K299" s="98">
        <f t="shared" si="4"/>
        <v>-0.06752918902</v>
      </c>
      <c r="L299" s="98">
        <f t="shared" si="7"/>
        <v>-0.04415332363</v>
      </c>
    </row>
    <row r="300">
      <c r="A300" s="20" t="s">
        <v>814</v>
      </c>
      <c r="B300" s="29" t="s">
        <v>1596</v>
      </c>
      <c r="C300" s="50">
        <v>16901.0</v>
      </c>
      <c r="D300" s="50">
        <v>30855.0</v>
      </c>
      <c r="E300" s="98">
        <f t="shared" si="6"/>
        <v>0.8256316194</v>
      </c>
      <c r="F300" s="50">
        <v>34752.0</v>
      </c>
      <c r="G300" s="98">
        <f t="shared" si="2"/>
        <v>0.1263004375</v>
      </c>
      <c r="H300" s="50">
        <v>34272.0</v>
      </c>
      <c r="I300" s="98">
        <f t="shared" si="3"/>
        <v>-0.0138121547</v>
      </c>
      <c r="J300" s="50">
        <v>34156.0</v>
      </c>
      <c r="K300" s="98">
        <f t="shared" si="4"/>
        <v>-0.003384687208</v>
      </c>
      <c r="L300" s="98">
        <f t="shared" si="7"/>
        <v>1.020945506</v>
      </c>
    </row>
    <row r="301">
      <c r="A301" s="20" t="s">
        <v>1605</v>
      </c>
      <c r="B301" s="29" t="s">
        <v>1596</v>
      </c>
      <c r="C301" s="50">
        <v>4739.0</v>
      </c>
      <c r="D301" s="50">
        <v>7184.0</v>
      </c>
      <c r="E301" s="98">
        <f t="shared" si="6"/>
        <v>0.5159316311</v>
      </c>
      <c r="F301" s="50">
        <v>6677.0</v>
      </c>
      <c r="G301" s="98">
        <f t="shared" si="2"/>
        <v>-0.07057349666</v>
      </c>
      <c r="H301" s="50">
        <v>9421.0</v>
      </c>
      <c r="I301" s="98">
        <f t="shared" si="3"/>
        <v>0.4109630073</v>
      </c>
      <c r="J301" s="50">
        <v>12199.0</v>
      </c>
      <c r="K301" s="98">
        <f t="shared" si="4"/>
        <v>0.2948731557</v>
      </c>
      <c r="L301" s="98">
        <f t="shared" si="7"/>
        <v>1.574171766</v>
      </c>
    </row>
    <row r="302">
      <c r="A302" s="20" t="s">
        <v>1113</v>
      </c>
      <c r="B302" s="29" t="s">
        <v>1596</v>
      </c>
      <c r="C302" s="50">
        <v>2154.0</v>
      </c>
      <c r="D302" s="50">
        <v>4722.0</v>
      </c>
      <c r="E302" s="98">
        <f t="shared" si="6"/>
        <v>1.192200557</v>
      </c>
      <c r="F302" s="50">
        <v>4536.0</v>
      </c>
      <c r="G302" s="98">
        <f t="shared" si="2"/>
        <v>-0.03939008895</v>
      </c>
      <c r="H302" s="50">
        <v>4381.0</v>
      </c>
      <c r="I302" s="98">
        <f t="shared" si="3"/>
        <v>-0.03417107584</v>
      </c>
      <c r="J302" s="50">
        <v>5256.0</v>
      </c>
      <c r="K302" s="98">
        <f t="shared" si="4"/>
        <v>0.1997260899</v>
      </c>
      <c r="L302" s="98">
        <f t="shared" si="7"/>
        <v>1.440111421</v>
      </c>
    </row>
    <row r="303">
      <c r="A303" s="20" t="s">
        <v>565</v>
      </c>
      <c r="B303" s="29" t="s">
        <v>1596</v>
      </c>
      <c r="C303" s="50">
        <v>45023.0</v>
      </c>
      <c r="D303" s="50">
        <v>79690.0</v>
      </c>
      <c r="E303" s="98">
        <f t="shared" si="6"/>
        <v>0.7699842303</v>
      </c>
      <c r="F303" s="50">
        <v>100032.0</v>
      </c>
      <c r="G303" s="98">
        <f t="shared" si="2"/>
        <v>0.2552641486</v>
      </c>
      <c r="H303" s="50">
        <v>105431.0</v>
      </c>
      <c r="I303" s="98">
        <f t="shared" si="3"/>
        <v>0.05397272873</v>
      </c>
      <c r="J303" s="50">
        <v>117970.0</v>
      </c>
      <c r="K303" s="98">
        <f t="shared" si="4"/>
        <v>0.1189308647</v>
      </c>
      <c r="L303" s="98">
        <f t="shared" si="7"/>
        <v>1.620216334</v>
      </c>
    </row>
    <row r="304">
      <c r="A304" s="20" t="s">
        <v>1606</v>
      </c>
      <c r="B304" s="29" t="s">
        <v>1596</v>
      </c>
      <c r="C304" s="50">
        <v>5670.0</v>
      </c>
      <c r="D304" s="50">
        <v>5586.0</v>
      </c>
      <c r="E304" s="98">
        <f t="shared" si="6"/>
        <v>-0.01481481481</v>
      </c>
      <c r="F304" s="50">
        <v>5266.0</v>
      </c>
      <c r="G304" s="98">
        <f t="shared" si="2"/>
        <v>-0.05728607232</v>
      </c>
      <c r="H304" s="50">
        <v>8894.0</v>
      </c>
      <c r="I304" s="98">
        <f t="shared" si="3"/>
        <v>0.6889479681</v>
      </c>
      <c r="J304" s="50">
        <v>15138.0</v>
      </c>
      <c r="K304" s="98">
        <f t="shared" si="4"/>
        <v>0.7020463234</v>
      </c>
      <c r="L304" s="98">
        <f t="shared" si="7"/>
        <v>1.66984127</v>
      </c>
    </row>
    <row r="305">
      <c r="A305" s="20" t="s">
        <v>1607</v>
      </c>
      <c r="B305" s="29" t="s">
        <v>1596</v>
      </c>
      <c r="C305" s="50">
        <v>10021.0</v>
      </c>
      <c r="D305" s="50">
        <v>13608.0</v>
      </c>
      <c r="E305" s="98">
        <f t="shared" si="6"/>
        <v>0.3579483086</v>
      </c>
      <c r="F305" s="50">
        <v>14312.0</v>
      </c>
      <c r="G305" s="98">
        <f t="shared" si="2"/>
        <v>0.05173427396</v>
      </c>
      <c r="H305" s="50">
        <v>15407.0</v>
      </c>
      <c r="I305" s="98">
        <f t="shared" si="3"/>
        <v>0.07650922303</v>
      </c>
      <c r="J305" s="50">
        <v>18532.0</v>
      </c>
      <c r="K305" s="98">
        <f t="shared" si="4"/>
        <v>0.2028298825</v>
      </c>
      <c r="L305" s="98">
        <f t="shared" si="7"/>
        <v>0.8493164355</v>
      </c>
    </row>
    <row r="306">
      <c r="A306" s="20" t="s">
        <v>1390</v>
      </c>
      <c r="B306" s="29" t="s">
        <v>1596</v>
      </c>
      <c r="C306" s="50">
        <v>14325.0</v>
      </c>
      <c r="D306" s="50">
        <v>16661.0</v>
      </c>
      <c r="E306" s="98">
        <f t="shared" si="6"/>
        <v>0.1630715532</v>
      </c>
      <c r="F306" s="50">
        <v>18569.0</v>
      </c>
      <c r="G306" s="98">
        <f t="shared" si="2"/>
        <v>0.1145189364</v>
      </c>
      <c r="H306" s="50">
        <v>20003.0</v>
      </c>
      <c r="I306" s="98">
        <f t="shared" si="3"/>
        <v>0.07722548333</v>
      </c>
      <c r="J306" s="50">
        <v>20126.0</v>
      </c>
      <c r="K306" s="98">
        <f t="shared" si="4"/>
        <v>0.006149077638</v>
      </c>
      <c r="L306" s="98">
        <f t="shared" si="7"/>
        <v>0.40495637</v>
      </c>
    </row>
    <row r="307">
      <c r="A307" s="20" t="s">
        <v>1393</v>
      </c>
      <c r="B307" s="29" t="s">
        <v>1596</v>
      </c>
      <c r="C307" s="50">
        <v>11702.0</v>
      </c>
      <c r="D307" s="50">
        <v>23273.0</v>
      </c>
      <c r="E307" s="98">
        <f t="shared" si="6"/>
        <v>0.9888053324</v>
      </c>
      <c r="F307" s="50">
        <v>26111.0</v>
      </c>
      <c r="G307" s="98">
        <f t="shared" si="2"/>
        <v>0.1219438835</v>
      </c>
      <c r="H307" s="50">
        <v>25613.0</v>
      </c>
      <c r="I307" s="98">
        <f t="shared" si="3"/>
        <v>-0.01907242158</v>
      </c>
      <c r="J307" s="50">
        <v>28398.0</v>
      </c>
      <c r="K307" s="98">
        <f t="shared" si="4"/>
        <v>0.1087338461</v>
      </c>
      <c r="L307" s="98">
        <f t="shared" si="7"/>
        <v>1.426764656</v>
      </c>
    </row>
    <row r="308">
      <c r="A308" s="20" t="s">
        <v>532</v>
      </c>
      <c r="B308" s="29" t="s">
        <v>1596</v>
      </c>
      <c r="C308" s="50">
        <v>6650.0</v>
      </c>
      <c r="D308" s="50">
        <v>8960.0</v>
      </c>
      <c r="E308" s="98">
        <f t="shared" si="6"/>
        <v>0.3473684211</v>
      </c>
      <c r="F308" s="50">
        <v>7557.0</v>
      </c>
      <c r="G308" s="98">
        <f t="shared" si="2"/>
        <v>-0.1565848214</v>
      </c>
      <c r="H308" s="50">
        <v>6943.0</v>
      </c>
      <c r="I308" s="98">
        <f t="shared" si="3"/>
        <v>-0.08124917295</v>
      </c>
      <c r="J308" s="50">
        <v>7064.0</v>
      </c>
      <c r="K308" s="98">
        <f t="shared" si="4"/>
        <v>0.01742762495</v>
      </c>
      <c r="L308" s="98">
        <f t="shared" si="7"/>
        <v>0.0622556391</v>
      </c>
    </row>
    <row r="309">
      <c r="A309" s="20" t="s">
        <v>585</v>
      </c>
      <c r="B309" s="29" t="s">
        <v>1596</v>
      </c>
      <c r="C309" s="50">
        <v>8027.0</v>
      </c>
      <c r="D309" s="50">
        <v>10453.0</v>
      </c>
      <c r="E309" s="98">
        <f t="shared" si="6"/>
        <v>0.3022299738</v>
      </c>
      <c r="F309" s="50">
        <v>11159.0</v>
      </c>
      <c r="G309" s="98">
        <f t="shared" si="2"/>
        <v>0.06754041902</v>
      </c>
      <c r="H309" s="50">
        <v>10260.0</v>
      </c>
      <c r="I309" s="98">
        <f t="shared" si="3"/>
        <v>-0.08056277444</v>
      </c>
      <c r="J309" s="50">
        <v>11655.0</v>
      </c>
      <c r="K309" s="98">
        <f t="shared" si="4"/>
        <v>0.1359649123</v>
      </c>
      <c r="L309" s="98">
        <f t="shared" si="7"/>
        <v>0.4519745858</v>
      </c>
    </row>
    <row r="310">
      <c r="A310" s="20" t="s">
        <v>1608</v>
      </c>
      <c r="B310" s="29" t="s">
        <v>1596</v>
      </c>
      <c r="C310" s="50">
        <v>20748.0</v>
      </c>
      <c r="D310" s="50">
        <v>28397.0</v>
      </c>
      <c r="E310" s="98">
        <f t="shared" si="6"/>
        <v>0.3686620397</v>
      </c>
      <c r="F310" s="50">
        <v>30437.0</v>
      </c>
      <c r="G310" s="98">
        <f t="shared" si="2"/>
        <v>0.0718385745</v>
      </c>
      <c r="H310" s="50">
        <v>35408.0</v>
      </c>
      <c r="I310" s="98">
        <f t="shared" si="3"/>
        <v>0.163320958</v>
      </c>
      <c r="J310" s="50">
        <v>38272.0</v>
      </c>
      <c r="K310" s="98">
        <f t="shared" si="4"/>
        <v>0.08088567555</v>
      </c>
      <c r="L310" s="98">
        <f t="shared" si="7"/>
        <v>0.8446115288</v>
      </c>
    </row>
    <row r="311">
      <c r="A311" s="20" t="s">
        <v>1609</v>
      </c>
      <c r="B311" s="29" t="s">
        <v>1596</v>
      </c>
      <c r="C311" s="50">
        <v>2527.0</v>
      </c>
      <c r="D311" s="50">
        <v>19789.0</v>
      </c>
      <c r="E311" s="98">
        <f t="shared" si="6"/>
        <v>6.831024931</v>
      </c>
      <c r="F311" s="50">
        <v>29332.0</v>
      </c>
      <c r="G311" s="98">
        <f t="shared" si="2"/>
        <v>0.4822376068</v>
      </c>
      <c r="H311" s="50">
        <v>30622.0</v>
      </c>
      <c r="I311" s="98">
        <f t="shared" si="3"/>
        <v>0.04397927179</v>
      </c>
      <c r="J311" s="50">
        <v>33012.0</v>
      </c>
      <c r="K311" s="98">
        <f t="shared" si="4"/>
        <v>0.07804846189</v>
      </c>
      <c r="L311" s="98">
        <f t="shared" si="7"/>
        <v>12.06371191</v>
      </c>
    </row>
    <row r="312">
      <c r="A312" s="20" t="s">
        <v>341</v>
      </c>
      <c r="B312" s="29" t="s">
        <v>1596</v>
      </c>
      <c r="C312" s="50">
        <v>10405.0</v>
      </c>
      <c r="D312" s="50">
        <v>12328.0</v>
      </c>
      <c r="E312" s="98">
        <f t="shared" si="6"/>
        <v>0.1848149928</v>
      </c>
      <c r="F312" s="50">
        <v>11718.0</v>
      </c>
      <c r="G312" s="98">
        <f t="shared" si="2"/>
        <v>-0.04948085659</v>
      </c>
      <c r="H312" s="50">
        <v>8793.0</v>
      </c>
      <c r="I312" s="98">
        <f t="shared" si="3"/>
        <v>-0.2496159754</v>
      </c>
      <c r="J312" s="50">
        <v>9433.0</v>
      </c>
      <c r="K312" s="98">
        <f t="shared" si="4"/>
        <v>0.07278517002</v>
      </c>
      <c r="L312" s="98">
        <f t="shared" si="7"/>
        <v>-0.09341662662</v>
      </c>
    </row>
    <row r="313">
      <c r="A313" s="20" t="s">
        <v>1610</v>
      </c>
      <c r="B313" s="29" t="s">
        <v>1596</v>
      </c>
      <c r="C313" s="50">
        <v>21109.0</v>
      </c>
      <c r="D313" s="50">
        <v>28800.0</v>
      </c>
      <c r="E313" s="98">
        <f t="shared" si="6"/>
        <v>0.364346961</v>
      </c>
      <c r="F313" s="50">
        <v>29047.0</v>
      </c>
      <c r="G313" s="98">
        <f t="shared" si="2"/>
        <v>0.008576388889</v>
      </c>
      <c r="H313" s="50">
        <v>25127.0</v>
      </c>
      <c r="I313" s="98">
        <f t="shared" si="3"/>
        <v>-0.1349536957</v>
      </c>
      <c r="J313" s="50">
        <v>26972.0</v>
      </c>
      <c r="K313" s="98">
        <f t="shared" si="4"/>
        <v>0.07342699089</v>
      </c>
      <c r="L313" s="98">
        <f t="shared" si="7"/>
        <v>0.2777488275</v>
      </c>
    </row>
    <row r="314">
      <c r="A314" s="20" t="s">
        <v>472</v>
      </c>
      <c r="B314" s="29" t="s">
        <v>1596</v>
      </c>
      <c r="C314" s="50">
        <v>8656.0</v>
      </c>
      <c r="D314" s="50">
        <v>8310.0</v>
      </c>
      <c r="E314" s="98">
        <f t="shared" si="6"/>
        <v>-0.03997227357</v>
      </c>
      <c r="F314" s="50">
        <v>8893.0</v>
      </c>
      <c r="G314" s="98">
        <f t="shared" si="2"/>
        <v>0.07015643803</v>
      </c>
      <c r="H314" s="50">
        <v>7020.0</v>
      </c>
      <c r="I314" s="98">
        <f t="shared" si="3"/>
        <v>-0.2106150905</v>
      </c>
      <c r="J314" s="50">
        <v>7128.0</v>
      </c>
      <c r="K314" s="98">
        <f t="shared" si="4"/>
        <v>0.01538461538</v>
      </c>
      <c r="L314" s="98">
        <f t="shared" si="7"/>
        <v>-0.1765249538</v>
      </c>
    </row>
    <row r="315">
      <c r="A315" s="20" t="s">
        <v>1611</v>
      </c>
      <c r="B315" s="29" t="s">
        <v>1596</v>
      </c>
      <c r="C315" s="50">
        <v>4702.0</v>
      </c>
      <c r="D315" s="50">
        <v>4139.0</v>
      </c>
      <c r="E315" s="98">
        <f t="shared" si="6"/>
        <v>-0.1197362824</v>
      </c>
      <c r="F315" s="50">
        <v>3918.0</v>
      </c>
      <c r="G315" s="98">
        <f t="shared" si="2"/>
        <v>-0.05339453974</v>
      </c>
      <c r="H315" s="50">
        <v>4146.0</v>
      </c>
      <c r="I315" s="98">
        <f t="shared" si="3"/>
        <v>0.05819295559</v>
      </c>
      <c r="J315" s="50">
        <v>5894.0</v>
      </c>
      <c r="K315" s="98">
        <f t="shared" si="4"/>
        <v>0.4216111915</v>
      </c>
      <c r="L315" s="98">
        <f t="shared" si="7"/>
        <v>0.253509145</v>
      </c>
    </row>
    <row r="316">
      <c r="A316" s="20" t="s">
        <v>1612</v>
      </c>
      <c r="B316" s="29" t="s">
        <v>1596</v>
      </c>
      <c r="C316" s="50">
        <v>5837.0</v>
      </c>
      <c r="D316" s="50">
        <v>4686.0</v>
      </c>
      <c r="E316" s="98">
        <f t="shared" si="6"/>
        <v>-0.1971903375</v>
      </c>
      <c r="F316" s="50">
        <v>4204.0</v>
      </c>
      <c r="G316" s="98">
        <f t="shared" si="2"/>
        <v>-0.1028595817</v>
      </c>
      <c r="H316" s="50">
        <v>3502.0</v>
      </c>
      <c r="I316" s="98">
        <f t="shared" si="3"/>
        <v>-0.1669838249</v>
      </c>
      <c r="J316" s="50">
        <v>4479.0</v>
      </c>
      <c r="K316" s="98">
        <f t="shared" si="4"/>
        <v>0.278983438</v>
      </c>
      <c r="L316" s="98">
        <f t="shared" si="7"/>
        <v>-0.2326537605</v>
      </c>
    </row>
    <row r="317">
      <c r="A317" s="20" t="s">
        <v>603</v>
      </c>
      <c r="B317" s="29" t="s">
        <v>1596</v>
      </c>
      <c r="C317" s="50">
        <v>14497.0</v>
      </c>
      <c r="D317" s="50">
        <v>27881.0</v>
      </c>
      <c r="E317" s="98">
        <f t="shared" si="6"/>
        <v>0.9232254949</v>
      </c>
      <c r="F317" s="50">
        <v>44051.0</v>
      </c>
      <c r="G317" s="98">
        <f t="shared" si="2"/>
        <v>0.5799648506</v>
      </c>
      <c r="H317" s="50">
        <v>70278.0</v>
      </c>
      <c r="I317" s="98">
        <f t="shared" si="3"/>
        <v>0.5953780845</v>
      </c>
      <c r="J317" s="50">
        <v>86942.0</v>
      </c>
      <c r="K317" s="98">
        <f t="shared" si="4"/>
        <v>0.2371154558</v>
      </c>
      <c r="L317" s="98">
        <f t="shared" si="7"/>
        <v>4.997240808</v>
      </c>
    </row>
    <row r="318">
      <c r="A318" s="20" t="s">
        <v>1613</v>
      </c>
      <c r="B318" s="29" t="s">
        <v>1596</v>
      </c>
      <c r="C318" s="50">
        <v>5358.0</v>
      </c>
      <c r="D318" s="50">
        <v>20127.0</v>
      </c>
      <c r="E318" s="98">
        <f t="shared" si="6"/>
        <v>2.75643897</v>
      </c>
      <c r="F318" s="50">
        <v>22540.0</v>
      </c>
      <c r="G318" s="98">
        <f t="shared" si="2"/>
        <v>0.1198887067</v>
      </c>
      <c r="H318" s="50">
        <v>21599.0</v>
      </c>
      <c r="I318" s="98">
        <f t="shared" si="3"/>
        <v>-0.04174800355</v>
      </c>
      <c r="J318" s="50">
        <v>21022.0</v>
      </c>
      <c r="K318" s="98">
        <f t="shared" si="4"/>
        <v>-0.02671419973</v>
      </c>
      <c r="L318" s="98">
        <f t="shared" si="7"/>
        <v>2.92347891</v>
      </c>
    </row>
    <row r="319">
      <c r="A319" s="20" t="s">
        <v>1614</v>
      </c>
      <c r="B319" s="29" t="s">
        <v>1596</v>
      </c>
      <c r="C319" s="50">
        <v>12622.0</v>
      </c>
      <c r="D319" s="50">
        <v>16035.0</v>
      </c>
      <c r="E319" s="98">
        <f t="shared" si="6"/>
        <v>0.2704008873</v>
      </c>
      <c r="F319" s="50">
        <v>20063.0</v>
      </c>
      <c r="G319" s="98">
        <f t="shared" si="2"/>
        <v>0.2512004989</v>
      </c>
      <c r="H319" s="50">
        <v>22306.0</v>
      </c>
      <c r="I319" s="98">
        <f t="shared" si="3"/>
        <v>0.1117978368</v>
      </c>
      <c r="J319" s="50">
        <v>28565.0</v>
      </c>
      <c r="K319" s="98">
        <f t="shared" si="4"/>
        <v>0.2805971487</v>
      </c>
      <c r="L319" s="98">
        <f t="shared" si="7"/>
        <v>1.263112027</v>
      </c>
    </row>
    <row r="320">
      <c r="A320" s="20" t="s">
        <v>1530</v>
      </c>
      <c r="B320" s="29" t="s">
        <v>1596</v>
      </c>
      <c r="C320" s="50">
        <v>6934.0</v>
      </c>
      <c r="D320" s="50">
        <v>8953.0</v>
      </c>
      <c r="E320" s="98">
        <f t="shared" si="6"/>
        <v>0.2911739256</v>
      </c>
      <c r="F320" s="50">
        <v>10477.0</v>
      </c>
      <c r="G320" s="98">
        <f t="shared" si="2"/>
        <v>0.1702222719</v>
      </c>
      <c r="H320" s="50">
        <v>9461.0</v>
      </c>
      <c r="I320" s="98">
        <f t="shared" si="3"/>
        <v>-0.09697432471</v>
      </c>
      <c r="J320" s="50">
        <v>10053.0</v>
      </c>
      <c r="K320" s="98">
        <f t="shared" si="4"/>
        <v>0.06257266674</v>
      </c>
      <c r="L320" s="98">
        <f t="shared" si="7"/>
        <v>0.449812518</v>
      </c>
    </row>
    <row r="321">
      <c r="A321" s="20" t="s">
        <v>1615</v>
      </c>
      <c r="B321" s="29" t="s">
        <v>1596</v>
      </c>
      <c r="C321" s="50">
        <v>7611.0</v>
      </c>
      <c r="D321" s="50">
        <v>18122.0</v>
      </c>
      <c r="E321" s="98">
        <f t="shared" si="6"/>
        <v>1.38102746</v>
      </c>
      <c r="F321" s="50">
        <v>18983.0</v>
      </c>
      <c r="G321" s="98">
        <f t="shared" si="2"/>
        <v>0.04751131222</v>
      </c>
      <c r="H321" s="50">
        <v>18273.0</v>
      </c>
      <c r="I321" s="98">
        <f t="shared" si="3"/>
        <v>-0.0374018859</v>
      </c>
      <c r="J321" s="50">
        <v>18679.0</v>
      </c>
      <c r="K321" s="98">
        <f t="shared" si="4"/>
        <v>0.02221857385</v>
      </c>
      <c r="L321" s="98">
        <f t="shared" si="7"/>
        <v>1.45421101</v>
      </c>
    </row>
    <row r="322">
      <c r="A322" s="20" t="s">
        <v>1616</v>
      </c>
      <c r="B322" s="29" t="s">
        <v>1596</v>
      </c>
      <c r="C322" s="50">
        <v>2553.0</v>
      </c>
      <c r="D322" s="50">
        <v>3309.0</v>
      </c>
      <c r="E322" s="98">
        <f t="shared" si="6"/>
        <v>0.2961222092</v>
      </c>
      <c r="F322" s="50">
        <v>3313.0</v>
      </c>
      <c r="G322" s="98">
        <f t="shared" si="2"/>
        <v>0.001208824418</v>
      </c>
      <c r="H322" s="50">
        <v>2744.0</v>
      </c>
      <c r="I322" s="98">
        <f t="shared" si="3"/>
        <v>-0.1717476607</v>
      </c>
      <c r="J322" s="50">
        <v>2964.0</v>
      </c>
      <c r="K322" s="98">
        <f t="shared" si="4"/>
        <v>0.08017492711</v>
      </c>
      <c r="L322" s="98">
        <f t="shared" si="7"/>
        <v>0.160987074</v>
      </c>
    </row>
    <row r="323">
      <c r="A323" s="20" t="s">
        <v>1617</v>
      </c>
      <c r="B323" s="29" t="s">
        <v>1596</v>
      </c>
      <c r="C323" s="50">
        <v>5979.0</v>
      </c>
      <c r="D323" s="50">
        <v>9971.0</v>
      </c>
      <c r="E323" s="98">
        <f t="shared" si="6"/>
        <v>0.667670179</v>
      </c>
      <c r="F323" s="50">
        <v>9985.0</v>
      </c>
      <c r="G323" s="98">
        <f t="shared" si="2"/>
        <v>0.001404071808</v>
      </c>
      <c r="H323" s="50">
        <v>10164.0</v>
      </c>
      <c r="I323" s="98">
        <f t="shared" si="3"/>
        <v>0.01792689034</v>
      </c>
      <c r="J323" s="50">
        <v>9646.0</v>
      </c>
      <c r="K323" s="98">
        <f t="shared" si="4"/>
        <v>-0.05096418733</v>
      </c>
      <c r="L323" s="98">
        <f t="shared" si="7"/>
        <v>0.6133132631</v>
      </c>
    </row>
    <row r="324">
      <c r="A324" s="20" t="s">
        <v>1618</v>
      </c>
      <c r="B324" s="29" t="s">
        <v>1596</v>
      </c>
      <c r="C324" s="50">
        <v>12957.0</v>
      </c>
      <c r="D324" s="50">
        <v>24125.0</v>
      </c>
      <c r="E324" s="98">
        <f t="shared" si="6"/>
        <v>0.8619279154</v>
      </c>
      <c r="F324" s="50">
        <v>23905.0</v>
      </c>
      <c r="G324" s="98">
        <f t="shared" si="2"/>
        <v>-0.009119170984</v>
      </c>
      <c r="H324" s="50">
        <v>18485.0</v>
      </c>
      <c r="I324" s="98">
        <f t="shared" si="3"/>
        <v>-0.2267308095</v>
      </c>
      <c r="J324" s="50">
        <v>19618.0</v>
      </c>
      <c r="K324" s="98">
        <f t="shared" si="4"/>
        <v>0.06129294022</v>
      </c>
      <c r="L324" s="98">
        <f t="shared" si="7"/>
        <v>0.5140850506</v>
      </c>
    </row>
    <row r="325">
      <c r="A325" s="20" t="s">
        <v>1619</v>
      </c>
      <c r="B325" s="29" t="s">
        <v>1596</v>
      </c>
      <c r="C325" s="50">
        <v>7245.0</v>
      </c>
      <c r="D325" s="50">
        <v>12574.0</v>
      </c>
      <c r="E325" s="98">
        <f t="shared" si="6"/>
        <v>0.7355417529</v>
      </c>
      <c r="F325" s="50">
        <v>12103.0</v>
      </c>
      <c r="G325" s="98">
        <f t="shared" si="2"/>
        <v>-0.03745824718</v>
      </c>
      <c r="H325" s="50">
        <v>12969.0</v>
      </c>
      <c r="I325" s="98">
        <f t="shared" si="3"/>
        <v>0.07155250764</v>
      </c>
      <c r="J325" s="50">
        <v>14752.0</v>
      </c>
      <c r="K325" s="98">
        <f t="shared" si="4"/>
        <v>0.1374816871</v>
      </c>
      <c r="L325" s="98">
        <f t="shared" si="7"/>
        <v>1.036162871</v>
      </c>
    </row>
    <row r="326">
      <c r="A326" s="20" t="s">
        <v>1143</v>
      </c>
      <c r="B326" s="29" t="s">
        <v>1596</v>
      </c>
      <c r="C326" s="50">
        <v>8605.0</v>
      </c>
      <c r="D326" s="50">
        <v>10966.0</v>
      </c>
      <c r="E326" s="98">
        <f t="shared" si="6"/>
        <v>0.2743753632</v>
      </c>
      <c r="F326" s="50">
        <v>11396.0</v>
      </c>
      <c r="G326" s="98">
        <f t="shared" si="2"/>
        <v>0.03921211016</v>
      </c>
      <c r="H326" s="50">
        <v>8665.0</v>
      </c>
      <c r="I326" s="98">
        <f t="shared" si="3"/>
        <v>-0.2396454896</v>
      </c>
      <c r="J326" s="50">
        <v>8170.0</v>
      </c>
      <c r="K326" s="98">
        <f t="shared" si="4"/>
        <v>-0.05712637046</v>
      </c>
      <c r="L326" s="98">
        <f t="shared" si="7"/>
        <v>-0.05055200465</v>
      </c>
    </row>
    <row r="327">
      <c r="A327" s="20" t="s">
        <v>1028</v>
      </c>
      <c r="B327" s="29" t="s">
        <v>1596</v>
      </c>
      <c r="C327" s="50">
        <v>24418.0</v>
      </c>
      <c r="D327" s="50">
        <v>36736.0</v>
      </c>
      <c r="E327" s="98">
        <f t="shared" si="6"/>
        <v>0.5044639201</v>
      </c>
      <c r="F327" s="50">
        <v>39841.0</v>
      </c>
      <c r="G327" s="98">
        <f t="shared" si="2"/>
        <v>0.08452199477</v>
      </c>
      <c r="H327" s="50">
        <v>48667.0</v>
      </c>
      <c r="I327" s="98">
        <f t="shared" si="3"/>
        <v>0.2215305841</v>
      </c>
      <c r="J327" s="50">
        <v>56141.0</v>
      </c>
      <c r="K327" s="98">
        <f t="shared" si="4"/>
        <v>0.1535742906</v>
      </c>
      <c r="L327" s="98">
        <f t="shared" si="7"/>
        <v>1.299164551</v>
      </c>
    </row>
    <row r="328">
      <c r="A328" s="20" t="s">
        <v>1620</v>
      </c>
      <c r="B328" s="29" t="s">
        <v>1596</v>
      </c>
      <c r="C328" s="50">
        <v>10559.0</v>
      </c>
      <c r="D328" s="50">
        <v>11940.0</v>
      </c>
      <c r="E328" s="98">
        <f t="shared" si="6"/>
        <v>0.1307889005</v>
      </c>
      <c r="F328" s="50">
        <v>11755.0</v>
      </c>
      <c r="G328" s="98">
        <f t="shared" si="2"/>
        <v>-0.01549413735</v>
      </c>
      <c r="H328" s="50">
        <v>10624.0</v>
      </c>
      <c r="I328" s="98">
        <f t="shared" si="3"/>
        <v>-0.09621437686</v>
      </c>
      <c r="J328" s="50">
        <v>11322.0</v>
      </c>
      <c r="K328" s="98">
        <f t="shared" si="4"/>
        <v>0.0657003012</v>
      </c>
      <c r="L328" s="98">
        <f t="shared" si="7"/>
        <v>0.07226063074</v>
      </c>
    </row>
    <row r="329">
      <c r="A329" s="20" t="s">
        <v>1621</v>
      </c>
      <c r="B329" s="29" t="s">
        <v>1596</v>
      </c>
      <c r="C329" s="50">
        <v>65368.0</v>
      </c>
      <c r="D329" s="50">
        <v>195846.0</v>
      </c>
      <c r="E329" s="98">
        <f t="shared" si="6"/>
        <v>1.996053115</v>
      </c>
      <c r="F329" s="50">
        <v>241200.0</v>
      </c>
      <c r="G329" s="98">
        <f t="shared" si="2"/>
        <v>0.2315799148</v>
      </c>
      <c r="H329" s="50">
        <v>335220.0</v>
      </c>
      <c r="I329" s="98">
        <f t="shared" si="3"/>
        <v>0.389800995</v>
      </c>
      <c r="J329" s="50">
        <v>392886.0</v>
      </c>
      <c r="K329" s="98">
        <f t="shared" si="4"/>
        <v>0.1720243422</v>
      </c>
      <c r="L329" s="98">
        <f t="shared" si="7"/>
        <v>5.010372047</v>
      </c>
    </row>
    <row r="330">
      <c r="A330" s="20" t="s">
        <v>1622</v>
      </c>
      <c r="B330" s="29" t="s">
        <v>1596</v>
      </c>
      <c r="C330" s="50">
        <v>8386.0</v>
      </c>
      <c r="D330" s="50">
        <v>9237.0</v>
      </c>
      <c r="E330" s="98">
        <f t="shared" si="6"/>
        <v>0.1014786549</v>
      </c>
      <c r="F330" s="50">
        <v>8406.0</v>
      </c>
      <c r="G330" s="98">
        <f t="shared" si="2"/>
        <v>-0.08996427411</v>
      </c>
      <c r="H330" s="50">
        <v>7344.0</v>
      </c>
      <c r="I330" s="98">
        <f t="shared" si="3"/>
        <v>-0.1263383298</v>
      </c>
      <c r="J330" s="50">
        <v>9001.0</v>
      </c>
      <c r="K330" s="98">
        <f t="shared" si="4"/>
        <v>0.2256263617</v>
      </c>
      <c r="L330" s="98">
        <f t="shared" si="7"/>
        <v>0.07333651324</v>
      </c>
    </row>
    <row r="331">
      <c r="A331" s="20" t="s">
        <v>1623</v>
      </c>
      <c r="B331" s="29" t="s">
        <v>1596</v>
      </c>
      <c r="C331" s="50">
        <v>3577.0</v>
      </c>
      <c r="D331" s="50">
        <v>4669.0</v>
      </c>
      <c r="E331" s="98">
        <f t="shared" si="6"/>
        <v>0.3052837573</v>
      </c>
      <c r="F331" s="50">
        <v>4192.0</v>
      </c>
      <c r="G331" s="98">
        <f t="shared" si="2"/>
        <v>-0.1021632041</v>
      </c>
      <c r="H331" s="50">
        <v>4388.0</v>
      </c>
      <c r="I331" s="98">
        <f t="shared" si="3"/>
        <v>0.04675572519</v>
      </c>
      <c r="J331" s="50">
        <v>4547.0</v>
      </c>
      <c r="K331" s="98">
        <f t="shared" si="4"/>
        <v>0.03623518687</v>
      </c>
      <c r="L331" s="98">
        <f t="shared" si="7"/>
        <v>0.2711769639</v>
      </c>
    </row>
    <row r="332">
      <c r="A332" s="20" t="s">
        <v>1624</v>
      </c>
      <c r="B332" s="29" t="s">
        <v>1596</v>
      </c>
      <c r="C332" s="50">
        <v>6497.0</v>
      </c>
      <c r="D332" s="50">
        <v>15720.0</v>
      </c>
      <c r="E332" s="98">
        <f t="shared" si="6"/>
        <v>1.419578267</v>
      </c>
      <c r="F332" s="50">
        <v>19370.0</v>
      </c>
      <c r="G332" s="98">
        <f t="shared" si="2"/>
        <v>0.2321882952</v>
      </c>
      <c r="H332" s="50">
        <v>19400.0</v>
      </c>
      <c r="I332" s="98">
        <f t="shared" si="3"/>
        <v>0.001548786784</v>
      </c>
      <c r="J332" s="50">
        <v>21920.0</v>
      </c>
      <c r="K332" s="98">
        <f t="shared" si="4"/>
        <v>0.1298969072</v>
      </c>
      <c r="L332" s="98">
        <f t="shared" si="7"/>
        <v>2.373864861</v>
      </c>
    </row>
    <row r="333">
      <c r="A333" s="20" t="s">
        <v>1625</v>
      </c>
      <c r="B333" s="29" t="s">
        <v>1596</v>
      </c>
      <c r="C333" s="50">
        <v>11171.0</v>
      </c>
      <c r="D333" s="50">
        <v>15861.0</v>
      </c>
      <c r="E333" s="98">
        <f t="shared" si="6"/>
        <v>0.4198370781</v>
      </c>
      <c r="F333" s="50">
        <v>17736.0</v>
      </c>
      <c r="G333" s="98">
        <f t="shared" si="2"/>
        <v>0.1182144884</v>
      </c>
      <c r="H333" s="50">
        <v>16846.0</v>
      </c>
      <c r="I333" s="98">
        <f t="shared" si="3"/>
        <v>-0.050180424</v>
      </c>
      <c r="J333" s="50">
        <v>18445.0</v>
      </c>
      <c r="K333" s="98">
        <f t="shared" si="4"/>
        <v>0.09491867506</v>
      </c>
      <c r="L333" s="98">
        <f t="shared" si="7"/>
        <v>0.6511502999</v>
      </c>
    </row>
    <row r="334">
      <c r="A334" s="20" t="s">
        <v>564</v>
      </c>
      <c r="B334" s="29" t="s">
        <v>1596</v>
      </c>
      <c r="C334" s="50">
        <v>17547.0</v>
      </c>
      <c r="D334" s="50">
        <v>18512.0</v>
      </c>
      <c r="E334" s="98">
        <f t="shared" si="6"/>
        <v>0.05499515587</v>
      </c>
      <c r="F334" s="50">
        <v>18972.0</v>
      </c>
      <c r="G334" s="98">
        <f t="shared" si="2"/>
        <v>0.02484874676</v>
      </c>
      <c r="H334" s="50">
        <v>12616.0</v>
      </c>
      <c r="I334" s="98">
        <f t="shared" si="3"/>
        <v>-0.3350200295</v>
      </c>
      <c r="J334" s="50">
        <v>13709.0</v>
      </c>
      <c r="K334" s="98">
        <f t="shared" si="4"/>
        <v>0.08663601776</v>
      </c>
      <c r="L334" s="98">
        <f t="shared" si="7"/>
        <v>-0.2187268479</v>
      </c>
    </row>
    <row r="335">
      <c r="A335" s="20" t="s">
        <v>1626</v>
      </c>
      <c r="B335" s="29" t="s">
        <v>1596</v>
      </c>
      <c r="C335" s="50">
        <v>19531.0</v>
      </c>
      <c r="D335" s="50">
        <v>28824.0</v>
      </c>
      <c r="E335" s="98">
        <f t="shared" si="6"/>
        <v>0.4758076903</v>
      </c>
      <c r="F335" s="50">
        <v>30327.0</v>
      </c>
      <c r="G335" s="98">
        <f t="shared" si="2"/>
        <v>0.05214404663</v>
      </c>
      <c r="H335" s="50">
        <v>27853.0</v>
      </c>
      <c r="I335" s="98">
        <f t="shared" si="3"/>
        <v>-0.08157747222</v>
      </c>
      <c r="J335" s="50">
        <v>29087.0</v>
      </c>
      <c r="K335" s="98">
        <f t="shared" si="4"/>
        <v>0.0443040247</v>
      </c>
      <c r="L335" s="98">
        <f t="shared" si="7"/>
        <v>0.4892734627</v>
      </c>
    </row>
    <row r="336">
      <c r="A336" s="20" t="s">
        <v>1627</v>
      </c>
      <c r="B336" s="29" t="s">
        <v>1596</v>
      </c>
      <c r="C336" s="50">
        <v>20171.0</v>
      </c>
      <c r="D336" s="50">
        <v>37756.0</v>
      </c>
      <c r="E336" s="98">
        <f t="shared" si="6"/>
        <v>0.871796143</v>
      </c>
      <c r="F336" s="50">
        <v>41902.0</v>
      </c>
      <c r="G336" s="98">
        <f t="shared" si="2"/>
        <v>0.1098103613</v>
      </c>
      <c r="H336" s="50">
        <v>40390.0</v>
      </c>
      <c r="I336" s="98">
        <f t="shared" si="3"/>
        <v>-0.03608419646</v>
      </c>
      <c r="J336" s="50">
        <v>43355.0</v>
      </c>
      <c r="K336" s="98">
        <f t="shared" si="4"/>
        <v>0.07340925972</v>
      </c>
      <c r="L336" s="98">
        <f t="shared" si="7"/>
        <v>1.149372862</v>
      </c>
    </row>
    <row r="337">
      <c r="A337" s="20" t="s">
        <v>1628</v>
      </c>
      <c r="B337" s="29" t="s">
        <v>1596</v>
      </c>
      <c r="C337" s="50">
        <v>15298.0</v>
      </c>
      <c r="D337" s="50">
        <v>25730.0</v>
      </c>
      <c r="E337" s="98">
        <f t="shared" si="6"/>
        <v>0.6819192051</v>
      </c>
      <c r="F337" s="50">
        <v>26822.0</v>
      </c>
      <c r="G337" s="98">
        <f t="shared" si="2"/>
        <v>0.04244073066</v>
      </c>
      <c r="H337" s="50">
        <v>30313.0</v>
      </c>
      <c r="I337" s="98">
        <f t="shared" si="3"/>
        <v>0.1301543509</v>
      </c>
      <c r="J337" s="50">
        <v>34822.0</v>
      </c>
      <c r="K337" s="98">
        <f t="shared" si="4"/>
        <v>0.1487480619</v>
      </c>
      <c r="L337" s="98">
        <f t="shared" si="7"/>
        <v>1.276245261</v>
      </c>
    </row>
    <row r="338">
      <c r="A338" s="20" t="s">
        <v>654</v>
      </c>
      <c r="B338" s="29" t="s">
        <v>1596</v>
      </c>
      <c r="C338" s="50">
        <v>16989.0</v>
      </c>
      <c r="D338" s="50">
        <v>19189.0</v>
      </c>
      <c r="E338" s="98">
        <f t="shared" si="6"/>
        <v>0.1294955559</v>
      </c>
      <c r="F338" s="50">
        <v>18357.0</v>
      </c>
      <c r="G338" s="98">
        <f t="shared" si="2"/>
        <v>-0.04335817395</v>
      </c>
      <c r="H338" s="50">
        <v>13070.0</v>
      </c>
      <c r="I338" s="98">
        <f t="shared" si="3"/>
        <v>-0.2880100234</v>
      </c>
      <c r="J338" s="50">
        <v>12764.0</v>
      </c>
      <c r="K338" s="98">
        <f t="shared" si="4"/>
        <v>-0.0234123948</v>
      </c>
      <c r="L338" s="98">
        <f t="shared" si="7"/>
        <v>-0.248690329</v>
      </c>
    </row>
    <row r="339">
      <c r="A339" s="20" t="s">
        <v>1629</v>
      </c>
      <c r="B339" s="29" t="s">
        <v>1596</v>
      </c>
      <c r="C339" s="50">
        <v>5974.0</v>
      </c>
      <c r="D339" s="50">
        <v>13514.0</v>
      </c>
      <c r="E339" s="98">
        <f t="shared" si="6"/>
        <v>1.262135922</v>
      </c>
      <c r="F339" s="50">
        <v>14440.0</v>
      </c>
      <c r="G339" s="98">
        <f t="shared" si="2"/>
        <v>0.06852153322</v>
      </c>
      <c r="H339" s="50">
        <v>13263.0</v>
      </c>
      <c r="I339" s="98">
        <f t="shared" si="3"/>
        <v>-0.08150969529</v>
      </c>
      <c r="J339" s="50">
        <v>14377.0</v>
      </c>
      <c r="K339" s="98">
        <f t="shared" si="4"/>
        <v>0.08399306341</v>
      </c>
      <c r="L339" s="98">
        <f t="shared" si="7"/>
        <v>1.406595246</v>
      </c>
    </row>
    <row r="340">
      <c r="A340" s="20" t="s">
        <v>1630</v>
      </c>
      <c r="B340" s="29" t="s">
        <v>1596</v>
      </c>
      <c r="C340" s="50">
        <v>15758.0</v>
      </c>
      <c r="D340" s="50">
        <v>17886.0</v>
      </c>
      <c r="E340" s="98">
        <f t="shared" si="6"/>
        <v>0.1350425181</v>
      </c>
      <c r="F340" s="50">
        <v>15775.0</v>
      </c>
      <c r="G340" s="98">
        <f t="shared" si="2"/>
        <v>-0.1180252712</v>
      </c>
      <c r="H340" s="50">
        <v>11140.0</v>
      </c>
      <c r="I340" s="98">
        <f t="shared" si="3"/>
        <v>-0.2938193344</v>
      </c>
      <c r="J340" s="50">
        <v>11428.0</v>
      </c>
      <c r="K340" s="98">
        <f t="shared" si="4"/>
        <v>0.02585278276</v>
      </c>
      <c r="L340" s="98">
        <f t="shared" si="7"/>
        <v>-0.2747810636</v>
      </c>
    </row>
    <row r="341">
      <c r="A341" s="20" t="s">
        <v>1631</v>
      </c>
      <c r="B341" s="29" t="s">
        <v>1596</v>
      </c>
      <c r="C341" s="50">
        <v>9094.0</v>
      </c>
      <c r="D341" s="50">
        <v>16216.0</v>
      </c>
      <c r="E341" s="98">
        <f t="shared" si="6"/>
        <v>0.7831537277</v>
      </c>
      <c r="F341" s="50">
        <v>17944.0</v>
      </c>
      <c r="G341" s="98">
        <f t="shared" si="2"/>
        <v>0.1065614208</v>
      </c>
      <c r="H341" s="50">
        <v>15174.0</v>
      </c>
      <c r="I341" s="98">
        <f t="shared" si="3"/>
        <v>-0.1543691485</v>
      </c>
      <c r="J341" s="50">
        <v>15512.0</v>
      </c>
      <c r="K341" s="98">
        <f t="shared" si="4"/>
        <v>0.02227494398</v>
      </c>
      <c r="L341" s="98">
        <f t="shared" si="7"/>
        <v>0.7057400484</v>
      </c>
    </row>
    <row r="342">
      <c r="A342" s="20" t="s">
        <v>1632</v>
      </c>
      <c r="B342" s="29" t="s">
        <v>1596</v>
      </c>
      <c r="C342" s="50">
        <v>8769.0</v>
      </c>
      <c r="D342" s="50">
        <v>11189.0</v>
      </c>
      <c r="E342" s="98">
        <f t="shared" si="6"/>
        <v>0.2759721747</v>
      </c>
      <c r="F342" s="50">
        <v>11126.0</v>
      </c>
      <c r="G342" s="98">
        <f t="shared" si="2"/>
        <v>-0.005630529985</v>
      </c>
      <c r="H342" s="50">
        <v>9102.0</v>
      </c>
      <c r="I342" s="98">
        <f t="shared" si="3"/>
        <v>-0.1819162322</v>
      </c>
      <c r="J342" s="50">
        <v>8610.0</v>
      </c>
      <c r="K342" s="98">
        <f t="shared" si="4"/>
        <v>-0.05405405405</v>
      </c>
      <c r="L342" s="98">
        <f t="shared" si="7"/>
        <v>-0.01813205611</v>
      </c>
    </row>
    <row r="343">
      <c r="A343" s="20" t="s">
        <v>1633</v>
      </c>
      <c r="B343" s="29" t="s">
        <v>1596</v>
      </c>
      <c r="C343" s="50">
        <v>14193.0</v>
      </c>
      <c r="D343" s="50">
        <v>19927.0</v>
      </c>
      <c r="E343" s="98">
        <f t="shared" si="6"/>
        <v>0.4040019728</v>
      </c>
      <c r="F343" s="50">
        <v>20420.0</v>
      </c>
      <c r="G343" s="98">
        <f t="shared" si="2"/>
        <v>0.0247403021</v>
      </c>
      <c r="H343" s="50">
        <v>15924.0</v>
      </c>
      <c r="I343" s="98">
        <f t="shared" si="3"/>
        <v>-0.2201762977</v>
      </c>
      <c r="J343" s="50">
        <v>15119.0</v>
      </c>
      <c r="K343" s="98">
        <f t="shared" si="4"/>
        <v>-0.05055262497</v>
      </c>
      <c r="L343" s="98">
        <f t="shared" si="7"/>
        <v>0.06524342986</v>
      </c>
    </row>
    <row r="344">
      <c r="A344" s="20" t="s">
        <v>1180</v>
      </c>
      <c r="B344" s="29" t="s">
        <v>1596</v>
      </c>
      <c r="C344" s="50">
        <v>11851.0</v>
      </c>
      <c r="D344" s="50">
        <v>16552.0</v>
      </c>
      <c r="E344" s="98">
        <f t="shared" si="6"/>
        <v>0.396675386</v>
      </c>
      <c r="F344" s="50">
        <v>16362.0</v>
      </c>
      <c r="G344" s="98">
        <f t="shared" si="2"/>
        <v>-0.01147897535</v>
      </c>
      <c r="H344" s="50">
        <v>8594.0</v>
      </c>
      <c r="I344" s="98">
        <f t="shared" si="3"/>
        <v>-0.474758587</v>
      </c>
      <c r="J344" s="50">
        <v>8772.0</v>
      </c>
      <c r="K344" s="98">
        <f t="shared" si="4"/>
        <v>0.02071212474</v>
      </c>
      <c r="L344" s="98">
        <f t="shared" si="7"/>
        <v>-0.2598092988</v>
      </c>
    </row>
    <row r="345">
      <c r="A345" s="20" t="s">
        <v>1132</v>
      </c>
      <c r="B345" s="29" t="s">
        <v>1596</v>
      </c>
      <c r="C345" s="50">
        <v>15671.0</v>
      </c>
      <c r="D345" s="50">
        <v>21379.0</v>
      </c>
      <c r="E345" s="98">
        <f t="shared" si="6"/>
        <v>0.3642396784</v>
      </c>
      <c r="F345" s="50">
        <v>22602.0</v>
      </c>
      <c r="G345" s="98">
        <f t="shared" si="2"/>
        <v>0.05720566911</v>
      </c>
      <c r="H345" s="50">
        <v>20727.0</v>
      </c>
      <c r="I345" s="98">
        <f t="shared" si="3"/>
        <v>-0.08295726042</v>
      </c>
      <c r="J345" s="50">
        <v>20040.0</v>
      </c>
      <c r="K345" s="98">
        <f t="shared" si="4"/>
        <v>-0.03314517296</v>
      </c>
      <c r="L345" s="98">
        <f t="shared" si="7"/>
        <v>0.2787952269</v>
      </c>
    </row>
    <row r="346">
      <c r="A346" s="20" t="s">
        <v>1634</v>
      </c>
      <c r="B346" s="29" t="s">
        <v>1596</v>
      </c>
      <c r="C346" s="50">
        <v>15671.0</v>
      </c>
      <c r="D346" s="50">
        <v>12897.0</v>
      </c>
      <c r="E346" s="98">
        <f t="shared" si="6"/>
        <v>-0.1770148682</v>
      </c>
      <c r="F346" s="50">
        <v>13546.0</v>
      </c>
      <c r="G346" s="98">
        <f t="shared" si="2"/>
        <v>0.05032178026</v>
      </c>
      <c r="H346" s="50">
        <v>12681.0</v>
      </c>
      <c r="I346" s="98">
        <f t="shared" si="3"/>
        <v>-0.063856489</v>
      </c>
      <c r="J346" s="50">
        <v>12953.0</v>
      </c>
      <c r="K346" s="98">
        <f t="shared" si="4"/>
        <v>0.02144941251</v>
      </c>
      <c r="L346" s="98">
        <f t="shared" si="7"/>
        <v>-0.1734413886</v>
      </c>
    </row>
    <row r="347">
      <c r="A347" s="20" t="s">
        <v>1635</v>
      </c>
      <c r="B347" s="29" t="s">
        <v>1596</v>
      </c>
      <c r="C347" s="50">
        <v>11613.0</v>
      </c>
      <c r="D347" s="50">
        <v>13103.0</v>
      </c>
      <c r="E347" s="98">
        <f t="shared" si="6"/>
        <v>0.1283044864</v>
      </c>
      <c r="F347" s="50">
        <v>13269.0</v>
      </c>
      <c r="G347" s="98">
        <f t="shared" si="2"/>
        <v>0.01266885446</v>
      </c>
      <c r="H347" s="50">
        <v>8992.0</v>
      </c>
      <c r="I347" s="98">
        <f t="shared" si="3"/>
        <v>-0.3223302434</v>
      </c>
      <c r="J347" s="50">
        <v>8331.0</v>
      </c>
      <c r="K347" s="98">
        <f t="shared" si="4"/>
        <v>-0.07350978648</v>
      </c>
      <c r="L347" s="98">
        <f t="shared" si="7"/>
        <v>-0.2826143115</v>
      </c>
    </row>
    <row r="348">
      <c r="A348" s="20" t="s">
        <v>1095</v>
      </c>
      <c r="B348" s="29" t="s">
        <v>1596</v>
      </c>
      <c r="C348" s="50">
        <v>10053.0</v>
      </c>
      <c r="D348" s="50">
        <v>35501.0</v>
      </c>
      <c r="E348" s="98">
        <f t="shared" si="6"/>
        <v>2.531383667</v>
      </c>
      <c r="F348" s="50">
        <v>39605.0</v>
      </c>
      <c r="G348" s="98">
        <f t="shared" si="2"/>
        <v>0.1156023774</v>
      </c>
      <c r="H348" s="50">
        <v>32693.0</v>
      </c>
      <c r="I348" s="98">
        <f t="shared" si="3"/>
        <v>-0.1745234188</v>
      </c>
      <c r="J348" s="50">
        <v>33606.0</v>
      </c>
      <c r="K348" s="98">
        <f t="shared" si="4"/>
        <v>0.02792646744</v>
      </c>
      <c r="L348" s="98">
        <f t="shared" si="7"/>
        <v>2.342882722</v>
      </c>
    </row>
    <row r="349">
      <c r="A349" s="20" t="s">
        <v>1031</v>
      </c>
      <c r="B349" s="29" t="s">
        <v>1596</v>
      </c>
      <c r="C349" s="50">
        <v>10577.0</v>
      </c>
      <c r="D349" s="50">
        <v>11679.0</v>
      </c>
      <c r="E349" s="98">
        <f t="shared" si="6"/>
        <v>0.1041883332</v>
      </c>
      <c r="F349" s="50">
        <v>10904.0</v>
      </c>
      <c r="G349" s="98">
        <f t="shared" si="2"/>
        <v>-0.0663584211</v>
      </c>
      <c r="H349" s="50">
        <v>8328.0</v>
      </c>
      <c r="I349" s="98">
        <f t="shared" si="3"/>
        <v>-0.2362435803</v>
      </c>
      <c r="J349" s="50">
        <v>7837.0</v>
      </c>
      <c r="K349" s="98">
        <f t="shared" si="4"/>
        <v>-0.05895773295</v>
      </c>
      <c r="L349" s="98">
        <f t="shared" si="7"/>
        <v>-0.2590526614</v>
      </c>
    </row>
    <row r="350">
      <c r="A350" s="20" t="s">
        <v>1563</v>
      </c>
      <c r="B350" s="29" t="s">
        <v>1596</v>
      </c>
      <c r="C350" s="50">
        <v>6412.0</v>
      </c>
      <c r="D350" s="50">
        <v>8714.0</v>
      </c>
      <c r="E350" s="98">
        <f t="shared" si="6"/>
        <v>0.3590143481</v>
      </c>
      <c r="F350" s="50">
        <v>9739.0</v>
      </c>
      <c r="G350" s="98">
        <f t="shared" si="2"/>
        <v>0.1176268074</v>
      </c>
      <c r="H350" s="50">
        <v>7847.0</v>
      </c>
      <c r="I350" s="98">
        <f t="shared" si="3"/>
        <v>-0.194270459</v>
      </c>
      <c r="J350" s="50">
        <v>7042.0</v>
      </c>
      <c r="K350" s="98">
        <f t="shared" si="4"/>
        <v>-0.1025869759</v>
      </c>
      <c r="L350" s="98">
        <f t="shared" si="7"/>
        <v>0.09825327511</v>
      </c>
    </row>
    <row r="351">
      <c r="A351" s="20" t="s">
        <v>1636</v>
      </c>
      <c r="B351" s="29" t="s">
        <v>1596</v>
      </c>
      <c r="C351" s="50">
        <v>10649.0</v>
      </c>
      <c r="D351" s="50">
        <v>12924.0</v>
      </c>
      <c r="E351" s="98">
        <f t="shared" si="6"/>
        <v>0.2136350831</v>
      </c>
      <c r="F351" s="50">
        <v>12707.0</v>
      </c>
      <c r="G351" s="98">
        <f t="shared" si="2"/>
        <v>-0.01679046735</v>
      </c>
      <c r="H351" s="50">
        <v>12333.0</v>
      </c>
      <c r="I351" s="98">
        <f t="shared" si="3"/>
        <v>-0.02943259621</v>
      </c>
      <c r="J351" s="50">
        <v>12681.0</v>
      </c>
      <c r="K351" s="98">
        <f t="shared" si="4"/>
        <v>0.02821697884</v>
      </c>
      <c r="L351" s="98">
        <f t="shared" si="7"/>
        <v>0.1908160391</v>
      </c>
    </row>
    <row r="352">
      <c r="A352" s="20" t="s">
        <v>1637</v>
      </c>
      <c r="B352" s="29" t="s">
        <v>1596</v>
      </c>
      <c r="C352" s="50">
        <v>6526.0</v>
      </c>
      <c r="D352" s="50">
        <v>5444.0</v>
      </c>
      <c r="E352" s="98">
        <f t="shared" si="6"/>
        <v>-0.1657983451</v>
      </c>
      <c r="F352" s="50">
        <v>5240.0</v>
      </c>
      <c r="G352" s="98">
        <f t="shared" si="2"/>
        <v>-0.03747244673</v>
      </c>
      <c r="H352" s="50">
        <v>4927.0</v>
      </c>
      <c r="I352" s="98">
        <f t="shared" si="3"/>
        <v>-0.05973282443</v>
      </c>
      <c r="J352" s="50">
        <v>6223.0</v>
      </c>
      <c r="K352" s="98">
        <f t="shared" si="4"/>
        <v>0.2630403897</v>
      </c>
      <c r="L352" s="98">
        <f t="shared" si="7"/>
        <v>-0.04642966595</v>
      </c>
    </row>
    <row r="353">
      <c r="A353" s="20" t="s">
        <v>1411</v>
      </c>
      <c r="B353" s="29" t="s">
        <v>1596</v>
      </c>
      <c r="C353" s="50">
        <v>11675.0</v>
      </c>
      <c r="D353" s="50">
        <v>15016.0</v>
      </c>
      <c r="E353" s="98">
        <f t="shared" si="6"/>
        <v>0.2861670236</v>
      </c>
      <c r="F353" s="50">
        <v>17667.0</v>
      </c>
      <c r="G353" s="98">
        <f t="shared" si="2"/>
        <v>0.1765450186</v>
      </c>
      <c r="H353" s="50">
        <v>16643.0</v>
      </c>
      <c r="I353" s="98">
        <f t="shared" si="3"/>
        <v>-0.05796117054</v>
      </c>
      <c r="J353" s="50">
        <v>15947.0</v>
      </c>
      <c r="K353" s="98">
        <f t="shared" si="4"/>
        <v>-0.04181938352</v>
      </c>
      <c r="L353" s="98">
        <f t="shared" si="7"/>
        <v>0.3659100642</v>
      </c>
    </row>
    <row r="354">
      <c r="A354" s="20" t="s">
        <v>708</v>
      </c>
      <c r="B354" s="29" t="s">
        <v>1596</v>
      </c>
      <c r="C354" s="50">
        <v>7978.0</v>
      </c>
      <c r="D354" s="50">
        <v>16851.0</v>
      </c>
      <c r="E354" s="98">
        <f t="shared" si="6"/>
        <v>1.112183505</v>
      </c>
      <c r="F354" s="50">
        <v>18803.0</v>
      </c>
      <c r="G354" s="98">
        <f t="shared" si="2"/>
        <v>0.1158388226</v>
      </c>
      <c r="H354" s="50">
        <v>14921.0</v>
      </c>
      <c r="I354" s="98">
        <f t="shared" si="3"/>
        <v>-0.2064564165</v>
      </c>
      <c r="J354" s="50">
        <v>13431.0</v>
      </c>
      <c r="K354" s="98">
        <f t="shared" si="4"/>
        <v>-0.09985925876</v>
      </c>
      <c r="L354" s="98">
        <f t="shared" si="7"/>
        <v>0.6835046378</v>
      </c>
    </row>
    <row r="355">
      <c r="A355" s="20" t="s">
        <v>1234</v>
      </c>
      <c r="B355" s="29" t="s">
        <v>1596</v>
      </c>
      <c r="C355" s="50">
        <v>8598.0</v>
      </c>
      <c r="D355" s="50">
        <v>9147.0</v>
      </c>
      <c r="E355" s="98">
        <f t="shared" si="6"/>
        <v>0.06385205862</v>
      </c>
      <c r="F355" s="50">
        <v>7604.0</v>
      </c>
      <c r="G355" s="98">
        <f t="shared" si="2"/>
        <v>-0.1686891877</v>
      </c>
      <c r="H355" s="50">
        <v>6968.0</v>
      </c>
      <c r="I355" s="98">
        <f t="shared" si="3"/>
        <v>-0.08364018937</v>
      </c>
      <c r="J355" s="50">
        <v>6954.0</v>
      </c>
      <c r="K355" s="98">
        <f t="shared" si="4"/>
        <v>-0.002009184845</v>
      </c>
      <c r="L355" s="98">
        <f t="shared" si="7"/>
        <v>-0.1912072575</v>
      </c>
    </row>
    <row r="356">
      <c r="A356" s="20" t="s">
        <v>1638</v>
      </c>
      <c r="B356" s="29" t="s">
        <v>1596</v>
      </c>
      <c r="C356" s="50">
        <v>9449.0</v>
      </c>
      <c r="D356" s="50">
        <v>10325.0</v>
      </c>
      <c r="E356" s="98">
        <f t="shared" si="6"/>
        <v>0.09270822309</v>
      </c>
      <c r="F356" s="50">
        <v>11509.0</v>
      </c>
      <c r="G356" s="98">
        <f t="shared" si="2"/>
        <v>0.1146731235</v>
      </c>
      <c r="H356" s="50">
        <v>9014.0</v>
      </c>
      <c r="I356" s="98">
        <f t="shared" si="3"/>
        <v>-0.2167868625</v>
      </c>
      <c r="J356" s="50">
        <v>10878.0</v>
      </c>
      <c r="K356" s="98">
        <f t="shared" si="4"/>
        <v>0.2067894387</v>
      </c>
      <c r="L356" s="98">
        <f t="shared" si="7"/>
        <v>0.1512329347</v>
      </c>
    </row>
    <row r="357">
      <c r="A357" s="20" t="s">
        <v>1639</v>
      </c>
      <c r="B357" s="29" t="s">
        <v>1596</v>
      </c>
      <c r="C357" s="50">
        <v>6241.0</v>
      </c>
      <c r="D357" s="50">
        <v>6442.0</v>
      </c>
      <c r="E357" s="98">
        <f t="shared" si="6"/>
        <v>0.03220637718</v>
      </c>
      <c r="F357" s="50">
        <v>5119.0</v>
      </c>
      <c r="G357" s="98">
        <f t="shared" si="2"/>
        <v>-0.2053710028</v>
      </c>
      <c r="H357" s="50">
        <v>5763.0</v>
      </c>
      <c r="I357" s="98">
        <f t="shared" si="3"/>
        <v>0.1258058214</v>
      </c>
      <c r="J357" s="50">
        <v>5292.0</v>
      </c>
      <c r="K357" s="98">
        <f t="shared" si="4"/>
        <v>-0.08172826653</v>
      </c>
      <c r="L357" s="98">
        <f t="shared" si="7"/>
        <v>-0.1520589649</v>
      </c>
    </row>
    <row r="358">
      <c r="A358" s="20" t="s">
        <v>1640</v>
      </c>
      <c r="B358" s="29" t="s">
        <v>1596</v>
      </c>
      <c r="C358" s="50">
        <v>17651.0</v>
      </c>
      <c r="D358" s="50">
        <v>25180.0</v>
      </c>
      <c r="E358" s="98">
        <f t="shared" si="6"/>
        <v>0.4265480709</v>
      </c>
      <c r="F358" s="50">
        <v>26168.0</v>
      </c>
      <c r="G358" s="98">
        <f t="shared" si="2"/>
        <v>0.03923749007</v>
      </c>
      <c r="H358" s="50">
        <v>22437.0</v>
      </c>
      <c r="I358" s="98">
        <f t="shared" si="3"/>
        <v>-0.1425787221</v>
      </c>
      <c r="J358" s="50">
        <v>22055.0</v>
      </c>
      <c r="K358" s="98">
        <f t="shared" si="4"/>
        <v>-0.01702544904</v>
      </c>
      <c r="L358" s="98">
        <f t="shared" si="7"/>
        <v>0.2495042774</v>
      </c>
    </row>
    <row r="359">
      <c r="A359" s="20" t="s">
        <v>1448</v>
      </c>
      <c r="B359" s="29" t="s">
        <v>1596</v>
      </c>
      <c r="C359" s="50">
        <v>3720.0</v>
      </c>
      <c r="D359" s="50">
        <v>7986.0</v>
      </c>
      <c r="E359" s="98">
        <f t="shared" si="6"/>
        <v>1.146774194</v>
      </c>
      <c r="F359" s="50">
        <v>9565.0</v>
      </c>
      <c r="G359" s="98">
        <f t="shared" si="2"/>
        <v>0.1977210118</v>
      </c>
      <c r="H359" s="50">
        <v>9076.0</v>
      </c>
      <c r="I359" s="98">
        <f t="shared" si="3"/>
        <v>-0.05112388918</v>
      </c>
      <c r="J359" s="50">
        <v>9998.0</v>
      </c>
      <c r="K359" s="98">
        <f t="shared" si="4"/>
        <v>0.101586602</v>
      </c>
      <c r="L359" s="98">
        <f t="shared" si="7"/>
        <v>1.687634409</v>
      </c>
    </row>
    <row r="360">
      <c r="A360" s="20" t="s">
        <v>1641</v>
      </c>
      <c r="B360" s="29" t="s">
        <v>1596</v>
      </c>
      <c r="C360" s="50">
        <v>9392.0</v>
      </c>
      <c r="D360" s="50">
        <v>22114.0</v>
      </c>
      <c r="E360" s="98">
        <f t="shared" si="6"/>
        <v>1.35455707</v>
      </c>
      <c r="F360" s="50">
        <v>25588.0</v>
      </c>
      <c r="G360" s="98">
        <f t="shared" si="2"/>
        <v>0.1570950529</v>
      </c>
      <c r="H360" s="50">
        <v>23620.0</v>
      </c>
      <c r="I360" s="98">
        <f t="shared" si="3"/>
        <v>-0.07691105206</v>
      </c>
      <c r="J360" s="50">
        <v>23261.0</v>
      </c>
      <c r="K360" s="98">
        <f t="shared" si="4"/>
        <v>-0.01519898391</v>
      </c>
      <c r="L360" s="98">
        <f t="shared" si="7"/>
        <v>1.476682283</v>
      </c>
    </row>
    <row r="361">
      <c r="A361" s="20" t="s">
        <v>1414</v>
      </c>
      <c r="B361" s="29" t="s">
        <v>1596</v>
      </c>
      <c r="C361" s="50">
        <v>14032.0</v>
      </c>
      <c r="D361" s="50">
        <v>19717.0</v>
      </c>
      <c r="E361" s="98">
        <f t="shared" si="6"/>
        <v>0.405145382</v>
      </c>
      <c r="F361" s="50">
        <v>20143.0</v>
      </c>
      <c r="G361" s="98">
        <f t="shared" si="2"/>
        <v>0.02160572095</v>
      </c>
      <c r="H361" s="50">
        <v>12488.0</v>
      </c>
      <c r="I361" s="98">
        <f t="shared" si="3"/>
        <v>-0.3800327657</v>
      </c>
      <c r="J361" s="50">
        <v>12713.0</v>
      </c>
      <c r="K361" s="98">
        <f t="shared" si="4"/>
        <v>0.0180172966</v>
      </c>
      <c r="L361" s="98">
        <f t="shared" si="7"/>
        <v>-0.09399942987</v>
      </c>
    </row>
    <row r="362">
      <c r="A362" s="20" t="s">
        <v>496</v>
      </c>
      <c r="B362" s="29" t="s">
        <v>1596</v>
      </c>
      <c r="C362" s="50">
        <v>8269.0</v>
      </c>
      <c r="D362" s="50">
        <v>9763.0</v>
      </c>
      <c r="E362" s="98">
        <f t="shared" si="6"/>
        <v>0.1806748095</v>
      </c>
      <c r="F362" s="50">
        <v>9490.0</v>
      </c>
      <c r="G362" s="98">
        <f t="shared" si="2"/>
        <v>-0.02796271638</v>
      </c>
      <c r="H362" s="50">
        <v>9215.0</v>
      </c>
      <c r="I362" s="98">
        <f t="shared" si="3"/>
        <v>-0.02897787144</v>
      </c>
      <c r="J362" s="50">
        <v>11137.0</v>
      </c>
      <c r="K362" s="98">
        <f t="shared" si="4"/>
        <v>0.2085729788</v>
      </c>
      <c r="L362" s="98">
        <f t="shared" si="7"/>
        <v>0.3468375862</v>
      </c>
    </row>
    <row r="363">
      <c r="A363" s="20" t="s">
        <v>1642</v>
      </c>
      <c r="B363" s="29" t="s">
        <v>1596</v>
      </c>
      <c r="C363" s="50">
        <v>19322.0</v>
      </c>
      <c r="D363" s="50">
        <v>36227.0</v>
      </c>
      <c r="E363" s="98">
        <f t="shared" si="6"/>
        <v>0.8749094297</v>
      </c>
      <c r="F363" s="50">
        <v>44195.0</v>
      </c>
      <c r="G363" s="98">
        <f t="shared" si="2"/>
        <v>0.2199464488</v>
      </c>
      <c r="H363" s="50">
        <v>57558.0</v>
      </c>
      <c r="I363" s="98">
        <f t="shared" si="3"/>
        <v>0.3023645209</v>
      </c>
      <c r="J363" s="50">
        <v>75494.0</v>
      </c>
      <c r="K363" s="98">
        <f t="shared" si="4"/>
        <v>0.311616109</v>
      </c>
      <c r="L363" s="98">
        <f t="shared" si="7"/>
        <v>2.907152469</v>
      </c>
    </row>
    <row r="364">
      <c r="A364" s="20" t="s">
        <v>1452</v>
      </c>
      <c r="B364" s="29" t="s">
        <v>1596</v>
      </c>
      <c r="C364" s="50">
        <v>13623.0</v>
      </c>
      <c r="D364" s="50">
        <v>18449.0</v>
      </c>
      <c r="E364" s="98">
        <f t="shared" si="6"/>
        <v>0.3542538354</v>
      </c>
      <c r="F364" s="50">
        <v>21680.0</v>
      </c>
      <c r="G364" s="98">
        <f t="shared" si="2"/>
        <v>0.1751314434</v>
      </c>
      <c r="H364" s="50">
        <v>17290.0</v>
      </c>
      <c r="I364" s="98">
        <f t="shared" si="3"/>
        <v>-0.2024907749</v>
      </c>
      <c r="J364" s="50">
        <v>18576.0</v>
      </c>
      <c r="K364" s="98">
        <f t="shared" si="4"/>
        <v>0.07437825333</v>
      </c>
      <c r="L364" s="98">
        <f t="shared" si="7"/>
        <v>0.3635763048</v>
      </c>
    </row>
    <row r="365">
      <c r="A365" s="20" t="s">
        <v>1643</v>
      </c>
      <c r="B365" s="29" t="s">
        <v>1596</v>
      </c>
      <c r="C365" s="50">
        <v>6351.0</v>
      </c>
      <c r="D365" s="50">
        <v>11104.0</v>
      </c>
      <c r="E365" s="98">
        <f t="shared" si="6"/>
        <v>0.7483860809</v>
      </c>
      <c r="F365" s="50">
        <v>11067.0</v>
      </c>
      <c r="G365" s="98">
        <f t="shared" si="2"/>
        <v>-0.003332132565</v>
      </c>
      <c r="H365" s="50">
        <v>8082.0</v>
      </c>
      <c r="I365" s="98">
        <f t="shared" si="3"/>
        <v>-0.2697207915</v>
      </c>
      <c r="J365" s="50">
        <v>7576.0</v>
      </c>
      <c r="K365" s="98">
        <f t="shared" si="4"/>
        <v>-0.06260826528</v>
      </c>
      <c r="L365" s="98">
        <f t="shared" si="7"/>
        <v>0.1928830105</v>
      </c>
    </row>
    <row r="366">
      <c r="A366" s="20" t="s">
        <v>1644</v>
      </c>
      <c r="B366" s="29" t="s">
        <v>1596</v>
      </c>
      <c r="C366" s="50">
        <v>15400.0</v>
      </c>
      <c r="D366" s="50">
        <v>18680.0</v>
      </c>
      <c r="E366" s="98">
        <f t="shared" si="6"/>
        <v>0.212987013</v>
      </c>
      <c r="F366" s="50">
        <v>20287.0</v>
      </c>
      <c r="G366" s="98">
        <f t="shared" si="2"/>
        <v>0.08602783726</v>
      </c>
      <c r="H366" s="50">
        <v>12927.0</v>
      </c>
      <c r="I366" s="98">
        <f t="shared" si="3"/>
        <v>-0.3627939074</v>
      </c>
      <c r="J366" s="50">
        <v>12430.0</v>
      </c>
      <c r="K366" s="98">
        <f t="shared" si="4"/>
        <v>-0.03844666203</v>
      </c>
      <c r="L366" s="98">
        <f t="shared" si="7"/>
        <v>-0.1928571429</v>
      </c>
    </row>
    <row r="367">
      <c r="A367" s="20" t="s">
        <v>1645</v>
      </c>
      <c r="B367" s="29" t="s">
        <v>1596</v>
      </c>
      <c r="C367" s="50">
        <v>10887.0</v>
      </c>
      <c r="D367" s="50">
        <v>14124.0</v>
      </c>
      <c r="E367" s="98">
        <f t="shared" si="6"/>
        <v>0.2973270874</v>
      </c>
      <c r="F367" s="50">
        <v>14025.0</v>
      </c>
      <c r="G367" s="98">
        <f t="shared" si="2"/>
        <v>-0.007009345794</v>
      </c>
      <c r="H367" s="50">
        <v>12327.0</v>
      </c>
      <c r="I367" s="98">
        <f t="shared" si="3"/>
        <v>-0.1210695187</v>
      </c>
      <c r="J367" s="50">
        <v>12832.0</v>
      </c>
      <c r="K367" s="98">
        <f t="shared" si="4"/>
        <v>0.04096698305</v>
      </c>
      <c r="L367" s="98">
        <f t="shared" si="7"/>
        <v>0.1786534399</v>
      </c>
    </row>
    <row r="368">
      <c r="A368" s="20" t="s">
        <v>1646</v>
      </c>
      <c r="B368" s="29" t="s">
        <v>1596</v>
      </c>
      <c r="C368" s="50">
        <v>22414.0</v>
      </c>
      <c r="D368" s="50">
        <v>23609.0</v>
      </c>
      <c r="E368" s="98">
        <f t="shared" si="6"/>
        <v>0.05331489248</v>
      </c>
      <c r="F368" s="50">
        <v>21964.0</v>
      </c>
      <c r="G368" s="98">
        <f t="shared" si="2"/>
        <v>-0.06967681816</v>
      </c>
      <c r="H368" s="50">
        <v>21548.0</v>
      </c>
      <c r="I368" s="98">
        <f t="shared" si="3"/>
        <v>-0.01894008377</v>
      </c>
      <c r="J368" s="50">
        <v>21681.0</v>
      </c>
      <c r="K368" s="98">
        <f t="shared" si="4"/>
        <v>0.006172266568</v>
      </c>
      <c r="L368" s="98">
        <f t="shared" si="7"/>
        <v>-0.03270277505</v>
      </c>
    </row>
    <row r="369">
      <c r="A369" s="20" t="s">
        <v>1415</v>
      </c>
      <c r="B369" s="29" t="s">
        <v>1596</v>
      </c>
      <c r="C369" s="50">
        <v>6790.0</v>
      </c>
      <c r="D369" s="50">
        <v>9041.0</v>
      </c>
      <c r="E369" s="98">
        <f t="shared" si="6"/>
        <v>0.3315169367</v>
      </c>
      <c r="F369" s="50">
        <v>8222.0</v>
      </c>
      <c r="G369" s="98">
        <f t="shared" si="2"/>
        <v>-0.09058732441</v>
      </c>
      <c r="H369" s="50">
        <v>9687.0</v>
      </c>
      <c r="I369" s="98">
        <f t="shared" si="3"/>
        <v>0.1781804914</v>
      </c>
      <c r="J369" s="50">
        <v>9136.0</v>
      </c>
      <c r="K369" s="98">
        <f t="shared" si="4"/>
        <v>-0.05688035512</v>
      </c>
      <c r="L369" s="98">
        <f t="shared" si="7"/>
        <v>0.3455081001</v>
      </c>
    </row>
    <row r="370">
      <c r="A370" s="20" t="s">
        <v>1647</v>
      </c>
      <c r="B370" s="29" t="s">
        <v>1596</v>
      </c>
      <c r="C370" s="50">
        <v>34657.0</v>
      </c>
      <c r="D370" s="50">
        <v>39945.0</v>
      </c>
      <c r="E370" s="98">
        <f t="shared" si="6"/>
        <v>0.1525810082</v>
      </c>
      <c r="F370" s="50">
        <v>41350.0</v>
      </c>
      <c r="G370" s="98">
        <f t="shared" si="2"/>
        <v>0.03517336337</v>
      </c>
      <c r="H370" s="50">
        <v>32204.0</v>
      </c>
      <c r="I370" s="98">
        <f t="shared" si="3"/>
        <v>-0.221185006</v>
      </c>
      <c r="J370" s="50">
        <v>31215.0</v>
      </c>
      <c r="K370" s="98">
        <f t="shared" si="4"/>
        <v>-0.03071047075</v>
      </c>
      <c r="L370" s="98">
        <f t="shared" si="7"/>
        <v>-0.09931615547</v>
      </c>
    </row>
    <row r="371">
      <c r="A371" s="20" t="s">
        <v>1455</v>
      </c>
      <c r="B371" s="29" t="s">
        <v>1596</v>
      </c>
      <c r="C371" s="50">
        <v>11952.0</v>
      </c>
      <c r="D371" s="50">
        <v>20203.0</v>
      </c>
      <c r="E371" s="98">
        <f t="shared" si="6"/>
        <v>0.6903447122</v>
      </c>
      <c r="F371" s="50">
        <v>20357.0</v>
      </c>
      <c r="G371" s="98">
        <f t="shared" si="2"/>
        <v>0.007622630302</v>
      </c>
      <c r="H371" s="50">
        <v>25141.0</v>
      </c>
      <c r="I371" s="98">
        <f t="shared" si="3"/>
        <v>0.2350051579</v>
      </c>
      <c r="J371" s="50">
        <v>28467.0</v>
      </c>
      <c r="K371" s="98">
        <f t="shared" si="4"/>
        <v>0.1322938626</v>
      </c>
      <c r="L371" s="98">
        <f t="shared" si="7"/>
        <v>1.381777108</v>
      </c>
    </row>
    <row r="372">
      <c r="A372" s="20" t="s">
        <v>315</v>
      </c>
      <c r="B372" s="29" t="s">
        <v>1596</v>
      </c>
      <c r="C372" s="50">
        <v>14539.0</v>
      </c>
      <c r="D372" s="50">
        <v>13876.0</v>
      </c>
      <c r="E372" s="98">
        <f t="shared" si="6"/>
        <v>-0.04560148566</v>
      </c>
      <c r="F372" s="50">
        <v>15151.0</v>
      </c>
      <c r="G372" s="98">
        <f t="shared" si="2"/>
        <v>0.09188526953</v>
      </c>
      <c r="H372" s="50">
        <v>8367.0</v>
      </c>
      <c r="I372" s="98">
        <f t="shared" si="3"/>
        <v>-0.4477592238</v>
      </c>
      <c r="J372" s="50">
        <v>8514.0</v>
      </c>
      <c r="K372" s="98">
        <f t="shared" si="4"/>
        <v>0.01756902115</v>
      </c>
      <c r="L372" s="98">
        <f t="shared" si="7"/>
        <v>-0.4144026412</v>
      </c>
    </row>
    <row r="373">
      <c r="A373" s="20" t="s">
        <v>1648</v>
      </c>
      <c r="B373" s="29" t="s">
        <v>1596</v>
      </c>
      <c r="C373" s="50">
        <v>4392.0</v>
      </c>
      <c r="D373" s="50">
        <v>4594.0</v>
      </c>
      <c r="E373" s="98">
        <f t="shared" si="6"/>
        <v>0.04599271403</v>
      </c>
      <c r="F373" s="50">
        <v>3417.0</v>
      </c>
      <c r="G373" s="98">
        <f t="shared" si="2"/>
        <v>-0.256203744</v>
      </c>
      <c r="H373" s="50">
        <v>3820.0</v>
      </c>
      <c r="I373" s="98">
        <f t="shared" si="3"/>
        <v>0.1179397132</v>
      </c>
      <c r="J373" s="50">
        <v>3435.0</v>
      </c>
      <c r="K373" s="98">
        <f t="shared" si="4"/>
        <v>-0.1007853403</v>
      </c>
      <c r="L373" s="98">
        <f t="shared" si="7"/>
        <v>-0.2178961749</v>
      </c>
    </row>
    <row r="374">
      <c r="A374" s="20" t="s">
        <v>1649</v>
      </c>
      <c r="B374" s="29" t="s">
        <v>1596</v>
      </c>
      <c r="C374" s="50">
        <v>4634.0</v>
      </c>
      <c r="D374" s="50">
        <v>5562.0</v>
      </c>
      <c r="E374" s="98">
        <f t="shared" si="6"/>
        <v>0.2002589555</v>
      </c>
      <c r="F374" s="50">
        <v>5746.0</v>
      </c>
      <c r="G374" s="98">
        <f t="shared" si="2"/>
        <v>0.03308162531</v>
      </c>
      <c r="H374" s="50">
        <v>6331.0</v>
      </c>
      <c r="I374" s="98">
        <f t="shared" si="3"/>
        <v>0.1018099548</v>
      </c>
      <c r="J374" s="50">
        <v>7821.0</v>
      </c>
      <c r="K374" s="98">
        <f t="shared" si="4"/>
        <v>0.2353498657</v>
      </c>
      <c r="L374" s="98">
        <f t="shared" si="7"/>
        <v>0.6877427708</v>
      </c>
    </row>
    <row r="375">
      <c r="A375" s="20" t="s">
        <v>423</v>
      </c>
      <c r="B375" s="29" t="s">
        <v>1596</v>
      </c>
      <c r="C375" s="50">
        <v>13341.0</v>
      </c>
      <c r="D375" s="50">
        <v>18841.0</v>
      </c>
      <c r="E375" s="98">
        <f t="shared" si="6"/>
        <v>0.4122629488</v>
      </c>
      <c r="F375" s="50">
        <v>16721.0</v>
      </c>
      <c r="G375" s="98">
        <f t="shared" si="2"/>
        <v>-0.1125205668</v>
      </c>
      <c r="H375" s="50">
        <v>17174.0</v>
      </c>
      <c r="I375" s="98">
        <f t="shared" si="3"/>
        <v>0.02709168112</v>
      </c>
      <c r="J375" s="50">
        <v>16609.0</v>
      </c>
      <c r="K375" s="98">
        <f t="shared" si="4"/>
        <v>-0.0328985676</v>
      </c>
      <c r="L375" s="98">
        <f t="shared" si="7"/>
        <v>0.2449591485</v>
      </c>
    </row>
    <row r="376">
      <c r="A376" s="20" t="s">
        <v>1060</v>
      </c>
      <c r="B376" s="29" t="s">
        <v>1596</v>
      </c>
      <c r="C376" s="50">
        <v>34665.0</v>
      </c>
      <c r="D376" s="50">
        <v>58886.0</v>
      </c>
      <c r="E376" s="98">
        <f t="shared" si="6"/>
        <v>0.6987162844</v>
      </c>
      <c r="F376" s="50">
        <v>63692.0</v>
      </c>
      <c r="G376" s="98">
        <f t="shared" si="2"/>
        <v>0.08161532453</v>
      </c>
      <c r="H376" s="50">
        <v>72990.0</v>
      </c>
      <c r="I376" s="98">
        <f t="shared" si="3"/>
        <v>0.145983797</v>
      </c>
      <c r="J376" s="50">
        <v>81863.0</v>
      </c>
      <c r="K376" s="98">
        <f t="shared" si="4"/>
        <v>0.1215645979</v>
      </c>
      <c r="L376" s="98">
        <f t="shared" si="7"/>
        <v>1.361546228</v>
      </c>
    </row>
    <row r="377">
      <c r="A377" s="20" t="s">
        <v>1650</v>
      </c>
      <c r="B377" s="29" t="s">
        <v>1596</v>
      </c>
      <c r="C377" s="50">
        <v>6838.0</v>
      </c>
      <c r="D377" s="50">
        <v>8916.0</v>
      </c>
      <c r="E377" s="98">
        <f t="shared" si="6"/>
        <v>0.3038900263</v>
      </c>
      <c r="F377" s="50">
        <v>9521.0</v>
      </c>
      <c r="G377" s="98">
        <f t="shared" si="2"/>
        <v>0.0678555406</v>
      </c>
      <c r="H377" s="50">
        <v>7247.0</v>
      </c>
      <c r="I377" s="98">
        <f t="shared" si="3"/>
        <v>-0.2388404579</v>
      </c>
      <c r="J377" s="50">
        <v>7724.0</v>
      </c>
      <c r="K377" s="98">
        <f t="shared" si="4"/>
        <v>0.06582033945</v>
      </c>
      <c r="L377" s="98">
        <f t="shared" si="7"/>
        <v>0.1295700497</v>
      </c>
    </row>
    <row r="378">
      <c r="A378" s="20" t="s">
        <v>1651</v>
      </c>
      <c r="B378" s="29" t="s">
        <v>1596</v>
      </c>
      <c r="C378" s="50">
        <v>5302.0</v>
      </c>
      <c r="D378" s="50">
        <v>5213.0</v>
      </c>
      <c r="E378" s="98">
        <f t="shared" si="6"/>
        <v>-0.01678611845</v>
      </c>
      <c r="F378" s="50">
        <v>5243.0</v>
      </c>
      <c r="G378" s="98">
        <f t="shared" si="2"/>
        <v>0.00575484366</v>
      </c>
      <c r="H378" s="50">
        <v>5347.0</v>
      </c>
      <c r="I378" s="98">
        <f t="shared" si="3"/>
        <v>0.01983597177</v>
      </c>
      <c r="J378" s="50">
        <v>5033.0</v>
      </c>
      <c r="K378" s="98">
        <f t="shared" si="4"/>
        <v>-0.05872451842</v>
      </c>
      <c r="L378" s="98">
        <f t="shared" si="7"/>
        <v>-0.05073557148</v>
      </c>
    </row>
    <row r="379">
      <c r="A379" s="20" t="s">
        <v>1652</v>
      </c>
      <c r="B379" s="29" t="s">
        <v>1596</v>
      </c>
      <c r="C379" s="50">
        <v>39669.0</v>
      </c>
      <c r="D379" s="50">
        <v>76573.0</v>
      </c>
      <c r="E379" s="98">
        <f t="shared" si="6"/>
        <v>0.9302982178</v>
      </c>
      <c r="F379" s="50">
        <v>85135.0</v>
      </c>
      <c r="G379" s="98">
        <f t="shared" si="2"/>
        <v>0.1118148695</v>
      </c>
      <c r="H379" s="50">
        <v>82823.0</v>
      </c>
      <c r="I379" s="98">
        <f t="shared" si="3"/>
        <v>-0.0271568685</v>
      </c>
      <c r="J379" s="50">
        <v>81669.0</v>
      </c>
      <c r="K379" s="98">
        <f t="shared" si="4"/>
        <v>-0.0139333277</v>
      </c>
      <c r="L379" s="98">
        <f t="shared" si="7"/>
        <v>1.058761249</v>
      </c>
    </row>
    <row r="380">
      <c r="A380" s="20" t="s">
        <v>1653</v>
      </c>
      <c r="B380" s="29" t="s">
        <v>1596</v>
      </c>
      <c r="C380" s="50">
        <v>12585.0</v>
      </c>
      <c r="D380" s="50">
        <v>19741.0</v>
      </c>
      <c r="E380" s="98">
        <f t="shared" si="6"/>
        <v>0.5686134287</v>
      </c>
      <c r="F380" s="50">
        <v>21908.0</v>
      </c>
      <c r="G380" s="98">
        <f t="shared" si="2"/>
        <v>0.1097715415</v>
      </c>
      <c r="H380" s="50">
        <v>23495.0</v>
      </c>
      <c r="I380" s="98">
        <f t="shared" si="3"/>
        <v>0.07243929158</v>
      </c>
      <c r="J380" s="50">
        <v>28427.0</v>
      </c>
      <c r="K380" s="98">
        <f t="shared" si="4"/>
        <v>0.2099170036</v>
      </c>
      <c r="L380" s="98">
        <f t="shared" si="7"/>
        <v>1.258800159</v>
      </c>
    </row>
    <row r="381">
      <c r="A381" s="20" t="s">
        <v>1654</v>
      </c>
      <c r="B381" s="29" t="s">
        <v>1596</v>
      </c>
      <c r="C381" s="50">
        <v>13998.0</v>
      </c>
      <c r="D381" s="50">
        <v>13437.0</v>
      </c>
      <c r="E381" s="98">
        <f t="shared" si="6"/>
        <v>-0.04007715388</v>
      </c>
      <c r="F381" s="50">
        <v>12089.0</v>
      </c>
      <c r="G381" s="98">
        <f t="shared" si="2"/>
        <v>-0.1003200119</v>
      </c>
      <c r="H381" s="50">
        <v>11114.0</v>
      </c>
      <c r="I381" s="98">
        <f t="shared" si="3"/>
        <v>-0.08065183224</v>
      </c>
      <c r="J381" s="50">
        <v>10603.0</v>
      </c>
      <c r="K381" s="98">
        <f t="shared" si="4"/>
        <v>-0.04597804571</v>
      </c>
      <c r="L381" s="98">
        <f t="shared" si="7"/>
        <v>-0.2425346478</v>
      </c>
    </row>
    <row r="382">
      <c r="A382" s="20" t="s">
        <v>1417</v>
      </c>
      <c r="B382" s="29" t="s">
        <v>1596</v>
      </c>
      <c r="C382" s="50">
        <v>18239.0</v>
      </c>
      <c r="D382" s="50">
        <v>29092.0</v>
      </c>
      <c r="E382" s="98">
        <f t="shared" si="6"/>
        <v>0.5950435879</v>
      </c>
      <c r="F382" s="50">
        <v>29640.0</v>
      </c>
      <c r="G382" s="98">
        <f t="shared" si="2"/>
        <v>0.01883679362</v>
      </c>
      <c r="H382" s="50">
        <v>26800.0</v>
      </c>
      <c r="I382" s="98">
        <f t="shared" si="3"/>
        <v>-0.09581646424</v>
      </c>
      <c r="J382" s="50">
        <v>24502.0</v>
      </c>
      <c r="K382" s="98">
        <f t="shared" si="4"/>
        <v>-0.08574626866</v>
      </c>
      <c r="L382" s="98">
        <f t="shared" si="7"/>
        <v>0.343385054</v>
      </c>
    </row>
    <row r="383">
      <c r="A383" s="20" t="s">
        <v>1655</v>
      </c>
      <c r="B383" s="29" t="s">
        <v>1596</v>
      </c>
      <c r="C383" s="50">
        <v>14115.0</v>
      </c>
      <c r="D383" s="50">
        <v>11696.0</v>
      </c>
      <c r="E383" s="98">
        <f t="shared" si="6"/>
        <v>-0.1713779667</v>
      </c>
      <c r="F383" s="50">
        <v>11158.0</v>
      </c>
      <c r="G383" s="98">
        <f t="shared" si="2"/>
        <v>-0.04599863201</v>
      </c>
      <c r="H383" s="50">
        <v>8458.0</v>
      </c>
      <c r="I383" s="98">
        <f t="shared" si="3"/>
        <v>-0.2419788493</v>
      </c>
      <c r="J383" s="50">
        <v>8141.0</v>
      </c>
      <c r="K383" s="98">
        <f t="shared" si="4"/>
        <v>-0.03747930953</v>
      </c>
      <c r="L383" s="98">
        <f t="shared" si="7"/>
        <v>-0.4232376904</v>
      </c>
    </row>
    <row r="384">
      <c r="A384" s="20" t="s">
        <v>1656</v>
      </c>
      <c r="B384" s="29" t="s">
        <v>1596</v>
      </c>
      <c r="C384" s="50">
        <v>7034.0</v>
      </c>
      <c r="D384" s="50">
        <v>8766.0</v>
      </c>
      <c r="E384" s="98">
        <f t="shared" si="6"/>
        <v>0.2462325846</v>
      </c>
      <c r="F384" s="50">
        <v>8841.0</v>
      </c>
      <c r="G384" s="98">
        <f t="shared" si="2"/>
        <v>0.00855578371</v>
      </c>
      <c r="H384" s="50">
        <v>6172.0</v>
      </c>
      <c r="I384" s="98">
        <f t="shared" si="3"/>
        <v>-0.3018889266</v>
      </c>
      <c r="J384" s="50">
        <v>6278.0</v>
      </c>
      <c r="K384" s="98">
        <f t="shared" si="4"/>
        <v>0.01717433571</v>
      </c>
      <c r="L384" s="98">
        <f t="shared" si="7"/>
        <v>-0.1074779642</v>
      </c>
    </row>
    <row r="385">
      <c r="A385" s="20" t="s">
        <v>881</v>
      </c>
      <c r="B385" s="29" t="s">
        <v>1596</v>
      </c>
      <c r="C385" s="50">
        <v>8597.0</v>
      </c>
      <c r="D385" s="50">
        <v>10839.0</v>
      </c>
      <c r="E385" s="98">
        <f t="shared" si="6"/>
        <v>0.2607886472</v>
      </c>
      <c r="F385" s="50">
        <v>11473.0</v>
      </c>
      <c r="G385" s="98">
        <f t="shared" si="2"/>
        <v>0.05849248086</v>
      </c>
      <c r="H385" s="50">
        <v>10617.0</v>
      </c>
      <c r="I385" s="98">
        <f t="shared" si="3"/>
        <v>-0.0746099538</v>
      </c>
      <c r="J385" s="50">
        <v>10768.0</v>
      </c>
      <c r="K385" s="98">
        <f t="shared" si="4"/>
        <v>0.01422247339</v>
      </c>
      <c r="L385" s="98">
        <f t="shared" si="7"/>
        <v>0.2525299523</v>
      </c>
    </row>
    <row r="386">
      <c r="A386" s="20" t="s">
        <v>1657</v>
      </c>
      <c r="B386" s="29" t="s">
        <v>1596</v>
      </c>
      <c r="C386" s="50">
        <v>4828.0</v>
      </c>
      <c r="D386" s="50">
        <v>13288.0</v>
      </c>
      <c r="E386" s="98">
        <f t="shared" si="6"/>
        <v>1.752278376</v>
      </c>
      <c r="F386" s="50">
        <v>15291.0</v>
      </c>
      <c r="G386" s="98">
        <f t="shared" si="2"/>
        <v>0.1507375075</v>
      </c>
      <c r="H386" s="50">
        <v>14997.0</v>
      </c>
      <c r="I386" s="98">
        <f t="shared" si="3"/>
        <v>-0.01922699627</v>
      </c>
      <c r="J386" s="50">
        <v>15145.0</v>
      </c>
      <c r="K386" s="98">
        <f t="shared" si="4"/>
        <v>0.009868640395</v>
      </c>
      <c r="L386" s="98">
        <f t="shared" si="7"/>
        <v>2.136909693</v>
      </c>
    </row>
    <row r="387">
      <c r="A387" s="20" t="s">
        <v>1658</v>
      </c>
      <c r="B387" s="29" t="s">
        <v>1596</v>
      </c>
      <c r="C387" s="50">
        <v>10451.0</v>
      </c>
      <c r="D387" s="50">
        <v>22003.0</v>
      </c>
      <c r="E387" s="98">
        <f t="shared" si="6"/>
        <v>1.10534877</v>
      </c>
      <c r="F387" s="50">
        <v>19601.0</v>
      </c>
      <c r="G387" s="98">
        <f t="shared" si="2"/>
        <v>-0.1091669318</v>
      </c>
      <c r="H387" s="50">
        <v>18290.0</v>
      </c>
      <c r="I387" s="98">
        <f t="shared" si="3"/>
        <v>-0.06688434264</v>
      </c>
      <c r="J387" s="50">
        <v>16675.0</v>
      </c>
      <c r="K387" s="98">
        <f t="shared" si="4"/>
        <v>-0.08829961728</v>
      </c>
      <c r="L387" s="98">
        <f t="shared" si="7"/>
        <v>0.5955410965</v>
      </c>
    </row>
    <row r="388">
      <c r="A388" s="20" t="s">
        <v>1659</v>
      </c>
      <c r="B388" s="29" t="s">
        <v>1596</v>
      </c>
      <c r="C388" s="50">
        <v>3261.0</v>
      </c>
      <c r="D388" s="50">
        <v>3932.0</v>
      </c>
      <c r="E388" s="98">
        <f t="shared" si="6"/>
        <v>0.2057651027</v>
      </c>
      <c r="F388" s="50">
        <v>3937.0</v>
      </c>
      <c r="G388" s="98">
        <f t="shared" si="2"/>
        <v>0.001271617497</v>
      </c>
      <c r="H388" s="50">
        <v>4346.0</v>
      </c>
      <c r="I388" s="98">
        <f t="shared" si="3"/>
        <v>0.1038862078</v>
      </c>
      <c r="J388" s="50">
        <v>4925.0</v>
      </c>
      <c r="K388" s="98">
        <f t="shared" si="4"/>
        <v>0.1332259549</v>
      </c>
      <c r="L388" s="98">
        <f t="shared" si="7"/>
        <v>0.5102729224</v>
      </c>
    </row>
    <row r="389">
      <c r="A389" s="20" t="s">
        <v>1660</v>
      </c>
      <c r="B389" s="29" t="s">
        <v>1596</v>
      </c>
      <c r="C389" s="50">
        <v>20565.0</v>
      </c>
      <c r="D389" s="50">
        <v>26228.0</v>
      </c>
      <c r="E389" s="98">
        <f t="shared" si="6"/>
        <v>0.2753707756</v>
      </c>
      <c r="F389" s="50">
        <v>36097.0</v>
      </c>
      <c r="G389" s="98">
        <f t="shared" si="2"/>
        <v>0.3762772609</v>
      </c>
      <c r="H389" s="50">
        <v>36752.0</v>
      </c>
      <c r="I389" s="98">
        <f t="shared" si="3"/>
        <v>0.01814555226</v>
      </c>
      <c r="J389" s="50">
        <v>43879.0</v>
      </c>
      <c r="K389" s="98">
        <f t="shared" si="4"/>
        <v>0.1939214192</v>
      </c>
      <c r="L389" s="98">
        <f t="shared" si="7"/>
        <v>1.133673717</v>
      </c>
    </row>
    <row r="390">
      <c r="A390" s="20" t="s">
        <v>1661</v>
      </c>
      <c r="B390" s="29" t="s">
        <v>1596</v>
      </c>
      <c r="C390" s="50">
        <v>8918.0</v>
      </c>
      <c r="D390" s="50">
        <v>10736.0</v>
      </c>
      <c r="E390" s="98">
        <f t="shared" si="6"/>
        <v>0.2038573671</v>
      </c>
      <c r="F390" s="50">
        <v>10407.0</v>
      </c>
      <c r="G390" s="98">
        <f t="shared" si="2"/>
        <v>-0.03064456036</v>
      </c>
      <c r="H390" s="50">
        <v>8372.0</v>
      </c>
      <c r="I390" s="98">
        <f t="shared" si="3"/>
        <v>-0.1955414625</v>
      </c>
      <c r="J390" s="50">
        <v>9117.0</v>
      </c>
      <c r="K390" s="98">
        <f t="shared" si="4"/>
        <v>0.08898709986</v>
      </c>
      <c r="L390" s="98">
        <f t="shared" si="7"/>
        <v>0.02231442027</v>
      </c>
    </row>
    <row r="391">
      <c r="A391" s="20" t="s">
        <v>247</v>
      </c>
      <c r="B391" s="29" t="s">
        <v>1596</v>
      </c>
      <c r="C391" s="50">
        <v>6431.0</v>
      </c>
      <c r="D391" s="50">
        <v>6918.0</v>
      </c>
      <c r="E391" s="98">
        <f t="shared" si="6"/>
        <v>0.0757269476</v>
      </c>
      <c r="F391" s="50">
        <v>6455.0</v>
      </c>
      <c r="G391" s="98">
        <f t="shared" si="2"/>
        <v>-0.06692685747</v>
      </c>
      <c r="H391" s="50">
        <v>6340.0</v>
      </c>
      <c r="I391" s="98">
        <f t="shared" si="3"/>
        <v>-0.01781564679</v>
      </c>
      <c r="J391" s="50">
        <v>7680.0</v>
      </c>
      <c r="K391" s="98">
        <f t="shared" si="4"/>
        <v>0.2113564669</v>
      </c>
      <c r="L391" s="98">
        <f t="shared" si="7"/>
        <v>0.1942155186</v>
      </c>
    </row>
    <row r="392">
      <c r="A392" s="20" t="s">
        <v>1662</v>
      </c>
      <c r="B392" s="29" t="s">
        <v>1596</v>
      </c>
      <c r="C392" s="50">
        <v>12400.0</v>
      </c>
      <c r="D392" s="50">
        <v>12757.0</v>
      </c>
      <c r="E392" s="98">
        <f t="shared" si="6"/>
        <v>0.02879032258</v>
      </c>
      <c r="F392" s="50">
        <v>14786.0</v>
      </c>
      <c r="G392" s="98">
        <f t="shared" si="2"/>
        <v>0.1590499334</v>
      </c>
      <c r="H392" s="50">
        <v>19509.0</v>
      </c>
      <c r="I392" s="98">
        <f t="shared" si="3"/>
        <v>0.3194237793</v>
      </c>
      <c r="J392" s="50">
        <v>25064.0</v>
      </c>
      <c r="K392" s="98">
        <f t="shared" si="4"/>
        <v>0.2847403762</v>
      </c>
      <c r="L392" s="98">
        <f t="shared" si="7"/>
        <v>1.021290323</v>
      </c>
    </row>
    <row r="393">
      <c r="A393" s="20" t="s">
        <v>1421</v>
      </c>
      <c r="B393" s="29" t="s">
        <v>1596</v>
      </c>
      <c r="C393" s="50">
        <v>11056.0</v>
      </c>
      <c r="D393" s="50">
        <v>18692.0</v>
      </c>
      <c r="E393" s="98">
        <f t="shared" si="6"/>
        <v>0.6906657019</v>
      </c>
      <c r="F393" s="50">
        <v>23370.0</v>
      </c>
      <c r="G393" s="98">
        <f t="shared" si="2"/>
        <v>0.2502674941</v>
      </c>
      <c r="H393" s="50">
        <v>26206.0</v>
      </c>
      <c r="I393" s="98">
        <f t="shared" si="3"/>
        <v>0.1213521609</v>
      </c>
      <c r="J393" s="50">
        <v>31024.0</v>
      </c>
      <c r="K393" s="98">
        <f t="shared" si="4"/>
        <v>0.1838510265</v>
      </c>
      <c r="L393" s="98">
        <f t="shared" si="7"/>
        <v>1.806078148</v>
      </c>
    </row>
    <row r="394">
      <c r="A394" s="20" t="s">
        <v>1663</v>
      </c>
      <c r="B394" s="29" t="s">
        <v>1596</v>
      </c>
      <c r="C394" s="50">
        <v>31919.0</v>
      </c>
      <c r="D394" s="50">
        <v>55562.0</v>
      </c>
      <c r="E394" s="98">
        <f t="shared" si="6"/>
        <v>0.7407186942</v>
      </c>
      <c r="F394" s="50">
        <v>72058.0</v>
      </c>
      <c r="G394" s="98">
        <f t="shared" si="2"/>
        <v>0.2968935603</v>
      </c>
      <c r="H394" s="50">
        <v>55128.0</v>
      </c>
      <c r="I394" s="98">
        <f t="shared" si="3"/>
        <v>-0.2349496239</v>
      </c>
      <c r="J394" s="50">
        <v>53930.0</v>
      </c>
      <c r="K394" s="98">
        <f t="shared" si="4"/>
        <v>-0.02173124365</v>
      </c>
      <c r="L394" s="98">
        <f t="shared" si="7"/>
        <v>0.6895892728</v>
      </c>
    </row>
    <row r="395">
      <c r="A395" s="20" t="s">
        <v>342</v>
      </c>
      <c r="B395" s="29" t="s">
        <v>1596</v>
      </c>
      <c r="C395" s="50">
        <v>10885.0</v>
      </c>
      <c r="D395" s="50">
        <v>11860.0</v>
      </c>
      <c r="E395" s="98">
        <f t="shared" si="6"/>
        <v>0.08957280661</v>
      </c>
      <c r="F395" s="50">
        <v>11828.0</v>
      </c>
      <c r="G395" s="98">
        <f t="shared" si="2"/>
        <v>-0.002698145025</v>
      </c>
      <c r="H395" s="50">
        <v>11181.0</v>
      </c>
      <c r="I395" s="98">
        <f t="shared" si="3"/>
        <v>-0.05470071018</v>
      </c>
      <c r="J395" s="50">
        <v>10236.0</v>
      </c>
      <c r="K395" s="98">
        <f t="shared" si="4"/>
        <v>-0.08451837939</v>
      </c>
      <c r="L395" s="98">
        <f t="shared" si="7"/>
        <v>-0.05962333486</v>
      </c>
    </row>
    <row r="396">
      <c r="A396" s="20" t="s">
        <v>631</v>
      </c>
      <c r="B396" s="29" t="s">
        <v>1596</v>
      </c>
      <c r="C396" s="50">
        <v>21964.0</v>
      </c>
      <c r="D396" s="50">
        <v>28174.0</v>
      </c>
      <c r="E396" s="98">
        <f t="shared" si="6"/>
        <v>0.2827353852</v>
      </c>
      <c r="F396" s="50">
        <v>28147.0</v>
      </c>
      <c r="G396" s="98">
        <f t="shared" si="2"/>
        <v>-0.0009583303755</v>
      </c>
      <c r="H396" s="50">
        <v>25030.0</v>
      </c>
      <c r="I396" s="98">
        <f t="shared" si="3"/>
        <v>-0.1107400433</v>
      </c>
      <c r="J396" s="50">
        <v>24230.0</v>
      </c>
      <c r="K396" s="98">
        <f t="shared" si="4"/>
        <v>-0.03196164602</v>
      </c>
      <c r="L396" s="98">
        <f t="shared" si="7"/>
        <v>0.1031688217</v>
      </c>
    </row>
    <row r="397">
      <c r="A397" s="20" t="s">
        <v>1664</v>
      </c>
      <c r="B397" s="29" t="s">
        <v>1596</v>
      </c>
      <c r="C397" s="50">
        <v>14677.0</v>
      </c>
      <c r="D397" s="50">
        <v>46775.0</v>
      </c>
      <c r="E397" s="98">
        <f t="shared" si="6"/>
        <v>2.186959188</v>
      </c>
      <c r="F397" s="50">
        <v>54676.0</v>
      </c>
      <c r="G397" s="98">
        <f t="shared" si="2"/>
        <v>0.1689150187</v>
      </c>
      <c r="H397" s="50">
        <v>58622.0</v>
      </c>
      <c r="I397" s="98">
        <f t="shared" si="3"/>
        <v>0.07217060502</v>
      </c>
      <c r="J397" s="50">
        <v>59722.0</v>
      </c>
      <c r="K397" s="98">
        <f t="shared" si="4"/>
        <v>0.01876428645</v>
      </c>
      <c r="L397" s="98">
        <f t="shared" si="7"/>
        <v>3.069087688</v>
      </c>
    </row>
    <row r="398">
      <c r="A398" s="20" t="s">
        <v>439</v>
      </c>
      <c r="B398" s="29" t="s">
        <v>1596</v>
      </c>
      <c r="C398" s="50">
        <v>5237.0</v>
      </c>
      <c r="D398" s="50">
        <v>6151.0</v>
      </c>
      <c r="E398" s="98">
        <f t="shared" si="6"/>
        <v>0.1745274012</v>
      </c>
      <c r="F398" s="50">
        <v>5342.0</v>
      </c>
      <c r="G398" s="98">
        <f t="shared" si="2"/>
        <v>-0.1315233295</v>
      </c>
      <c r="H398" s="50">
        <v>5032.0</v>
      </c>
      <c r="I398" s="98">
        <f t="shared" si="3"/>
        <v>-0.05803070011</v>
      </c>
      <c r="J398" s="50">
        <v>5726.0</v>
      </c>
      <c r="K398" s="98">
        <f t="shared" si="4"/>
        <v>0.1379173291</v>
      </c>
      <c r="L398" s="98">
        <f t="shared" si="7"/>
        <v>0.09337406912</v>
      </c>
    </row>
    <row r="399">
      <c r="A399" s="20" t="s">
        <v>1665</v>
      </c>
      <c r="B399" s="29" t="s">
        <v>1596</v>
      </c>
      <c r="C399" s="50">
        <v>5341.0</v>
      </c>
      <c r="D399" s="50">
        <v>5110.0</v>
      </c>
      <c r="E399" s="98">
        <f t="shared" si="6"/>
        <v>-0.04325032765</v>
      </c>
      <c r="F399" s="50">
        <v>6105.0</v>
      </c>
      <c r="G399" s="98">
        <f t="shared" si="2"/>
        <v>0.1947162427</v>
      </c>
      <c r="H399" s="50">
        <v>6056.0</v>
      </c>
      <c r="I399" s="98">
        <f t="shared" si="3"/>
        <v>-0.008026208026</v>
      </c>
      <c r="J399" s="50">
        <v>6417.0</v>
      </c>
      <c r="K399" s="98">
        <f t="shared" si="4"/>
        <v>0.05961030383</v>
      </c>
      <c r="L399" s="98">
        <f t="shared" si="7"/>
        <v>0.2014604007</v>
      </c>
    </row>
    <row r="400">
      <c r="A400" s="20" t="s">
        <v>1666</v>
      </c>
      <c r="B400" s="29" t="s">
        <v>1596</v>
      </c>
      <c r="C400" s="50">
        <v>11900.0</v>
      </c>
      <c r="D400" s="50">
        <v>15934.0</v>
      </c>
      <c r="E400" s="98">
        <f t="shared" si="6"/>
        <v>0.3389915966</v>
      </c>
      <c r="F400" s="50">
        <v>16897.0</v>
      </c>
      <c r="G400" s="98">
        <f t="shared" si="2"/>
        <v>0.06043680181</v>
      </c>
      <c r="H400" s="50">
        <v>20808.0</v>
      </c>
      <c r="I400" s="98">
        <f t="shared" si="3"/>
        <v>0.2314612061</v>
      </c>
      <c r="J400" s="50">
        <v>26105.0</v>
      </c>
      <c r="K400" s="98">
        <f t="shared" si="4"/>
        <v>0.2545655517</v>
      </c>
      <c r="L400" s="98">
        <f t="shared" si="7"/>
        <v>1.193697479</v>
      </c>
    </row>
    <row r="401">
      <c r="A401" s="20" t="s">
        <v>1667</v>
      </c>
      <c r="B401" s="29" t="s">
        <v>1596</v>
      </c>
      <c r="C401" s="50">
        <v>15985.0</v>
      </c>
      <c r="D401" s="50">
        <v>23441.0</v>
      </c>
      <c r="E401" s="98">
        <f t="shared" si="6"/>
        <v>0.466437285</v>
      </c>
      <c r="F401" s="50">
        <v>24210.0</v>
      </c>
      <c r="G401" s="98">
        <f t="shared" si="2"/>
        <v>0.03280576767</v>
      </c>
      <c r="H401" s="50">
        <v>15944.0</v>
      </c>
      <c r="I401" s="98">
        <f t="shared" si="3"/>
        <v>-0.3414291615</v>
      </c>
      <c r="J401" s="50">
        <v>15084.0</v>
      </c>
      <c r="K401" s="98">
        <f t="shared" si="4"/>
        <v>-0.05393878575</v>
      </c>
      <c r="L401" s="98">
        <f t="shared" si="7"/>
        <v>-0.05636534251</v>
      </c>
    </row>
    <row r="402">
      <c r="A402" s="20" t="s">
        <v>1668</v>
      </c>
      <c r="B402" s="29" t="s">
        <v>1596</v>
      </c>
      <c r="C402" s="50">
        <v>12061.0</v>
      </c>
      <c r="D402" s="50">
        <v>10078.0</v>
      </c>
      <c r="E402" s="98">
        <f t="shared" si="6"/>
        <v>-0.1644142277</v>
      </c>
      <c r="F402" s="50">
        <v>11376.0</v>
      </c>
      <c r="G402" s="98">
        <f t="shared" si="2"/>
        <v>0.1287953959</v>
      </c>
      <c r="H402" s="50">
        <v>10844.0</v>
      </c>
      <c r="I402" s="98">
        <f t="shared" si="3"/>
        <v>-0.04676511955</v>
      </c>
      <c r="J402" s="50">
        <v>11025.0</v>
      </c>
      <c r="K402" s="98">
        <f t="shared" si="4"/>
        <v>0.01669125784</v>
      </c>
      <c r="L402" s="98">
        <f t="shared" si="7"/>
        <v>-0.08589669182</v>
      </c>
    </row>
    <row r="403">
      <c r="A403" s="20" t="s">
        <v>1669</v>
      </c>
      <c r="B403" s="29" t="s">
        <v>1670</v>
      </c>
      <c r="C403" s="50">
        <v>11667.0</v>
      </c>
      <c r="D403" s="50">
        <v>14420.0</v>
      </c>
      <c r="E403" s="98">
        <f t="shared" si="6"/>
        <v>0.2359646867</v>
      </c>
      <c r="F403" s="50">
        <v>14259.0</v>
      </c>
      <c r="G403" s="98">
        <f t="shared" si="2"/>
        <v>-0.01116504854</v>
      </c>
      <c r="H403" s="50">
        <v>13891.0</v>
      </c>
      <c r="I403" s="98">
        <f t="shared" si="3"/>
        <v>-0.02580826145</v>
      </c>
      <c r="J403" s="50">
        <v>13196.0</v>
      </c>
      <c r="K403" s="98">
        <f t="shared" si="4"/>
        <v>-0.05003239508</v>
      </c>
      <c r="L403" s="98">
        <f t="shared" si="7"/>
        <v>0.1310533985</v>
      </c>
    </row>
    <row r="404">
      <c r="A404" s="20" t="s">
        <v>528</v>
      </c>
      <c r="B404" s="29" t="s">
        <v>1670</v>
      </c>
      <c r="C404" s="50">
        <v>11888.0</v>
      </c>
      <c r="D404" s="50">
        <v>10998.0</v>
      </c>
      <c r="E404" s="98">
        <f t="shared" si="6"/>
        <v>-0.0748654105</v>
      </c>
      <c r="F404" s="50">
        <v>10521.0</v>
      </c>
      <c r="G404" s="98">
        <f t="shared" si="2"/>
        <v>-0.04337152209</v>
      </c>
      <c r="H404" s="50">
        <v>10437.0</v>
      </c>
      <c r="I404" s="98">
        <f t="shared" si="3"/>
        <v>-0.007984031936</v>
      </c>
      <c r="J404" s="50">
        <v>10156.0</v>
      </c>
      <c r="K404" s="98">
        <f t="shared" si="4"/>
        <v>-0.02692344543</v>
      </c>
      <c r="L404" s="98">
        <f t="shared" si="7"/>
        <v>-0.1456931359</v>
      </c>
    </row>
    <row r="405">
      <c r="A405" s="20" t="s">
        <v>1671</v>
      </c>
      <c r="B405" s="29" t="s">
        <v>1670</v>
      </c>
      <c r="C405" s="50">
        <v>19791.0</v>
      </c>
      <c r="D405" s="50">
        <v>17328.0</v>
      </c>
      <c r="E405" s="98">
        <f t="shared" si="6"/>
        <v>-0.1244505078</v>
      </c>
      <c r="F405" s="50">
        <v>17285.0</v>
      </c>
      <c r="G405" s="98">
        <f t="shared" si="2"/>
        <v>-0.002481532779</v>
      </c>
      <c r="H405" s="50">
        <v>16328.0</v>
      </c>
      <c r="I405" s="98">
        <f t="shared" si="3"/>
        <v>-0.05536592421</v>
      </c>
      <c r="J405" s="50">
        <v>17184.0</v>
      </c>
      <c r="K405" s="98">
        <f t="shared" si="4"/>
        <v>0.05242528172</v>
      </c>
      <c r="L405" s="98">
        <f t="shared" si="7"/>
        <v>-0.1317265424</v>
      </c>
    </row>
    <row r="406">
      <c r="A406" s="20" t="s">
        <v>1672</v>
      </c>
      <c r="B406" s="29" t="s">
        <v>1670</v>
      </c>
      <c r="C406" s="50">
        <v>16636.0</v>
      </c>
      <c r="D406" s="50">
        <v>28701.0</v>
      </c>
      <c r="E406" s="98">
        <f t="shared" si="6"/>
        <v>0.7252344314</v>
      </c>
      <c r="F406" s="50">
        <v>30535.0</v>
      </c>
      <c r="G406" s="98">
        <f t="shared" si="2"/>
        <v>0.06390021254</v>
      </c>
      <c r="H406" s="50">
        <v>24835.0</v>
      </c>
      <c r="I406" s="98">
        <f t="shared" si="3"/>
        <v>-0.1866710332</v>
      </c>
      <c r="J406" s="50">
        <v>24245.0</v>
      </c>
      <c r="K406" s="98">
        <f t="shared" si="4"/>
        <v>-0.02375679485</v>
      </c>
      <c r="L406" s="98">
        <f t="shared" si="7"/>
        <v>0.4573815821</v>
      </c>
    </row>
    <row r="407">
      <c r="A407" s="20" t="s">
        <v>1673</v>
      </c>
      <c r="B407" s="29" t="s">
        <v>1670</v>
      </c>
      <c r="C407" s="50">
        <v>7448.0</v>
      </c>
      <c r="D407" s="50">
        <v>12671.0</v>
      </c>
      <c r="E407" s="98">
        <f t="shared" si="6"/>
        <v>0.7012620838</v>
      </c>
      <c r="F407" s="50">
        <v>12520.0</v>
      </c>
      <c r="G407" s="98">
        <f t="shared" si="2"/>
        <v>-0.01191697577</v>
      </c>
      <c r="H407" s="50">
        <v>12264.0</v>
      </c>
      <c r="I407" s="98">
        <f t="shared" si="3"/>
        <v>-0.02044728435</v>
      </c>
      <c r="J407" s="50">
        <v>11790.0</v>
      </c>
      <c r="K407" s="98">
        <f t="shared" si="4"/>
        <v>-0.03864970646</v>
      </c>
      <c r="L407" s="98">
        <f t="shared" si="7"/>
        <v>0.5829752954</v>
      </c>
    </row>
    <row r="408">
      <c r="A408" s="20" t="s">
        <v>1258</v>
      </c>
      <c r="B408" s="29" t="s">
        <v>1670</v>
      </c>
      <c r="C408" s="50">
        <v>24888.0</v>
      </c>
      <c r="D408" s="50">
        <v>23156.0</v>
      </c>
      <c r="E408" s="98">
        <f t="shared" si="6"/>
        <v>-0.06959177113</v>
      </c>
      <c r="F408" s="50">
        <v>24080.0</v>
      </c>
      <c r="G408" s="98">
        <f t="shared" si="2"/>
        <v>0.03990326481</v>
      </c>
      <c r="H408" s="50">
        <v>22851.0</v>
      </c>
      <c r="I408" s="98">
        <f t="shared" si="3"/>
        <v>-0.05103820598</v>
      </c>
      <c r="J408" s="50">
        <v>22879.0</v>
      </c>
      <c r="K408" s="98">
        <f t="shared" si="4"/>
        <v>0.001225329307</v>
      </c>
      <c r="L408" s="98">
        <f t="shared" si="7"/>
        <v>-0.08072163292</v>
      </c>
    </row>
    <row r="409">
      <c r="A409" s="20" t="s">
        <v>1674</v>
      </c>
      <c r="B409" s="29" t="s">
        <v>1670</v>
      </c>
      <c r="C409" s="50">
        <v>23913.0</v>
      </c>
      <c r="D409" s="50">
        <v>44865.0</v>
      </c>
      <c r="E409" s="98">
        <f t="shared" si="6"/>
        <v>0.8761761385</v>
      </c>
      <c r="F409" s="50">
        <v>56570.0</v>
      </c>
      <c r="G409" s="98">
        <f t="shared" si="2"/>
        <v>0.2608937925</v>
      </c>
      <c r="H409" s="50">
        <v>69146.0</v>
      </c>
      <c r="I409" s="98">
        <f t="shared" si="3"/>
        <v>0.2223086442</v>
      </c>
      <c r="J409" s="50">
        <v>79946.0</v>
      </c>
      <c r="K409" s="98">
        <f t="shared" si="4"/>
        <v>0.1561912475</v>
      </c>
      <c r="L409" s="98">
        <f t="shared" si="7"/>
        <v>2.343202442</v>
      </c>
    </row>
    <row r="410">
      <c r="A410" s="20" t="s">
        <v>1428</v>
      </c>
      <c r="B410" s="29" t="s">
        <v>1670</v>
      </c>
      <c r="C410" s="50">
        <v>20838.0</v>
      </c>
      <c r="D410" s="50">
        <v>27626.0</v>
      </c>
      <c r="E410" s="98">
        <f t="shared" si="6"/>
        <v>0.3257510318</v>
      </c>
      <c r="F410" s="50">
        <v>29892.0</v>
      </c>
      <c r="G410" s="98">
        <f t="shared" si="2"/>
        <v>0.08202418012</v>
      </c>
      <c r="H410" s="50">
        <v>29271.0</v>
      </c>
      <c r="I410" s="98">
        <f t="shared" si="3"/>
        <v>-0.02077478924</v>
      </c>
      <c r="J410" s="50">
        <v>29782.0</v>
      </c>
      <c r="K410" s="98">
        <f t="shared" si="4"/>
        <v>0.01745755184</v>
      </c>
      <c r="L410" s="98">
        <f t="shared" si="7"/>
        <v>0.4292158556</v>
      </c>
    </row>
    <row r="411">
      <c r="A411" s="20" t="s">
        <v>1675</v>
      </c>
      <c r="B411" s="29" t="s">
        <v>1670</v>
      </c>
      <c r="C411" s="50">
        <v>14081.0</v>
      </c>
      <c r="D411" s="50">
        <v>15843.0</v>
      </c>
      <c r="E411" s="98">
        <f t="shared" si="6"/>
        <v>0.1251331582</v>
      </c>
      <c r="F411" s="50">
        <v>16728.0</v>
      </c>
      <c r="G411" s="98">
        <f t="shared" si="2"/>
        <v>0.05586063246</v>
      </c>
      <c r="H411" s="50">
        <v>17046.0</v>
      </c>
      <c r="I411" s="98">
        <f t="shared" si="3"/>
        <v>0.01901004304</v>
      </c>
      <c r="J411" s="50">
        <v>17932.0</v>
      </c>
      <c r="K411" s="98">
        <f t="shared" si="4"/>
        <v>0.0519770034</v>
      </c>
      <c r="L411" s="98">
        <f t="shared" si="7"/>
        <v>0.2734890988</v>
      </c>
    </row>
    <row r="412">
      <c r="A412" s="20" t="s">
        <v>1676</v>
      </c>
      <c r="B412" s="29" t="s">
        <v>1670</v>
      </c>
      <c r="C412" s="50">
        <v>18546.0</v>
      </c>
      <c r="D412" s="50">
        <v>19748.0</v>
      </c>
      <c r="E412" s="98">
        <f t="shared" si="6"/>
        <v>0.06481181926</v>
      </c>
      <c r="F412" s="50">
        <v>19800.0</v>
      </c>
      <c r="G412" s="98">
        <f t="shared" si="2"/>
        <v>0.002633178043</v>
      </c>
      <c r="H412" s="50">
        <v>19550.0</v>
      </c>
      <c r="I412" s="98">
        <f t="shared" si="3"/>
        <v>-0.01262626263</v>
      </c>
      <c r="J412" s="50">
        <v>20991.0</v>
      </c>
      <c r="K412" s="98">
        <f t="shared" si="4"/>
        <v>0.0737084399</v>
      </c>
      <c r="L412" s="98">
        <f t="shared" si="7"/>
        <v>0.1318343578</v>
      </c>
    </row>
    <row r="413">
      <c r="A413" s="20" t="s">
        <v>639</v>
      </c>
      <c r="B413" s="29" t="s">
        <v>1670</v>
      </c>
      <c r="C413" s="50">
        <v>7537.0</v>
      </c>
      <c r="D413" s="50">
        <v>15981.0</v>
      </c>
      <c r="E413" s="98">
        <f t="shared" si="6"/>
        <v>1.120339658</v>
      </c>
      <c r="F413" s="50">
        <v>18556.0</v>
      </c>
      <c r="G413" s="98">
        <f t="shared" si="2"/>
        <v>0.1611288405</v>
      </c>
      <c r="H413" s="50">
        <v>18667.0</v>
      </c>
      <c r="I413" s="98">
        <f t="shared" si="3"/>
        <v>0.005981892649</v>
      </c>
      <c r="J413" s="50">
        <v>19838.0</v>
      </c>
      <c r="K413" s="98">
        <f t="shared" si="4"/>
        <v>0.06273102266</v>
      </c>
      <c r="L413" s="98">
        <f t="shared" si="7"/>
        <v>1.63208173</v>
      </c>
    </row>
    <row r="414">
      <c r="A414" s="20" t="s">
        <v>1229</v>
      </c>
      <c r="B414" s="29" t="s">
        <v>1670</v>
      </c>
      <c r="C414" s="50">
        <v>14293.0</v>
      </c>
      <c r="D414" s="50">
        <v>17119.0</v>
      </c>
      <c r="E414" s="98">
        <f t="shared" si="6"/>
        <v>0.1977191632</v>
      </c>
      <c r="F414" s="50">
        <v>17845.0</v>
      </c>
      <c r="G414" s="98">
        <f t="shared" si="2"/>
        <v>0.04240901922</v>
      </c>
      <c r="H414" s="50">
        <v>17617.0</v>
      </c>
      <c r="I414" s="98">
        <f t="shared" si="3"/>
        <v>-0.01277668815</v>
      </c>
      <c r="J414" s="50">
        <v>17986.0</v>
      </c>
      <c r="K414" s="98">
        <f t="shared" si="4"/>
        <v>0.02094567747</v>
      </c>
      <c r="L414" s="98">
        <f t="shared" si="7"/>
        <v>0.2583782271</v>
      </c>
    </row>
    <row r="415">
      <c r="A415" s="20" t="s">
        <v>1388</v>
      </c>
      <c r="B415" s="29" t="s">
        <v>1670</v>
      </c>
      <c r="C415" s="50">
        <v>5595.0</v>
      </c>
      <c r="D415" s="50">
        <v>17090.0</v>
      </c>
      <c r="E415" s="98">
        <f t="shared" si="6"/>
        <v>2.054512958</v>
      </c>
      <c r="F415" s="50">
        <v>17783.0</v>
      </c>
      <c r="G415" s="98">
        <f t="shared" si="2"/>
        <v>0.04055002926</v>
      </c>
      <c r="H415" s="50">
        <v>17605.0</v>
      </c>
      <c r="I415" s="98">
        <f t="shared" si="3"/>
        <v>-0.01000955969</v>
      </c>
      <c r="J415" s="50">
        <v>17584.0</v>
      </c>
      <c r="K415" s="98">
        <f t="shared" si="4"/>
        <v>-0.001192842942</v>
      </c>
      <c r="L415" s="98">
        <f t="shared" si="7"/>
        <v>2.142806077</v>
      </c>
    </row>
    <row r="416">
      <c r="A416" s="20" t="s">
        <v>814</v>
      </c>
      <c r="B416" s="29" t="s">
        <v>1670</v>
      </c>
      <c r="C416" s="50">
        <v>12351.0</v>
      </c>
      <c r="D416" s="50">
        <v>20117.0</v>
      </c>
      <c r="E416" s="98">
        <f t="shared" si="6"/>
        <v>0.628774998</v>
      </c>
      <c r="F416" s="50">
        <v>21549.0</v>
      </c>
      <c r="G416" s="98">
        <f t="shared" si="2"/>
        <v>0.07118357608</v>
      </c>
      <c r="H416" s="50">
        <v>22326.0</v>
      </c>
      <c r="I416" s="98">
        <f t="shared" si="3"/>
        <v>0.03605735765</v>
      </c>
      <c r="J416" s="50">
        <v>22770.0</v>
      </c>
      <c r="K416" s="98">
        <f t="shared" si="4"/>
        <v>0.01988712712</v>
      </c>
      <c r="L416" s="98">
        <f t="shared" si="7"/>
        <v>0.843575419</v>
      </c>
    </row>
    <row r="417">
      <c r="A417" s="20" t="s">
        <v>1554</v>
      </c>
      <c r="B417" s="29" t="s">
        <v>1670</v>
      </c>
      <c r="C417" s="50">
        <v>16943.0</v>
      </c>
      <c r="D417" s="50">
        <v>19047.0</v>
      </c>
      <c r="E417" s="98">
        <f t="shared" si="6"/>
        <v>0.1241810777</v>
      </c>
      <c r="F417" s="50">
        <v>19421.0</v>
      </c>
      <c r="G417" s="98">
        <f t="shared" si="2"/>
        <v>0.01963563816</v>
      </c>
      <c r="H417" s="50">
        <v>19422.0</v>
      </c>
      <c r="I417" s="98">
        <f t="shared" si="3"/>
        <v>0.00005149065445</v>
      </c>
      <c r="J417" s="50">
        <v>18047.0</v>
      </c>
      <c r="K417" s="98">
        <f t="shared" si="4"/>
        <v>-0.07079600453</v>
      </c>
      <c r="L417" s="98">
        <f t="shared" si="7"/>
        <v>0.06515965295</v>
      </c>
    </row>
    <row r="418">
      <c r="A418" s="20" t="s">
        <v>1677</v>
      </c>
      <c r="B418" s="29" t="s">
        <v>1670</v>
      </c>
      <c r="C418" s="50">
        <v>18936.0</v>
      </c>
      <c r="D418" s="50">
        <v>17765.0</v>
      </c>
      <c r="E418" s="98">
        <f t="shared" si="6"/>
        <v>-0.06183988171</v>
      </c>
      <c r="F418" s="50">
        <v>17560.0</v>
      </c>
      <c r="G418" s="98">
        <f t="shared" si="2"/>
        <v>-0.01153954405</v>
      </c>
      <c r="H418" s="50">
        <v>16760.0</v>
      </c>
      <c r="I418" s="98">
        <f t="shared" si="3"/>
        <v>-0.04555808656</v>
      </c>
      <c r="J418" s="50">
        <v>16884.0</v>
      </c>
      <c r="K418" s="98">
        <f t="shared" si="4"/>
        <v>0.007398568019</v>
      </c>
      <c r="L418" s="98">
        <f t="shared" si="7"/>
        <v>-0.108365019</v>
      </c>
    </row>
    <row r="419">
      <c r="A419" s="20" t="s">
        <v>1678</v>
      </c>
      <c r="B419" s="29" t="s">
        <v>1670</v>
      </c>
      <c r="C419" s="50">
        <v>11461.0</v>
      </c>
      <c r="D419" s="50">
        <v>25011.0</v>
      </c>
      <c r="E419" s="98">
        <f t="shared" si="6"/>
        <v>1.182270308</v>
      </c>
      <c r="F419" s="50">
        <v>34675.0</v>
      </c>
      <c r="G419" s="98">
        <f t="shared" si="2"/>
        <v>0.3863899884</v>
      </c>
      <c r="H419" s="50">
        <v>38476.0</v>
      </c>
      <c r="I419" s="98">
        <f t="shared" si="3"/>
        <v>0.1096178803</v>
      </c>
      <c r="J419" s="50">
        <v>43845.0</v>
      </c>
      <c r="K419" s="98">
        <f t="shared" si="4"/>
        <v>0.1395415324</v>
      </c>
      <c r="L419" s="98">
        <f t="shared" si="7"/>
        <v>2.82558241</v>
      </c>
    </row>
    <row r="420">
      <c r="A420" s="20" t="s">
        <v>1390</v>
      </c>
      <c r="B420" s="29" t="s">
        <v>1670</v>
      </c>
      <c r="C420" s="50">
        <v>8240.0</v>
      </c>
      <c r="D420" s="50">
        <v>16741.0</v>
      </c>
      <c r="E420" s="98">
        <f t="shared" si="6"/>
        <v>1.031674757</v>
      </c>
      <c r="F420" s="50">
        <v>17760.0</v>
      </c>
      <c r="G420" s="98">
        <f t="shared" si="2"/>
        <v>0.06086852637</v>
      </c>
      <c r="H420" s="50">
        <v>18737.0</v>
      </c>
      <c r="I420" s="98">
        <f t="shared" si="3"/>
        <v>0.05501126126</v>
      </c>
      <c r="J420" s="50">
        <v>19258.0</v>
      </c>
      <c r="K420" s="98">
        <f t="shared" si="4"/>
        <v>0.02780594546</v>
      </c>
      <c r="L420" s="98">
        <f t="shared" si="7"/>
        <v>1.337135922</v>
      </c>
    </row>
    <row r="421">
      <c r="A421" s="20" t="s">
        <v>1679</v>
      </c>
      <c r="B421" s="29" t="s">
        <v>1670</v>
      </c>
      <c r="C421" s="50">
        <v>14534.0</v>
      </c>
      <c r="D421" s="50">
        <v>15375.0</v>
      </c>
      <c r="E421" s="98">
        <f t="shared" si="6"/>
        <v>0.05786431815</v>
      </c>
      <c r="F421" s="50">
        <v>15431.0</v>
      </c>
      <c r="G421" s="98">
        <f t="shared" si="2"/>
        <v>0.003642276423</v>
      </c>
      <c r="H421" s="50">
        <v>14637.0</v>
      </c>
      <c r="I421" s="98">
        <f t="shared" si="3"/>
        <v>-0.05145486359</v>
      </c>
      <c r="J421" s="50">
        <v>15227.0</v>
      </c>
      <c r="K421" s="98">
        <f t="shared" si="4"/>
        <v>0.04030880645</v>
      </c>
      <c r="L421" s="98">
        <f t="shared" si="7"/>
        <v>0.04768129902</v>
      </c>
    </row>
    <row r="422">
      <c r="A422" s="20" t="s">
        <v>1393</v>
      </c>
      <c r="B422" s="29" t="s">
        <v>1670</v>
      </c>
      <c r="C422" s="50">
        <v>11513.0</v>
      </c>
      <c r="D422" s="50">
        <v>10736.0</v>
      </c>
      <c r="E422" s="98">
        <f t="shared" si="6"/>
        <v>-0.06748892556</v>
      </c>
      <c r="F422" s="50">
        <v>10506.0</v>
      </c>
      <c r="G422" s="98">
        <f t="shared" si="2"/>
        <v>-0.02142324888</v>
      </c>
      <c r="H422" s="50">
        <v>10384.0</v>
      </c>
      <c r="I422" s="98">
        <f t="shared" si="3"/>
        <v>-0.01161241196</v>
      </c>
      <c r="J422" s="50">
        <v>10233.0</v>
      </c>
      <c r="K422" s="98">
        <f t="shared" si="4"/>
        <v>-0.01454160247</v>
      </c>
      <c r="L422" s="98">
        <f t="shared" si="7"/>
        <v>-0.1111786676</v>
      </c>
    </row>
    <row r="423">
      <c r="A423" s="20" t="s">
        <v>532</v>
      </c>
      <c r="B423" s="29" t="s">
        <v>1670</v>
      </c>
      <c r="C423" s="50">
        <v>4248.0</v>
      </c>
      <c r="D423" s="50">
        <v>12766.0</v>
      </c>
      <c r="E423" s="98">
        <f t="shared" si="6"/>
        <v>2.005178908</v>
      </c>
      <c r="F423" s="50">
        <v>15660.0</v>
      </c>
      <c r="G423" s="98">
        <f t="shared" si="2"/>
        <v>0.226695911</v>
      </c>
      <c r="H423" s="50">
        <v>16107.0</v>
      </c>
      <c r="I423" s="98">
        <f t="shared" si="3"/>
        <v>0.0285440613</v>
      </c>
      <c r="J423" s="50">
        <v>17762.0</v>
      </c>
      <c r="K423" s="98">
        <f t="shared" si="4"/>
        <v>0.102750357</v>
      </c>
      <c r="L423" s="98">
        <f t="shared" si="7"/>
        <v>3.18126177</v>
      </c>
    </row>
    <row r="424">
      <c r="A424" s="20" t="s">
        <v>585</v>
      </c>
      <c r="B424" s="29" t="s">
        <v>1670</v>
      </c>
      <c r="C424" s="50">
        <v>28829.0</v>
      </c>
      <c r="D424" s="50">
        <v>25576.0</v>
      </c>
      <c r="E424" s="98">
        <f t="shared" si="6"/>
        <v>-0.1128377675</v>
      </c>
      <c r="F424" s="50">
        <v>25032.0</v>
      </c>
      <c r="G424" s="98">
        <f t="shared" si="2"/>
        <v>-0.02126994057</v>
      </c>
      <c r="H424" s="50">
        <v>24559.0</v>
      </c>
      <c r="I424" s="98">
        <f t="shared" si="3"/>
        <v>-0.01889581336</v>
      </c>
      <c r="J424" s="50">
        <v>24334.0</v>
      </c>
      <c r="K424" s="98">
        <f t="shared" si="4"/>
        <v>-0.009161610815</v>
      </c>
      <c r="L424" s="98">
        <f t="shared" si="7"/>
        <v>-0.1559193867</v>
      </c>
    </row>
    <row r="425">
      <c r="A425" s="20" t="s">
        <v>697</v>
      </c>
      <c r="B425" s="29" t="s">
        <v>1670</v>
      </c>
      <c r="C425" s="50">
        <v>36763.0</v>
      </c>
      <c r="D425" s="50">
        <v>45394.0</v>
      </c>
      <c r="E425" s="98">
        <f t="shared" si="6"/>
        <v>0.2347740935</v>
      </c>
      <c r="F425" s="50">
        <v>43371.0</v>
      </c>
      <c r="G425" s="98">
        <f t="shared" si="2"/>
        <v>-0.04456536106</v>
      </c>
      <c r="H425" s="50">
        <v>44377.0</v>
      </c>
      <c r="I425" s="98">
        <f t="shared" si="3"/>
        <v>0.02319522261</v>
      </c>
      <c r="J425" s="50">
        <v>44722.0</v>
      </c>
      <c r="K425" s="98">
        <f t="shared" si="4"/>
        <v>0.007774297496</v>
      </c>
      <c r="L425" s="98">
        <f t="shared" si="7"/>
        <v>0.2164948454</v>
      </c>
    </row>
    <row r="426">
      <c r="A426" s="20" t="s">
        <v>472</v>
      </c>
      <c r="B426" s="29" t="s">
        <v>1670</v>
      </c>
      <c r="C426" s="50">
        <v>12413.0</v>
      </c>
      <c r="D426" s="50">
        <v>20041.0</v>
      </c>
      <c r="E426" s="98">
        <f t="shared" si="6"/>
        <v>0.6145170386</v>
      </c>
      <c r="F426" s="50">
        <v>20614.0</v>
      </c>
      <c r="G426" s="98">
        <f t="shared" si="2"/>
        <v>0.02859138766</v>
      </c>
      <c r="H426" s="50">
        <v>21028.0</v>
      </c>
      <c r="I426" s="98">
        <f t="shared" si="3"/>
        <v>0.02008343844</v>
      </c>
      <c r="J426" s="50">
        <v>20538.0</v>
      </c>
      <c r="K426" s="98">
        <f t="shared" si="4"/>
        <v>-0.02330226365</v>
      </c>
      <c r="L426" s="98">
        <f t="shared" si="7"/>
        <v>0.6545557077</v>
      </c>
    </row>
    <row r="427">
      <c r="A427" s="20" t="s">
        <v>1402</v>
      </c>
      <c r="B427" s="29" t="s">
        <v>1670</v>
      </c>
      <c r="C427" s="50">
        <v>18746.0</v>
      </c>
      <c r="D427" s="50">
        <v>23628.0</v>
      </c>
      <c r="E427" s="98">
        <f t="shared" si="6"/>
        <v>0.2604288915</v>
      </c>
      <c r="F427" s="50">
        <v>25120.0</v>
      </c>
      <c r="G427" s="98">
        <f t="shared" si="2"/>
        <v>0.06314542069</v>
      </c>
      <c r="H427" s="50">
        <v>25493.0</v>
      </c>
      <c r="I427" s="98">
        <f t="shared" si="3"/>
        <v>0.01484872611</v>
      </c>
      <c r="J427" s="50">
        <v>24649.0</v>
      </c>
      <c r="K427" s="98">
        <f t="shared" si="4"/>
        <v>-0.03310712745</v>
      </c>
      <c r="L427" s="98">
        <f t="shared" si="7"/>
        <v>0.314893844</v>
      </c>
    </row>
    <row r="428">
      <c r="A428" s="20" t="s">
        <v>1680</v>
      </c>
      <c r="B428" s="29" t="s">
        <v>1670</v>
      </c>
      <c r="C428" s="50">
        <v>16468.0</v>
      </c>
      <c r="D428" s="50">
        <v>13315.0</v>
      </c>
      <c r="E428" s="98">
        <f t="shared" si="6"/>
        <v>-0.1914622298</v>
      </c>
      <c r="F428" s="50">
        <v>12574.0</v>
      </c>
      <c r="G428" s="98">
        <f t="shared" si="2"/>
        <v>-0.05565152084</v>
      </c>
      <c r="H428" s="50">
        <v>11150.0</v>
      </c>
      <c r="I428" s="98">
        <f t="shared" si="3"/>
        <v>-0.1132495626</v>
      </c>
      <c r="J428" s="50">
        <v>11136.0</v>
      </c>
      <c r="K428" s="98">
        <f t="shared" si="4"/>
        <v>-0.001255605381</v>
      </c>
      <c r="L428" s="98">
        <f t="shared" si="7"/>
        <v>-0.3237794511</v>
      </c>
    </row>
    <row r="429">
      <c r="A429" s="20" t="s">
        <v>1091</v>
      </c>
      <c r="B429" s="29" t="s">
        <v>1670</v>
      </c>
      <c r="C429" s="50">
        <v>15336.0</v>
      </c>
      <c r="D429" s="50">
        <v>16347.0</v>
      </c>
      <c r="E429" s="98">
        <f t="shared" si="6"/>
        <v>0.06592331768</v>
      </c>
      <c r="F429" s="50">
        <v>16566.0</v>
      </c>
      <c r="G429" s="98">
        <f t="shared" si="2"/>
        <v>0.01339695357</v>
      </c>
      <c r="H429" s="50">
        <v>14903.0</v>
      </c>
      <c r="I429" s="98">
        <f t="shared" si="3"/>
        <v>-0.1003863335</v>
      </c>
      <c r="J429" s="50">
        <v>14012.0</v>
      </c>
      <c r="K429" s="98">
        <f t="shared" si="4"/>
        <v>-0.05978662014</v>
      </c>
      <c r="L429" s="98">
        <f t="shared" si="7"/>
        <v>-0.08633281168</v>
      </c>
    </row>
    <row r="430">
      <c r="A430" s="20" t="s">
        <v>640</v>
      </c>
      <c r="B430" s="29" t="s">
        <v>1670</v>
      </c>
      <c r="C430" s="50">
        <v>17950.0</v>
      </c>
      <c r="D430" s="50">
        <v>17888.0</v>
      </c>
      <c r="E430" s="98">
        <f t="shared" si="6"/>
        <v>-0.003454038997</v>
      </c>
      <c r="F430" s="50">
        <v>18183.0</v>
      </c>
      <c r="G430" s="98">
        <f t="shared" si="2"/>
        <v>0.01649150268</v>
      </c>
      <c r="H430" s="50">
        <v>18122.0</v>
      </c>
      <c r="I430" s="98">
        <f t="shared" si="3"/>
        <v>-0.003354781939</v>
      </c>
      <c r="J430" s="50">
        <v>18487.0</v>
      </c>
      <c r="K430" s="98">
        <f t="shared" si="4"/>
        <v>0.02014126476</v>
      </c>
      <c r="L430" s="98">
        <f t="shared" si="7"/>
        <v>0.02991643454</v>
      </c>
    </row>
    <row r="431">
      <c r="A431" s="20" t="s">
        <v>1681</v>
      </c>
      <c r="B431" s="29" t="s">
        <v>1670</v>
      </c>
      <c r="C431" s="50">
        <v>33099.0</v>
      </c>
      <c r="D431" s="50">
        <v>36145.0</v>
      </c>
      <c r="E431" s="98">
        <f t="shared" si="6"/>
        <v>0.09202694945</v>
      </c>
      <c r="F431" s="50">
        <v>35520.0</v>
      </c>
      <c r="G431" s="98">
        <f t="shared" si="2"/>
        <v>-0.01729146493</v>
      </c>
      <c r="H431" s="50">
        <v>38162.0</v>
      </c>
      <c r="I431" s="98">
        <f t="shared" si="3"/>
        <v>0.07438063063</v>
      </c>
      <c r="J431" s="50">
        <v>36804.0</v>
      </c>
      <c r="K431" s="98">
        <f t="shared" si="4"/>
        <v>-0.03558513705</v>
      </c>
      <c r="L431" s="98">
        <f t="shared" si="7"/>
        <v>0.1119369165</v>
      </c>
    </row>
    <row r="432">
      <c r="A432" s="20" t="s">
        <v>1682</v>
      </c>
      <c r="B432" s="29" t="s">
        <v>1670</v>
      </c>
      <c r="C432" s="50">
        <v>1901.0</v>
      </c>
      <c r="D432" s="50">
        <v>8137.0</v>
      </c>
      <c r="E432" s="98">
        <f t="shared" si="6"/>
        <v>3.280378748</v>
      </c>
      <c r="F432" s="50">
        <v>10241.0</v>
      </c>
      <c r="G432" s="98">
        <f t="shared" si="2"/>
        <v>0.2585719553</v>
      </c>
      <c r="H432" s="50">
        <v>10982.0</v>
      </c>
      <c r="I432" s="98">
        <f t="shared" si="3"/>
        <v>0.07235621521</v>
      </c>
      <c r="J432" s="50">
        <v>12185.0</v>
      </c>
      <c r="K432" s="98">
        <f t="shared" si="4"/>
        <v>0.1095428884</v>
      </c>
      <c r="L432" s="98">
        <f t="shared" si="7"/>
        <v>5.409784324</v>
      </c>
    </row>
    <row r="433">
      <c r="A433" s="20" t="s">
        <v>1683</v>
      </c>
      <c r="B433" s="29" t="s">
        <v>1670</v>
      </c>
      <c r="C433" s="50">
        <v>42996.0</v>
      </c>
      <c r="D433" s="50">
        <v>57450.0</v>
      </c>
      <c r="E433" s="98">
        <f t="shared" si="6"/>
        <v>0.3361708066</v>
      </c>
      <c r="F433" s="50">
        <v>58262.0</v>
      </c>
      <c r="G433" s="98">
        <f t="shared" si="2"/>
        <v>0.01413402959</v>
      </c>
      <c r="H433" s="50">
        <v>61214.0</v>
      </c>
      <c r="I433" s="98">
        <f t="shared" si="3"/>
        <v>0.05066767361</v>
      </c>
      <c r="J433" s="50">
        <v>63768.0</v>
      </c>
      <c r="K433" s="98">
        <f t="shared" si="4"/>
        <v>0.04172248179</v>
      </c>
      <c r="L433" s="98">
        <f t="shared" si="7"/>
        <v>0.4831147083</v>
      </c>
    </row>
    <row r="434">
      <c r="A434" s="20" t="s">
        <v>1684</v>
      </c>
      <c r="B434" s="29" t="s">
        <v>1670</v>
      </c>
      <c r="C434" s="50">
        <v>1550.0</v>
      </c>
      <c r="D434" s="50">
        <v>9816.0</v>
      </c>
      <c r="E434" s="98">
        <f t="shared" si="6"/>
        <v>5.332903226</v>
      </c>
      <c r="F434" s="50">
        <v>12627.0</v>
      </c>
      <c r="G434" s="98">
        <f t="shared" si="2"/>
        <v>0.2863691932</v>
      </c>
      <c r="H434" s="50">
        <v>12856.0</v>
      </c>
      <c r="I434" s="98">
        <f t="shared" si="3"/>
        <v>0.01813574087</v>
      </c>
      <c r="J434" s="50">
        <v>13406.0</v>
      </c>
      <c r="K434" s="98">
        <f t="shared" si="4"/>
        <v>0.04278158058</v>
      </c>
      <c r="L434" s="98">
        <f t="shared" si="7"/>
        <v>7.649032258</v>
      </c>
    </row>
    <row r="435">
      <c r="A435" s="20" t="s">
        <v>1143</v>
      </c>
      <c r="B435" s="29" t="s">
        <v>1670</v>
      </c>
      <c r="C435" s="50">
        <v>22258.0</v>
      </c>
      <c r="D435" s="50">
        <v>27919.0</v>
      </c>
      <c r="E435" s="98">
        <f t="shared" si="6"/>
        <v>0.2543355198</v>
      </c>
      <c r="F435" s="50">
        <v>29251.0</v>
      </c>
      <c r="G435" s="98">
        <f t="shared" si="2"/>
        <v>0.04770944518</v>
      </c>
      <c r="H435" s="50">
        <v>29145.0</v>
      </c>
      <c r="I435" s="98">
        <f t="shared" si="3"/>
        <v>-0.003623807733</v>
      </c>
      <c r="J435" s="50">
        <v>29151.0</v>
      </c>
      <c r="K435" s="98">
        <f t="shared" si="4"/>
        <v>0.0002058672156</v>
      </c>
      <c r="L435" s="98">
        <f t="shared" si="7"/>
        <v>0.3096864049</v>
      </c>
    </row>
    <row r="436">
      <c r="A436" s="20" t="s">
        <v>1028</v>
      </c>
      <c r="B436" s="29" t="s">
        <v>1670</v>
      </c>
      <c r="C436" s="50">
        <v>14677.0</v>
      </c>
      <c r="D436" s="50">
        <v>17119.0</v>
      </c>
      <c r="E436" s="98">
        <f t="shared" si="6"/>
        <v>0.1663827758</v>
      </c>
      <c r="F436" s="50">
        <v>18860.0</v>
      </c>
      <c r="G436" s="98">
        <f t="shared" si="2"/>
        <v>0.1016998656</v>
      </c>
      <c r="H436" s="50">
        <v>19524.0</v>
      </c>
      <c r="I436" s="98">
        <f t="shared" si="3"/>
        <v>0.03520678685</v>
      </c>
      <c r="J436" s="50">
        <v>20169.0</v>
      </c>
      <c r="K436" s="98">
        <f t="shared" si="4"/>
        <v>0.03303626306</v>
      </c>
      <c r="L436" s="98">
        <f t="shared" si="7"/>
        <v>0.3741909109</v>
      </c>
    </row>
    <row r="437">
      <c r="A437" s="20" t="s">
        <v>323</v>
      </c>
      <c r="B437" s="29" t="s">
        <v>1670</v>
      </c>
      <c r="C437" s="50">
        <v>10249.0</v>
      </c>
      <c r="D437" s="50">
        <v>14780.0</v>
      </c>
      <c r="E437" s="98">
        <f t="shared" si="6"/>
        <v>0.4420919114</v>
      </c>
      <c r="F437" s="50">
        <v>15807.0</v>
      </c>
      <c r="G437" s="98">
        <f t="shared" si="2"/>
        <v>0.06948579161</v>
      </c>
      <c r="H437" s="50">
        <v>16382.0</v>
      </c>
      <c r="I437" s="98">
        <f t="shared" si="3"/>
        <v>0.03637628899</v>
      </c>
      <c r="J437" s="50">
        <v>16379.0</v>
      </c>
      <c r="K437" s="98">
        <f t="shared" si="4"/>
        <v>-0.0001831278232</v>
      </c>
      <c r="L437" s="98">
        <f t="shared" si="7"/>
        <v>0.5981071324</v>
      </c>
    </row>
    <row r="438">
      <c r="A438" s="20" t="s">
        <v>1175</v>
      </c>
      <c r="B438" s="29" t="s">
        <v>1670</v>
      </c>
      <c r="C438" s="50">
        <v>17652.0</v>
      </c>
      <c r="D438" s="50">
        <v>15623.0</v>
      </c>
      <c r="E438" s="98">
        <f t="shared" si="6"/>
        <v>-0.1149444822</v>
      </c>
      <c r="F438" s="50">
        <v>15447.0</v>
      </c>
      <c r="G438" s="98">
        <f t="shared" si="2"/>
        <v>-0.01126544198</v>
      </c>
      <c r="H438" s="50">
        <v>15533.0</v>
      </c>
      <c r="I438" s="98">
        <f t="shared" si="3"/>
        <v>0.005567424095</v>
      </c>
      <c r="J438" s="50">
        <v>14645.0</v>
      </c>
      <c r="K438" s="98">
        <f t="shared" si="4"/>
        <v>-0.05716860877</v>
      </c>
      <c r="L438" s="98">
        <f t="shared" si="7"/>
        <v>-0.170348969</v>
      </c>
    </row>
    <row r="439">
      <c r="A439" s="20" t="s">
        <v>564</v>
      </c>
      <c r="B439" s="29" t="s">
        <v>1670</v>
      </c>
      <c r="C439" s="50">
        <v>12727.0</v>
      </c>
      <c r="D439" s="50">
        <v>16023.0</v>
      </c>
      <c r="E439" s="98">
        <f t="shared" si="6"/>
        <v>0.2589769781</v>
      </c>
      <c r="F439" s="50">
        <v>16467.0</v>
      </c>
      <c r="G439" s="98">
        <f t="shared" si="2"/>
        <v>0.02771016664</v>
      </c>
      <c r="H439" s="50">
        <v>16528.0</v>
      </c>
      <c r="I439" s="98">
        <f t="shared" si="3"/>
        <v>0.003704378454</v>
      </c>
      <c r="J439" s="50">
        <v>16599.0</v>
      </c>
      <c r="K439" s="98">
        <f t="shared" si="4"/>
        <v>0.004295740561</v>
      </c>
      <c r="L439" s="98">
        <f t="shared" si="7"/>
        <v>0.3042350908</v>
      </c>
    </row>
    <row r="440">
      <c r="A440" s="20" t="s">
        <v>1685</v>
      </c>
      <c r="B440" s="29" t="s">
        <v>1670</v>
      </c>
      <c r="C440" s="50">
        <v>12639.0</v>
      </c>
      <c r="D440" s="50">
        <v>13574.0</v>
      </c>
      <c r="E440" s="98">
        <f t="shared" si="6"/>
        <v>0.07397737163</v>
      </c>
      <c r="F440" s="50">
        <v>14420.0</v>
      </c>
      <c r="G440" s="98">
        <f t="shared" si="2"/>
        <v>0.06232503315</v>
      </c>
      <c r="H440" s="50">
        <v>14133.0</v>
      </c>
      <c r="I440" s="98">
        <f t="shared" si="3"/>
        <v>-0.01990291262</v>
      </c>
      <c r="J440" s="50">
        <v>13518.0</v>
      </c>
      <c r="K440" s="98">
        <f t="shared" si="4"/>
        <v>-0.04351517724</v>
      </c>
      <c r="L440" s="98">
        <f t="shared" si="7"/>
        <v>0.06954664135</v>
      </c>
    </row>
    <row r="441">
      <c r="A441" s="20" t="s">
        <v>1686</v>
      </c>
      <c r="B441" s="29" t="s">
        <v>1670</v>
      </c>
      <c r="C441" s="50">
        <v>14394.0</v>
      </c>
      <c r="D441" s="50">
        <v>17374.0</v>
      </c>
      <c r="E441" s="98">
        <f t="shared" si="6"/>
        <v>0.2070307072</v>
      </c>
      <c r="F441" s="50">
        <v>17596.0</v>
      </c>
      <c r="G441" s="98">
        <f t="shared" si="2"/>
        <v>0.01277771383</v>
      </c>
      <c r="H441" s="50">
        <v>17324.0</v>
      </c>
      <c r="I441" s="98">
        <f t="shared" si="3"/>
        <v>-0.01545805865</v>
      </c>
      <c r="J441" s="50">
        <v>17210.0</v>
      </c>
      <c r="K441" s="98">
        <f t="shared" si="4"/>
        <v>-0.006580466405</v>
      </c>
      <c r="L441" s="98">
        <f t="shared" si="7"/>
        <v>0.195637071</v>
      </c>
    </row>
    <row r="442">
      <c r="A442" s="20" t="s">
        <v>674</v>
      </c>
      <c r="B442" s="29" t="s">
        <v>1670</v>
      </c>
      <c r="C442" s="50">
        <v>11252.0</v>
      </c>
      <c r="D442" s="50">
        <v>19242.0</v>
      </c>
      <c r="E442" s="98">
        <f t="shared" si="6"/>
        <v>0.7100959829</v>
      </c>
      <c r="F442" s="50">
        <v>19531.0</v>
      </c>
      <c r="G442" s="98">
        <f t="shared" si="2"/>
        <v>0.01501922877</v>
      </c>
      <c r="H442" s="50">
        <v>20978.0</v>
      </c>
      <c r="I442" s="98">
        <f t="shared" si="3"/>
        <v>0.07408734832</v>
      </c>
      <c r="J442" s="50">
        <v>19922.0</v>
      </c>
      <c r="K442" s="98">
        <f t="shared" si="4"/>
        <v>-0.0503384498</v>
      </c>
      <c r="L442" s="98">
        <f t="shared" si="7"/>
        <v>0.7705296836</v>
      </c>
    </row>
    <row r="443">
      <c r="A443" s="20" t="s">
        <v>654</v>
      </c>
      <c r="B443" s="29" t="s">
        <v>1670</v>
      </c>
      <c r="C443" s="50">
        <v>3453.0</v>
      </c>
      <c r="D443" s="50">
        <v>12731.0</v>
      </c>
      <c r="E443" s="98">
        <f t="shared" si="6"/>
        <v>2.686938894</v>
      </c>
      <c r="F443" s="50">
        <v>14723.0</v>
      </c>
      <c r="G443" s="98">
        <f t="shared" si="2"/>
        <v>0.1564684628</v>
      </c>
      <c r="H443" s="50">
        <v>14802.0</v>
      </c>
      <c r="I443" s="98">
        <f t="shared" si="3"/>
        <v>0.005365754262</v>
      </c>
      <c r="J443" s="50">
        <v>15402.0</v>
      </c>
      <c r="K443" s="98">
        <f t="shared" si="4"/>
        <v>0.04053506283</v>
      </c>
      <c r="L443" s="98">
        <f t="shared" si="7"/>
        <v>3.460469157</v>
      </c>
    </row>
    <row r="444">
      <c r="A444" s="20" t="s">
        <v>1687</v>
      </c>
      <c r="B444" s="29" t="s">
        <v>1670</v>
      </c>
      <c r="C444" s="50">
        <v>17807.0</v>
      </c>
      <c r="D444" s="50">
        <v>20921.0</v>
      </c>
      <c r="E444" s="98">
        <f t="shared" si="6"/>
        <v>0.1748750491</v>
      </c>
      <c r="F444" s="50">
        <v>23337.0</v>
      </c>
      <c r="G444" s="98">
        <f t="shared" si="2"/>
        <v>0.1154820515</v>
      </c>
      <c r="H444" s="50">
        <v>22947.0</v>
      </c>
      <c r="I444" s="98">
        <f t="shared" si="3"/>
        <v>-0.0167116596</v>
      </c>
      <c r="J444" s="50">
        <v>22530.0</v>
      </c>
      <c r="K444" s="98">
        <f t="shared" si="4"/>
        <v>-0.01817231011</v>
      </c>
      <c r="L444" s="98">
        <f t="shared" si="7"/>
        <v>0.2652327736</v>
      </c>
    </row>
    <row r="445">
      <c r="A445" s="20" t="s">
        <v>298</v>
      </c>
      <c r="B445" s="29" t="s">
        <v>1670</v>
      </c>
      <c r="C445" s="50">
        <v>16649.0</v>
      </c>
      <c r="D445" s="50">
        <v>23162.0</v>
      </c>
      <c r="E445" s="98">
        <f t="shared" si="6"/>
        <v>0.3911946663</v>
      </c>
      <c r="F445" s="50">
        <v>24488.0</v>
      </c>
      <c r="G445" s="98">
        <f t="shared" si="2"/>
        <v>0.05724894223</v>
      </c>
      <c r="H445" s="50">
        <v>24897.0</v>
      </c>
      <c r="I445" s="98">
        <f t="shared" si="3"/>
        <v>0.01670205815</v>
      </c>
      <c r="J445" s="50">
        <v>22767.0</v>
      </c>
      <c r="K445" s="98">
        <f t="shared" si="4"/>
        <v>-0.0855524762</v>
      </c>
      <c r="L445" s="98">
        <f t="shared" si="7"/>
        <v>0.3674695177</v>
      </c>
    </row>
    <row r="446">
      <c r="A446" s="20" t="s">
        <v>1633</v>
      </c>
      <c r="B446" s="29" t="s">
        <v>1670</v>
      </c>
      <c r="C446" s="50">
        <v>20986.0</v>
      </c>
      <c r="D446" s="50">
        <v>18640.0</v>
      </c>
      <c r="E446" s="98">
        <f t="shared" si="6"/>
        <v>-0.1117888116</v>
      </c>
      <c r="F446" s="50">
        <v>18298.0</v>
      </c>
      <c r="G446" s="98">
        <f t="shared" si="2"/>
        <v>-0.01834763948</v>
      </c>
      <c r="H446" s="50">
        <v>17660.0</v>
      </c>
      <c r="I446" s="98">
        <f t="shared" si="3"/>
        <v>-0.0348671986</v>
      </c>
      <c r="J446" s="50">
        <v>17994.0</v>
      </c>
      <c r="K446" s="98">
        <f t="shared" si="4"/>
        <v>0.01891279728</v>
      </c>
      <c r="L446" s="98">
        <f t="shared" si="7"/>
        <v>-0.142571238</v>
      </c>
    </row>
    <row r="447">
      <c r="A447" s="20" t="s">
        <v>1179</v>
      </c>
      <c r="B447" s="29" t="s">
        <v>1670</v>
      </c>
      <c r="C447" s="50">
        <v>10837.0</v>
      </c>
      <c r="D447" s="50">
        <v>12920.0</v>
      </c>
      <c r="E447" s="98">
        <f t="shared" si="6"/>
        <v>0.1922118668</v>
      </c>
      <c r="F447" s="50">
        <v>13705.0</v>
      </c>
      <c r="G447" s="98">
        <f t="shared" si="2"/>
        <v>0.06075851393</v>
      </c>
      <c r="H447" s="50">
        <v>13082.0</v>
      </c>
      <c r="I447" s="98">
        <f t="shared" si="3"/>
        <v>-0.04545786209</v>
      </c>
      <c r="J447" s="50">
        <v>13531.0</v>
      </c>
      <c r="K447" s="98">
        <f t="shared" si="4"/>
        <v>0.03432196912</v>
      </c>
      <c r="L447" s="98">
        <f t="shared" si="7"/>
        <v>0.248592784</v>
      </c>
    </row>
    <row r="448">
      <c r="A448" s="20" t="s">
        <v>1480</v>
      </c>
      <c r="B448" s="29" t="s">
        <v>1670</v>
      </c>
      <c r="C448" s="50">
        <v>5341.0</v>
      </c>
      <c r="D448" s="50">
        <v>12182.0</v>
      </c>
      <c r="E448" s="98">
        <f t="shared" si="6"/>
        <v>1.280846283</v>
      </c>
      <c r="F448" s="50">
        <v>12951.0</v>
      </c>
      <c r="G448" s="98">
        <f t="shared" si="2"/>
        <v>0.06312592349</v>
      </c>
      <c r="H448" s="50">
        <v>13202.0</v>
      </c>
      <c r="I448" s="98">
        <f t="shared" si="3"/>
        <v>0.0193807428</v>
      </c>
      <c r="J448" s="50">
        <v>13459.0</v>
      </c>
      <c r="K448" s="98">
        <f t="shared" si="4"/>
        <v>0.01946674746</v>
      </c>
      <c r="L448" s="98">
        <f t="shared" si="7"/>
        <v>1.519940086</v>
      </c>
    </row>
    <row r="449">
      <c r="A449" s="20" t="s">
        <v>1688</v>
      </c>
      <c r="B449" s="29" t="s">
        <v>1670</v>
      </c>
      <c r="C449" s="50">
        <v>4382.0</v>
      </c>
      <c r="D449" s="50">
        <v>11296.0</v>
      </c>
      <c r="E449" s="98">
        <f t="shared" si="6"/>
        <v>1.577818348</v>
      </c>
      <c r="F449" s="50">
        <v>11689.0</v>
      </c>
      <c r="G449" s="98">
        <f t="shared" si="2"/>
        <v>0.03479107649</v>
      </c>
      <c r="H449" s="50">
        <v>11933.0</v>
      </c>
      <c r="I449" s="98">
        <f t="shared" si="3"/>
        <v>0.02087432629</v>
      </c>
      <c r="J449" s="50">
        <v>11047.0</v>
      </c>
      <c r="K449" s="98">
        <f t="shared" si="4"/>
        <v>-0.07424788402</v>
      </c>
      <c r="L449" s="98">
        <f t="shared" si="7"/>
        <v>1.520994979</v>
      </c>
    </row>
    <row r="450">
      <c r="A450" s="20" t="s">
        <v>1689</v>
      </c>
      <c r="B450" s="29" t="s">
        <v>1670</v>
      </c>
      <c r="C450" s="50">
        <v>19221.0</v>
      </c>
      <c r="D450" s="50">
        <v>18409.0</v>
      </c>
      <c r="E450" s="98">
        <f t="shared" si="6"/>
        <v>-0.04224546069</v>
      </c>
      <c r="F450" s="50">
        <v>18600.0</v>
      </c>
      <c r="G450" s="98">
        <f t="shared" si="2"/>
        <v>0.01037535988</v>
      </c>
      <c r="H450" s="50">
        <v>17332.0</v>
      </c>
      <c r="I450" s="98">
        <f t="shared" si="3"/>
        <v>-0.06817204301</v>
      </c>
      <c r="J450" s="50">
        <v>17016.0</v>
      </c>
      <c r="K450" s="98">
        <f t="shared" si="4"/>
        <v>-0.01823217171</v>
      </c>
      <c r="L450" s="98">
        <f t="shared" si="7"/>
        <v>-0.1147182769</v>
      </c>
    </row>
    <row r="451">
      <c r="A451" s="20" t="s">
        <v>1227</v>
      </c>
      <c r="B451" s="29" t="s">
        <v>1670</v>
      </c>
      <c r="C451" s="50">
        <v>23771.0</v>
      </c>
      <c r="D451" s="50">
        <v>21258.0</v>
      </c>
      <c r="E451" s="98">
        <f t="shared" si="6"/>
        <v>-0.1057170502</v>
      </c>
      <c r="F451" s="50">
        <v>19931.0</v>
      </c>
      <c r="G451" s="98">
        <f t="shared" si="2"/>
        <v>-0.06242355819</v>
      </c>
      <c r="H451" s="50">
        <v>18481.0</v>
      </c>
      <c r="I451" s="98">
        <f t="shared" si="3"/>
        <v>-0.07275099092</v>
      </c>
      <c r="J451" s="50">
        <v>19181.0</v>
      </c>
      <c r="K451" s="98">
        <f t="shared" si="4"/>
        <v>0.03787673827</v>
      </c>
      <c r="L451" s="98">
        <f t="shared" si="7"/>
        <v>-0.1930924235</v>
      </c>
    </row>
    <row r="452">
      <c r="A452" s="20" t="s">
        <v>1180</v>
      </c>
      <c r="B452" s="29" t="s">
        <v>1670</v>
      </c>
      <c r="C452" s="50">
        <v>25963.0</v>
      </c>
      <c r="D452" s="50">
        <v>27034.0</v>
      </c>
      <c r="E452" s="98">
        <f t="shared" si="6"/>
        <v>0.04125101105</v>
      </c>
      <c r="F452" s="50">
        <v>27855.0</v>
      </c>
      <c r="G452" s="98">
        <f t="shared" si="2"/>
        <v>0.03036916476</v>
      </c>
      <c r="H452" s="50">
        <v>32936.0</v>
      </c>
      <c r="I452" s="98">
        <f t="shared" si="3"/>
        <v>0.1824089032</v>
      </c>
      <c r="J452" s="50">
        <v>31496.0</v>
      </c>
      <c r="K452" s="98">
        <f t="shared" si="4"/>
        <v>-0.04372115618</v>
      </c>
      <c r="L452" s="98">
        <f t="shared" si="7"/>
        <v>0.2131109656</v>
      </c>
    </row>
    <row r="453">
      <c r="A453" s="20" t="s">
        <v>1132</v>
      </c>
      <c r="B453" s="29" t="s">
        <v>1670</v>
      </c>
      <c r="C453" s="50">
        <v>17469.0</v>
      </c>
      <c r="D453" s="50">
        <v>15951.0</v>
      </c>
      <c r="E453" s="98">
        <f t="shared" si="6"/>
        <v>-0.0868967886</v>
      </c>
      <c r="F453" s="50">
        <v>16440.0</v>
      </c>
      <c r="G453" s="98">
        <f t="shared" si="2"/>
        <v>0.03065638518</v>
      </c>
      <c r="H453" s="50">
        <v>16241.0</v>
      </c>
      <c r="I453" s="98">
        <f t="shared" si="3"/>
        <v>-0.01210462287</v>
      </c>
      <c r="J453" s="50">
        <v>15762.0</v>
      </c>
      <c r="K453" s="98">
        <f t="shared" si="4"/>
        <v>-0.0294932578</v>
      </c>
      <c r="L453" s="98">
        <f t="shared" si="7"/>
        <v>-0.09771595398</v>
      </c>
    </row>
    <row r="454">
      <c r="A454" s="20" t="s">
        <v>1634</v>
      </c>
      <c r="B454" s="29" t="s">
        <v>1670</v>
      </c>
      <c r="C454" s="50">
        <v>25429.0</v>
      </c>
      <c r="D454" s="50">
        <v>25914.0</v>
      </c>
      <c r="E454" s="98">
        <f t="shared" si="6"/>
        <v>0.01907271226</v>
      </c>
      <c r="F454" s="50">
        <v>26462.0</v>
      </c>
      <c r="G454" s="98">
        <f t="shared" si="2"/>
        <v>0.02114687042</v>
      </c>
      <c r="H454" s="50">
        <v>30276.0</v>
      </c>
      <c r="I454" s="98">
        <f t="shared" si="3"/>
        <v>0.144131207</v>
      </c>
      <c r="J454" s="50">
        <v>33191.0</v>
      </c>
      <c r="K454" s="98">
        <f t="shared" si="4"/>
        <v>0.09628088255</v>
      </c>
      <c r="L454" s="98">
        <f t="shared" si="7"/>
        <v>0.3052420465</v>
      </c>
    </row>
    <row r="455">
      <c r="A455" s="20" t="s">
        <v>1635</v>
      </c>
      <c r="B455" s="29" t="s">
        <v>1670</v>
      </c>
      <c r="C455" s="50">
        <v>21052.0</v>
      </c>
      <c r="D455" s="50">
        <v>19050.0</v>
      </c>
      <c r="E455" s="98">
        <f t="shared" si="6"/>
        <v>-0.09509785294</v>
      </c>
      <c r="F455" s="50">
        <v>18607.0</v>
      </c>
      <c r="G455" s="98">
        <f t="shared" si="2"/>
        <v>-0.02325459318</v>
      </c>
      <c r="H455" s="50">
        <v>19206.0</v>
      </c>
      <c r="I455" s="98">
        <f t="shared" si="3"/>
        <v>0.03219218574</v>
      </c>
      <c r="J455" s="50">
        <v>19950.0</v>
      </c>
      <c r="K455" s="98">
        <f t="shared" si="4"/>
        <v>0.03873789441</v>
      </c>
      <c r="L455" s="98">
        <f t="shared" si="7"/>
        <v>-0.0523465704</v>
      </c>
    </row>
    <row r="456">
      <c r="A456" s="20" t="s">
        <v>1690</v>
      </c>
      <c r="B456" s="29" t="s">
        <v>1670</v>
      </c>
      <c r="C456" s="50">
        <v>21258.0</v>
      </c>
      <c r="D456" s="50">
        <v>21160.0</v>
      </c>
      <c r="E456" s="98">
        <f t="shared" si="6"/>
        <v>-0.004610029165</v>
      </c>
      <c r="F456" s="50">
        <v>20983.0</v>
      </c>
      <c r="G456" s="98">
        <f t="shared" si="2"/>
        <v>-0.008364839319</v>
      </c>
      <c r="H456" s="50">
        <v>19148.0</v>
      </c>
      <c r="I456" s="98">
        <f t="shared" si="3"/>
        <v>-0.08745174665</v>
      </c>
      <c r="J456" s="50">
        <v>18406.0</v>
      </c>
      <c r="K456" s="98">
        <f t="shared" si="4"/>
        <v>-0.03875078337</v>
      </c>
      <c r="L456" s="98">
        <f t="shared" si="7"/>
        <v>-0.1341612569</v>
      </c>
    </row>
    <row r="457">
      <c r="A457" s="20" t="s">
        <v>1691</v>
      </c>
      <c r="B457" s="29" t="s">
        <v>1670</v>
      </c>
      <c r="C457" s="50">
        <v>6178.0</v>
      </c>
      <c r="D457" s="50">
        <v>21971.0</v>
      </c>
      <c r="E457" s="98">
        <f t="shared" si="6"/>
        <v>2.556328909</v>
      </c>
      <c r="F457" s="50">
        <v>25082.0</v>
      </c>
      <c r="G457" s="98">
        <f t="shared" si="2"/>
        <v>0.1415957398</v>
      </c>
      <c r="H457" s="50">
        <v>25452.0</v>
      </c>
      <c r="I457" s="98">
        <f t="shared" si="3"/>
        <v>0.0147516147</v>
      </c>
      <c r="J457" s="50">
        <v>26630.0</v>
      </c>
      <c r="K457" s="98">
        <f t="shared" si="4"/>
        <v>0.04628319975</v>
      </c>
      <c r="L457" s="98">
        <f t="shared" si="7"/>
        <v>3.310456458</v>
      </c>
    </row>
    <row r="458">
      <c r="A458" s="20" t="s">
        <v>1031</v>
      </c>
      <c r="B458" s="29" t="s">
        <v>1670</v>
      </c>
      <c r="C458" s="50">
        <v>34859.0</v>
      </c>
      <c r="D458" s="50">
        <v>36702.0</v>
      </c>
      <c r="E458" s="98">
        <f t="shared" si="6"/>
        <v>0.05287013397</v>
      </c>
      <c r="F458" s="50">
        <v>39676.0</v>
      </c>
      <c r="G458" s="98">
        <f t="shared" si="2"/>
        <v>0.08103100648</v>
      </c>
      <c r="H458" s="50">
        <v>41268.0</v>
      </c>
      <c r="I458" s="98">
        <f t="shared" si="3"/>
        <v>0.0401250126</v>
      </c>
      <c r="J458" s="50">
        <v>41074.0</v>
      </c>
      <c r="K458" s="98">
        <f t="shared" si="4"/>
        <v>-0.004700978967</v>
      </c>
      <c r="L458" s="98">
        <f t="shared" si="7"/>
        <v>0.1782896813</v>
      </c>
    </row>
    <row r="459">
      <c r="A459" s="20" t="s">
        <v>1692</v>
      </c>
      <c r="B459" s="29" t="s">
        <v>1670</v>
      </c>
      <c r="C459" s="50">
        <v>37237.0</v>
      </c>
      <c r="D459" s="50">
        <v>60720.0</v>
      </c>
      <c r="E459" s="98">
        <f t="shared" si="6"/>
        <v>0.6306361952</v>
      </c>
      <c r="F459" s="50">
        <v>74004.0</v>
      </c>
      <c r="G459" s="98">
        <f t="shared" si="2"/>
        <v>0.2187747036</v>
      </c>
      <c r="H459" s="50">
        <v>82336.0</v>
      </c>
      <c r="I459" s="98">
        <f t="shared" si="3"/>
        <v>0.1125885087</v>
      </c>
      <c r="J459" s="50">
        <v>89142.0</v>
      </c>
      <c r="K459" s="98">
        <f t="shared" si="4"/>
        <v>0.08266129032</v>
      </c>
      <c r="L459" s="98">
        <f t="shared" si="7"/>
        <v>1.393909284</v>
      </c>
    </row>
    <row r="460">
      <c r="A460" s="20" t="s">
        <v>1693</v>
      </c>
      <c r="B460" s="29" t="s">
        <v>1670</v>
      </c>
      <c r="C460" s="50">
        <v>13142.0</v>
      </c>
      <c r="D460" s="50">
        <v>12855.0</v>
      </c>
      <c r="E460" s="98">
        <f t="shared" si="6"/>
        <v>-0.02183838076</v>
      </c>
      <c r="F460" s="50">
        <v>12179.0</v>
      </c>
      <c r="G460" s="98">
        <f t="shared" si="2"/>
        <v>-0.0525865422</v>
      </c>
      <c r="H460" s="50">
        <v>11575.0</v>
      </c>
      <c r="I460" s="98">
        <f t="shared" si="3"/>
        <v>-0.04959356269</v>
      </c>
      <c r="J460" s="50">
        <v>11384.0</v>
      </c>
      <c r="K460" s="98">
        <f t="shared" si="4"/>
        <v>-0.01650107991</v>
      </c>
      <c r="L460" s="98">
        <f t="shared" si="7"/>
        <v>-0.1337695937</v>
      </c>
    </row>
    <row r="461">
      <c r="A461" s="20" t="s">
        <v>1694</v>
      </c>
      <c r="B461" s="29" t="s">
        <v>1670</v>
      </c>
      <c r="C461" s="50">
        <v>14530.0</v>
      </c>
      <c r="D461" s="50">
        <v>13462.0</v>
      </c>
      <c r="E461" s="98">
        <f t="shared" si="6"/>
        <v>-0.07350309704</v>
      </c>
      <c r="F461" s="50">
        <v>15686.0</v>
      </c>
      <c r="G461" s="98">
        <f t="shared" si="2"/>
        <v>0.1652057644</v>
      </c>
      <c r="H461" s="50">
        <v>15114.0</v>
      </c>
      <c r="I461" s="98">
        <f t="shared" si="3"/>
        <v>-0.03646563815</v>
      </c>
      <c r="J461" s="50">
        <v>14571.0</v>
      </c>
      <c r="K461" s="98">
        <f t="shared" si="4"/>
        <v>-0.03592695514</v>
      </c>
      <c r="L461" s="98">
        <f t="shared" si="7"/>
        <v>0.002821748107</v>
      </c>
    </row>
    <row r="462">
      <c r="A462" s="20" t="s">
        <v>1695</v>
      </c>
      <c r="B462" s="29" t="s">
        <v>1670</v>
      </c>
      <c r="C462" s="50">
        <v>1968.0</v>
      </c>
      <c r="D462" s="50">
        <v>14624.0</v>
      </c>
      <c r="E462" s="98">
        <f t="shared" si="6"/>
        <v>6.430894309</v>
      </c>
      <c r="F462" s="50">
        <v>15431.0</v>
      </c>
      <c r="G462" s="98">
        <f t="shared" si="2"/>
        <v>0.05518326039</v>
      </c>
      <c r="H462" s="50">
        <v>15293.0</v>
      </c>
      <c r="I462" s="98">
        <f t="shared" si="3"/>
        <v>-0.008943036744</v>
      </c>
      <c r="J462" s="50">
        <v>15374.0</v>
      </c>
      <c r="K462" s="98">
        <f t="shared" si="4"/>
        <v>0.005296540901</v>
      </c>
      <c r="L462" s="98">
        <f t="shared" si="7"/>
        <v>6.81199187</v>
      </c>
    </row>
    <row r="463">
      <c r="A463" s="20" t="s">
        <v>708</v>
      </c>
      <c r="B463" s="29" t="s">
        <v>1670</v>
      </c>
      <c r="C463" s="50">
        <v>17224.0</v>
      </c>
      <c r="D463" s="50">
        <v>15621.0</v>
      </c>
      <c r="E463" s="98">
        <f t="shared" si="6"/>
        <v>-0.09306781235</v>
      </c>
      <c r="F463" s="50">
        <v>15020.0</v>
      </c>
      <c r="G463" s="98">
        <f t="shared" si="2"/>
        <v>-0.03847384931</v>
      </c>
      <c r="H463" s="50">
        <v>14331.0</v>
      </c>
      <c r="I463" s="98">
        <f t="shared" si="3"/>
        <v>-0.04587217044</v>
      </c>
      <c r="J463" s="50">
        <v>14525.0</v>
      </c>
      <c r="K463" s="98">
        <f t="shared" si="4"/>
        <v>0.01353708743</v>
      </c>
      <c r="L463" s="98">
        <f t="shared" si="7"/>
        <v>-0.1566999536</v>
      </c>
    </row>
    <row r="464">
      <c r="A464" s="20" t="s">
        <v>1696</v>
      </c>
      <c r="B464" s="29" t="s">
        <v>1670</v>
      </c>
      <c r="C464" s="50">
        <v>25202.0</v>
      </c>
      <c r="D464" s="50">
        <v>29860.0</v>
      </c>
      <c r="E464" s="98">
        <f t="shared" si="6"/>
        <v>0.1848266011</v>
      </c>
      <c r="F464" s="50">
        <v>26270.0</v>
      </c>
      <c r="G464" s="98">
        <f t="shared" si="2"/>
        <v>-0.1202277294</v>
      </c>
      <c r="H464" s="50">
        <v>25804.0</v>
      </c>
      <c r="I464" s="98">
        <f t="shared" si="3"/>
        <v>-0.01773886563</v>
      </c>
      <c r="J464" s="50">
        <v>26485.0</v>
      </c>
      <c r="K464" s="98">
        <f t="shared" si="4"/>
        <v>0.02639125717</v>
      </c>
      <c r="L464" s="98">
        <f t="shared" si="7"/>
        <v>0.05090865804</v>
      </c>
    </row>
    <row r="465">
      <c r="A465" s="20" t="s">
        <v>1234</v>
      </c>
      <c r="B465" s="29" t="s">
        <v>1670</v>
      </c>
      <c r="C465" s="50">
        <v>25111.0</v>
      </c>
      <c r="D465" s="50">
        <v>22995.0</v>
      </c>
      <c r="E465" s="98">
        <f t="shared" si="6"/>
        <v>-0.08426585958</v>
      </c>
      <c r="F465" s="50">
        <v>24957.0</v>
      </c>
      <c r="G465" s="98">
        <f t="shared" si="2"/>
        <v>0.08532289628</v>
      </c>
      <c r="H465" s="50">
        <v>25727.0</v>
      </c>
      <c r="I465" s="98">
        <f t="shared" si="3"/>
        <v>0.03085306728</v>
      </c>
      <c r="J465" s="50">
        <v>27019.0</v>
      </c>
      <c r="K465" s="98">
        <f t="shared" si="4"/>
        <v>0.05021961364</v>
      </c>
      <c r="L465" s="98">
        <f t="shared" si="7"/>
        <v>0.07598263709</v>
      </c>
    </row>
    <row r="466">
      <c r="A466" s="20" t="s">
        <v>1033</v>
      </c>
      <c r="B466" s="29" t="s">
        <v>1670</v>
      </c>
      <c r="C466" s="50">
        <v>23752.0</v>
      </c>
      <c r="D466" s="50">
        <v>30279.0</v>
      </c>
      <c r="E466" s="98">
        <f t="shared" si="6"/>
        <v>0.2747979118</v>
      </c>
      <c r="F466" s="50">
        <v>32630.0</v>
      </c>
      <c r="G466" s="98">
        <f t="shared" si="2"/>
        <v>0.07764457215</v>
      </c>
      <c r="H466" s="50">
        <v>33727.0</v>
      </c>
      <c r="I466" s="98">
        <f t="shared" si="3"/>
        <v>0.03361936868</v>
      </c>
      <c r="J466" s="50">
        <v>35406.0</v>
      </c>
      <c r="K466" s="98">
        <f t="shared" si="4"/>
        <v>0.04978207371</v>
      </c>
      <c r="L466" s="98">
        <f t="shared" si="7"/>
        <v>0.4906534187</v>
      </c>
    </row>
    <row r="467">
      <c r="A467" s="20" t="s">
        <v>1697</v>
      </c>
      <c r="B467" s="29" t="s">
        <v>1670</v>
      </c>
      <c r="C467" s="50">
        <v>14137.0</v>
      </c>
      <c r="D467" s="50">
        <v>15811.0</v>
      </c>
      <c r="E467" s="98">
        <f t="shared" si="6"/>
        <v>0.118412676</v>
      </c>
      <c r="F467" s="50">
        <v>15422.0</v>
      </c>
      <c r="G467" s="98">
        <f t="shared" si="2"/>
        <v>-0.02460312441</v>
      </c>
      <c r="H467" s="50">
        <v>15866.0</v>
      </c>
      <c r="I467" s="98">
        <f t="shared" si="3"/>
        <v>0.0287900402</v>
      </c>
      <c r="J467" s="50">
        <v>15064.0</v>
      </c>
      <c r="K467" s="98">
        <f t="shared" si="4"/>
        <v>-0.05054834237</v>
      </c>
      <c r="L467" s="98">
        <f t="shared" si="7"/>
        <v>0.06557261088</v>
      </c>
    </row>
    <row r="468">
      <c r="A468" s="20" t="s">
        <v>1641</v>
      </c>
      <c r="B468" s="29" t="s">
        <v>1670</v>
      </c>
      <c r="C468" s="50">
        <v>14363.0</v>
      </c>
      <c r="D468" s="50">
        <v>13435.0</v>
      </c>
      <c r="E468" s="98">
        <f t="shared" si="6"/>
        <v>-0.06461045743</v>
      </c>
      <c r="F468" s="50">
        <v>13921.0</v>
      </c>
      <c r="G468" s="98">
        <f t="shared" si="2"/>
        <v>0.03617417194</v>
      </c>
      <c r="H468" s="50">
        <v>14065.0</v>
      </c>
      <c r="I468" s="98">
        <f t="shared" si="3"/>
        <v>0.01034408448</v>
      </c>
      <c r="J468" s="50">
        <v>14121.0</v>
      </c>
      <c r="K468" s="98">
        <f t="shared" si="4"/>
        <v>0.003981514397</v>
      </c>
      <c r="L468" s="98">
        <f t="shared" si="7"/>
        <v>-0.01684884773</v>
      </c>
    </row>
    <row r="469">
      <c r="A469" s="20" t="s">
        <v>1698</v>
      </c>
      <c r="B469" s="29" t="s">
        <v>1670</v>
      </c>
      <c r="C469" s="50">
        <v>9055.0</v>
      </c>
      <c r="D469" s="50">
        <v>16633.0</v>
      </c>
      <c r="E469" s="98">
        <f t="shared" si="6"/>
        <v>0.8368856985</v>
      </c>
      <c r="F469" s="50">
        <v>17125.0</v>
      </c>
      <c r="G469" s="98">
        <f t="shared" si="2"/>
        <v>0.0295797511</v>
      </c>
      <c r="H469" s="50">
        <v>18213.0</v>
      </c>
      <c r="I469" s="98">
        <f t="shared" si="3"/>
        <v>0.06353284672</v>
      </c>
      <c r="J469" s="50">
        <v>18238.0</v>
      </c>
      <c r="K469" s="98">
        <f t="shared" si="4"/>
        <v>0.001372645912</v>
      </c>
      <c r="L469" s="98">
        <f t="shared" si="7"/>
        <v>1.014135837</v>
      </c>
    </row>
    <row r="470">
      <c r="A470" s="20" t="s">
        <v>285</v>
      </c>
      <c r="B470" s="29" t="s">
        <v>1670</v>
      </c>
      <c r="C470" s="50">
        <v>13719.0</v>
      </c>
      <c r="D470" s="50">
        <v>25429.0</v>
      </c>
      <c r="E470" s="98">
        <f t="shared" si="6"/>
        <v>0.8535607552</v>
      </c>
      <c r="F470" s="50">
        <v>23467.0</v>
      </c>
      <c r="G470" s="98">
        <f t="shared" si="2"/>
        <v>-0.07715600299</v>
      </c>
      <c r="H470" s="50">
        <v>15010.0</v>
      </c>
      <c r="I470" s="98">
        <f t="shared" si="3"/>
        <v>-0.3603784037</v>
      </c>
      <c r="J470" s="50">
        <v>14553.0</v>
      </c>
      <c r="K470" s="98">
        <f t="shared" si="4"/>
        <v>-0.03044636909</v>
      </c>
      <c r="L470" s="98">
        <f t="shared" si="7"/>
        <v>0.06079160289</v>
      </c>
    </row>
    <row r="471">
      <c r="A471" s="20" t="s">
        <v>277</v>
      </c>
      <c r="B471" s="29" t="s">
        <v>1670</v>
      </c>
      <c r="C471" s="50">
        <v>15895.0</v>
      </c>
      <c r="D471" s="50">
        <v>16604.0</v>
      </c>
      <c r="E471" s="98">
        <f t="shared" si="6"/>
        <v>0.04460522177</v>
      </c>
      <c r="F471" s="50">
        <v>17048.0</v>
      </c>
      <c r="G471" s="98">
        <f t="shared" si="2"/>
        <v>0.02674054445</v>
      </c>
      <c r="H471" s="50">
        <v>16752.0</v>
      </c>
      <c r="I471" s="98">
        <f t="shared" si="3"/>
        <v>-0.0173627405</v>
      </c>
      <c r="J471" s="50">
        <v>15697.0</v>
      </c>
      <c r="K471" s="98">
        <f t="shared" si="4"/>
        <v>-0.06297755492</v>
      </c>
      <c r="L471" s="98">
        <f t="shared" si="7"/>
        <v>-0.0124567474</v>
      </c>
    </row>
    <row r="472">
      <c r="A472" s="20" t="s">
        <v>1699</v>
      </c>
      <c r="B472" s="29" t="s">
        <v>1670</v>
      </c>
      <c r="C472" s="50">
        <v>23170.0</v>
      </c>
      <c r="D472" s="50">
        <v>29505.0</v>
      </c>
      <c r="E472" s="98">
        <f t="shared" si="6"/>
        <v>0.2734138973</v>
      </c>
      <c r="F472" s="50">
        <v>29042.0</v>
      </c>
      <c r="G472" s="98">
        <f t="shared" si="2"/>
        <v>-0.01569225555</v>
      </c>
      <c r="H472" s="50">
        <v>29385.0</v>
      </c>
      <c r="I472" s="98">
        <f t="shared" si="3"/>
        <v>0.01181048137</v>
      </c>
      <c r="J472" s="50">
        <v>31296.0</v>
      </c>
      <c r="K472" s="98">
        <f t="shared" si="4"/>
        <v>0.06503318019</v>
      </c>
      <c r="L472" s="98">
        <f t="shared" si="7"/>
        <v>0.3507121278</v>
      </c>
    </row>
    <row r="473">
      <c r="A473" s="20" t="s">
        <v>1700</v>
      </c>
      <c r="B473" s="29" t="s">
        <v>1670</v>
      </c>
      <c r="C473" s="50">
        <v>4155.0</v>
      </c>
      <c r="D473" s="50">
        <v>17262.0</v>
      </c>
      <c r="E473" s="98">
        <f t="shared" si="6"/>
        <v>3.154512635</v>
      </c>
      <c r="F473" s="50">
        <v>19051.0</v>
      </c>
      <c r="G473" s="98">
        <f t="shared" si="2"/>
        <v>0.1036380489</v>
      </c>
      <c r="H473" s="50">
        <v>18409.0</v>
      </c>
      <c r="I473" s="98">
        <f t="shared" si="3"/>
        <v>-0.03369901842</v>
      </c>
      <c r="J473" s="50">
        <v>19293.0</v>
      </c>
      <c r="K473" s="98">
        <f t="shared" si="4"/>
        <v>0.04801999022</v>
      </c>
      <c r="L473" s="98">
        <f t="shared" si="7"/>
        <v>3.6433213</v>
      </c>
    </row>
    <row r="474">
      <c r="A474" s="20" t="s">
        <v>980</v>
      </c>
      <c r="B474" s="29" t="s">
        <v>1670</v>
      </c>
      <c r="C474" s="50">
        <v>2219.0</v>
      </c>
      <c r="D474" s="50">
        <v>8956.0</v>
      </c>
      <c r="E474" s="98">
        <f t="shared" si="6"/>
        <v>3.036052276</v>
      </c>
      <c r="F474" s="50">
        <v>10223.0</v>
      </c>
      <c r="G474" s="98">
        <f t="shared" si="2"/>
        <v>0.141469406</v>
      </c>
      <c r="H474" s="50">
        <v>10182.0</v>
      </c>
      <c r="I474" s="98">
        <f t="shared" si="3"/>
        <v>-0.004010564414</v>
      </c>
      <c r="J474" s="50">
        <v>10607.0</v>
      </c>
      <c r="K474" s="98">
        <f t="shared" si="4"/>
        <v>0.04174032607</v>
      </c>
      <c r="L474" s="98">
        <f t="shared" si="7"/>
        <v>3.780081118</v>
      </c>
    </row>
    <row r="475">
      <c r="A475" s="20" t="s">
        <v>1701</v>
      </c>
      <c r="B475" s="29" t="s">
        <v>1670</v>
      </c>
      <c r="C475" s="50">
        <v>19667.0</v>
      </c>
      <c r="D475" s="50">
        <v>24002.0</v>
      </c>
      <c r="E475" s="98">
        <f t="shared" si="6"/>
        <v>0.2204199929</v>
      </c>
      <c r="F475" s="50">
        <v>24137.0</v>
      </c>
      <c r="G475" s="98">
        <f t="shared" si="2"/>
        <v>0.005624531289</v>
      </c>
      <c r="H475" s="50">
        <v>25904.0</v>
      </c>
      <c r="I475" s="98">
        <f t="shared" si="3"/>
        <v>0.07320710942</v>
      </c>
      <c r="J475" s="50">
        <v>24887.0</v>
      </c>
      <c r="K475" s="98">
        <f t="shared" si="4"/>
        <v>-0.03926034589</v>
      </c>
      <c r="L475" s="98">
        <f t="shared" si="7"/>
        <v>0.2654192302</v>
      </c>
    </row>
    <row r="476">
      <c r="A476" s="20" t="s">
        <v>1702</v>
      </c>
      <c r="B476" s="29" t="s">
        <v>1670</v>
      </c>
      <c r="C476" s="50">
        <v>4131.0</v>
      </c>
      <c r="D476" s="50">
        <v>13845.0</v>
      </c>
      <c r="E476" s="98">
        <f t="shared" si="6"/>
        <v>2.351488744</v>
      </c>
      <c r="F476" s="50">
        <v>15486.0</v>
      </c>
      <c r="G476" s="98">
        <f t="shared" si="2"/>
        <v>0.1185265439</v>
      </c>
      <c r="H476" s="50">
        <v>15368.0</v>
      </c>
      <c r="I476" s="98">
        <f t="shared" si="3"/>
        <v>-0.007619785613</v>
      </c>
      <c r="J476" s="50">
        <v>16170.0</v>
      </c>
      <c r="K476" s="98">
        <f t="shared" si="4"/>
        <v>0.05218636127</v>
      </c>
      <c r="L476" s="98">
        <f t="shared" si="7"/>
        <v>2.914306463</v>
      </c>
    </row>
    <row r="477">
      <c r="A477" s="20" t="s">
        <v>694</v>
      </c>
      <c r="B477" s="29" t="s">
        <v>1670</v>
      </c>
      <c r="C477" s="50">
        <v>8566.0</v>
      </c>
      <c r="D477" s="50">
        <v>23129.0</v>
      </c>
      <c r="E477" s="98">
        <f t="shared" si="6"/>
        <v>1.700093392</v>
      </c>
      <c r="F477" s="50">
        <v>23584.0</v>
      </c>
      <c r="G477" s="98">
        <f t="shared" si="2"/>
        <v>0.0196722729</v>
      </c>
      <c r="H477" s="50">
        <v>24159.0</v>
      </c>
      <c r="I477" s="98">
        <f t="shared" si="3"/>
        <v>0.02438093623</v>
      </c>
      <c r="J477" s="50">
        <v>23502.0</v>
      </c>
      <c r="K477" s="98">
        <f t="shared" si="4"/>
        <v>-0.02719483422</v>
      </c>
      <c r="L477" s="98">
        <f t="shared" si="7"/>
        <v>1.743637637</v>
      </c>
    </row>
    <row r="478">
      <c r="A478" s="20" t="s">
        <v>1703</v>
      </c>
      <c r="B478" s="29" t="s">
        <v>1670</v>
      </c>
      <c r="C478" s="50">
        <v>3713.0</v>
      </c>
      <c r="D478" s="50">
        <v>14808.0</v>
      </c>
      <c r="E478" s="98">
        <f t="shared" si="6"/>
        <v>2.988149744</v>
      </c>
      <c r="F478" s="50">
        <v>15602.0</v>
      </c>
      <c r="G478" s="98">
        <f t="shared" si="2"/>
        <v>0.05361966505</v>
      </c>
      <c r="H478" s="50">
        <v>15687.0</v>
      </c>
      <c r="I478" s="98">
        <f t="shared" si="3"/>
        <v>0.005448019485</v>
      </c>
      <c r="J478" s="50">
        <v>16266.0</v>
      </c>
      <c r="K478" s="98">
        <f t="shared" si="4"/>
        <v>0.03690954293</v>
      </c>
      <c r="L478" s="98">
        <f t="shared" si="7"/>
        <v>3.380824131</v>
      </c>
    </row>
    <row r="479">
      <c r="A479" s="20" t="s">
        <v>1455</v>
      </c>
      <c r="B479" s="29" t="s">
        <v>1670</v>
      </c>
      <c r="C479" s="50">
        <v>42395.0</v>
      </c>
      <c r="D479" s="50">
        <v>110438.0</v>
      </c>
      <c r="E479" s="98">
        <f t="shared" si="6"/>
        <v>1.604977002</v>
      </c>
      <c r="F479" s="50">
        <v>154029.0</v>
      </c>
      <c r="G479" s="98">
        <f t="shared" si="2"/>
        <v>0.3947101541</v>
      </c>
      <c r="H479" s="50">
        <v>172837.0</v>
      </c>
      <c r="I479" s="98">
        <f t="shared" si="3"/>
        <v>0.122106876</v>
      </c>
      <c r="J479" s="50">
        <v>195835.0</v>
      </c>
      <c r="K479" s="98">
        <f t="shared" si="4"/>
        <v>0.1330617865</v>
      </c>
      <c r="L479" s="98">
        <f t="shared" si="7"/>
        <v>3.619294728</v>
      </c>
    </row>
    <row r="480">
      <c r="A480" s="20" t="s">
        <v>1704</v>
      </c>
      <c r="B480" s="29" t="s">
        <v>1670</v>
      </c>
      <c r="C480" s="50">
        <v>39850.0</v>
      </c>
      <c r="D480" s="50">
        <v>55832.0</v>
      </c>
      <c r="E480" s="98">
        <f t="shared" si="6"/>
        <v>0.4010539523</v>
      </c>
      <c r="F480" s="50">
        <v>61550.0</v>
      </c>
      <c r="G480" s="98">
        <f t="shared" si="2"/>
        <v>0.102414386</v>
      </c>
      <c r="H480" s="50">
        <v>69888.0</v>
      </c>
      <c r="I480" s="98">
        <f t="shared" si="3"/>
        <v>0.1354670999</v>
      </c>
      <c r="J480" s="50">
        <v>66756.0</v>
      </c>
      <c r="K480" s="98">
        <f t="shared" si="4"/>
        <v>-0.04481456044</v>
      </c>
      <c r="L480" s="98">
        <f t="shared" si="7"/>
        <v>0.6751819322</v>
      </c>
    </row>
    <row r="481">
      <c r="A481" s="20" t="s">
        <v>1705</v>
      </c>
      <c r="B481" s="29" t="s">
        <v>1670</v>
      </c>
      <c r="C481" s="50">
        <v>18936.0</v>
      </c>
      <c r="D481" s="50">
        <v>19589.0</v>
      </c>
      <c r="E481" s="98">
        <f t="shared" si="6"/>
        <v>0.03448457964</v>
      </c>
      <c r="F481" s="50">
        <v>19910.0</v>
      </c>
      <c r="G481" s="98">
        <f t="shared" si="2"/>
        <v>0.01638674766</v>
      </c>
      <c r="H481" s="50">
        <v>18727.0</v>
      </c>
      <c r="I481" s="98">
        <f t="shared" si="3"/>
        <v>-0.0594173782</v>
      </c>
      <c r="J481" s="50">
        <v>18758.0</v>
      </c>
      <c r="K481" s="98">
        <f t="shared" si="4"/>
        <v>0.001655363913</v>
      </c>
      <c r="L481" s="98">
        <f t="shared" si="7"/>
        <v>-0.009400084495</v>
      </c>
    </row>
    <row r="482">
      <c r="A482" s="20" t="s">
        <v>1706</v>
      </c>
      <c r="B482" s="29" t="s">
        <v>1670</v>
      </c>
      <c r="C482" s="50">
        <v>12085.0</v>
      </c>
      <c r="D482" s="50">
        <v>12904.0</v>
      </c>
      <c r="E482" s="98">
        <f t="shared" si="6"/>
        <v>0.06776996276</v>
      </c>
      <c r="F482" s="50">
        <v>12919.0</v>
      </c>
      <c r="G482" s="98">
        <f t="shared" si="2"/>
        <v>0.001162430254</v>
      </c>
      <c r="H482" s="50">
        <v>11966.0</v>
      </c>
      <c r="I482" s="98">
        <f t="shared" si="3"/>
        <v>-0.07376731945</v>
      </c>
      <c r="J482" s="50">
        <v>11137.0</v>
      </c>
      <c r="K482" s="98">
        <f t="shared" si="4"/>
        <v>-0.06927962561</v>
      </c>
      <c r="L482" s="98">
        <f t="shared" si="7"/>
        <v>-0.0784443525</v>
      </c>
    </row>
    <row r="483">
      <c r="A483" s="20" t="s">
        <v>1707</v>
      </c>
      <c r="B483" s="29" t="s">
        <v>1670</v>
      </c>
      <c r="C483" s="50">
        <v>8774.0</v>
      </c>
      <c r="D483" s="50">
        <v>16555.0</v>
      </c>
      <c r="E483" s="98">
        <f t="shared" si="6"/>
        <v>0.8868247094</v>
      </c>
      <c r="F483" s="50">
        <v>17500.0</v>
      </c>
      <c r="G483" s="98">
        <f t="shared" si="2"/>
        <v>0.05708245243</v>
      </c>
      <c r="H483" s="50">
        <v>17641.0</v>
      </c>
      <c r="I483" s="98">
        <f t="shared" si="3"/>
        <v>0.008057142857</v>
      </c>
      <c r="J483" s="50">
        <v>17639.0</v>
      </c>
      <c r="K483" s="98">
        <f t="shared" si="4"/>
        <v>-0.0001133722578</v>
      </c>
      <c r="L483" s="98">
        <f t="shared" si="7"/>
        <v>1.010371552</v>
      </c>
    </row>
    <row r="484">
      <c r="A484" s="20" t="s">
        <v>879</v>
      </c>
      <c r="B484" s="29" t="s">
        <v>1670</v>
      </c>
      <c r="C484" s="50">
        <v>41266.0</v>
      </c>
      <c r="D484" s="50">
        <v>60000.0</v>
      </c>
      <c r="E484" s="98">
        <f t="shared" si="6"/>
        <v>0.453981486</v>
      </c>
      <c r="F484" s="50">
        <v>73952.0</v>
      </c>
      <c r="G484" s="98">
        <f t="shared" si="2"/>
        <v>0.2325333333</v>
      </c>
      <c r="H484" s="50">
        <v>77332.0</v>
      </c>
      <c r="I484" s="98">
        <f t="shared" si="3"/>
        <v>0.04570532237</v>
      </c>
      <c r="J484" s="50">
        <v>84748.0</v>
      </c>
      <c r="K484" s="98">
        <f t="shared" si="4"/>
        <v>0.09589820514</v>
      </c>
      <c r="L484" s="98">
        <f t="shared" si="7"/>
        <v>1.053700383</v>
      </c>
    </row>
    <row r="485">
      <c r="A485" s="20" t="s">
        <v>1073</v>
      </c>
      <c r="B485" s="29" t="s">
        <v>1670</v>
      </c>
      <c r="C485" s="50">
        <v>12696.0</v>
      </c>
      <c r="D485" s="50">
        <v>16552.0</v>
      </c>
      <c r="E485" s="98">
        <f t="shared" si="6"/>
        <v>0.3037177064</v>
      </c>
      <c r="F485" s="50">
        <v>16065.0</v>
      </c>
      <c r="G485" s="98">
        <f t="shared" si="2"/>
        <v>-0.02942242629</v>
      </c>
      <c r="H485" s="50">
        <v>17131.0</v>
      </c>
      <c r="I485" s="98">
        <f t="shared" si="3"/>
        <v>0.06635543106</v>
      </c>
      <c r="J485" s="50">
        <v>16720.0</v>
      </c>
      <c r="K485" s="98">
        <f t="shared" si="4"/>
        <v>-0.02399159419</v>
      </c>
      <c r="L485" s="98">
        <f t="shared" si="7"/>
        <v>0.3169502205</v>
      </c>
    </row>
    <row r="486">
      <c r="A486" s="20" t="s">
        <v>1708</v>
      </c>
      <c r="B486" s="29" t="s">
        <v>1670</v>
      </c>
      <c r="C486" s="50">
        <v>5426.0</v>
      </c>
      <c r="D486" s="50">
        <v>25248.0</v>
      </c>
      <c r="E486" s="98">
        <f t="shared" si="6"/>
        <v>3.653151493</v>
      </c>
      <c r="F486" s="50">
        <v>26458.0</v>
      </c>
      <c r="G486" s="98">
        <f t="shared" si="2"/>
        <v>0.04792458809</v>
      </c>
      <c r="H486" s="50">
        <v>26806.0</v>
      </c>
      <c r="I486" s="98">
        <f t="shared" si="3"/>
        <v>0.01315292161</v>
      </c>
      <c r="J486" s="50">
        <v>27209.0</v>
      </c>
      <c r="K486" s="98">
        <f t="shared" si="4"/>
        <v>0.01503394762</v>
      </c>
      <c r="L486" s="98">
        <f t="shared" si="7"/>
        <v>4.014559528</v>
      </c>
    </row>
    <row r="487">
      <c r="A487" s="20" t="s">
        <v>1709</v>
      </c>
      <c r="B487" s="29" t="s">
        <v>1670</v>
      </c>
      <c r="C487" s="50">
        <v>16906.0</v>
      </c>
      <c r="D487" s="50">
        <v>24083.0</v>
      </c>
      <c r="E487" s="98">
        <f t="shared" si="6"/>
        <v>0.4245238377</v>
      </c>
      <c r="F487" s="50">
        <v>26185.0</v>
      </c>
      <c r="G487" s="98">
        <f t="shared" si="2"/>
        <v>0.08728148486</v>
      </c>
      <c r="H487" s="50">
        <v>31141.0</v>
      </c>
      <c r="I487" s="98">
        <f t="shared" si="3"/>
        <v>0.1892686653</v>
      </c>
      <c r="J487" s="50">
        <v>33434.0</v>
      </c>
      <c r="K487" s="98">
        <f t="shared" si="4"/>
        <v>0.07363283132</v>
      </c>
      <c r="L487" s="98">
        <f t="shared" si="7"/>
        <v>0.9776410742</v>
      </c>
    </row>
    <row r="488">
      <c r="A488" s="20" t="s">
        <v>1710</v>
      </c>
      <c r="B488" s="29" t="s">
        <v>1670</v>
      </c>
      <c r="C488" s="50">
        <v>21585.0</v>
      </c>
      <c r="D488" s="50">
        <v>22156.0</v>
      </c>
      <c r="E488" s="98">
        <f t="shared" si="6"/>
        <v>0.02645355571</v>
      </c>
      <c r="F488" s="50">
        <v>21861.0</v>
      </c>
      <c r="G488" s="98">
        <f t="shared" si="2"/>
        <v>-0.01331467774</v>
      </c>
      <c r="H488" s="50">
        <v>21987.0</v>
      </c>
      <c r="I488" s="98">
        <f t="shared" si="3"/>
        <v>0.005763688761</v>
      </c>
      <c r="J488" s="50">
        <v>22428.0</v>
      </c>
      <c r="K488" s="98">
        <f t="shared" si="4"/>
        <v>0.02005730659</v>
      </c>
      <c r="L488" s="98">
        <f t="shared" si="7"/>
        <v>0.03905489924</v>
      </c>
    </row>
    <row r="489">
      <c r="A489" s="20" t="s">
        <v>881</v>
      </c>
      <c r="B489" s="29" t="s">
        <v>1670</v>
      </c>
      <c r="C489" s="50">
        <v>15635.0</v>
      </c>
      <c r="D489" s="50">
        <v>16312.0</v>
      </c>
      <c r="E489" s="98">
        <f t="shared" si="6"/>
        <v>0.04330028782</v>
      </c>
      <c r="F489" s="50">
        <v>15514.0</v>
      </c>
      <c r="G489" s="98">
        <f t="shared" si="2"/>
        <v>-0.04892103973</v>
      </c>
      <c r="H489" s="50">
        <v>14859.0</v>
      </c>
      <c r="I489" s="98">
        <f t="shared" si="3"/>
        <v>-0.04221993039</v>
      </c>
      <c r="J489" s="50">
        <v>14258.0</v>
      </c>
      <c r="K489" s="98">
        <f t="shared" si="4"/>
        <v>-0.04044686722</v>
      </c>
      <c r="L489" s="98">
        <f t="shared" si="7"/>
        <v>-0.08807163415</v>
      </c>
    </row>
    <row r="490">
      <c r="A490" s="20" t="s">
        <v>247</v>
      </c>
      <c r="B490" s="29" t="s">
        <v>1670</v>
      </c>
      <c r="C490" s="50">
        <v>14980.0</v>
      </c>
      <c r="D490" s="50">
        <v>16616.0</v>
      </c>
      <c r="E490" s="98">
        <f t="shared" si="6"/>
        <v>0.109212283</v>
      </c>
      <c r="F490" s="50">
        <v>17268.0</v>
      </c>
      <c r="G490" s="98">
        <f t="shared" si="2"/>
        <v>0.03923928743</v>
      </c>
      <c r="H490" s="50">
        <v>17435.0</v>
      </c>
      <c r="I490" s="98">
        <f t="shared" si="3"/>
        <v>0.009671067871</v>
      </c>
      <c r="J490" s="50">
        <v>16280.0</v>
      </c>
      <c r="K490" s="98">
        <f t="shared" si="4"/>
        <v>-0.06624605678</v>
      </c>
      <c r="L490" s="98">
        <f t="shared" si="7"/>
        <v>0.0867823765</v>
      </c>
    </row>
    <row r="491">
      <c r="A491" s="20" t="s">
        <v>1053</v>
      </c>
      <c r="B491" s="29" t="s">
        <v>1670</v>
      </c>
      <c r="C491" s="50">
        <v>17043.0</v>
      </c>
      <c r="D491" s="50">
        <v>15020.0</v>
      </c>
      <c r="E491" s="98">
        <f t="shared" si="6"/>
        <v>-0.1186997594</v>
      </c>
      <c r="F491" s="50">
        <v>14060.0</v>
      </c>
      <c r="G491" s="98">
        <f t="shared" si="2"/>
        <v>-0.06391478029</v>
      </c>
      <c r="H491" s="50">
        <v>12603.0</v>
      </c>
      <c r="I491" s="98">
        <f t="shared" si="3"/>
        <v>-0.1036273115</v>
      </c>
      <c r="J491" s="50">
        <v>12053.0</v>
      </c>
      <c r="K491" s="98">
        <f t="shared" si="4"/>
        <v>-0.04364040308</v>
      </c>
      <c r="L491" s="98">
        <f t="shared" si="7"/>
        <v>-0.2927888283</v>
      </c>
    </row>
    <row r="492">
      <c r="A492" s="20" t="s">
        <v>1711</v>
      </c>
      <c r="B492" s="29" t="s">
        <v>1670</v>
      </c>
      <c r="C492" s="50">
        <v>25285.0</v>
      </c>
      <c r="D492" s="50">
        <v>37743.0</v>
      </c>
      <c r="E492" s="98">
        <f t="shared" si="6"/>
        <v>0.4927031837</v>
      </c>
      <c r="F492" s="50">
        <v>37937.0</v>
      </c>
      <c r="G492" s="98">
        <f t="shared" si="2"/>
        <v>0.005140025965</v>
      </c>
      <c r="H492" s="50">
        <v>40480.0</v>
      </c>
      <c r="I492" s="98">
        <f t="shared" si="3"/>
        <v>0.06703218494</v>
      </c>
      <c r="J492" s="50">
        <v>44280.0</v>
      </c>
      <c r="K492" s="98">
        <f t="shared" si="4"/>
        <v>0.09387351779</v>
      </c>
      <c r="L492" s="98">
        <f t="shared" si="7"/>
        <v>0.7512359106</v>
      </c>
    </row>
    <row r="493">
      <c r="A493" s="20" t="s">
        <v>342</v>
      </c>
      <c r="B493" s="29" t="s">
        <v>1670</v>
      </c>
      <c r="C493" s="50">
        <v>19578.0</v>
      </c>
      <c r="D493" s="50">
        <v>18194.0</v>
      </c>
      <c r="E493" s="98">
        <f t="shared" si="6"/>
        <v>-0.0706915926</v>
      </c>
      <c r="F493" s="50">
        <v>18047.0</v>
      </c>
      <c r="G493" s="98">
        <f t="shared" si="2"/>
        <v>-0.008079586677</v>
      </c>
      <c r="H493" s="50">
        <v>17700.0</v>
      </c>
      <c r="I493" s="98">
        <f t="shared" si="3"/>
        <v>-0.01922757245</v>
      </c>
      <c r="J493" s="50">
        <v>17695.0</v>
      </c>
      <c r="K493" s="98">
        <f t="shared" si="4"/>
        <v>-0.0002824858757</v>
      </c>
      <c r="L493" s="98">
        <f t="shared" si="7"/>
        <v>-0.09617938502</v>
      </c>
    </row>
    <row r="494">
      <c r="A494" s="20" t="s">
        <v>631</v>
      </c>
      <c r="B494" s="29" t="s">
        <v>1670</v>
      </c>
      <c r="C494" s="50">
        <v>20374.0</v>
      </c>
      <c r="D494" s="50">
        <v>19925.0</v>
      </c>
      <c r="E494" s="98">
        <f t="shared" si="6"/>
        <v>-0.02203789143</v>
      </c>
      <c r="F494" s="50">
        <v>20421.0</v>
      </c>
      <c r="G494" s="98">
        <f t="shared" si="2"/>
        <v>0.02489335006</v>
      </c>
      <c r="H494" s="50">
        <v>19822.0</v>
      </c>
      <c r="I494" s="98">
        <f t="shared" si="3"/>
        <v>-0.02933254983</v>
      </c>
      <c r="J494" s="50">
        <v>20055.0</v>
      </c>
      <c r="K494" s="98">
        <f t="shared" si="4"/>
        <v>0.01175461608</v>
      </c>
      <c r="L494" s="98">
        <f t="shared" si="7"/>
        <v>-0.01565721017</v>
      </c>
    </row>
    <row r="495">
      <c r="A495" s="20" t="s">
        <v>1190</v>
      </c>
      <c r="B495" s="29" t="s">
        <v>1670</v>
      </c>
      <c r="C495" s="50">
        <v>16127.0</v>
      </c>
      <c r="D495" s="50">
        <v>16184.0</v>
      </c>
      <c r="E495" s="98">
        <f t="shared" si="6"/>
        <v>0.00353444534</v>
      </c>
      <c r="F495" s="50">
        <v>15378.0</v>
      </c>
      <c r="G495" s="98">
        <f t="shared" si="2"/>
        <v>-0.04980227385</v>
      </c>
      <c r="H495" s="50">
        <v>13787.0</v>
      </c>
      <c r="I495" s="98">
        <f t="shared" si="3"/>
        <v>-0.1034594876</v>
      </c>
      <c r="J495" s="50">
        <v>13308.0</v>
      </c>
      <c r="K495" s="98">
        <f t="shared" si="4"/>
        <v>-0.03474287372</v>
      </c>
      <c r="L495" s="98">
        <f t="shared" si="7"/>
        <v>-0.1748000248</v>
      </c>
    </row>
    <row r="496">
      <c r="A496" s="20" t="s">
        <v>439</v>
      </c>
      <c r="B496" s="29" t="s">
        <v>1670</v>
      </c>
      <c r="C496" s="50">
        <v>15951.0</v>
      </c>
      <c r="D496" s="50">
        <v>34629.0</v>
      </c>
      <c r="E496" s="98">
        <f t="shared" si="6"/>
        <v>1.170961068</v>
      </c>
      <c r="F496" s="50">
        <v>37611.0</v>
      </c>
      <c r="G496" s="98">
        <f t="shared" si="2"/>
        <v>0.08611279563</v>
      </c>
      <c r="H496" s="50">
        <v>40425.0</v>
      </c>
      <c r="I496" s="98">
        <f t="shared" si="3"/>
        <v>0.07481853713</v>
      </c>
      <c r="J496" s="50">
        <v>41521.0</v>
      </c>
      <c r="K496" s="98">
        <f t="shared" si="4"/>
        <v>0.02711193568</v>
      </c>
      <c r="L496" s="98">
        <f t="shared" si="7"/>
        <v>1.603034293</v>
      </c>
    </row>
    <row r="497">
      <c r="A497" s="20" t="s">
        <v>1712</v>
      </c>
      <c r="B497" s="29" t="s">
        <v>1670</v>
      </c>
      <c r="C497" s="50">
        <v>4917.0</v>
      </c>
      <c r="D497" s="50">
        <v>11914.0</v>
      </c>
      <c r="E497" s="98">
        <f t="shared" si="6"/>
        <v>1.423022168</v>
      </c>
      <c r="F497" s="50">
        <v>13489.0</v>
      </c>
      <c r="G497" s="98">
        <f t="shared" si="2"/>
        <v>0.1321974148</v>
      </c>
      <c r="H497" s="50">
        <v>13143.0</v>
      </c>
      <c r="I497" s="98">
        <f t="shared" si="3"/>
        <v>-0.02565053006</v>
      </c>
      <c r="J497" s="50">
        <v>13972.0</v>
      </c>
      <c r="K497" s="98">
        <f t="shared" si="4"/>
        <v>0.06307540135</v>
      </c>
      <c r="L497" s="98">
        <f t="shared" si="7"/>
        <v>1.841570063</v>
      </c>
    </row>
    <row r="498">
      <c r="A498" s="20" t="s">
        <v>1713</v>
      </c>
      <c r="B498" s="29" t="s">
        <v>1670</v>
      </c>
      <c r="C498" s="50">
        <v>29938.0</v>
      </c>
      <c r="D498" s="50">
        <v>21729.0</v>
      </c>
      <c r="E498" s="98">
        <f t="shared" si="6"/>
        <v>-0.2742000134</v>
      </c>
      <c r="F498" s="50">
        <v>22091.0</v>
      </c>
      <c r="G498" s="98">
        <f t="shared" si="2"/>
        <v>0.01665976345</v>
      </c>
      <c r="H498" s="50">
        <v>21630.0</v>
      </c>
      <c r="I498" s="98">
        <f t="shared" si="3"/>
        <v>-0.02086822688</v>
      </c>
      <c r="J498" s="50">
        <v>22263.0</v>
      </c>
      <c r="K498" s="98">
        <f t="shared" si="4"/>
        <v>0.02926490985</v>
      </c>
      <c r="L498" s="98">
        <f t="shared" si="7"/>
        <v>-0.2563631505</v>
      </c>
    </row>
    <row r="499">
      <c r="A499" s="20" t="s">
        <v>503</v>
      </c>
      <c r="B499" s="29" t="s">
        <v>1670</v>
      </c>
      <c r="C499" s="50">
        <v>14996.0</v>
      </c>
      <c r="D499" s="50">
        <v>67616.0</v>
      </c>
      <c r="E499" s="98">
        <f t="shared" si="6"/>
        <v>3.508935716</v>
      </c>
      <c r="F499" s="50">
        <v>92171.0</v>
      </c>
      <c r="G499" s="98">
        <f t="shared" si="2"/>
        <v>0.3631536914</v>
      </c>
      <c r="H499" s="50">
        <v>101669.0</v>
      </c>
      <c r="I499" s="98">
        <f t="shared" si="3"/>
        <v>0.1030475963</v>
      </c>
      <c r="J499" s="50">
        <v>103627.0</v>
      </c>
      <c r="K499" s="98">
        <f t="shared" si="4"/>
        <v>0.01925857439</v>
      </c>
      <c r="L499" s="98">
        <f t="shared" si="7"/>
        <v>5.910309416</v>
      </c>
    </row>
    <row r="500">
      <c r="A500" s="20" t="s">
        <v>969</v>
      </c>
      <c r="B500" s="29" t="s">
        <v>1670</v>
      </c>
      <c r="C500" s="50">
        <v>7953.0</v>
      </c>
      <c r="D500" s="50">
        <v>9950.0</v>
      </c>
      <c r="E500" s="98">
        <f t="shared" si="6"/>
        <v>0.2511002138</v>
      </c>
      <c r="F500" s="50">
        <v>11630.0</v>
      </c>
      <c r="G500" s="98">
        <f t="shared" si="2"/>
        <v>0.1688442211</v>
      </c>
      <c r="H500" s="50">
        <v>11164.0</v>
      </c>
      <c r="I500" s="98">
        <f t="shared" si="3"/>
        <v>-0.04006878762</v>
      </c>
      <c r="J500" s="50">
        <v>11449.0</v>
      </c>
      <c r="K500" s="98">
        <f t="shared" si="4"/>
        <v>0.02552848441</v>
      </c>
      <c r="L500" s="98">
        <f t="shared" si="7"/>
        <v>0.4395825475</v>
      </c>
    </row>
    <row r="501">
      <c r="A501" s="20" t="s">
        <v>1136</v>
      </c>
      <c r="B501" s="29" t="s">
        <v>1670</v>
      </c>
      <c r="C501" s="50">
        <v>5062.0</v>
      </c>
      <c r="D501" s="50">
        <v>17951.0</v>
      </c>
      <c r="E501" s="98">
        <f t="shared" si="6"/>
        <v>2.546226788</v>
      </c>
      <c r="F501" s="50">
        <v>20348.0</v>
      </c>
      <c r="G501" s="98">
        <f t="shared" si="2"/>
        <v>0.1335301655</v>
      </c>
      <c r="H501" s="50">
        <v>20216.0</v>
      </c>
      <c r="I501" s="98">
        <f t="shared" si="3"/>
        <v>-0.006487124042</v>
      </c>
      <c r="J501" s="50">
        <v>20038.0</v>
      </c>
      <c r="K501" s="98">
        <f t="shared" si="4"/>
        <v>-0.008804907004</v>
      </c>
      <c r="L501" s="98">
        <f t="shared" si="7"/>
        <v>2.958514421</v>
      </c>
    </row>
    <row r="502">
      <c r="A502" s="20" t="s">
        <v>1714</v>
      </c>
      <c r="B502" s="29" t="s">
        <v>1715</v>
      </c>
      <c r="C502" s="50">
        <v>5553.0</v>
      </c>
      <c r="D502" s="50">
        <v>40189.0</v>
      </c>
      <c r="E502" s="98">
        <f t="shared" si="6"/>
        <v>6.237349181</v>
      </c>
      <c r="F502" s="50">
        <v>87983.0</v>
      </c>
      <c r="G502" s="98">
        <f t="shared" si="2"/>
        <v>1.189230884</v>
      </c>
      <c r="H502" s="50">
        <v>94421.0</v>
      </c>
      <c r="I502" s="98">
        <f t="shared" si="3"/>
        <v>0.07317322665</v>
      </c>
      <c r="J502" s="50">
        <v>122703.0</v>
      </c>
      <c r="K502" s="98">
        <f t="shared" si="4"/>
        <v>0.2995308247</v>
      </c>
      <c r="L502" s="98">
        <f t="shared" si="7"/>
        <v>21.09670448</v>
      </c>
    </row>
    <row r="503">
      <c r="A503" s="20" t="s">
        <v>1716</v>
      </c>
      <c r="B503" s="29" t="s">
        <v>1715</v>
      </c>
      <c r="C503" s="50">
        <v>16132.0</v>
      </c>
      <c r="D503" s="50">
        <v>158316.0</v>
      </c>
      <c r="E503" s="98">
        <f t="shared" si="6"/>
        <v>8.813786263</v>
      </c>
      <c r="F503" s="50">
        <v>185604.0</v>
      </c>
      <c r="G503" s="98">
        <f t="shared" si="2"/>
        <v>0.1723641325</v>
      </c>
      <c r="H503" s="50">
        <v>185858.0</v>
      </c>
      <c r="I503" s="98">
        <f t="shared" si="3"/>
        <v>0.001368504989</v>
      </c>
      <c r="J503" s="50">
        <v>214689.0</v>
      </c>
      <c r="K503" s="98">
        <f t="shared" si="4"/>
        <v>0.1551238042</v>
      </c>
      <c r="L503" s="98">
        <f t="shared" si="7"/>
        <v>12.30826928</v>
      </c>
    </row>
    <row r="504">
      <c r="A504" s="20" t="s">
        <v>1717</v>
      </c>
      <c r="B504" s="29" t="s">
        <v>1715</v>
      </c>
      <c r="C504" s="50">
        <v>3285.0</v>
      </c>
      <c r="D504" s="50">
        <v>7729.0</v>
      </c>
      <c r="E504" s="98">
        <f t="shared" si="6"/>
        <v>1.35281583</v>
      </c>
      <c r="F504" s="50">
        <v>8783.0</v>
      </c>
      <c r="G504" s="98">
        <f t="shared" si="2"/>
        <v>0.1363695174</v>
      </c>
      <c r="H504" s="50">
        <v>7872.0</v>
      </c>
      <c r="I504" s="98">
        <f t="shared" si="3"/>
        <v>-0.1037231014</v>
      </c>
      <c r="J504" s="50">
        <v>7911.0</v>
      </c>
      <c r="K504" s="98">
        <f t="shared" si="4"/>
        <v>0.004954268293</v>
      </c>
      <c r="L504" s="98">
        <f t="shared" si="7"/>
        <v>1.408219178</v>
      </c>
    </row>
    <row r="505">
      <c r="A505" s="20" t="s">
        <v>1718</v>
      </c>
      <c r="B505" s="29" t="s">
        <v>1715</v>
      </c>
      <c r="C505" s="50">
        <v>518.0</v>
      </c>
      <c r="D505" s="50">
        <v>36335.0</v>
      </c>
      <c r="E505" s="98">
        <f t="shared" si="6"/>
        <v>69.14478764</v>
      </c>
      <c r="F505" s="50">
        <v>42307.0</v>
      </c>
      <c r="G505" s="98">
        <f t="shared" si="2"/>
        <v>0.1643594331</v>
      </c>
      <c r="H505" s="50">
        <v>43547.0</v>
      </c>
      <c r="I505" s="98">
        <f t="shared" si="3"/>
        <v>0.02930957052</v>
      </c>
      <c r="J505" s="50">
        <v>51269.0</v>
      </c>
      <c r="K505" s="98">
        <f t="shared" si="4"/>
        <v>0.1773256482</v>
      </c>
      <c r="L505" s="98">
        <f t="shared" si="7"/>
        <v>97.97490347</v>
      </c>
    </row>
    <row r="506">
      <c r="A506" s="20" t="s">
        <v>1719</v>
      </c>
      <c r="B506" s="29" t="s">
        <v>1715</v>
      </c>
      <c r="C506" s="50">
        <v>3965.0</v>
      </c>
      <c r="D506" s="50">
        <v>43678.0</v>
      </c>
      <c r="E506" s="98">
        <f t="shared" si="6"/>
        <v>10.01588903</v>
      </c>
      <c r="F506" s="50">
        <v>39196.0</v>
      </c>
      <c r="G506" s="98">
        <f t="shared" si="2"/>
        <v>-0.1026145886</v>
      </c>
      <c r="H506" s="50">
        <v>40627.0</v>
      </c>
      <c r="I506" s="98">
        <f t="shared" si="3"/>
        <v>0.03650882743</v>
      </c>
      <c r="J506" s="50">
        <v>42343.0</v>
      </c>
      <c r="K506" s="98">
        <f t="shared" si="4"/>
        <v>0.04223792059</v>
      </c>
      <c r="L506" s="98">
        <f t="shared" si="7"/>
        <v>9.679192938</v>
      </c>
    </row>
    <row r="507">
      <c r="A507" s="20" t="s">
        <v>1720</v>
      </c>
      <c r="B507" s="29" t="s">
        <v>1715</v>
      </c>
      <c r="C507" s="50">
        <v>1426.0</v>
      </c>
      <c r="D507" s="50">
        <v>4044.0</v>
      </c>
      <c r="E507" s="98">
        <f t="shared" si="6"/>
        <v>1.835904628</v>
      </c>
      <c r="F507" s="50">
        <v>4694.0</v>
      </c>
      <c r="G507" s="98">
        <f t="shared" si="2"/>
        <v>0.1607319486</v>
      </c>
      <c r="H507" s="50">
        <v>4103.0</v>
      </c>
      <c r="I507" s="98">
        <f t="shared" si="3"/>
        <v>-0.1259054112</v>
      </c>
      <c r="J507" s="50">
        <v>5652.0</v>
      </c>
      <c r="K507" s="98">
        <f t="shared" si="4"/>
        <v>0.3775286376</v>
      </c>
      <c r="L507" s="98">
        <f t="shared" si="7"/>
        <v>2.963534362</v>
      </c>
    </row>
    <row r="508">
      <c r="A508" s="20" t="s">
        <v>1721</v>
      </c>
      <c r="B508" s="29" t="s">
        <v>1715</v>
      </c>
      <c r="C508" s="50">
        <v>469.0</v>
      </c>
      <c r="D508" s="50">
        <v>13963.0</v>
      </c>
      <c r="E508" s="98">
        <f t="shared" si="6"/>
        <v>28.77185501</v>
      </c>
      <c r="F508" s="50">
        <v>19243.0</v>
      </c>
      <c r="G508" s="98">
        <f t="shared" si="2"/>
        <v>0.378142233</v>
      </c>
      <c r="H508" s="50">
        <v>25659.0</v>
      </c>
      <c r="I508" s="98">
        <f t="shared" si="3"/>
        <v>0.3334199449</v>
      </c>
      <c r="J508" s="50">
        <v>29473.0</v>
      </c>
      <c r="K508" s="98">
        <f t="shared" si="4"/>
        <v>0.1486418021</v>
      </c>
      <c r="L508" s="98">
        <f t="shared" si="7"/>
        <v>61.84221748</v>
      </c>
    </row>
    <row r="509">
      <c r="A509" s="20" t="s">
        <v>1722</v>
      </c>
      <c r="B509" s="29" t="s">
        <v>1715</v>
      </c>
      <c r="C509" s="50">
        <v>1312.0</v>
      </c>
      <c r="D509" s="50">
        <v>20740.0</v>
      </c>
      <c r="E509" s="98">
        <f t="shared" si="6"/>
        <v>14.80792683</v>
      </c>
      <c r="F509" s="50">
        <v>44057.0</v>
      </c>
      <c r="G509" s="98">
        <f t="shared" si="2"/>
        <v>1.124252652</v>
      </c>
      <c r="H509" s="50">
        <v>42944.0</v>
      </c>
      <c r="I509" s="98">
        <f t="shared" si="3"/>
        <v>-0.02526272783</v>
      </c>
      <c r="J509" s="50">
        <v>50833.0</v>
      </c>
      <c r="K509" s="98">
        <f t="shared" si="4"/>
        <v>0.1837043592</v>
      </c>
      <c r="L509" s="98">
        <f t="shared" si="7"/>
        <v>37.74466463</v>
      </c>
    </row>
    <row r="510">
      <c r="A510" s="20" t="s">
        <v>528</v>
      </c>
      <c r="B510" s="29" t="s">
        <v>1723</v>
      </c>
      <c r="C510" s="50">
        <v>59135.0</v>
      </c>
      <c r="D510" s="50">
        <v>64588.0</v>
      </c>
      <c r="E510" s="98">
        <f t="shared" si="6"/>
        <v>0.09221273358</v>
      </c>
      <c r="F510" s="50">
        <v>62188.0</v>
      </c>
      <c r="G510" s="98">
        <f t="shared" si="2"/>
        <v>-0.03715860531</v>
      </c>
      <c r="H510" s="50">
        <v>62784.0</v>
      </c>
      <c r="I510" s="98">
        <f t="shared" si="3"/>
        <v>0.009583842542</v>
      </c>
      <c r="J510" s="50">
        <v>65229.0</v>
      </c>
      <c r="K510" s="98">
        <f t="shared" si="4"/>
        <v>0.03894304281</v>
      </c>
      <c r="L510" s="98">
        <f t="shared" si="7"/>
        <v>0.1030523379</v>
      </c>
    </row>
    <row r="511">
      <c r="A511" s="20" t="s">
        <v>939</v>
      </c>
      <c r="B511" s="29" t="s">
        <v>1723</v>
      </c>
      <c r="C511" s="50">
        <v>14808.0</v>
      </c>
      <c r="D511" s="50">
        <v>22741.0</v>
      </c>
      <c r="E511" s="98">
        <f t="shared" si="6"/>
        <v>0.535723933</v>
      </c>
      <c r="F511" s="50">
        <v>23980.0</v>
      </c>
      <c r="G511" s="98">
        <f t="shared" si="2"/>
        <v>0.05448309221</v>
      </c>
      <c r="H511" s="50">
        <v>22542.0</v>
      </c>
      <c r="I511" s="98">
        <f t="shared" si="3"/>
        <v>-0.05996663887</v>
      </c>
      <c r="J511" s="50">
        <v>25496.0</v>
      </c>
      <c r="K511" s="98">
        <f t="shared" si="4"/>
        <v>0.1310442729</v>
      </c>
      <c r="L511" s="98">
        <f t="shared" si="7"/>
        <v>0.7217720151</v>
      </c>
    </row>
    <row r="512">
      <c r="A512" s="20" t="s">
        <v>1724</v>
      </c>
      <c r="B512" s="29" t="s">
        <v>1723</v>
      </c>
      <c r="C512" s="50">
        <v>14866.0</v>
      </c>
      <c r="D512" s="50">
        <v>17075.0</v>
      </c>
      <c r="E512" s="98">
        <f t="shared" si="6"/>
        <v>0.1485941074</v>
      </c>
      <c r="F512" s="50">
        <v>16045.0</v>
      </c>
      <c r="G512" s="98">
        <f t="shared" si="2"/>
        <v>-0.06032210835</v>
      </c>
      <c r="H512" s="50">
        <v>14406.0</v>
      </c>
      <c r="I512" s="98">
        <f t="shared" si="3"/>
        <v>-0.1021502026</v>
      </c>
      <c r="J512" s="50">
        <v>14540.0</v>
      </c>
      <c r="K512" s="98">
        <f t="shared" si="4"/>
        <v>0.009301679856</v>
      </c>
      <c r="L512" s="98">
        <f t="shared" si="7"/>
        <v>-0.02192923449</v>
      </c>
    </row>
    <row r="513">
      <c r="A513" s="20" t="s">
        <v>1428</v>
      </c>
      <c r="B513" s="29" t="s">
        <v>1723</v>
      </c>
      <c r="C513" s="50">
        <v>11508.0</v>
      </c>
      <c r="D513" s="50">
        <v>15481.0</v>
      </c>
      <c r="E513" s="98">
        <f t="shared" si="6"/>
        <v>0.3452380952</v>
      </c>
      <c r="F513" s="50">
        <v>15322.0</v>
      </c>
      <c r="G513" s="98">
        <f t="shared" si="2"/>
        <v>-0.01027065435</v>
      </c>
      <c r="H513" s="50">
        <v>15078.0</v>
      </c>
      <c r="I513" s="98">
        <f t="shared" si="3"/>
        <v>-0.01592481399</v>
      </c>
      <c r="J513" s="50">
        <v>15202.0</v>
      </c>
      <c r="K513" s="98">
        <f t="shared" si="4"/>
        <v>0.008223902374</v>
      </c>
      <c r="L513" s="98">
        <f t="shared" si="7"/>
        <v>0.3209940911</v>
      </c>
    </row>
    <row r="514">
      <c r="A514" s="20" t="s">
        <v>1725</v>
      </c>
      <c r="B514" s="29" t="s">
        <v>1723</v>
      </c>
      <c r="C514" s="50">
        <v>13041.0</v>
      </c>
      <c r="D514" s="50">
        <v>10397.0</v>
      </c>
      <c r="E514" s="98">
        <f t="shared" si="6"/>
        <v>-0.2027451883</v>
      </c>
      <c r="F514" s="50">
        <v>9336.0</v>
      </c>
      <c r="G514" s="98">
        <f t="shared" si="2"/>
        <v>-0.1020486679</v>
      </c>
      <c r="H514" s="50">
        <v>7892.0</v>
      </c>
      <c r="I514" s="98">
        <f t="shared" si="3"/>
        <v>-0.1546700943</v>
      </c>
      <c r="J514" s="50">
        <v>8053.0</v>
      </c>
      <c r="K514" s="98">
        <f t="shared" si="4"/>
        <v>0.02040040547</v>
      </c>
      <c r="L514" s="98">
        <f t="shared" si="7"/>
        <v>-0.3824860057</v>
      </c>
    </row>
    <row r="515">
      <c r="A515" s="20" t="s">
        <v>1726</v>
      </c>
      <c r="B515" s="29" t="s">
        <v>1723</v>
      </c>
      <c r="C515" s="50">
        <v>33172.0</v>
      </c>
      <c r="D515" s="50">
        <v>43975.0</v>
      </c>
      <c r="E515" s="98">
        <f t="shared" si="6"/>
        <v>0.3256662245</v>
      </c>
      <c r="F515" s="50">
        <v>42648.0</v>
      </c>
      <c r="G515" s="98">
        <f t="shared" si="2"/>
        <v>-0.0301762365</v>
      </c>
      <c r="H515" s="50">
        <v>38845.0</v>
      </c>
      <c r="I515" s="98">
        <f t="shared" si="3"/>
        <v>-0.08917182517</v>
      </c>
      <c r="J515" s="50">
        <v>37600.0</v>
      </c>
      <c r="K515" s="98">
        <f t="shared" si="4"/>
        <v>-0.03205045694</v>
      </c>
      <c r="L515" s="98">
        <f t="shared" si="7"/>
        <v>0.1334860726</v>
      </c>
    </row>
    <row r="516">
      <c r="A516" s="20" t="s">
        <v>1388</v>
      </c>
      <c r="B516" s="29" t="s">
        <v>1723</v>
      </c>
      <c r="C516" s="50">
        <v>7467.0</v>
      </c>
      <c r="D516" s="50">
        <v>8610.0</v>
      </c>
      <c r="E516" s="98">
        <f t="shared" si="6"/>
        <v>0.1530735235</v>
      </c>
      <c r="F516" s="50">
        <v>8245.0</v>
      </c>
      <c r="G516" s="98">
        <f t="shared" si="2"/>
        <v>-0.04239256678</v>
      </c>
      <c r="H516" s="50">
        <v>8034.0</v>
      </c>
      <c r="I516" s="98">
        <f t="shared" si="3"/>
        <v>-0.02559126743</v>
      </c>
      <c r="J516" s="50">
        <v>8207.0</v>
      </c>
      <c r="K516" s="98">
        <f t="shared" si="4"/>
        <v>0.0215334827</v>
      </c>
      <c r="L516" s="98">
        <f t="shared" si="7"/>
        <v>0.09910271863</v>
      </c>
    </row>
    <row r="517">
      <c r="A517" s="20" t="s">
        <v>814</v>
      </c>
      <c r="B517" s="29" t="s">
        <v>1723</v>
      </c>
      <c r="C517" s="50">
        <v>16976.0</v>
      </c>
      <c r="D517" s="50">
        <v>18035.0</v>
      </c>
      <c r="E517" s="98">
        <f t="shared" si="6"/>
        <v>0.06238218662</v>
      </c>
      <c r="F517" s="50">
        <v>19345.0</v>
      </c>
      <c r="G517" s="98">
        <f t="shared" si="2"/>
        <v>0.07263654006</v>
      </c>
      <c r="H517" s="50">
        <v>18433.0</v>
      </c>
      <c r="I517" s="98">
        <f t="shared" si="3"/>
        <v>-0.04714396485</v>
      </c>
      <c r="J517" s="50">
        <v>17987.0</v>
      </c>
      <c r="K517" s="98">
        <f t="shared" si="4"/>
        <v>-0.02419573591</v>
      </c>
      <c r="L517" s="98">
        <f t="shared" si="7"/>
        <v>0.05955466541</v>
      </c>
    </row>
    <row r="518">
      <c r="A518" s="20" t="s">
        <v>1554</v>
      </c>
      <c r="B518" s="29" t="s">
        <v>1723</v>
      </c>
      <c r="C518" s="50">
        <v>14493.0</v>
      </c>
      <c r="D518" s="50">
        <v>17372.0</v>
      </c>
      <c r="E518" s="98">
        <f t="shared" si="6"/>
        <v>0.198647623</v>
      </c>
      <c r="F518" s="50">
        <v>17896.0</v>
      </c>
      <c r="G518" s="98">
        <f t="shared" si="2"/>
        <v>0.03016348146</v>
      </c>
      <c r="H518" s="50">
        <v>16537.0</v>
      </c>
      <c r="I518" s="98">
        <f t="shared" si="3"/>
        <v>-0.07593875726</v>
      </c>
      <c r="J518" s="50">
        <v>16425.0</v>
      </c>
      <c r="K518" s="98">
        <f t="shared" si="4"/>
        <v>-0.00677269154</v>
      </c>
      <c r="L518" s="98">
        <f t="shared" si="7"/>
        <v>0.1333057338</v>
      </c>
    </row>
    <row r="519">
      <c r="A519" s="20" t="s">
        <v>1727</v>
      </c>
      <c r="B519" s="29" t="s">
        <v>1723</v>
      </c>
      <c r="C519" s="50">
        <v>40863.0</v>
      </c>
      <c r="D519" s="50">
        <v>51829.0</v>
      </c>
      <c r="E519" s="98">
        <f t="shared" si="6"/>
        <v>0.2683601302</v>
      </c>
      <c r="F519" s="50">
        <v>56959.0</v>
      </c>
      <c r="G519" s="98">
        <f t="shared" si="2"/>
        <v>0.09897933589</v>
      </c>
      <c r="H519" s="50">
        <v>64273.0</v>
      </c>
      <c r="I519" s="98">
        <f t="shared" si="3"/>
        <v>0.1284081532</v>
      </c>
      <c r="J519" s="50">
        <v>70578.0</v>
      </c>
      <c r="K519" s="98">
        <f t="shared" si="4"/>
        <v>0.09809717922</v>
      </c>
      <c r="L519" s="98">
        <f t="shared" si="7"/>
        <v>0.7271859629</v>
      </c>
    </row>
    <row r="520">
      <c r="A520" s="20" t="s">
        <v>1728</v>
      </c>
      <c r="B520" s="29" t="s">
        <v>1723</v>
      </c>
      <c r="C520" s="50">
        <v>28227.0</v>
      </c>
      <c r="D520" s="50">
        <v>34594.0</v>
      </c>
      <c r="E520" s="98">
        <f t="shared" si="6"/>
        <v>0.2255641761</v>
      </c>
      <c r="F520" s="50">
        <v>38458.0</v>
      </c>
      <c r="G520" s="98">
        <f t="shared" si="2"/>
        <v>0.1116956698</v>
      </c>
      <c r="H520" s="50">
        <v>37538.0</v>
      </c>
      <c r="I520" s="98">
        <f t="shared" si="3"/>
        <v>-0.02392220084</v>
      </c>
      <c r="J520" s="50">
        <v>38564.0</v>
      </c>
      <c r="K520" s="98">
        <f t="shared" si="4"/>
        <v>0.02733230327</v>
      </c>
      <c r="L520" s="98">
        <f t="shared" si="7"/>
        <v>0.3662096574</v>
      </c>
    </row>
    <row r="521">
      <c r="A521" s="20" t="s">
        <v>1431</v>
      </c>
      <c r="B521" s="29" t="s">
        <v>1723</v>
      </c>
      <c r="C521" s="50">
        <v>21894.0</v>
      </c>
      <c r="D521" s="50">
        <v>23517.0</v>
      </c>
      <c r="E521" s="98">
        <f t="shared" si="6"/>
        <v>0.0741298986</v>
      </c>
      <c r="F521" s="50">
        <v>21165.0</v>
      </c>
      <c r="G521" s="98">
        <f t="shared" si="2"/>
        <v>-0.1000127567</v>
      </c>
      <c r="H521" s="50">
        <v>17872.0</v>
      </c>
      <c r="I521" s="98">
        <f t="shared" si="3"/>
        <v>-0.1555870541</v>
      </c>
      <c r="J521" s="50">
        <v>18842.0</v>
      </c>
      <c r="K521" s="98">
        <f t="shared" si="4"/>
        <v>0.05427484333</v>
      </c>
      <c r="L521" s="98">
        <f t="shared" si="7"/>
        <v>-0.1393989221</v>
      </c>
    </row>
    <row r="522">
      <c r="A522" s="20" t="s">
        <v>532</v>
      </c>
      <c r="B522" s="29" t="s">
        <v>1723</v>
      </c>
      <c r="C522" s="50">
        <v>16192.0</v>
      </c>
      <c r="D522" s="50">
        <v>18861.0</v>
      </c>
      <c r="E522" s="98">
        <f t="shared" si="6"/>
        <v>0.1648344862</v>
      </c>
      <c r="F522" s="50">
        <v>17684.0</v>
      </c>
      <c r="G522" s="98">
        <f t="shared" si="2"/>
        <v>-0.06240390223</v>
      </c>
      <c r="H522" s="50">
        <v>16155.0</v>
      </c>
      <c r="I522" s="98">
        <f t="shared" si="3"/>
        <v>-0.08646233884</v>
      </c>
      <c r="J522" s="50">
        <v>18947.0</v>
      </c>
      <c r="K522" s="98">
        <f t="shared" si="4"/>
        <v>0.1728257505</v>
      </c>
      <c r="L522" s="98">
        <f t="shared" si="7"/>
        <v>0.170145751</v>
      </c>
    </row>
    <row r="523">
      <c r="A523" s="20" t="s">
        <v>697</v>
      </c>
      <c r="B523" s="29" t="s">
        <v>1723</v>
      </c>
      <c r="C523" s="50">
        <v>18714.0</v>
      </c>
      <c r="D523" s="50">
        <v>22832.0</v>
      </c>
      <c r="E523" s="98">
        <f t="shared" si="6"/>
        <v>0.2200491611</v>
      </c>
      <c r="F523" s="50">
        <v>22947.0</v>
      </c>
      <c r="G523" s="98">
        <f t="shared" si="2"/>
        <v>0.00503679047</v>
      </c>
      <c r="H523" s="50">
        <v>21369.0</v>
      </c>
      <c r="I523" s="98">
        <f t="shared" si="3"/>
        <v>-0.06876715911</v>
      </c>
      <c r="J523" s="50">
        <v>22912.0</v>
      </c>
      <c r="K523" s="98">
        <f t="shared" si="4"/>
        <v>0.07220740325</v>
      </c>
      <c r="L523" s="98">
        <f t="shared" si="7"/>
        <v>0.2243240355</v>
      </c>
    </row>
    <row r="524">
      <c r="A524" s="20" t="s">
        <v>1729</v>
      </c>
      <c r="B524" s="29" t="s">
        <v>1723</v>
      </c>
      <c r="C524" s="50">
        <v>27042.0</v>
      </c>
      <c r="D524" s="50">
        <v>34517.0</v>
      </c>
      <c r="E524" s="98">
        <f t="shared" si="6"/>
        <v>0.2764218623</v>
      </c>
      <c r="F524" s="50">
        <v>35108.0</v>
      </c>
      <c r="G524" s="98">
        <f t="shared" si="2"/>
        <v>0.01712199786</v>
      </c>
      <c r="H524" s="50">
        <v>37315.0</v>
      </c>
      <c r="I524" s="98">
        <f t="shared" si="3"/>
        <v>0.06286316509</v>
      </c>
      <c r="J524" s="50">
        <v>38470.0</v>
      </c>
      <c r="K524" s="98">
        <f t="shared" si="4"/>
        <v>0.03095269999</v>
      </c>
      <c r="L524" s="98">
        <f t="shared" si="7"/>
        <v>0.4226018786</v>
      </c>
    </row>
    <row r="525">
      <c r="A525" s="20" t="s">
        <v>1730</v>
      </c>
      <c r="B525" s="29" t="s">
        <v>1723</v>
      </c>
      <c r="C525" s="50">
        <v>607524.0</v>
      </c>
      <c r="D525" s="50">
        <v>2405233.0</v>
      </c>
      <c r="E525" s="98">
        <f t="shared" si="6"/>
        <v>2.959074868</v>
      </c>
      <c r="F525" s="50">
        <v>3053017.0</v>
      </c>
      <c r="G525" s="98">
        <f t="shared" si="2"/>
        <v>0.2693227642</v>
      </c>
      <c r="H525" s="50">
        <v>3982123.0</v>
      </c>
      <c r="I525" s="98">
        <f t="shared" si="3"/>
        <v>0.3043238868</v>
      </c>
      <c r="J525" s="50">
        <v>4063342.0</v>
      </c>
      <c r="K525" s="98">
        <f t="shared" si="4"/>
        <v>0.0203959044</v>
      </c>
      <c r="L525" s="98">
        <f t="shared" si="7"/>
        <v>5.688364575</v>
      </c>
    </row>
    <row r="526">
      <c r="A526" s="20" t="s">
        <v>472</v>
      </c>
      <c r="B526" s="29" t="s">
        <v>1723</v>
      </c>
      <c r="C526" s="50">
        <v>16197.0</v>
      </c>
      <c r="D526" s="50">
        <v>26281.0</v>
      </c>
      <c r="E526" s="98">
        <f t="shared" si="6"/>
        <v>0.6225844292</v>
      </c>
      <c r="F526" s="50">
        <v>22771.0</v>
      </c>
      <c r="G526" s="98">
        <f t="shared" si="2"/>
        <v>-0.1335565618</v>
      </c>
      <c r="H526" s="50">
        <v>21085.0</v>
      </c>
      <c r="I526" s="98">
        <f t="shared" si="3"/>
        <v>-0.07404154407</v>
      </c>
      <c r="J526" s="50">
        <v>21294.0</v>
      </c>
      <c r="K526" s="98">
        <f t="shared" si="4"/>
        <v>0.0099122599</v>
      </c>
      <c r="L526" s="98">
        <f t="shared" si="7"/>
        <v>0.3146879052</v>
      </c>
    </row>
    <row r="527">
      <c r="A527" s="20" t="s">
        <v>1330</v>
      </c>
      <c r="B527" s="29" t="s">
        <v>1723</v>
      </c>
      <c r="C527" s="50">
        <v>13759.0</v>
      </c>
      <c r="D527" s="50">
        <v>14281.0</v>
      </c>
      <c r="E527" s="98">
        <f t="shared" si="6"/>
        <v>0.03793880369</v>
      </c>
      <c r="F527" s="50">
        <v>12858.0</v>
      </c>
      <c r="G527" s="98">
        <f t="shared" si="2"/>
        <v>-0.09964288215</v>
      </c>
      <c r="H527" s="50">
        <v>10419.0</v>
      </c>
      <c r="I527" s="98">
        <f t="shared" si="3"/>
        <v>-0.1896873542</v>
      </c>
      <c r="J527" s="50">
        <v>11698.0</v>
      </c>
      <c r="K527" s="98">
        <f t="shared" si="4"/>
        <v>0.1227565025</v>
      </c>
      <c r="L527" s="98">
        <f t="shared" si="7"/>
        <v>-0.1497928629</v>
      </c>
    </row>
    <row r="528">
      <c r="A528" s="20" t="s">
        <v>1731</v>
      </c>
      <c r="B528" s="29" t="s">
        <v>1723</v>
      </c>
      <c r="C528" s="50">
        <v>26768.0</v>
      </c>
      <c r="D528" s="50">
        <v>33457.0</v>
      </c>
      <c r="E528" s="98">
        <f t="shared" si="6"/>
        <v>0.2498879259</v>
      </c>
      <c r="F528" s="50">
        <v>31339.0</v>
      </c>
      <c r="G528" s="98">
        <f t="shared" si="2"/>
        <v>-0.06330513794</v>
      </c>
      <c r="H528" s="50">
        <v>32644.0</v>
      </c>
      <c r="I528" s="98">
        <f t="shared" si="3"/>
        <v>0.04164140528</v>
      </c>
      <c r="J528" s="50">
        <v>34388.0</v>
      </c>
      <c r="K528" s="98">
        <f t="shared" si="4"/>
        <v>0.05342482539</v>
      </c>
      <c r="L528" s="98">
        <f t="shared" si="7"/>
        <v>0.2846682606</v>
      </c>
    </row>
    <row r="529">
      <c r="A529" s="20" t="s">
        <v>1732</v>
      </c>
      <c r="B529" s="29" t="s">
        <v>1723</v>
      </c>
      <c r="C529" s="50">
        <v>17010.0</v>
      </c>
      <c r="D529" s="50">
        <v>18906.0</v>
      </c>
      <c r="E529" s="98">
        <f t="shared" si="6"/>
        <v>0.1114638448</v>
      </c>
      <c r="F529" s="50">
        <v>19252.0</v>
      </c>
      <c r="G529" s="98">
        <f t="shared" si="2"/>
        <v>0.01830106844</v>
      </c>
      <c r="H529" s="50">
        <v>18598.0</v>
      </c>
      <c r="I529" s="98">
        <f t="shared" si="3"/>
        <v>-0.03397049657</v>
      </c>
      <c r="J529" s="50">
        <v>18244.0</v>
      </c>
      <c r="K529" s="98">
        <f t="shared" si="4"/>
        <v>-0.01903430476</v>
      </c>
      <c r="L529" s="98">
        <f t="shared" si="7"/>
        <v>0.07254556143</v>
      </c>
    </row>
    <row r="530">
      <c r="A530" s="20" t="s">
        <v>1530</v>
      </c>
      <c r="B530" s="29" t="s">
        <v>1723</v>
      </c>
      <c r="C530" s="50">
        <v>15853.0</v>
      </c>
      <c r="D530" s="50">
        <v>19591.0</v>
      </c>
      <c r="E530" s="98">
        <f t="shared" si="6"/>
        <v>0.2357913329</v>
      </c>
      <c r="F530" s="50">
        <v>19604.0</v>
      </c>
      <c r="G530" s="98">
        <f t="shared" si="2"/>
        <v>0.0006635700066</v>
      </c>
      <c r="H530" s="50">
        <v>17914.0</v>
      </c>
      <c r="I530" s="98">
        <f t="shared" si="3"/>
        <v>-0.08620689655</v>
      </c>
      <c r="J530" s="50">
        <v>17590.0</v>
      </c>
      <c r="K530" s="98">
        <f t="shared" si="4"/>
        <v>-0.01808641286</v>
      </c>
      <c r="L530" s="98">
        <f t="shared" si="7"/>
        <v>0.1095691667</v>
      </c>
    </row>
    <row r="531">
      <c r="A531" s="20" t="s">
        <v>1733</v>
      </c>
      <c r="B531" s="29" t="s">
        <v>1723</v>
      </c>
      <c r="C531" s="50">
        <v>19161.0</v>
      </c>
      <c r="D531" s="50">
        <v>33432.0</v>
      </c>
      <c r="E531" s="98">
        <f t="shared" si="6"/>
        <v>0.744794113</v>
      </c>
      <c r="F531" s="50">
        <v>42120.0</v>
      </c>
      <c r="G531" s="98">
        <f t="shared" si="2"/>
        <v>0.2598707825</v>
      </c>
      <c r="H531" s="50">
        <v>91998.0</v>
      </c>
      <c r="I531" s="98">
        <f t="shared" si="3"/>
        <v>1.184188034</v>
      </c>
      <c r="J531" s="50">
        <v>103480.0</v>
      </c>
      <c r="K531" s="98">
        <f t="shared" si="4"/>
        <v>0.124807061</v>
      </c>
      <c r="L531" s="98">
        <f t="shared" si="7"/>
        <v>4.400553207</v>
      </c>
    </row>
    <row r="532">
      <c r="A532" s="20" t="s">
        <v>1734</v>
      </c>
      <c r="B532" s="29" t="s">
        <v>1723</v>
      </c>
      <c r="C532" s="50">
        <v>25499.0</v>
      </c>
      <c r="D532" s="50">
        <v>27336.0</v>
      </c>
      <c r="E532" s="98">
        <f t="shared" si="6"/>
        <v>0.07204204086</v>
      </c>
      <c r="F532" s="50">
        <v>25769.0</v>
      </c>
      <c r="G532" s="98">
        <f t="shared" si="2"/>
        <v>-0.05732367574</v>
      </c>
      <c r="H532" s="50">
        <v>24966.0</v>
      </c>
      <c r="I532" s="98">
        <f t="shared" si="3"/>
        <v>-0.03116147309</v>
      </c>
      <c r="J532" s="50">
        <v>24430.0</v>
      </c>
      <c r="K532" s="98">
        <f t="shared" si="4"/>
        <v>-0.02146919811</v>
      </c>
      <c r="L532" s="98">
        <f t="shared" si="7"/>
        <v>-0.04192321268</v>
      </c>
    </row>
    <row r="533">
      <c r="A533" s="20" t="s">
        <v>666</v>
      </c>
      <c r="B533" s="29" t="s">
        <v>1723</v>
      </c>
      <c r="C533" s="50">
        <v>8597.0</v>
      </c>
      <c r="D533" s="50">
        <v>10049.0</v>
      </c>
      <c r="E533" s="98">
        <f t="shared" si="6"/>
        <v>0.1688961266</v>
      </c>
      <c r="F533" s="50">
        <v>9431.0</v>
      </c>
      <c r="G533" s="98">
        <f t="shared" si="2"/>
        <v>-0.06149865658</v>
      </c>
      <c r="H533" s="50">
        <v>8303.0</v>
      </c>
      <c r="I533" s="98">
        <f t="shared" si="3"/>
        <v>-0.1196055561</v>
      </c>
      <c r="J533" s="50">
        <v>8974.0</v>
      </c>
      <c r="K533" s="98">
        <f t="shared" si="4"/>
        <v>0.08081416356</v>
      </c>
      <c r="L533" s="98">
        <f t="shared" si="7"/>
        <v>0.04385250669</v>
      </c>
    </row>
    <row r="534">
      <c r="A534" s="20" t="s">
        <v>1735</v>
      </c>
      <c r="B534" s="29" t="s">
        <v>1723</v>
      </c>
      <c r="C534" s="50">
        <v>18920.0</v>
      </c>
      <c r="D534" s="50">
        <v>20055.0</v>
      </c>
      <c r="E534" s="98">
        <f t="shared" si="6"/>
        <v>0.05998942918</v>
      </c>
      <c r="F534" s="50">
        <v>19556.0</v>
      </c>
      <c r="G534" s="98">
        <f t="shared" si="2"/>
        <v>-0.02488157567</v>
      </c>
      <c r="H534" s="50">
        <v>19013.0</v>
      </c>
      <c r="I534" s="98">
        <f t="shared" si="3"/>
        <v>-0.0277664144</v>
      </c>
      <c r="J534" s="50">
        <v>22034.0</v>
      </c>
      <c r="K534" s="98">
        <f t="shared" si="4"/>
        <v>0.1588912849</v>
      </c>
      <c r="L534" s="98">
        <f t="shared" si="7"/>
        <v>0.1645877378</v>
      </c>
    </row>
    <row r="535">
      <c r="A535" s="20" t="s">
        <v>1143</v>
      </c>
      <c r="B535" s="29" t="s">
        <v>1723</v>
      </c>
      <c r="C535" s="50">
        <v>23241.0</v>
      </c>
      <c r="D535" s="50">
        <v>28075.0</v>
      </c>
      <c r="E535" s="98">
        <f t="shared" si="6"/>
        <v>0.2079944925</v>
      </c>
      <c r="F535" s="50">
        <v>26187.0</v>
      </c>
      <c r="G535" s="98">
        <f t="shared" si="2"/>
        <v>-0.06724844167</v>
      </c>
      <c r="H535" s="50">
        <v>23487.0</v>
      </c>
      <c r="I535" s="98">
        <f t="shared" si="3"/>
        <v>-0.1031045939</v>
      </c>
      <c r="J535" s="50">
        <v>29159.0</v>
      </c>
      <c r="K535" s="98">
        <f t="shared" si="4"/>
        <v>0.2414952953</v>
      </c>
      <c r="L535" s="98">
        <f t="shared" si="7"/>
        <v>0.2546362033</v>
      </c>
    </row>
    <row r="536">
      <c r="A536" s="20" t="s">
        <v>1736</v>
      </c>
      <c r="B536" s="29" t="s">
        <v>1723</v>
      </c>
      <c r="C536" s="50">
        <v>15099.0</v>
      </c>
      <c r="D536" s="50">
        <v>17098.0</v>
      </c>
      <c r="E536" s="98">
        <f t="shared" si="6"/>
        <v>0.1323928737</v>
      </c>
      <c r="F536" s="50">
        <v>16466.0</v>
      </c>
      <c r="G536" s="98">
        <f t="shared" si="2"/>
        <v>-0.03696338753</v>
      </c>
      <c r="H536" s="50">
        <v>15489.0</v>
      </c>
      <c r="I536" s="98">
        <f t="shared" si="3"/>
        <v>-0.05933438601</v>
      </c>
      <c r="J536" s="50">
        <v>15007.0</v>
      </c>
      <c r="K536" s="98">
        <f t="shared" si="4"/>
        <v>-0.03111885854</v>
      </c>
      <c r="L536" s="98">
        <f t="shared" si="7"/>
        <v>-0.00609311875</v>
      </c>
    </row>
    <row r="537">
      <c r="A537" s="20" t="s">
        <v>323</v>
      </c>
      <c r="B537" s="29" t="s">
        <v>1723</v>
      </c>
      <c r="C537" s="50">
        <v>16129.0</v>
      </c>
      <c r="D537" s="50">
        <v>25943.0</v>
      </c>
      <c r="E537" s="98">
        <f t="shared" si="6"/>
        <v>0.6084692169</v>
      </c>
      <c r="F537" s="50">
        <v>57293.0</v>
      </c>
      <c r="G537" s="98">
        <f t="shared" si="2"/>
        <v>1.208418456</v>
      </c>
      <c r="H537" s="50">
        <v>59442.0</v>
      </c>
      <c r="I537" s="98">
        <f t="shared" si="3"/>
        <v>0.03750894525</v>
      </c>
      <c r="J537" s="50">
        <v>53137.0</v>
      </c>
      <c r="K537" s="98">
        <f t="shared" si="4"/>
        <v>-0.1060697823</v>
      </c>
      <c r="L537" s="98">
        <f t="shared" si="7"/>
        <v>2.294500589</v>
      </c>
    </row>
    <row r="538">
      <c r="A538" s="20" t="s">
        <v>1130</v>
      </c>
      <c r="B538" s="29" t="s">
        <v>1723</v>
      </c>
      <c r="C538" s="50">
        <v>41240.0</v>
      </c>
      <c r="D538" s="50">
        <v>49549.0</v>
      </c>
      <c r="E538" s="98">
        <f t="shared" si="6"/>
        <v>0.2014791465</v>
      </c>
      <c r="F538" s="50">
        <v>48163.0</v>
      </c>
      <c r="G538" s="98">
        <f t="shared" si="2"/>
        <v>-0.02797231024</v>
      </c>
      <c r="H538" s="50">
        <v>43983.0</v>
      </c>
      <c r="I538" s="98">
        <f t="shared" si="3"/>
        <v>-0.08678861367</v>
      </c>
      <c r="J538" s="50">
        <v>44627.0</v>
      </c>
      <c r="K538" s="98">
        <f t="shared" si="4"/>
        <v>0.01464202078</v>
      </c>
      <c r="L538" s="98">
        <f t="shared" si="7"/>
        <v>0.08212900097</v>
      </c>
    </row>
    <row r="539">
      <c r="A539" s="20" t="s">
        <v>864</v>
      </c>
      <c r="B539" s="29" t="s">
        <v>1723</v>
      </c>
      <c r="C539" s="50">
        <v>12861.0</v>
      </c>
      <c r="D539" s="50">
        <v>14628.0</v>
      </c>
      <c r="E539" s="98">
        <f t="shared" si="6"/>
        <v>0.1373921157</v>
      </c>
      <c r="F539" s="50">
        <v>12856.0</v>
      </c>
      <c r="G539" s="98">
        <f t="shared" si="2"/>
        <v>-0.1211375444</v>
      </c>
      <c r="H539" s="50">
        <v>10091.0</v>
      </c>
      <c r="I539" s="98">
        <f t="shared" si="3"/>
        <v>-0.2150746733</v>
      </c>
      <c r="J539" s="50">
        <v>11414.0</v>
      </c>
      <c r="K539" s="98">
        <f t="shared" si="4"/>
        <v>0.131106927</v>
      </c>
      <c r="L539" s="98">
        <f t="shared" si="7"/>
        <v>-0.1125106912</v>
      </c>
    </row>
    <row r="540">
      <c r="A540" s="20" t="s">
        <v>564</v>
      </c>
      <c r="B540" s="29" t="s">
        <v>1723</v>
      </c>
      <c r="C540" s="50">
        <v>23010.0</v>
      </c>
      <c r="D540" s="50">
        <v>22363.0</v>
      </c>
      <c r="E540" s="98">
        <f t="shared" si="6"/>
        <v>-0.02811820947</v>
      </c>
      <c r="F540" s="50">
        <v>22883.0</v>
      </c>
      <c r="G540" s="98">
        <f t="shared" si="2"/>
        <v>0.02325269418</v>
      </c>
      <c r="H540" s="50">
        <v>20417.0</v>
      </c>
      <c r="I540" s="98">
        <f t="shared" si="3"/>
        <v>-0.1077655902</v>
      </c>
      <c r="J540" s="50">
        <v>20292.0</v>
      </c>
      <c r="K540" s="98">
        <f t="shared" si="4"/>
        <v>-0.006122349023</v>
      </c>
      <c r="L540" s="98">
        <f t="shared" si="7"/>
        <v>-0.1181225554</v>
      </c>
    </row>
    <row r="541">
      <c r="A541" s="20" t="s">
        <v>1685</v>
      </c>
      <c r="B541" s="29" t="s">
        <v>1723</v>
      </c>
      <c r="C541" s="50">
        <v>16732.0</v>
      </c>
      <c r="D541" s="50">
        <v>24162.0</v>
      </c>
      <c r="E541" s="98">
        <f t="shared" si="6"/>
        <v>0.4440592876</v>
      </c>
      <c r="F541" s="50">
        <v>18580.0</v>
      </c>
      <c r="G541" s="98">
        <f t="shared" si="2"/>
        <v>-0.2310239219</v>
      </c>
      <c r="H541" s="50">
        <v>18678.0</v>
      </c>
      <c r="I541" s="98">
        <f t="shared" si="3"/>
        <v>0.005274488698</v>
      </c>
      <c r="J541" s="50">
        <v>18398.0</v>
      </c>
      <c r="K541" s="98">
        <f t="shared" si="4"/>
        <v>-0.01499089838</v>
      </c>
      <c r="L541" s="98">
        <f t="shared" si="7"/>
        <v>0.09956968683</v>
      </c>
    </row>
    <row r="542">
      <c r="A542" s="20" t="s">
        <v>674</v>
      </c>
      <c r="B542" s="29" t="s">
        <v>1723</v>
      </c>
      <c r="C542" s="50">
        <v>16712.0</v>
      </c>
      <c r="D542" s="50">
        <v>18227.0</v>
      </c>
      <c r="E542" s="98">
        <f t="shared" si="6"/>
        <v>0.09065342269</v>
      </c>
      <c r="F542" s="50">
        <v>15920.0</v>
      </c>
      <c r="G542" s="98">
        <f t="shared" si="2"/>
        <v>-0.1265704724</v>
      </c>
      <c r="H542" s="50">
        <v>12995.0</v>
      </c>
      <c r="I542" s="98">
        <f t="shared" si="3"/>
        <v>-0.1837311558</v>
      </c>
      <c r="J542" s="50">
        <v>13454.0</v>
      </c>
      <c r="K542" s="98">
        <f t="shared" si="4"/>
        <v>0.03532127741</v>
      </c>
      <c r="L542" s="98">
        <f t="shared" si="7"/>
        <v>-0.1949497367</v>
      </c>
    </row>
    <row r="543">
      <c r="A543" s="20" t="s">
        <v>654</v>
      </c>
      <c r="B543" s="29" t="s">
        <v>1723</v>
      </c>
      <c r="C543" s="50">
        <v>35337.0</v>
      </c>
      <c r="D543" s="50">
        <v>30638.0</v>
      </c>
      <c r="E543" s="98">
        <f t="shared" si="6"/>
        <v>-0.1329767666</v>
      </c>
      <c r="F543" s="50">
        <v>28523.0</v>
      </c>
      <c r="G543" s="98">
        <f t="shared" si="2"/>
        <v>-0.06903192114</v>
      </c>
      <c r="H543" s="50">
        <v>26420.0</v>
      </c>
      <c r="I543" s="98">
        <f t="shared" si="3"/>
        <v>-0.0737299723</v>
      </c>
      <c r="J543" s="50">
        <v>26297.0</v>
      </c>
      <c r="K543" s="98">
        <f t="shared" si="4"/>
        <v>-0.004655563967</v>
      </c>
      <c r="L543" s="98">
        <f t="shared" si="7"/>
        <v>-0.255822509</v>
      </c>
    </row>
    <row r="544">
      <c r="A544" s="20" t="s">
        <v>1687</v>
      </c>
      <c r="B544" s="29" t="s">
        <v>1723</v>
      </c>
      <c r="C544" s="50">
        <v>6024.0</v>
      </c>
      <c r="D544" s="50">
        <v>7015.0</v>
      </c>
      <c r="E544" s="98">
        <f t="shared" si="6"/>
        <v>0.1645086321</v>
      </c>
      <c r="F544" s="50">
        <v>7533.0</v>
      </c>
      <c r="G544" s="98">
        <f t="shared" si="2"/>
        <v>0.07384176764</v>
      </c>
      <c r="H544" s="50">
        <v>6955.0</v>
      </c>
      <c r="I544" s="98">
        <f t="shared" si="3"/>
        <v>-0.07672905881</v>
      </c>
      <c r="J544" s="50">
        <v>7759.0</v>
      </c>
      <c r="K544" s="98">
        <f t="shared" si="4"/>
        <v>0.1156002876</v>
      </c>
      <c r="L544" s="98">
        <f t="shared" si="7"/>
        <v>0.2880146082</v>
      </c>
    </row>
    <row r="545">
      <c r="A545" s="20" t="s">
        <v>960</v>
      </c>
      <c r="B545" s="29" t="s">
        <v>1723</v>
      </c>
      <c r="C545" s="50">
        <v>10722.0</v>
      </c>
      <c r="D545" s="50">
        <v>9724.0</v>
      </c>
      <c r="E545" s="98">
        <f t="shared" si="6"/>
        <v>-0.09307964932</v>
      </c>
      <c r="F545" s="50">
        <v>9770.0</v>
      </c>
      <c r="G545" s="98">
        <f t="shared" si="2"/>
        <v>0.004730563554</v>
      </c>
      <c r="H545" s="50">
        <v>8778.0</v>
      </c>
      <c r="I545" s="98">
        <f t="shared" si="3"/>
        <v>-0.1015353122</v>
      </c>
      <c r="J545" s="50">
        <v>8949.0</v>
      </c>
      <c r="K545" s="98">
        <f t="shared" si="4"/>
        <v>0.01948051948</v>
      </c>
      <c r="L545" s="98">
        <f t="shared" si="7"/>
        <v>-0.1653609401</v>
      </c>
    </row>
    <row r="546">
      <c r="A546" s="20" t="s">
        <v>1633</v>
      </c>
      <c r="B546" s="29" t="s">
        <v>1723</v>
      </c>
      <c r="C546" s="50">
        <v>36597.0</v>
      </c>
      <c r="D546" s="50">
        <v>41736.0</v>
      </c>
      <c r="E546" s="98">
        <f t="shared" si="6"/>
        <v>0.140421346</v>
      </c>
      <c r="F546" s="50">
        <v>45162.0</v>
      </c>
      <c r="G546" s="98">
        <f t="shared" si="2"/>
        <v>0.08208740656</v>
      </c>
      <c r="H546" s="50">
        <v>43851.0</v>
      </c>
      <c r="I546" s="98">
        <f t="shared" si="3"/>
        <v>-0.02902882955</v>
      </c>
      <c r="J546" s="50">
        <v>43798.0</v>
      </c>
      <c r="K546" s="98">
        <f t="shared" si="4"/>
        <v>-0.001208638343</v>
      </c>
      <c r="L546" s="98">
        <f t="shared" si="7"/>
        <v>0.1967647621</v>
      </c>
    </row>
    <row r="547">
      <c r="A547" s="20" t="s">
        <v>1737</v>
      </c>
      <c r="B547" s="29" t="s">
        <v>1723</v>
      </c>
      <c r="C547" s="50">
        <v>35451.0</v>
      </c>
      <c r="D547" s="50">
        <v>35543.0</v>
      </c>
      <c r="E547" s="98">
        <f t="shared" si="6"/>
        <v>0.002595131308</v>
      </c>
      <c r="F547" s="50">
        <v>34841.0</v>
      </c>
      <c r="G547" s="98">
        <f t="shared" si="2"/>
        <v>-0.01975072447</v>
      </c>
      <c r="H547" s="50">
        <v>32913.0</v>
      </c>
      <c r="I547" s="98">
        <f t="shared" si="3"/>
        <v>-0.05533710284</v>
      </c>
      <c r="J547" s="50">
        <v>32496.0</v>
      </c>
      <c r="K547" s="98">
        <f t="shared" si="4"/>
        <v>-0.01266976575</v>
      </c>
      <c r="L547" s="98">
        <f t="shared" si="7"/>
        <v>-0.0833544893</v>
      </c>
    </row>
    <row r="548">
      <c r="A548" s="20" t="s">
        <v>1227</v>
      </c>
      <c r="B548" s="29" t="s">
        <v>1723</v>
      </c>
      <c r="C548" s="50">
        <v>22505.0</v>
      </c>
      <c r="D548" s="50">
        <v>35143.0</v>
      </c>
      <c r="E548" s="98">
        <f t="shared" si="6"/>
        <v>0.5615640969</v>
      </c>
      <c r="F548" s="50">
        <v>37091.0</v>
      </c>
      <c r="G548" s="98">
        <f t="shared" si="2"/>
        <v>0.05543066898</v>
      </c>
      <c r="H548" s="50">
        <v>35680.0</v>
      </c>
      <c r="I548" s="98">
        <f t="shared" si="3"/>
        <v>-0.03804157343</v>
      </c>
      <c r="J548" s="50">
        <v>37920.0</v>
      </c>
      <c r="K548" s="98">
        <f t="shared" si="4"/>
        <v>0.06278026906</v>
      </c>
      <c r="L548" s="98">
        <f t="shared" si="7"/>
        <v>0.684958898</v>
      </c>
    </row>
    <row r="549">
      <c r="A549" s="20" t="s">
        <v>1180</v>
      </c>
      <c r="B549" s="29" t="s">
        <v>1723</v>
      </c>
      <c r="C549" s="50">
        <v>14515.0</v>
      </c>
      <c r="D549" s="50">
        <v>18157.0</v>
      </c>
      <c r="E549" s="98">
        <f t="shared" si="6"/>
        <v>0.2509128488</v>
      </c>
      <c r="F549" s="50">
        <v>16064.0</v>
      </c>
      <c r="G549" s="98">
        <f t="shared" si="2"/>
        <v>-0.1152723468</v>
      </c>
      <c r="H549" s="50">
        <v>12809.0</v>
      </c>
      <c r="I549" s="98">
        <f t="shared" si="3"/>
        <v>-0.202626992</v>
      </c>
      <c r="J549" s="50">
        <v>13431.0</v>
      </c>
      <c r="K549" s="98">
        <f t="shared" si="4"/>
        <v>0.04855960653</v>
      </c>
      <c r="L549" s="98">
        <f t="shared" si="7"/>
        <v>-0.07468136411</v>
      </c>
    </row>
    <row r="550">
      <c r="A550" s="20" t="s">
        <v>1132</v>
      </c>
      <c r="B550" s="29" t="s">
        <v>1723</v>
      </c>
      <c r="C550" s="50">
        <v>20686.0</v>
      </c>
      <c r="D550" s="50">
        <v>29111.0</v>
      </c>
      <c r="E550" s="98">
        <f t="shared" si="6"/>
        <v>0.4072802862</v>
      </c>
      <c r="F550" s="50">
        <v>28480.0</v>
      </c>
      <c r="G550" s="98">
        <f t="shared" si="2"/>
        <v>-0.02167565525</v>
      </c>
      <c r="H550" s="50">
        <v>31034.0</v>
      </c>
      <c r="I550" s="98">
        <f t="shared" si="3"/>
        <v>0.08967696629</v>
      </c>
      <c r="J550" s="50">
        <v>34375.0</v>
      </c>
      <c r="K550" s="98">
        <f t="shared" si="4"/>
        <v>0.1076561191</v>
      </c>
      <c r="L550" s="98">
        <f t="shared" si="7"/>
        <v>0.6617519095</v>
      </c>
    </row>
    <row r="551">
      <c r="A551" s="20" t="s">
        <v>1738</v>
      </c>
      <c r="B551" s="29" t="s">
        <v>1723</v>
      </c>
      <c r="C551" s="50">
        <v>15542.0</v>
      </c>
      <c r="D551" s="50">
        <v>13954.0</v>
      </c>
      <c r="E551" s="98">
        <f t="shared" si="6"/>
        <v>-0.1021747523</v>
      </c>
      <c r="F551" s="50">
        <v>12682.0</v>
      </c>
      <c r="G551" s="98">
        <f t="shared" si="2"/>
        <v>-0.09115665759</v>
      </c>
      <c r="H551" s="50">
        <v>12556.0</v>
      </c>
      <c r="I551" s="98">
        <f t="shared" si="3"/>
        <v>-0.009935341429</v>
      </c>
      <c r="J551" s="50">
        <v>13636.0</v>
      </c>
      <c r="K551" s="98">
        <f t="shared" si="4"/>
        <v>0.08601465435</v>
      </c>
      <c r="L551" s="98">
        <f t="shared" si="7"/>
        <v>-0.1226354395</v>
      </c>
    </row>
    <row r="552">
      <c r="A552" s="20" t="s">
        <v>1739</v>
      </c>
      <c r="B552" s="29" t="s">
        <v>1723</v>
      </c>
      <c r="C552" s="50">
        <v>27528.0</v>
      </c>
      <c r="D552" s="50">
        <v>22657.0</v>
      </c>
      <c r="E552" s="98">
        <f t="shared" si="6"/>
        <v>-0.1769471084</v>
      </c>
      <c r="F552" s="50">
        <v>21917.0</v>
      </c>
      <c r="G552" s="98">
        <f t="shared" si="2"/>
        <v>-0.03266098777</v>
      </c>
      <c r="H552" s="50">
        <v>20235.0</v>
      </c>
      <c r="I552" s="98">
        <f t="shared" si="3"/>
        <v>-0.07674407994</v>
      </c>
      <c r="J552" s="50">
        <v>19989.0</v>
      </c>
      <c r="K552" s="98">
        <f t="shared" si="4"/>
        <v>-0.01215715345</v>
      </c>
      <c r="L552" s="98">
        <f t="shared" si="7"/>
        <v>-0.2738666085</v>
      </c>
    </row>
    <row r="553">
      <c r="A553" s="20" t="s">
        <v>1634</v>
      </c>
      <c r="B553" s="29" t="s">
        <v>1723</v>
      </c>
      <c r="C553" s="50">
        <v>13078.0</v>
      </c>
      <c r="D553" s="50">
        <v>14331.0</v>
      </c>
      <c r="E553" s="98">
        <f t="shared" si="6"/>
        <v>0.09580975684</v>
      </c>
      <c r="F553" s="50">
        <v>12022.0</v>
      </c>
      <c r="G553" s="98">
        <f t="shared" si="2"/>
        <v>-0.161119252</v>
      </c>
      <c r="H553" s="50">
        <v>10203.0</v>
      </c>
      <c r="I553" s="98">
        <f t="shared" si="3"/>
        <v>-0.1513059391</v>
      </c>
      <c r="J553" s="50">
        <v>10727.0</v>
      </c>
      <c r="K553" s="98">
        <f t="shared" si="4"/>
        <v>0.05135744389</v>
      </c>
      <c r="L553" s="98">
        <f t="shared" si="7"/>
        <v>-0.1797675486</v>
      </c>
    </row>
    <row r="554">
      <c r="A554" s="20" t="s">
        <v>1740</v>
      </c>
      <c r="B554" s="29" t="s">
        <v>1723</v>
      </c>
      <c r="C554" s="50">
        <v>44939.0</v>
      </c>
      <c r="D554" s="50">
        <v>91862.0</v>
      </c>
      <c r="E554" s="98">
        <f t="shared" si="6"/>
        <v>1.044148735</v>
      </c>
      <c r="F554" s="50">
        <v>99499.0</v>
      </c>
      <c r="G554" s="98">
        <f t="shared" si="2"/>
        <v>0.08313557292</v>
      </c>
      <c r="H554" s="50">
        <v>125327.0</v>
      </c>
      <c r="I554" s="98">
        <f t="shared" si="3"/>
        <v>0.2595804983</v>
      </c>
      <c r="J554" s="50">
        <v>130206.0</v>
      </c>
      <c r="K554" s="98">
        <f t="shared" si="4"/>
        <v>0.0389301587</v>
      </c>
      <c r="L554" s="98">
        <f t="shared" si="7"/>
        <v>1.897394246</v>
      </c>
    </row>
    <row r="555">
      <c r="A555" s="20" t="s">
        <v>1741</v>
      </c>
      <c r="B555" s="29" t="s">
        <v>1723</v>
      </c>
      <c r="C555" s="50">
        <v>25047.0</v>
      </c>
      <c r="D555" s="50">
        <v>40752.0</v>
      </c>
      <c r="E555" s="98">
        <f t="shared" si="6"/>
        <v>0.6270212001</v>
      </c>
      <c r="F555" s="50">
        <v>44940.0</v>
      </c>
      <c r="G555" s="98">
        <f t="shared" si="2"/>
        <v>0.1027679623</v>
      </c>
      <c r="H555" s="50">
        <v>50095.0</v>
      </c>
      <c r="I555" s="98">
        <f t="shared" si="3"/>
        <v>0.1147085002</v>
      </c>
      <c r="J555" s="50">
        <v>60877.0</v>
      </c>
      <c r="K555" s="98">
        <f t="shared" si="4"/>
        <v>0.215231061</v>
      </c>
      <c r="L555" s="98">
        <f t="shared" si="7"/>
        <v>1.43051064</v>
      </c>
    </row>
    <row r="556">
      <c r="A556" s="20" t="s">
        <v>1072</v>
      </c>
      <c r="B556" s="29" t="s">
        <v>1723</v>
      </c>
      <c r="C556" s="50">
        <v>13083.0</v>
      </c>
      <c r="D556" s="50">
        <v>10777.0</v>
      </c>
      <c r="E556" s="98">
        <f t="shared" si="6"/>
        <v>-0.1762592678</v>
      </c>
      <c r="F556" s="50">
        <v>10074.0</v>
      </c>
      <c r="G556" s="98">
        <f t="shared" si="2"/>
        <v>-0.06523151155</v>
      </c>
      <c r="H556" s="50">
        <v>10555.0</v>
      </c>
      <c r="I556" s="98">
        <f t="shared" si="3"/>
        <v>0.04774667461</v>
      </c>
      <c r="J556" s="50">
        <v>11105.0</v>
      </c>
      <c r="K556" s="98">
        <f t="shared" si="4"/>
        <v>0.05210800568</v>
      </c>
      <c r="L556" s="98">
        <f t="shared" si="7"/>
        <v>-0.1511885653</v>
      </c>
    </row>
    <row r="557">
      <c r="A557" s="20" t="s">
        <v>734</v>
      </c>
      <c r="B557" s="29" t="s">
        <v>1723</v>
      </c>
      <c r="C557" s="50">
        <v>38344.0</v>
      </c>
      <c r="D557" s="50">
        <v>46159.0</v>
      </c>
      <c r="E557" s="98">
        <f t="shared" si="6"/>
        <v>0.2038128521</v>
      </c>
      <c r="F557" s="50">
        <v>46727.0</v>
      </c>
      <c r="G557" s="98">
        <f t="shared" si="2"/>
        <v>0.01230529258</v>
      </c>
      <c r="H557" s="50">
        <v>51336.0</v>
      </c>
      <c r="I557" s="98">
        <f t="shared" si="3"/>
        <v>0.09863676247</v>
      </c>
      <c r="J557" s="50">
        <v>52250.0</v>
      </c>
      <c r="K557" s="98">
        <f t="shared" si="4"/>
        <v>0.01780426991</v>
      </c>
      <c r="L557" s="98">
        <f t="shared" si="7"/>
        <v>0.3626643021</v>
      </c>
    </row>
    <row r="558">
      <c r="A558" s="20" t="s">
        <v>1742</v>
      </c>
      <c r="B558" s="29" t="s">
        <v>1723</v>
      </c>
      <c r="C558" s="50">
        <v>70403.0</v>
      </c>
      <c r="D558" s="50">
        <v>90132.0</v>
      </c>
      <c r="E558" s="98">
        <f t="shared" si="6"/>
        <v>0.2802295357</v>
      </c>
      <c r="F558" s="50">
        <v>92925.0</v>
      </c>
      <c r="G558" s="98">
        <f t="shared" si="2"/>
        <v>0.03098788444</v>
      </c>
      <c r="H558" s="50">
        <v>97695.0</v>
      </c>
      <c r="I558" s="98">
        <f t="shared" si="3"/>
        <v>0.05133171913</v>
      </c>
      <c r="J558" s="50">
        <v>97801.0</v>
      </c>
      <c r="K558" s="98">
        <f t="shared" si="4"/>
        <v>0.001085009468</v>
      </c>
      <c r="L558" s="98">
        <f t="shared" si="7"/>
        <v>0.3891595529</v>
      </c>
    </row>
    <row r="559">
      <c r="A559" s="20" t="s">
        <v>1483</v>
      </c>
      <c r="B559" s="29" t="s">
        <v>1723</v>
      </c>
      <c r="C559" s="50">
        <v>21296.0</v>
      </c>
      <c r="D559" s="50">
        <v>55058.0</v>
      </c>
      <c r="E559" s="98">
        <f t="shared" si="6"/>
        <v>1.585368144</v>
      </c>
      <c r="F559" s="50">
        <v>74285.0</v>
      </c>
      <c r="G559" s="98">
        <f t="shared" si="2"/>
        <v>0.3492135566</v>
      </c>
      <c r="H559" s="50">
        <v>104387.0</v>
      </c>
      <c r="I559" s="98">
        <f t="shared" si="3"/>
        <v>0.4052231271</v>
      </c>
      <c r="J559" s="50">
        <v>121094.0</v>
      </c>
      <c r="K559" s="98">
        <f t="shared" si="4"/>
        <v>0.1600486651</v>
      </c>
      <c r="L559" s="98">
        <f t="shared" si="7"/>
        <v>4.686232156</v>
      </c>
    </row>
    <row r="560">
      <c r="A560" s="20" t="s">
        <v>606</v>
      </c>
      <c r="B560" s="29" t="s">
        <v>1723</v>
      </c>
      <c r="C560" s="50">
        <v>13663.0</v>
      </c>
      <c r="D560" s="50">
        <v>22661.0</v>
      </c>
      <c r="E560" s="98">
        <f t="shared" si="6"/>
        <v>0.6585669326</v>
      </c>
      <c r="F560" s="50">
        <v>21380.0</v>
      </c>
      <c r="G560" s="98">
        <f t="shared" si="2"/>
        <v>-0.05652883809</v>
      </c>
      <c r="H560" s="50">
        <v>21885.0</v>
      </c>
      <c r="I560" s="98">
        <f t="shared" si="3"/>
        <v>0.0236202058</v>
      </c>
      <c r="J560" s="50">
        <v>21075.0</v>
      </c>
      <c r="K560" s="98">
        <f t="shared" si="4"/>
        <v>-0.03701165182</v>
      </c>
      <c r="L560" s="98">
        <f t="shared" si="7"/>
        <v>0.5424870087</v>
      </c>
    </row>
    <row r="561">
      <c r="A561" s="20" t="s">
        <v>1031</v>
      </c>
      <c r="B561" s="29" t="s">
        <v>1723</v>
      </c>
      <c r="C561" s="50">
        <v>27491.0</v>
      </c>
      <c r="D561" s="50">
        <v>27750.0</v>
      </c>
      <c r="E561" s="98">
        <f t="shared" si="6"/>
        <v>0.009421265141</v>
      </c>
      <c r="F561" s="50">
        <v>28004.0</v>
      </c>
      <c r="G561" s="98">
        <f t="shared" si="2"/>
        <v>0.009153153153</v>
      </c>
      <c r="H561" s="50">
        <v>32329.0</v>
      </c>
      <c r="I561" s="98">
        <f t="shared" si="3"/>
        <v>0.1544422225</v>
      </c>
      <c r="J561" s="50">
        <v>34604.0</v>
      </c>
      <c r="K561" s="98">
        <f t="shared" si="4"/>
        <v>0.07037025581</v>
      </c>
      <c r="L561" s="98">
        <f t="shared" si="7"/>
        <v>0.2587392237</v>
      </c>
    </row>
    <row r="562">
      <c r="A562" s="20" t="s">
        <v>297</v>
      </c>
      <c r="B562" s="29" t="s">
        <v>1723</v>
      </c>
      <c r="C562" s="50">
        <v>38450.0</v>
      </c>
      <c r="D562" s="50">
        <v>40465.0</v>
      </c>
      <c r="E562" s="98">
        <f t="shared" si="6"/>
        <v>0.05240572172</v>
      </c>
      <c r="F562" s="50">
        <v>39070.0</v>
      </c>
      <c r="G562" s="98">
        <f t="shared" si="2"/>
        <v>-0.03447423699</v>
      </c>
      <c r="H562" s="50">
        <v>39092.0</v>
      </c>
      <c r="I562" s="98">
        <f t="shared" si="3"/>
        <v>0.0005630918864</v>
      </c>
      <c r="J562" s="50">
        <v>38838.0</v>
      </c>
      <c r="K562" s="98">
        <f t="shared" si="4"/>
        <v>-0.006497493093</v>
      </c>
      <c r="L562" s="98">
        <f t="shared" si="7"/>
        <v>0.01009102731</v>
      </c>
    </row>
    <row r="563">
      <c r="A563" s="20" t="s">
        <v>1743</v>
      </c>
      <c r="B563" s="29" t="s">
        <v>1723</v>
      </c>
      <c r="C563" s="50">
        <v>25037.0</v>
      </c>
      <c r="D563" s="50">
        <v>30216.0</v>
      </c>
      <c r="E563" s="98">
        <f t="shared" si="6"/>
        <v>0.2068538563</v>
      </c>
      <c r="F563" s="50">
        <v>29562.0</v>
      </c>
      <c r="G563" s="98">
        <f t="shared" si="2"/>
        <v>-0.02164416203</v>
      </c>
      <c r="H563" s="50">
        <v>28863.0</v>
      </c>
      <c r="I563" s="98">
        <f t="shared" si="3"/>
        <v>-0.02364522022</v>
      </c>
      <c r="J563" s="50">
        <v>29438.0</v>
      </c>
      <c r="K563" s="98">
        <f t="shared" si="4"/>
        <v>0.01992169906</v>
      </c>
      <c r="L563" s="98">
        <f t="shared" si="7"/>
        <v>0.1757798458</v>
      </c>
    </row>
    <row r="564">
      <c r="A564" s="20" t="s">
        <v>1411</v>
      </c>
      <c r="B564" s="29" t="s">
        <v>1723</v>
      </c>
      <c r="C564" s="50">
        <v>30665.0</v>
      </c>
      <c r="D564" s="50">
        <v>54186.0</v>
      </c>
      <c r="E564" s="98">
        <f t="shared" si="6"/>
        <v>0.7670308169</v>
      </c>
      <c r="F564" s="50">
        <v>65175.0</v>
      </c>
      <c r="G564" s="98">
        <f t="shared" si="2"/>
        <v>0.2028014616</v>
      </c>
      <c r="H564" s="50">
        <v>81731.0</v>
      </c>
      <c r="I564" s="98">
        <f t="shared" si="3"/>
        <v>0.2540237821</v>
      </c>
      <c r="J564" s="50">
        <v>84693.0</v>
      </c>
      <c r="K564" s="98">
        <f t="shared" si="4"/>
        <v>0.03624083885</v>
      </c>
      <c r="L564" s="98">
        <f t="shared" si="7"/>
        <v>1.761878363</v>
      </c>
    </row>
    <row r="565">
      <c r="A565" s="20" t="s">
        <v>1744</v>
      </c>
      <c r="B565" s="29" t="s">
        <v>1723</v>
      </c>
      <c r="C565" s="50">
        <v>37692.0</v>
      </c>
      <c r="D565" s="50">
        <v>50685.0</v>
      </c>
      <c r="E565" s="98">
        <f t="shared" si="6"/>
        <v>0.3447150589</v>
      </c>
      <c r="F565" s="50">
        <v>57274.0</v>
      </c>
      <c r="G565" s="98">
        <f t="shared" si="2"/>
        <v>0.1299990135</v>
      </c>
      <c r="H565" s="50">
        <v>48703.0</v>
      </c>
      <c r="I565" s="98">
        <f t="shared" si="3"/>
        <v>-0.1496490554</v>
      </c>
      <c r="J565" s="50">
        <v>46304.0</v>
      </c>
      <c r="K565" s="98">
        <f t="shared" si="4"/>
        <v>-0.04925774593</v>
      </c>
      <c r="L565" s="98">
        <f t="shared" si="7"/>
        <v>0.2284834978</v>
      </c>
    </row>
    <row r="566">
      <c r="A566" s="20" t="s">
        <v>708</v>
      </c>
      <c r="B566" s="29" t="s">
        <v>1723</v>
      </c>
      <c r="C566" s="50">
        <v>50126.0</v>
      </c>
      <c r="D566" s="50">
        <v>89847.0</v>
      </c>
      <c r="E566" s="98">
        <f t="shared" si="6"/>
        <v>0.7924230938</v>
      </c>
      <c r="F566" s="50">
        <v>106895.0</v>
      </c>
      <c r="G566" s="98">
        <f t="shared" si="2"/>
        <v>0.1897447884</v>
      </c>
      <c r="H566" s="50">
        <v>143830.0</v>
      </c>
      <c r="I566" s="98">
        <f t="shared" si="3"/>
        <v>0.3455259834</v>
      </c>
      <c r="J566" s="50">
        <v>149349.0</v>
      </c>
      <c r="K566" s="98">
        <f t="shared" si="4"/>
        <v>0.0383716888</v>
      </c>
      <c r="L566" s="98">
        <f t="shared" si="7"/>
        <v>1.979471731</v>
      </c>
    </row>
    <row r="567">
      <c r="A567" s="20" t="s">
        <v>1234</v>
      </c>
      <c r="B567" s="29" t="s">
        <v>1723</v>
      </c>
      <c r="C567" s="50">
        <v>23686.0</v>
      </c>
      <c r="D567" s="50">
        <v>35094.0</v>
      </c>
      <c r="E567" s="98">
        <f t="shared" si="6"/>
        <v>0.4816347209</v>
      </c>
      <c r="F567" s="50">
        <v>37497.0</v>
      </c>
      <c r="G567" s="98">
        <f t="shared" si="2"/>
        <v>0.06847324329</v>
      </c>
      <c r="H567" s="50">
        <v>35635.0</v>
      </c>
      <c r="I567" s="98">
        <f t="shared" si="3"/>
        <v>-0.04965730592</v>
      </c>
      <c r="J567" s="50">
        <v>47989.0</v>
      </c>
      <c r="K567" s="98">
        <f t="shared" si="4"/>
        <v>0.3466816332</v>
      </c>
      <c r="L567" s="98">
        <f t="shared" si="7"/>
        <v>1.026049143</v>
      </c>
    </row>
    <row r="568">
      <c r="A568" s="20" t="s">
        <v>1033</v>
      </c>
      <c r="B568" s="29" t="s">
        <v>1723</v>
      </c>
      <c r="C568" s="50">
        <v>15055.0</v>
      </c>
      <c r="D568" s="50">
        <v>15679.0</v>
      </c>
      <c r="E568" s="98">
        <f t="shared" si="6"/>
        <v>0.04144802391</v>
      </c>
      <c r="F568" s="50">
        <v>14760.0</v>
      </c>
      <c r="G568" s="98">
        <f t="shared" si="2"/>
        <v>-0.05861343198</v>
      </c>
      <c r="H568" s="50">
        <v>13023.0</v>
      </c>
      <c r="I568" s="98">
        <f t="shared" si="3"/>
        <v>-0.1176829268</v>
      </c>
      <c r="J568" s="50">
        <v>13179.0</v>
      </c>
      <c r="K568" s="98">
        <f t="shared" si="4"/>
        <v>0.01197880673</v>
      </c>
      <c r="L568" s="98">
        <f t="shared" si="7"/>
        <v>-0.1246097642</v>
      </c>
    </row>
    <row r="569">
      <c r="A569" s="20" t="s">
        <v>1745</v>
      </c>
      <c r="B569" s="29" t="s">
        <v>1723</v>
      </c>
      <c r="C569" s="50">
        <v>16242.0</v>
      </c>
      <c r="D569" s="50">
        <v>17877.0</v>
      </c>
      <c r="E569" s="98">
        <f t="shared" si="6"/>
        <v>0.1006649427</v>
      </c>
      <c r="F569" s="50">
        <v>16634.0</v>
      </c>
      <c r="G569" s="98">
        <f t="shared" si="2"/>
        <v>-0.06953068188</v>
      </c>
      <c r="H569" s="50">
        <v>15115.0</v>
      </c>
      <c r="I569" s="98">
        <f t="shared" si="3"/>
        <v>-0.09131898521</v>
      </c>
      <c r="J569" s="50">
        <v>15358.0</v>
      </c>
      <c r="K569" s="98">
        <f t="shared" si="4"/>
        <v>0.01607674496</v>
      </c>
      <c r="L569" s="98">
        <f t="shared" si="7"/>
        <v>-0.05442679473</v>
      </c>
    </row>
    <row r="570">
      <c r="A570" s="20" t="s">
        <v>1746</v>
      </c>
      <c r="B570" s="29" t="s">
        <v>1723</v>
      </c>
      <c r="C570" s="50">
        <v>10443.0</v>
      </c>
      <c r="D570" s="50">
        <v>14200.0</v>
      </c>
      <c r="E570" s="98">
        <f t="shared" si="6"/>
        <v>0.3597625203</v>
      </c>
      <c r="F570" s="50">
        <v>13559.0</v>
      </c>
      <c r="G570" s="98">
        <f t="shared" si="2"/>
        <v>-0.04514084507</v>
      </c>
      <c r="H570" s="50">
        <v>14081.0</v>
      </c>
      <c r="I570" s="98">
        <f t="shared" si="3"/>
        <v>0.03849841434</v>
      </c>
      <c r="J570" s="50">
        <v>14937.0</v>
      </c>
      <c r="K570" s="98">
        <f t="shared" si="4"/>
        <v>0.06079113699</v>
      </c>
      <c r="L570" s="98">
        <f t="shared" si="7"/>
        <v>0.4303361103</v>
      </c>
    </row>
    <row r="571">
      <c r="A571" s="20" t="s">
        <v>840</v>
      </c>
      <c r="B571" s="29" t="s">
        <v>1723</v>
      </c>
      <c r="C571" s="50">
        <v>27970.0</v>
      </c>
      <c r="D571" s="50">
        <v>26887.0</v>
      </c>
      <c r="E571" s="98">
        <f t="shared" si="6"/>
        <v>-0.0387200572</v>
      </c>
      <c r="F571" s="50">
        <v>27074.0</v>
      </c>
      <c r="G571" s="98">
        <f t="shared" si="2"/>
        <v>0.006955034031</v>
      </c>
      <c r="H571" s="50">
        <v>27329.0</v>
      </c>
      <c r="I571" s="98">
        <f t="shared" si="3"/>
        <v>0.00941863042</v>
      </c>
      <c r="J571" s="50">
        <v>26944.0</v>
      </c>
      <c r="K571" s="98">
        <f t="shared" si="4"/>
        <v>-0.01408759925</v>
      </c>
      <c r="L571" s="98">
        <f t="shared" si="7"/>
        <v>-0.03668215946</v>
      </c>
    </row>
    <row r="572">
      <c r="A572" s="20" t="s">
        <v>1747</v>
      </c>
      <c r="B572" s="29" t="s">
        <v>1723</v>
      </c>
      <c r="C572" s="50">
        <v>24908.0</v>
      </c>
      <c r="D572" s="50">
        <v>32509.0</v>
      </c>
      <c r="E572" s="98">
        <f t="shared" si="6"/>
        <v>0.3051629998</v>
      </c>
      <c r="F572" s="50">
        <v>33164.0</v>
      </c>
      <c r="G572" s="98">
        <f t="shared" si="2"/>
        <v>0.02014826663</v>
      </c>
      <c r="H572" s="50">
        <v>35079.0</v>
      </c>
      <c r="I572" s="98">
        <f t="shared" si="3"/>
        <v>0.05774333615</v>
      </c>
      <c r="J572" s="50">
        <v>37311.0</v>
      </c>
      <c r="K572" s="98">
        <f t="shared" si="4"/>
        <v>0.06362781151</v>
      </c>
      <c r="L572" s="98">
        <f t="shared" si="7"/>
        <v>0.4979524651</v>
      </c>
    </row>
    <row r="573">
      <c r="A573" s="20" t="s">
        <v>1748</v>
      </c>
      <c r="B573" s="29" t="s">
        <v>1723</v>
      </c>
      <c r="C573" s="50">
        <v>60100.0</v>
      </c>
      <c r="D573" s="50">
        <v>68008.0</v>
      </c>
      <c r="E573" s="98">
        <f t="shared" si="6"/>
        <v>0.1315806988</v>
      </c>
      <c r="F573" s="50">
        <v>70107.0</v>
      </c>
      <c r="G573" s="98">
        <f t="shared" si="2"/>
        <v>0.030864016</v>
      </c>
      <c r="H573" s="50">
        <v>73117.0</v>
      </c>
      <c r="I573" s="98">
        <f t="shared" si="3"/>
        <v>0.04293437175</v>
      </c>
      <c r="J573" s="50">
        <v>73930.0</v>
      </c>
      <c r="K573" s="98">
        <f t="shared" si="4"/>
        <v>0.01111916517</v>
      </c>
      <c r="L573" s="98">
        <f t="shared" si="7"/>
        <v>0.2301164725</v>
      </c>
    </row>
    <row r="574">
      <c r="A574" s="20" t="s">
        <v>1749</v>
      </c>
      <c r="B574" s="29" t="s">
        <v>1723</v>
      </c>
      <c r="C574" s="50">
        <v>13024.0</v>
      </c>
      <c r="D574" s="50">
        <v>12796.0</v>
      </c>
      <c r="E574" s="98">
        <f t="shared" si="6"/>
        <v>-0.01750614251</v>
      </c>
      <c r="F574" s="50">
        <v>11694.0</v>
      </c>
      <c r="G574" s="98">
        <f t="shared" si="2"/>
        <v>-0.08612066271</v>
      </c>
      <c r="H574" s="50">
        <v>10575.0</v>
      </c>
      <c r="I574" s="98">
        <f t="shared" si="3"/>
        <v>-0.09569009749</v>
      </c>
      <c r="J574" s="50">
        <v>10663.0</v>
      </c>
      <c r="K574" s="98">
        <f t="shared" si="4"/>
        <v>0.008321513002</v>
      </c>
      <c r="L574" s="98">
        <f t="shared" si="7"/>
        <v>-0.1812807125</v>
      </c>
    </row>
    <row r="575">
      <c r="A575" s="20" t="s">
        <v>1750</v>
      </c>
      <c r="B575" s="29" t="s">
        <v>1723</v>
      </c>
      <c r="C575" s="50">
        <v>19502.0</v>
      </c>
      <c r="D575" s="50">
        <v>19723.0</v>
      </c>
      <c r="E575" s="98">
        <f t="shared" si="6"/>
        <v>0.01133217106</v>
      </c>
      <c r="F575" s="50">
        <v>18800.0</v>
      </c>
      <c r="G575" s="98">
        <f t="shared" si="2"/>
        <v>-0.04679815444</v>
      </c>
      <c r="H575" s="50">
        <v>16641.0</v>
      </c>
      <c r="I575" s="98">
        <f t="shared" si="3"/>
        <v>-0.1148404255</v>
      </c>
      <c r="J575" s="50">
        <v>17701.0</v>
      </c>
      <c r="K575" s="98">
        <f t="shared" si="4"/>
        <v>0.06369809507</v>
      </c>
      <c r="L575" s="98">
        <f t="shared" si="7"/>
        <v>-0.09234950262</v>
      </c>
    </row>
    <row r="576">
      <c r="A576" s="20" t="s">
        <v>285</v>
      </c>
      <c r="B576" s="29" t="s">
        <v>1723</v>
      </c>
      <c r="C576" s="50">
        <v>13682.0</v>
      </c>
      <c r="D576" s="50">
        <v>13508.0</v>
      </c>
      <c r="E576" s="98">
        <f t="shared" si="6"/>
        <v>-0.01271743897</v>
      </c>
      <c r="F576" s="50">
        <v>12839.0</v>
      </c>
      <c r="G576" s="98">
        <f t="shared" si="2"/>
        <v>-0.04952620669</v>
      </c>
      <c r="H576" s="50">
        <v>12369.0</v>
      </c>
      <c r="I576" s="98">
        <f t="shared" si="3"/>
        <v>-0.0366072124</v>
      </c>
      <c r="J576" s="50">
        <v>12754.0</v>
      </c>
      <c r="K576" s="98">
        <f t="shared" si="4"/>
        <v>0.0311262026</v>
      </c>
      <c r="L576" s="98">
        <f t="shared" si="7"/>
        <v>-0.06782634118</v>
      </c>
    </row>
    <row r="577">
      <c r="A577" s="20" t="s">
        <v>277</v>
      </c>
      <c r="B577" s="29" t="s">
        <v>1723</v>
      </c>
      <c r="C577" s="50">
        <v>28078.0</v>
      </c>
      <c r="D577" s="50">
        <v>35311.0</v>
      </c>
      <c r="E577" s="98">
        <f t="shared" si="6"/>
        <v>0.2576038179</v>
      </c>
      <c r="F577" s="50">
        <v>41403.0</v>
      </c>
      <c r="G577" s="98">
        <f t="shared" si="2"/>
        <v>0.1725241426</v>
      </c>
      <c r="H577" s="50">
        <v>35278.0</v>
      </c>
      <c r="I577" s="98">
        <f t="shared" si="3"/>
        <v>-0.1479361399</v>
      </c>
      <c r="J577" s="50">
        <v>34499.0</v>
      </c>
      <c r="K577" s="98">
        <f t="shared" si="4"/>
        <v>-0.02208175067</v>
      </c>
      <c r="L577" s="98">
        <f t="shared" si="7"/>
        <v>0.2286843792</v>
      </c>
    </row>
    <row r="578">
      <c r="A578" s="20" t="s">
        <v>1414</v>
      </c>
      <c r="B578" s="29" t="s">
        <v>1723</v>
      </c>
      <c r="C578" s="50">
        <v>31514.0</v>
      </c>
      <c r="D578" s="50">
        <v>34420.0</v>
      </c>
      <c r="E578" s="98">
        <f t="shared" si="6"/>
        <v>0.09221298471</v>
      </c>
      <c r="F578" s="50">
        <v>33567.0</v>
      </c>
      <c r="G578" s="98">
        <f t="shared" si="2"/>
        <v>-0.02478210343</v>
      </c>
      <c r="H578" s="50">
        <v>34240.0</v>
      </c>
      <c r="I578" s="98">
        <f t="shared" si="3"/>
        <v>0.02004945333</v>
      </c>
      <c r="J578" s="50">
        <v>36378.0</v>
      </c>
      <c r="K578" s="98">
        <f t="shared" si="4"/>
        <v>0.06244158879</v>
      </c>
      <c r="L578" s="98">
        <f t="shared" si="7"/>
        <v>0.154344101</v>
      </c>
    </row>
    <row r="579">
      <c r="A579" s="20" t="s">
        <v>1751</v>
      </c>
      <c r="B579" s="29" t="s">
        <v>1723</v>
      </c>
      <c r="C579" s="50">
        <v>13699.0</v>
      </c>
      <c r="D579" s="50">
        <v>14630.0</v>
      </c>
      <c r="E579" s="98">
        <f t="shared" si="6"/>
        <v>0.06796116505</v>
      </c>
      <c r="F579" s="50">
        <v>14839.0</v>
      </c>
      <c r="G579" s="98">
        <f t="shared" si="2"/>
        <v>0.01428571429</v>
      </c>
      <c r="H579" s="50">
        <v>13247.0</v>
      </c>
      <c r="I579" s="98">
        <f t="shared" si="3"/>
        <v>-0.1072848575</v>
      </c>
      <c r="J579" s="50">
        <v>13477.0</v>
      </c>
      <c r="K579" s="98">
        <f t="shared" si="4"/>
        <v>0.01736242168</v>
      </c>
      <c r="L579" s="98">
        <f t="shared" si="7"/>
        <v>-0.01620556245</v>
      </c>
    </row>
    <row r="580">
      <c r="A580" s="20" t="s">
        <v>1752</v>
      </c>
      <c r="B580" s="29" t="s">
        <v>1723</v>
      </c>
      <c r="C580" s="50">
        <v>29937.0</v>
      </c>
      <c r="D580" s="50">
        <v>27864.0</v>
      </c>
      <c r="E580" s="98">
        <f t="shared" si="6"/>
        <v>-0.06924541537</v>
      </c>
      <c r="F580" s="50">
        <v>26830.0</v>
      </c>
      <c r="G580" s="98">
        <f t="shared" si="2"/>
        <v>-0.03710881424</v>
      </c>
      <c r="H580" s="50">
        <v>28118.0</v>
      </c>
      <c r="I580" s="98">
        <f t="shared" si="3"/>
        <v>0.04800596347</v>
      </c>
      <c r="J580" s="50">
        <v>29869.0</v>
      </c>
      <c r="K580" s="98">
        <f t="shared" si="4"/>
        <v>0.0622732769</v>
      </c>
      <c r="L580" s="98">
        <f t="shared" si="7"/>
        <v>-0.002271436684</v>
      </c>
    </row>
    <row r="581">
      <c r="A581" s="20" t="s">
        <v>1753</v>
      </c>
      <c r="B581" s="29" t="s">
        <v>1723</v>
      </c>
      <c r="C581" s="50">
        <v>55355.0</v>
      </c>
      <c r="D581" s="50">
        <v>100255.0</v>
      </c>
      <c r="E581" s="98">
        <f t="shared" si="6"/>
        <v>0.8111281727</v>
      </c>
      <c r="F581" s="50">
        <v>111710.0</v>
      </c>
      <c r="G581" s="98">
        <f t="shared" si="2"/>
        <v>0.1142586405</v>
      </c>
      <c r="H581" s="50">
        <v>141344.0</v>
      </c>
      <c r="I581" s="98">
        <f t="shared" si="3"/>
        <v>0.2652761615</v>
      </c>
      <c r="J581" s="50">
        <v>153374.0</v>
      </c>
      <c r="K581" s="98">
        <f t="shared" si="4"/>
        <v>0.08511150102</v>
      </c>
      <c r="L581" s="98">
        <f t="shared" si="7"/>
        <v>1.770734351</v>
      </c>
    </row>
    <row r="582">
      <c r="A582" s="20" t="s">
        <v>670</v>
      </c>
      <c r="B582" s="29" t="s">
        <v>1723</v>
      </c>
      <c r="C582" s="50">
        <v>16007.0</v>
      </c>
      <c r="D582" s="50">
        <v>22088.0</v>
      </c>
      <c r="E582" s="98">
        <f t="shared" si="6"/>
        <v>0.3798962954</v>
      </c>
      <c r="F582" s="50">
        <v>22901.0</v>
      </c>
      <c r="G582" s="98">
        <f t="shared" si="2"/>
        <v>0.03680731619</v>
      </c>
      <c r="H582" s="50">
        <v>22767.0</v>
      </c>
      <c r="I582" s="98">
        <f t="shared" si="3"/>
        <v>-0.00585127287</v>
      </c>
      <c r="J582" s="50">
        <v>23438.0</v>
      </c>
      <c r="K582" s="98">
        <f t="shared" si="4"/>
        <v>0.0294724821</v>
      </c>
      <c r="L582" s="98">
        <f t="shared" si="7"/>
        <v>0.4642343975</v>
      </c>
    </row>
    <row r="583">
      <c r="A583" s="20" t="s">
        <v>1754</v>
      </c>
      <c r="B583" s="29" t="s">
        <v>1723</v>
      </c>
      <c r="C583" s="50">
        <v>15583.0</v>
      </c>
      <c r="D583" s="50">
        <v>16376.0</v>
      </c>
      <c r="E583" s="98">
        <f t="shared" si="6"/>
        <v>0.05088878907</v>
      </c>
      <c r="F583" s="50">
        <v>15714.0</v>
      </c>
      <c r="G583" s="98">
        <f t="shared" si="2"/>
        <v>-0.04042501221</v>
      </c>
      <c r="H583" s="50">
        <v>15588.0</v>
      </c>
      <c r="I583" s="98">
        <f t="shared" si="3"/>
        <v>-0.008018327606</v>
      </c>
      <c r="J583" s="50">
        <v>14659.0</v>
      </c>
      <c r="K583" s="98">
        <f t="shared" si="4"/>
        <v>-0.05959712599</v>
      </c>
      <c r="L583" s="98">
        <f t="shared" si="7"/>
        <v>-0.059295386</v>
      </c>
    </row>
    <row r="584">
      <c r="A584" s="20" t="s">
        <v>1255</v>
      </c>
      <c r="B584" s="29" t="s">
        <v>1723</v>
      </c>
      <c r="C584" s="50">
        <v>33751.0</v>
      </c>
      <c r="D584" s="50">
        <v>28622.0</v>
      </c>
      <c r="E584" s="98">
        <f t="shared" si="6"/>
        <v>-0.1519658677</v>
      </c>
      <c r="F584" s="50">
        <v>26866.0</v>
      </c>
      <c r="G584" s="98">
        <f t="shared" si="2"/>
        <v>-0.06135140801</v>
      </c>
      <c r="H584" s="50">
        <v>24357.0</v>
      </c>
      <c r="I584" s="98">
        <f t="shared" si="3"/>
        <v>-0.09338941413</v>
      </c>
      <c r="J584" s="50">
        <v>25340.0</v>
      </c>
      <c r="K584" s="98">
        <f t="shared" si="4"/>
        <v>0.04035800796</v>
      </c>
      <c r="L584" s="98">
        <f t="shared" si="7"/>
        <v>-0.2492074309</v>
      </c>
    </row>
    <row r="585">
      <c r="A585" s="20" t="s">
        <v>1755</v>
      </c>
      <c r="B585" s="29" t="s">
        <v>1723</v>
      </c>
      <c r="C585" s="50">
        <v>13256.0</v>
      </c>
      <c r="D585" s="50">
        <v>11215.0</v>
      </c>
      <c r="E585" s="98">
        <f t="shared" si="6"/>
        <v>-0.1539680145</v>
      </c>
      <c r="F585" s="50">
        <v>9625.0</v>
      </c>
      <c r="G585" s="98">
        <f t="shared" si="2"/>
        <v>-0.1417744093</v>
      </c>
      <c r="H585" s="50">
        <v>7996.0</v>
      </c>
      <c r="I585" s="98">
        <f t="shared" si="3"/>
        <v>-0.1692467532</v>
      </c>
      <c r="J585" s="50">
        <v>7999.0</v>
      </c>
      <c r="K585" s="98">
        <f t="shared" si="4"/>
        <v>0.0003751875938</v>
      </c>
      <c r="L585" s="98">
        <f t="shared" si="7"/>
        <v>-0.3965751358</v>
      </c>
    </row>
    <row r="586">
      <c r="A586" s="20" t="s">
        <v>1756</v>
      </c>
      <c r="B586" s="29" t="s">
        <v>1723</v>
      </c>
      <c r="C586" s="50">
        <v>9507.0</v>
      </c>
      <c r="D586" s="50">
        <v>15650.0</v>
      </c>
      <c r="E586" s="98">
        <f t="shared" si="6"/>
        <v>0.6461554644</v>
      </c>
      <c r="F586" s="50">
        <v>14629.0</v>
      </c>
      <c r="G586" s="98">
        <f t="shared" si="2"/>
        <v>-0.06523961661</v>
      </c>
      <c r="H586" s="50">
        <v>14834.0</v>
      </c>
      <c r="I586" s="98">
        <f t="shared" si="3"/>
        <v>0.01401326133</v>
      </c>
      <c r="J586" s="50">
        <v>15875.0</v>
      </c>
      <c r="K586" s="98">
        <f t="shared" si="4"/>
        <v>0.07017662128</v>
      </c>
      <c r="L586" s="98">
        <f t="shared" si="7"/>
        <v>0.6698222362</v>
      </c>
    </row>
    <row r="587">
      <c r="A587" s="20" t="s">
        <v>315</v>
      </c>
      <c r="B587" s="29" t="s">
        <v>1723</v>
      </c>
      <c r="C587" s="50">
        <v>5554.0</v>
      </c>
      <c r="D587" s="50">
        <v>7561.0</v>
      </c>
      <c r="E587" s="98">
        <f t="shared" si="6"/>
        <v>0.3613611811</v>
      </c>
      <c r="F587" s="50">
        <v>7579.0</v>
      </c>
      <c r="G587" s="98">
        <f t="shared" si="2"/>
        <v>0.002380637482</v>
      </c>
      <c r="H587" s="50">
        <v>5235.0</v>
      </c>
      <c r="I587" s="98">
        <f t="shared" si="3"/>
        <v>-0.30927563</v>
      </c>
      <c r="J587" s="50">
        <v>5289.0</v>
      </c>
      <c r="K587" s="98">
        <f t="shared" si="4"/>
        <v>0.01031518625</v>
      </c>
      <c r="L587" s="98">
        <f t="shared" si="7"/>
        <v>-0.04771335974</v>
      </c>
    </row>
    <row r="588">
      <c r="A588" s="20" t="s">
        <v>423</v>
      </c>
      <c r="B588" s="29" t="s">
        <v>1723</v>
      </c>
      <c r="C588" s="50">
        <v>25690.0</v>
      </c>
      <c r="D588" s="50">
        <v>29120.0</v>
      </c>
      <c r="E588" s="98">
        <f t="shared" si="6"/>
        <v>0.1335149864</v>
      </c>
      <c r="F588" s="50">
        <v>29109.0</v>
      </c>
      <c r="G588" s="98">
        <f t="shared" si="2"/>
        <v>-0.0003777472527</v>
      </c>
      <c r="H588" s="50">
        <v>29313.0</v>
      </c>
      <c r="I588" s="98">
        <f t="shared" si="3"/>
        <v>0.007008141812</v>
      </c>
      <c r="J588" s="50">
        <v>33608.0</v>
      </c>
      <c r="K588" s="98">
        <f t="shared" si="4"/>
        <v>0.1465220209</v>
      </c>
      <c r="L588" s="98">
        <f t="shared" si="7"/>
        <v>0.3082133126</v>
      </c>
    </row>
    <row r="589">
      <c r="A589" s="20" t="s">
        <v>460</v>
      </c>
      <c r="B589" s="29" t="s">
        <v>1723</v>
      </c>
      <c r="C589" s="50">
        <v>15545.0</v>
      </c>
      <c r="D589" s="50">
        <v>15970.0</v>
      </c>
      <c r="E589" s="98">
        <f t="shared" si="6"/>
        <v>0.0273399807</v>
      </c>
      <c r="F589" s="50">
        <v>14044.0</v>
      </c>
      <c r="G589" s="98">
        <f t="shared" si="2"/>
        <v>-0.1206011271</v>
      </c>
      <c r="H589" s="50">
        <v>14053.0</v>
      </c>
      <c r="I589" s="98">
        <f t="shared" si="3"/>
        <v>0.0006408430647</v>
      </c>
      <c r="J589" s="50">
        <v>17137.0</v>
      </c>
      <c r="K589" s="98">
        <f t="shared" si="4"/>
        <v>0.2194549207</v>
      </c>
      <c r="L589" s="98">
        <f t="shared" si="7"/>
        <v>0.1024123512</v>
      </c>
    </row>
    <row r="590">
      <c r="A590" s="20" t="s">
        <v>1757</v>
      </c>
      <c r="B590" s="29" t="s">
        <v>1723</v>
      </c>
      <c r="C590" s="50">
        <v>38202.0</v>
      </c>
      <c r="D590" s="50">
        <v>70404.0</v>
      </c>
      <c r="E590" s="98">
        <f t="shared" si="6"/>
        <v>0.8429401602</v>
      </c>
      <c r="F590" s="50">
        <v>92297.0</v>
      </c>
      <c r="G590" s="98">
        <f t="shared" si="2"/>
        <v>0.3109624453</v>
      </c>
      <c r="H590" s="50">
        <v>98191.0</v>
      </c>
      <c r="I590" s="98">
        <f t="shared" si="3"/>
        <v>0.06385906367</v>
      </c>
      <c r="J590" s="50">
        <v>113323.0</v>
      </c>
      <c r="K590" s="98">
        <f t="shared" si="4"/>
        <v>0.1541078103</v>
      </c>
      <c r="L590" s="98">
        <f t="shared" si="7"/>
        <v>1.966415371</v>
      </c>
    </row>
    <row r="591">
      <c r="A591" s="20" t="s">
        <v>1758</v>
      </c>
      <c r="B591" s="29" t="s">
        <v>1723</v>
      </c>
      <c r="C591" s="50">
        <v>61806.0</v>
      </c>
      <c r="D591" s="50">
        <v>119870.0</v>
      </c>
      <c r="E591" s="98">
        <f t="shared" si="6"/>
        <v>0.9394557163</v>
      </c>
      <c r="F591" s="50">
        <v>136520.0</v>
      </c>
      <c r="G591" s="98">
        <f t="shared" si="2"/>
        <v>0.1389004755</v>
      </c>
      <c r="H591" s="50">
        <v>157775.0</v>
      </c>
      <c r="I591" s="98">
        <f t="shared" si="3"/>
        <v>0.1556914738</v>
      </c>
      <c r="J591" s="50">
        <v>166899.0</v>
      </c>
      <c r="K591" s="98">
        <f t="shared" si="4"/>
        <v>0.05782918713</v>
      </c>
      <c r="L591" s="98">
        <f t="shared" si="7"/>
        <v>1.700368896</v>
      </c>
    </row>
    <row r="592">
      <c r="A592" s="20" t="s">
        <v>1759</v>
      </c>
      <c r="B592" s="29" t="s">
        <v>1723</v>
      </c>
      <c r="C592" s="50">
        <v>15940.0</v>
      </c>
      <c r="D592" s="50">
        <v>30204.0</v>
      </c>
      <c r="E592" s="98">
        <f t="shared" si="6"/>
        <v>0.8948557089</v>
      </c>
      <c r="F592" s="50">
        <v>38353.0</v>
      </c>
      <c r="G592" s="98">
        <f t="shared" si="2"/>
        <v>0.2697987022</v>
      </c>
      <c r="H592" s="50">
        <v>37100.0</v>
      </c>
      <c r="I592" s="98">
        <f t="shared" si="3"/>
        <v>-0.03267019529</v>
      </c>
      <c r="J592" s="50">
        <v>38066.0</v>
      </c>
      <c r="K592" s="98">
        <f t="shared" si="4"/>
        <v>0.02603773585</v>
      </c>
      <c r="L592" s="98">
        <f t="shared" si="7"/>
        <v>1.388080301</v>
      </c>
    </row>
    <row r="593">
      <c r="A593" s="20" t="s">
        <v>1760</v>
      </c>
      <c r="B593" s="29" t="s">
        <v>1723</v>
      </c>
      <c r="C593" s="50">
        <v>52894.0</v>
      </c>
      <c r="D593" s="50">
        <v>91024.0</v>
      </c>
      <c r="E593" s="98">
        <f t="shared" si="6"/>
        <v>0.7208757137</v>
      </c>
      <c r="F593" s="50">
        <v>100262.0</v>
      </c>
      <c r="G593" s="98">
        <f t="shared" si="2"/>
        <v>0.101489717</v>
      </c>
      <c r="H593" s="50">
        <v>111733.0</v>
      </c>
      <c r="I593" s="98">
        <f t="shared" si="3"/>
        <v>0.1144102452</v>
      </c>
      <c r="J593" s="50">
        <v>117912.0</v>
      </c>
      <c r="K593" s="98">
        <f t="shared" si="4"/>
        <v>0.05530147763</v>
      </c>
      <c r="L593" s="98">
        <f t="shared" si="7"/>
        <v>1.229213143</v>
      </c>
    </row>
    <row r="594">
      <c r="A594" s="20" t="s">
        <v>953</v>
      </c>
      <c r="B594" s="29" t="s">
        <v>1723</v>
      </c>
      <c r="C594" s="50">
        <v>16249.0</v>
      </c>
      <c r="D594" s="50">
        <v>14852.0</v>
      </c>
      <c r="E594" s="98">
        <f t="shared" si="6"/>
        <v>-0.08597452151</v>
      </c>
      <c r="F594" s="50">
        <v>13285.0</v>
      </c>
      <c r="G594" s="98">
        <f t="shared" si="2"/>
        <v>-0.1055076757</v>
      </c>
      <c r="H594" s="50">
        <v>11676.0</v>
      </c>
      <c r="I594" s="98">
        <f t="shared" si="3"/>
        <v>-0.1211140384</v>
      </c>
      <c r="J594" s="50">
        <v>11430.0</v>
      </c>
      <c r="K594" s="98">
        <f t="shared" si="4"/>
        <v>-0.0210688592</v>
      </c>
      <c r="L594" s="98">
        <f t="shared" si="7"/>
        <v>-0.2965720967</v>
      </c>
    </row>
    <row r="595">
      <c r="A595" s="20" t="s">
        <v>879</v>
      </c>
      <c r="B595" s="29" t="s">
        <v>1723</v>
      </c>
      <c r="C595" s="50">
        <v>10741.0</v>
      </c>
      <c r="D595" s="50">
        <v>10067.0</v>
      </c>
      <c r="E595" s="98">
        <f t="shared" si="6"/>
        <v>-0.06275020948</v>
      </c>
      <c r="F595" s="50">
        <v>9489.0</v>
      </c>
      <c r="G595" s="98">
        <f t="shared" si="2"/>
        <v>-0.05741531737</v>
      </c>
      <c r="H595" s="50">
        <v>8539.0</v>
      </c>
      <c r="I595" s="98">
        <f t="shared" si="3"/>
        <v>-0.1001159237</v>
      </c>
      <c r="J595" s="50">
        <v>8176.0</v>
      </c>
      <c r="K595" s="98">
        <f t="shared" si="4"/>
        <v>-0.04251083265</v>
      </c>
      <c r="L595" s="98">
        <f t="shared" si="7"/>
        <v>-0.2388045806</v>
      </c>
    </row>
    <row r="596">
      <c r="A596" s="20" t="s">
        <v>1073</v>
      </c>
      <c r="B596" s="29" t="s">
        <v>1723</v>
      </c>
      <c r="C596" s="50">
        <v>30270.0</v>
      </c>
      <c r="D596" s="50">
        <v>31693.0</v>
      </c>
      <c r="E596" s="98">
        <f t="shared" si="6"/>
        <v>0.04701024116</v>
      </c>
      <c r="F596" s="50">
        <v>29601.0</v>
      </c>
      <c r="G596" s="98">
        <f t="shared" si="2"/>
        <v>-0.06600826681</v>
      </c>
      <c r="H596" s="50">
        <v>25471.0</v>
      </c>
      <c r="I596" s="98">
        <f t="shared" si="3"/>
        <v>-0.1395223134</v>
      </c>
      <c r="J596" s="50">
        <v>26290.0</v>
      </c>
      <c r="K596" s="98">
        <f t="shared" si="4"/>
        <v>0.0321542146</v>
      </c>
      <c r="L596" s="98">
        <f t="shared" si="7"/>
        <v>-0.1314833168</v>
      </c>
    </row>
    <row r="597">
      <c r="A597" s="20" t="s">
        <v>954</v>
      </c>
      <c r="B597" s="29" t="s">
        <v>1723</v>
      </c>
      <c r="C597" s="50">
        <v>11207.0</v>
      </c>
      <c r="D597" s="50">
        <v>10098.0</v>
      </c>
      <c r="E597" s="98">
        <f t="shared" si="6"/>
        <v>-0.09895600964</v>
      </c>
      <c r="F597" s="50">
        <v>9693.0</v>
      </c>
      <c r="G597" s="98">
        <f t="shared" si="2"/>
        <v>-0.04010695187</v>
      </c>
      <c r="H597" s="50">
        <v>9184.0</v>
      </c>
      <c r="I597" s="98">
        <f t="shared" si="3"/>
        <v>-0.05251212215</v>
      </c>
      <c r="J597" s="50">
        <v>8881.0</v>
      </c>
      <c r="K597" s="98">
        <f t="shared" si="4"/>
        <v>-0.03299216028</v>
      </c>
      <c r="L597" s="98">
        <f t="shared" si="7"/>
        <v>-0.2075488534</v>
      </c>
    </row>
    <row r="598">
      <c r="A598" s="20" t="s">
        <v>1761</v>
      </c>
      <c r="B598" s="29" t="s">
        <v>1723</v>
      </c>
      <c r="C598" s="50">
        <v>31963.0</v>
      </c>
      <c r="D598" s="50">
        <v>36821.0</v>
      </c>
      <c r="E598" s="98">
        <f t="shared" si="6"/>
        <v>0.1519882364</v>
      </c>
      <c r="F598" s="50">
        <v>37743.0</v>
      </c>
      <c r="G598" s="98">
        <f t="shared" si="2"/>
        <v>0.02504005866</v>
      </c>
      <c r="H598" s="50">
        <v>40064.0</v>
      </c>
      <c r="I598" s="98">
        <f t="shared" si="3"/>
        <v>0.06149484673</v>
      </c>
      <c r="J598" s="50">
        <v>40646.0</v>
      </c>
      <c r="K598" s="98">
        <f t="shared" si="4"/>
        <v>0.01452675719</v>
      </c>
      <c r="L598" s="98">
        <f t="shared" si="7"/>
        <v>0.2716578544</v>
      </c>
    </row>
    <row r="599">
      <c r="A599" s="20" t="s">
        <v>1762</v>
      </c>
      <c r="B599" s="29" t="s">
        <v>1723</v>
      </c>
      <c r="C599" s="50">
        <v>29666.0</v>
      </c>
      <c r="D599" s="50">
        <v>34027.0</v>
      </c>
      <c r="E599" s="98">
        <f t="shared" si="6"/>
        <v>0.1470033034</v>
      </c>
      <c r="F599" s="50">
        <v>38540.0</v>
      </c>
      <c r="G599" s="98">
        <f t="shared" si="2"/>
        <v>0.1326299703</v>
      </c>
      <c r="H599" s="50">
        <v>46082.0</v>
      </c>
      <c r="I599" s="98">
        <f t="shared" si="3"/>
        <v>0.1956927867</v>
      </c>
      <c r="J599" s="50">
        <v>58362.0</v>
      </c>
      <c r="K599" s="98">
        <f t="shared" si="4"/>
        <v>0.2664814895</v>
      </c>
      <c r="L599" s="98">
        <f t="shared" si="7"/>
        <v>0.967302636</v>
      </c>
    </row>
    <row r="600">
      <c r="A600" s="20" t="s">
        <v>247</v>
      </c>
      <c r="B600" s="29" t="s">
        <v>1723</v>
      </c>
      <c r="C600" s="50">
        <v>18102.0</v>
      </c>
      <c r="D600" s="50">
        <v>21856.0</v>
      </c>
      <c r="E600" s="98">
        <f t="shared" si="6"/>
        <v>0.2073804</v>
      </c>
      <c r="F600" s="50">
        <v>20249.0</v>
      </c>
      <c r="G600" s="98">
        <f t="shared" si="2"/>
        <v>-0.07352672035</v>
      </c>
      <c r="H600" s="50">
        <v>19883.0</v>
      </c>
      <c r="I600" s="98">
        <f t="shared" si="3"/>
        <v>-0.01807496667</v>
      </c>
      <c r="J600" s="50">
        <v>21528.0</v>
      </c>
      <c r="K600" s="98">
        <f t="shared" si="4"/>
        <v>0.08273399386</v>
      </c>
      <c r="L600" s="98">
        <f t="shared" si="7"/>
        <v>0.1892608552</v>
      </c>
    </row>
    <row r="601">
      <c r="A601" s="20" t="s">
        <v>1763</v>
      </c>
      <c r="B601" s="29" t="s">
        <v>1723</v>
      </c>
      <c r="C601" s="50">
        <v>41588.0</v>
      </c>
      <c r="D601" s="50">
        <v>77996.0</v>
      </c>
      <c r="E601" s="98">
        <f t="shared" si="6"/>
        <v>0.8754448399</v>
      </c>
      <c r="F601" s="50">
        <v>86162.0</v>
      </c>
      <c r="G601" s="98">
        <f t="shared" si="2"/>
        <v>0.1046976768</v>
      </c>
      <c r="H601" s="50">
        <v>89339.0</v>
      </c>
      <c r="I601" s="98">
        <f t="shared" si="3"/>
        <v>0.03687240315</v>
      </c>
      <c r="J601" s="50">
        <v>86791.0</v>
      </c>
      <c r="K601" s="98">
        <f t="shared" si="4"/>
        <v>-0.02852057892</v>
      </c>
      <c r="L601" s="98">
        <f t="shared" si="7"/>
        <v>1.086924113</v>
      </c>
    </row>
    <row r="602">
      <c r="A602" s="20" t="s">
        <v>1764</v>
      </c>
      <c r="B602" s="29" t="s">
        <v>1723</v>
      </c>
      <c r="C602" s="50">
        <v>9945.0</v>
      </c>
      <c r="D602" s="50">
        <v>14913.0</v>
      </c>
      <c r="E602" s="98">
        <f t="shared" si="6"/>
        <v>0.4995475113</v>
      </c>
      <c r="F602" s="50">
        <v>14034.0</v>
      </c>
      <c r="G602" s="98">
        <f t="shared" si="2"/>
        <v>-0.0589418628</v>
      </c>
      <c r="H602" s="50">
        <v>13197.0</v>
      </c>
      <c r="I602" s="98">
        <f t="shared" si="3"/>
        <v>-0.05964087217</v>
      </c>
      <c r="J602" s="50">
        <v>13724.0</v>
      </c>
      <c r="K602" s="98">
        <f t="shared" si="4"/>
        <v>0.03993331818</v>
      </c>
      <c r="L602" s="98">
        <f t="shared" si="7"/>
        <v>0.3799899447</v>
      </c>
    </row>
    <row r="603">
      <c r="A603" s="20" t="s">
        <v>342</v>
      </c>
      <c r="B603" s="29" t="s">
        <v>1723</v>
      </c>
      <c r="C603" s="50">
        <v>22933.0</v>
      </c>
      <c r="D603" s="50">
        <v>23313.0</v>
      </c>
      <c r="E603" s="98">
        <f t="shared" si="6"/>
        <v>0.01657000829</v>
      </c>
      <c r="F603" s="50">
        <v>21488.0</v>
      </c>
      <c r="G603" s="98">
        <f t="shared" si="2"/>
        <v>-0.07828250332</v>
      </c>
      <c r="H603" s="50">
        <v>21745.0</v>
      </c>
      <c r="I603" s="98">
        <f t="shared" si="3"/>
        <v>0.01196016381</v>
      </c>
      <c r="J603" s="50">
        <v>21286.0</v>
      </c>
      <c r="K603" s="98">
        <f t="shared" si="4"/>
        <v>-0.02110830076</v>
      </c>
      <c r="L603" s="98">
        <f t="shared" si="7"/>
        <v>-0.07181790433</v>
      </c>
    </row>
    <row r="604">
      <c r="A604" s="20" t="s">
        <v>631</v>
      </c>
      <c r="B604" s="29" t="s">
        <v>1723</v>
      </c>
      <c r="C604" s="50">
        <v>21112.0</v>
      </c>
      <c r="D604" s="50">
        <v>18759.0</v>
      </c>
      <c r="E604" s="98">
        <f t="shared" si="6"/>
        <v>-0.111453202</v>
      </c>
      <c r="F604" s="50">
        <v>18035.0</v>
      </c>
      <c r="G604" s="98">
        <f t="shared" si="2"/>
        <v>-0.03859480783</v>
      </c>
      <c r="H604" s="50">
        <v>16286.0</v>
      </c>
      <c r="I604" s="98">
        <f t="shared" si="3"/>
        <v>-0.09697809814</v>
      </c>
      <c r="J604" s="50">
        <v>15801.0</v>
      </c>
      <c r="K604" s="98">
        <f t="shared" si="4"/>
        <v>-0.0297801793</v>
      </c>
      <c r="L604" s="98">
        <f t="shared" si="7"/>
        <v>-0.2515630921</v>
      </c>
    </row>
    <row r="605">
      <c r="A605" s="20" t="s">
        <v>1190</v>
      </c>
      <c r="B605" s="29" t="s">
        <v>1723</v>
      </c>
      <c r="C605" s="50">
        <v>21291.0</v>
      </c>
      <c r="D605" s="50">
        <v>25697.0</v>
      </c>
      <c r="E605" s="98">
        <f t="shared" si="6"/>
        <v>0.2069419003</v>
      </c>
      <c r="F605" s="50">
        <v>22772.0</v>
      </c>
      <c r="G605" s="98">
        <f t="shared" si="2"/>
        <v>-0.1138265167</v>
      </c>
      <c r="H605" s="50">
        <v>19130.0</v>
      </c>
      <c r="I605" s="98">
        <f t="shared" si="3"/>
        <v>-0.1599332514</v>
      </c>
      <c r="J605" s="50">
        <v>22092.0</v>
      </c>
      <c r="K605" s="98">
        <f t="shared" si="4"/>
        <v>0.1548353372</v>
      </c>
      <c r="L605" s="98">
        <f t="shared" si="7"/>
        <v>0.03762153022</v>
      </c>
    </row>
    <row r="606">
      <c r="A606" s="20" t="s">
        <v>1665</v>
      </c>
      <c r="B606" s="29" t="s">
        <v>1723</v>
      </c>
      <c r="C606" s="50">
        <v>23087.0</v>
      </c>
      <c r="D606" s="50">
        <v>23052.0</v>
      </c>
      <c r="E606" s="98">
        <f t="shared" si="6"/>
        <v>-0.001516004678</v>
      </c>
      <c r="F606" s="50">
        <v>20081.0</v>
      </c>
      <c r="G606" s="98">
        <f t="shared" si="2"/>
        <v>-0.1288825265</v>
      </c>
      <c r="H606" s="50">
        <v>18149.0</v>
      </c>
      <c r="I606" s="98">
        <f t="shared" si="3"/>
        <v>-0.09621034809</v>
      </c>
      <c r="J606" s="50">
        <v>20027.0</v>
      </c>
      <c r="K606" s="98">
        <f t="shared" si="4"/>
        <v>0.1034767756</v>
      </c>
      <c r="L606" s="98">
        <f t="shared" si="7"/>
        <v>-0.1325421233</v>
      </c>
    </row>
    <row r="607">
      <c r="A607" s="20" t="s">
        <v>1765</v>
      </c>
      <c r="B607" s="29" t="s">
        <v>1723</v>
      </c>
      <c r="C607" s="50">
        <v>30885.0</v>
      </c>
      <c r="D607" s="50">
        <v>34507.0</v>
      </c>
      <c r="E607" s="98">
        <f t="shared" si="6"/>
        <v>0.1172737575</v>
      </c>
      <c r="F607" s="50">
        <v>36174.0</v>
      </c>
      <c r="G607" s="98">
        <f t="shared" si="2"/>
        <v>0.04830903875</v>
      </c>
      <c r="H607" s="50">
        <v>39019.0</v>
      </c>
      <c r="I607" s="98">
        <f t="shared" si="3"/>
        <v>0.07864764748</v>
      </c>
      <c r="J607" s="50">
        <v>43338.0</v>
      </c>
      <c r="K607" s="98">
        <f t="shared" si="4"/>
        <v>0.110689664</v>
      </c>
      <c r="L607" s="98">
        <f t="shared" si="7"/>
        <v>0.4032054395</v>
      </c>
    </row>
    <row r="608">
      <c r="A608" s="20" t="s">
        <v>1766</v>
      </c>
      <c r="B608" s="29" t="s">
        <v>1723</v>
      </c>
      <c r="C608" s="50">
        <v>53422.0</v>
      </c>
      <c r="D608" s="50">
        <v>34371.0</v>
      </c>
      <c r="E608" s="98">
        <f t="shared" si="6"/>
        <v>-0.3566133803</v>
      </c>
      <c r="F608" s="50">
        <v>92911.0</v>
      </c>
      <c r="G608" s="98">
        <f t="shared" si="2"/>
        <v>1.703180006</v>
      </c>
      <c r="H608" s="50">
        <v>110732.0</v>
      </c>
      <c r="I608" s="98">
        <f t="shared" si="3"/>
        <v>0.1918072134</v>
      </c>
      <c r="J608" s="50">
        <v>114210.0</v>
      </c>
      <c r="K608" s="98">
        <f t="shared" si="4"/>
        <v>0.03140916808</v>
      </c>
      <c r="L608" s="98">
        <f t="shared" si="7"/>
        <v>1.137883269</v>
      </c>
    </row>
    <row r="609">
      <c r="A609" s="20" t="s">
        <v>1240</v>
      </c>
      <c r="B609" s="29" t="s">
        <v>1723</v>
      </c>
      <c r="C609" s="50">
        <v>19324.0</v>
      </c>
      <c r="D609" s="50">
        <v>45098.0</v>
      </c>
      <c r="E609" s="98">
        <f t="shared" si="6"/>
        <v>1.333781826</v>
      </c>
      <c r="F609" s="50">
        <v>61092.0</v>
      </c>
      <c r="G609" s="98">
        <f t="shared" si="2"/>
        <v>0.3546498736</v>
      </c>
      <c r="H609" s="50">
        <v>53880.0</v>
      </c>
      <c r="I609" s="98">
        <f t="shared" si="3"/>
        <v>-0.1180514634</v>
      </c>
      <c r="J609" s="50">
        <v>51424.0</v>
      </c>
      <c r="K609" s="98">
        <f t="shared" si="4"/>
        <v>-0.04558277654</v>
      </c>
      <c r="L609" s="98">
        <f t="shared" si="7"/>
        <v>1.661146761</v>
      </c>
    </row>
    <row r="610">
      <c r="A610" s="20" t="s">
        <v>1712</v>
      </c>
      <c r="B610" s="29" t="s">
        <v>1723</v>
      </c>
      <c r="C610" s="50">
        <v>30505.0</v>
      </c>
      <c r="D610" s="50">
        <v>63153.0</v>
      </c>
      <c r="E610" s="98">
        <f t="shared" si="6"/>
        <v>1.070250779</v>
      </c>
      <c r="F610" s="50">
        <v>90929.0</v>
      </c>
      <c r="G610" s="98">
        <f t="shared" si="2"/>
        <v>0.4398207528</v>
      </c>
      <c r="H610" s="50">
        <v>117373.0</v>
      </c>
      <c r="I610" s="98">
        <f t="shared" si="3"/>
        <v>0.2908203104</v>
      </c>
      <c r="J610" s="50">
        <v>121178.0</v>
      </c>
      <c r="K610" s="98">
        <f t="shared" si="4"/>
        <v>0.03241801777</v>
      </c>
      <c r="L610" s="98">
        <f t="shared" si="7"/>
        <v>2.972397968</v>
      </c>
    </row>
    <row r="611">
      <c r="A611" s="20" t="s">
        <v>1767</v>
      </c>
      <c r="B611" s="29" t="s">
        <v>1723</v>
      </c>
      <c r="C611" s="50">
        <v>21620.0</v>
      </c>
      <c r="D611" s="50">
        <v>20506.0</v>
      </c>
      <c r="E611" s="98">
        <f t="shared" si="6"/>
        <v>-0.05152636448</v>
      </c>
      <c r="F611" s="50">
        <v>19340.0</v>
      </c>
      <c r="G611" s="98">
        <f t="shared" si="2"/>
        <v>-0.05686140642</v>
      </c>
      <c r="H611" s="50">
        <v>18792.0</v>
      </c>
      <c r="I611" s="98">
        <f t="shared" si="3"/>
        <v>-0.02833505688</v>
      </c>
      <c r="J611" s="50">
        <v>19124.0</v>
      </c>
      <c r="K611" s="98">
        <f t="shared" si="4"/>
        <v>0.01766709238</v>
      </c>
      <c r="L611" s="98">
        <f t="shared" si="7"/>
        <v>-0.1154486586</v>
      </c>
    </row>
    <row r="612">
      <c r="A612" s="20" t="s">
        <v>528</v>
      </c>
      <c r="B612" s="29" t="s">
        <v>1768</v>
      </c>
      <c r="C612" s="50">
        <v>15385.0</v>
      </c>
      <c r="D612" s="50">
        <v>21840.0</v>
      </c>
      <c r="E612" s="98">
        <f t="shared" si="6"/>
        <v>0.4195645109</v>
      </c>
      <c r="F612" s="50">
        <v>20503.0</v>
      </c>
      <c r="G612" s="98">
        <f t="shared" si="2"/>
        <v>-0.06121794872</v>
      </c>
      <c r="H612" s="50">
        <v>19957.0</v>
      </c>
      <c r="I612" s="98">
        <f t="shared" si="3"/>
        <v>-0.02663024923</v>
      </c>
      <c r="J612" s="50">
        <v>21254.0</v>
      </c>
      <c r="K612" s="98">
        <f t="shared" si="4"/>
        <v>0.06498972792</v>
      </c>
      <c r="L612" s="98">
        <f t="shared" si="7"/>
        <v>0.3814754631</v>
      </c>
    </row>
    <row r="613">
      <c r="A613" s="20" t="s">
        <v>739</v>
      </c>
      <c r="B613" s="29" t="s">
        <v>1768</v>
      </c>
      <c r="C613" s="50">
        <v>54763.0</v>
      </c>
      <c r="D613" s="50">
        <v>93386.0</v>
      </c>
      <c r="E613" s="98">
        <f t="shared" si="6"/>
        <v>0.7052754597</v>
      </c>
      <c r="F613" s="50">
        <v>114303.0</v>
      </c>
      <c r="G613" s="98">
        <f t="shared" si="2"/>
        <v>0.2239843231</v>
      </c>
      <c r="H613" s="50">
        <v>146743.0</v>
      </c>
      <c r="I613" s="98">
        <f t="shared" si="3"/>
        <v>0.2838070742</v>
      </c>
      <c r="J613" s="50">
        <v>155084.0</v>
      </c>
      <c r="K613" s="98">
        <f t="shared" si="4"/>
        <v>0.05684087146</v>
      </c>
      <c r="L613" s="98">
        <f t="shared" si="7"/>
        <v>1.831912057</v>
      </c>
    </row>
    <row r="614">
      <c r="A614" s="20" t="s">
        <v>1769</v>
      </c>
      <c r="B614" s="29" t="s">
        <v>1768</v>
      </c>
      <c r="C614" s="50">
        <v>22777.0</v>
      </c>
      <c r="D614" s="50">
        <v>24813.0</v>
      </c>
      <c r="E614" s="98">
        <f t="shared" si="6"/>
        <v>0.08938841814</v>
      </c>
      <c r="F614" s="50">
        <v>23887.0</v>
      </c>
      <c r="G614" s="98">
        <f t="shared" si="2"/>
        <v>-0.03731914722</v>
      </c>
      <c r="H614" s="50">
        <v>24864.0</v>
      </c>
      <c r="I614" s="98">
        <f t="shared" si="3"/>
        <v>0.04090090844</v>
      </c>
      <c r="J614" s="50">
        <v>28276.0</v>
      </c>
      <c r="K614" s="98">
        <f t="shared" si="4"/>
        <v>0.1372265122</v>
      </c>
      <c r="L614" s="98">
        <f t="shared" si="7"/>
        <v>0.2414277561</v>
      </c>
    </row>
    <row r="615">
      <c r="A615" s="20" t="s">
        <v>1258</v>
      </c>
      <c r="B615" s="29" t="s">
        <v>1768</v>
      </c>
      <c r="C615" s="50">
        <v>11108.0</v>
      </c>
      <c r="D615" s="50">
        <v>12688.0</v>
      </c>
      <c r="E615" s="98">
        <f t="shared" si="6"/>
        <v>0.1422398272</v>
      </c>
      <c r="F615" s="50">
        <v>12206.0</v>
      </c>
      <c r="G615" s="98">
        <f t="shared" si="2"/>
        <v>-0.03798865069</v>
      </c>
      <c r="H615" s="50">
        <v>11886.0</v>
      </c>
      <c r="I615" s="98">
        <f t="shared" si="3"/>
        <v>-0.02621661478</v>
      </c>
      <c r="J615" s="50">
        <v>11117.0</v>
      </c>
      <c r="K615" s="98">
        <f t="shared" si="4"/>
        <v>-0.06469796399</v>
      </c>
      <c r="L615" s="98">
        <f t="shared" si="7"/>
        <v>0.0008102268635</v>
      </c>
    </row>
    <row r="616">
      <c r="A616" s="20" t="s">
        <v>1770</v>
      </c>
      <c r="B616" s="29" t="s">
        <v>1768</v>
      </c>
      <c r="C616" s="50">
        <v>8020.0</v>
      </c>
      <c r="D616" s="50">
        <v>15820.0</v>
      </c>
      <c r="E616" s="98">
        <f t="shared" si="6"/>
        <v>0.9725685786</v>
      </c>
      <c r="F616" s="50">
        <v>14084.0</v>
      </c>
      <c r="G616" s="98">
        <f t="shared" si="2"/>
        <v>-0.1097345133</v>
      </c>
      <c r="H616" s="50">
        <v>13617.0</v>
      </c>
      <c r="I616" s="98">
        <f t="shared" si="3"/>
        <v>-0.03315819369</v>
      </c>
      <c r="J616" s="50">
        <v>13783.0</v>
      </c>
      <c r="K616" s="98">
        <f t="shared" si="4"/>
        <v>0.01219064405</v>
      </c>
      <c r="L616" s="98">
        <f t="shared" si="7"/>
        <v>0.7185785536</v>
      </c>
    </row>
    <row r="617">
      <c r="A617" s="20" t="s">
        <v>1428</v>
      </c>
      <c r="B617" s="29" t="s">
        <v>1768</v>
      </c>
      <c r="C617" s="50">
        <v>25922.0</v>
      </c>
      <c r="D617" s="50">
        <v>24673.0</v>
      </c>
      <c r="E617" s="98">
        <f t="shared" si="6"/>
        <v>-0.04818301057</v>
      </c>
      <c r="F617" s="50">
        <v>23575.0</v>
      </c>
      <c r="G617" s="98">
        <f t="shared" si="2"/>
        <v>-0.0445020873</v>
      </c>
      <c r="H617" s="50">
        <v>22290.0</v>
      </c>
      <c r="I617" s="98">
        <f t="shared" si="3"/>
        <v>-0.0545068929</v>
      </c>
      <c r="J617" s="50">
        <v>22081.0</v>
      </c>
      <c r="K617" s="98">
        <f t="shared" si="4"/>
        <v>-0.009376401974</v>
      </c>
      <c r="L617" s="98">
        <f t="shared" si="7"/>
        <v>-0.1481752951</v>
      </c>
    </row>
    <row r="618">
      <c r="A618" s="20" t="s">
        <v>1725</v>
      </c>
      <c r="B618" s="29" t="s">
        <v>1768</v>
      </c>
      <c r="C618" s="50">
        <v>10264.0</v>
      </c>
      <c r="D618" s="50">
        <v>7975.0</v>
      </c>
      <c r="E618" s="98">
        <f t="shared" si="6"/>
        <v>-0.2230124708</v>
      </c>
      <c r="F618" s="50">
        <v>7019.0</v>
      </c>
      <c r="G618" s="98">
        <f t="shared" si="2"/>
        <v>-0.1198746082</v>
      </c>
      <c r="H618" s="50">
        <v>5168.0</v>
      </c>
      <c r="I618" s="98">
        <f t="shared" si="3"/>
        <v>-0.2637127796</v>
      </c>
      <c r="J618" s="50">
        <v>6189.0</v>
      </c>
      <c r="K618" s="98">
        <f t="shared" si="4"/>
        <v>0.1975619195</v>
      </c>
      <c r="L618" s="98">
        <f t="shared" si="7"/>
        <v>-0.3970187062</v>
      </c>
    </row>
    <row r="619">
      <c r="A619" s="20" t="s">
        <v>814</v>
      </c>
      <c r="B619" s="29" t="s">
        <v>1768</v>
      </c>
      <c r="C619" s="50">
        <v>18345.0</v>
      </c>
      <c r="D619" s="50">
        <v>17970.0</v>
      </c>
      <c r="E619" s="98">
        <f t="shared" si="6"/>
        <v>-0.0204415372</v>
      </c>
      <c r="F619" s="50">
        <v>16315.0</v>
      </c>
      <c r="G619" s="98">
        <f t="shared" si="2"/>
        <v>-0.09209794101</v>
      </c>
      <c r="H619" s="50">
        <v>15049.0</v>
      </c>
      <c r="I619" s="98">
        <f t="shared" si="3"/>
        <v>-0.0775973031</v>
      </c>
      <c r="J619" s="50">
        <v>15410.0</v>
      </c>
      <c r="K619" s="98">
        <f t="shared" si="4"/>
        <v>0.02398830487</v>
      </c>
      <c r="L619" s="98">
        <f t="shared" si="7"/>
        <v>-0.1599890978</v>
      </c>
    </row>
    <row r="620">
      <c r="A620" s="20" t="s">
        <v>1554</v>
      </c>
      <c r="B620" s="29" t="s">
        <v>1768</v>
      </c>
      <c r="C620" s="50">
        <v>27611.0</v>
      </c>
      <c r="D620" s="50">
        <v>36368.0</v>
      </c>
      <c r="E620" s="98">
        <f t="shared" si="6"/>
        <v>0.3171562059</v>
      </c>
      <c r="F620" s="50">
        <v>38333.0</v>
      </c>
      <c r="G620" s="98">
        <f t="shared" si="2"/>
        <v>0.05403101628</v>
      </c>
      <c r="H620" s="50">
        <v>34518.0</v>
      </c>
      <c r="I620" s="98">
        <f t="shared" si="3"/>
        <v>-0.09952260454</v>
      </c>
      <c r="J620" s="50">
        <v>36908.0</v>
      </c>
      <c r="K620" s="98">
        <f t="shared" si="4"/>
        <v>0.0692392375</v>
      </c>
      <c r="L620" s="98">
        <f t="shared" si="7"/>
        <v>0.3367136286</v>
      </c>
    </row>
    <row r="621">
      <c r="A621" s="20" t="s">
        <v>1431</v>
      </c>
      <c r="B621" s="29" t="s">
        <v>1768</v>
      </c>
      <c r="C621" s="50">
        <v>28610.0</v>
      </c>
      <c r="D621" s="50">
        <v>30260.0</v>
      </c>
      <c r="E621" s="98">
        <f t="shared" si="6"/>
        <v>0.05767214261</v>
      </c>
      <c r="F621" s="50">
        <v>29381.0</v>
      </c>
      <c r="G621" s="98">
        <f t="shared" si="2"/>
        <v>-0.02904824851</v>
      </c>
      <c r="H621" s="50">
        <v>30764.0</v>
      </c>
      <c r="I621" s="98">
        <f t="shared" si="3"/>
        <v>0.04707123651</v>
      </c>
      <c r="J621" s="50">
        <v>31020.0</v>
      </c>
      <c r="K621" s="98">
        <f t="shared" si="4"/>
        <v>0.00832141464</v>
      </c>
      <c r="L621" s="98">
        <f t="shared" si="7"/>
        <v>0.08423628102</v>
      </c>
    </row>
    <row r="622">
      <c r="A622" s="20" t="s">
        <v>532</v>
      </c>
      <c r="B622" s="29" t="s">
        <v>1768</v>
      </c>
      <c r="C622" s="50">
        <v>25854.0</v>
      </c>
      <c r="D622" s="50">
        <v>32535.0</v>
      </c>
      <c r="E622" s="98">
        <f t="shared" si="6"/>
        <v>0.2584126247</v>
      </c>
      <c r="F622" s="50">
        <v>29447.0</v>
      </c>
      <c r="G622" s="98">
        <f t="shared" si="2"/>
        <v>-0.09491317043</v>
      </c>
      <c r="H622" s="50">
        <v>26479.0</v>
      </c>
      <c r="I622" s="98">
        <f t="shared" si="3"/>
        <v>-0.1007912521</v>
      </c>
      <c r="J622" s="50">
        <v>25365.0</v>
      </c>
      <c r="K622" s="98">
        <f t="shared" si="4"/>
        <v>-0.04207107519</v>
      </c>
      <c r="L622" s="98">
        <f t="shared" si="7"/>
        <v>-0.01891390114</v>
      </c>
    </row>
    <row r="623">
      <c r="A623" s="20" t="s">
        <v>697</v>
      </c>
      <c r="B623" s="29" t="s">
        <v>1768</v>
      </c>
      <c r="C623" s="50">
        <v>23472.0</v>
      </c>
      <c r="D623" s="50">
        <v>26674.0</v>
      </c>
      <c r="E623" s="98">
        <f t="shared" si="6"/>
        <v>0.1364178596</v>
      </c>
      <c r="F623" s="50">
        <v>27737.0</v>
      </c>
      <c r="G623" s="98">
        <f t="shared" si="2"/>
        <v>0.03985154083</v>
      </c>
      <c r="H623" s="50">
        <v>27329.0</v>
      </c>
      <c r="I623" s="98">
        <f t="shared" si="3"/>
        <v>-0.01470959368</v>
      </c>
      <c r="J623" s="50">
        <v>28411.0</v>
      </c>
      <c r="K623" s="98">
        <f t="shared" si="4"/>
        <v>0.03959164258</v>
      </c>
      <c r="L623" s="98">
        <f t="shared" si="7"/>
        <v>0.2104209271</v>
      </c>
    </row>
    <row r="624">
      <c r="A624" s="20" t="s">
        <v>472</v>
      </c>
      <c r="B624" s="29" t="s">
        <v>1768</v>
      </c>
      <c r="C624" s="50">
        <v>12356.0</v>
      </c>
      <c r="D624" s="50">
        <v>12057.0</v>
      </c>
      <c r="E624" s="98">
        <f t="shared" si="6"/>
        <v>-0.02419876983</v>
      </c>
      <c r="F624" s="50">
        <v>11201.0</v>
      </c>
      <c r="G624" s="98">
        <f t="shared" si="2"/>
        <v>-0.07099610185</v>
      </c>
      <c r="H624" s="50">
        <v>10160.0</v>
      </c>
      <c r="I624" s="98">
        <f t="shared" si="3"/>
        <v>-0.09293813052</v>
      </c>
      <c r="J624" s="50">
        <v>10171.0</v>
      </c>
      <c r="K624" s="98">
        <f t="shared" si="4"/>
        <v>0.001082677165</v>
      </c>
      <c r="L624" s="98">
        <f t="shared" si="7"/>
        <v>-0.1768371641</v>
      </c>
    </row>
    <row r="625">
      <c r="A625" s="20" t="s">
        <v>1771</v>
      </c>
      <c r="B625" s="29" t="s">
        <v>1768</v>
      </c>
      <c r="C625" s="50">
        <v>21552.0</v>
      </c>
      <c r="D625" s="50">
        <v>27747.0</v>
      </c>
      <c r="E625" s="98">
        <f t="shared" si="6"/>
        <v>0.2874443207</v>
      </c>
      <c r="F625" s="50">
        <v>26856.0</v>
      </c>
      <c r="G625" s="98">
        <f t="shared" si="2"/>
        <v>-0.03211157963</v>
      </c>
      <c r="H625" s="50">
        <v>25832.0</v>
      </c>
      <c r="I625" s="98">
        <f t="shared" si="3"/>
        <v>-0.0381292821</v>
      </c>
      <c r="J625" s="50">
        <v>26163.0</v>
      </c>
      <c r="K625" s="98">
        <f t="shared" si="4"/>
        <v>0.01281356457</v>
      </c>
      <c r="L625" s="98">
        <f t="shared" si="7"/>
        <v>0.2139476615</v>
      </c>
    </row>
    <row r="626">
      <c r="A626" s="20" t="s">
        <v>603</v>
      </c>
      <c r="B626" s="29" t="s">
        <v>1768</v>
      </c>
      <c r="C626" s="50">
        <v>20225.0</v>
      </c>
      <c r="D626" s="50">
        <v>25054.0</v>
      </c>
      <c r="E626" s="98">
        <f t="shared" si="6"/>
        <v>0.2387639061</v>
      </c>
      <c r="F626" s="50">
        <v>25600.0</v>
      </c>
      <c r="G626" s="98">
        <f t="shared" si="2"/>
        <v>0.02179292728</v>
      </c>
      <c r="H626" s="50">
        <v>24911.0</v>
      </c>
      <c r="I626" s="98">
        <f t="shared" si="3"/>
        <v>-0.0269140625</v>
      </c>
      <c r="J626" s="50">
        <v>24756.0</v>
      </c>
      <c r="K626" s="98">
        <f t="shared" si="4"/>
        <v>-0.006222150857</v>
      </c>
      <c r="L626" s="98">
        <f t="shared" si="7"/>
        <v>0.2240296663</v>
      </c>
    </row>
    <row r="627">
      <c r="A627" s="20" t="s">
        <v>1772</v>
      </c>
      <c r="B627" s="29" t="s">
        <v>1768</v>
      </c>
      <c r="C627" s="50">
        <v>26671.0</v>
      </c>
      <c r="D627" s="50">
        <v>21396.0</v>
      </c>
      <c r="E627" s="98">
        <f t="shared" si="6"/>
        <v>-0.1977803607</v>
      </c>
      <c r="F627" s="50">
        <v>20033.0</v>
      </c>
      <c r="G627" s="98">
        <f t="shared" si="2"/>
        <v>-0.06370349598</v>
      </c>
      <c r="H627" s="50">
        <v>21056.0</v>
      </c>
      <c r="I627" s="98">
        <f t="shared" si="3"/>
        <v>0.05106574153</v>
      </c>
      <c r="J627" s="50">
        <v>23053.0</v>
      </c>
      <c r="K627" s="98">
        <f t="shared" si="4"/>
        <v>0.09484232523</v>
      </c>
      <c r="L627" s="98">
        <f t="shared" si="7"/>
        <v>-0.1356529564</v>
      </c>
    </row>
    <row r="628">
      <c r="A628" s="20" t="s">
        <v>1091</v>
      </c>
      <c r="B628" s="29" t="s">
        <v>1768</v>
      </c>
      <c r="C628" s="50">
        <v>19779.0</v>
      </c>
      <c r="D628" s="50">
        <v>18793.0</v>
      </c>
      <c r="E628" s="98">
        <f t="shared" si="6"/>
        <v>-0.04985085191</v>
      </c>
      <c r="F628" s="50">
        <v>17813.0</v>
      </c>
      <c r="G628" s="98">
        <f t="shared" si="2"/>
        <v>-0.05214707604</v>
      </c>
      <c r="H628" s="50">
        <v>17308.0</v>
      </c>
      <c r="I628" s="98">
        <f t="shared" si="3"/>
        <v>-0.0283500814</v>
      </c>
      <c r="J628" s="50">
        <v>17722.0</v>
      </c>
      <c r="K628" s="98">
        <f t="shared" si="4"/>
        <v>0.02391957476</v>
      </c>
      <c r="L628" s="98">
        <f t="shared" si="7"/>
        <v>-0.1039991911</v>
      </c>
    </row>
    <row r="629">
      <c r="A629" s="20" t="s">
        <v>640</v>
      </c>
      <c r="B629" s="29" t="s">
        <v>1768</v>
      </c>
      <c r="C629" s="50">
        <v>22926.0</v>
      </c>
      <c r="D629" s="50">
        <v>51414.0</v>
      </c>
      <c r="E629" s="98">
        <f t="shared" si="6"/>
        <v>1.242606647</v>
      </c>
      <c r="F629" s="50">
        <v>56377.0</v>
      </c>
      <c r="G629" s="98">
        <f t="shared" si="2"/>
        <v>0.09653012798</v>
      </c>
      <c r="H629" s="50">
        <v>67270.0</v>
      </c>
      <c r="I629" s="98">
        <f t="shared" si="3"/>
        <v>0.1932170921</v>
      </c>
      <c r="J629" s="50">
        <v>74963.0</v>
      </c>
      <c r="K629" s="98">
        <f t="shared" si="4"/>
        <v>0.1143600416</v>
      </c>
      <c r="L629" s="98">
        <f t="shared" si="7"/>
        <v>2.269781035</v>
      </c>
    </row>
    <row r="630">
      <c r="A630" s="20" t="s">
        <v>1773</v>
      </c>
      <c r="B630" s="29" t="s">
        <v>1768</v>
      </c>
      <c r="C630" s="50">
        <v>15992.0</v>
      </c>
      <c r="D630" s="50">
        <v>19843.0</v>
      </c>
      <c r="E630" s="98">
        <f t="shared" si="6"/>
        <v>0.240807904</v>
      </c>
      <c r="F630" s="50">
        <v>19915.0</v>
      </c>
      <c r="G630" s="98">
        <f t="shared" si="2"/>
        <v>0.003628483596</v>
      </c>
      <c r="H630" s="50">
        <v>20553.0</v>
      </c>
      <c r="I630" s="98">
        <f t="shared" si="3"/>
        <v>0.03203615365</v>
      </c>
      <c r="J630" s="50">
        <v>22579.0</v>
      </c>
      <c r="K630" s="98">
        <f t="shared" si="4"/>
        <v>0.09857441736</v>
      </c>
      <c r="L630" s="98">
        <f t="shared" si="7"/>
        <v>0.4118934467</v>
      </c>
    </row>
    <row r="631">
      <c r="A631" s="20" t="s">
        <v>1774</v>
      </c>
      <c r="B631" s="29" t="s">
        <v>1768</v>
      </c>
      <c r="C631" s="50">
        <v>33454.0</v>
      </c>
      <c r="D631" s="50">
        <v>49008.0</v>
      </c>
      <c r="E631" s="98">
        <f t="shared" si="6"/>
        <v>0.4649369283</v>
      </c>
      <c r="F631" s="50">
        <v>56384.0</v>
      </c>
      <c r="G631" s="98">
        <f t="shared" si="2"/>
        <v>0.1505060398</v>
      </c>
      <c r="H631" s="50">
        <v>68875.0</v>
      </c>
      <c r="I631" s="98">
        <f t="shared" si="3"/>
        <v>0.2215344779</v>
      </c>
      <c r="J631" s="50">
        <v>72634.0</v>
      </c>
      <c r="K631" s="98">
        <f t="shared" si="4"/>
        <v>0.05457713249</v>
      </c>
      <c r="L631" s="98">
        <f t="shared" si="7"/>
        <v>1.171160399</v>
      </c>
    </row>
    <row r="632">
      <c r="A632" s="20" t="s">
        <v>1143</v>
      </c>
      <c r="B632" s="29" t="s">
        <v>1768</v>
      </c>
      <c r="C632" s="50">
        <v>11394.0</v>
      </c>
      <c r="D632" s="50">
        <v>14415.0</v>
      </c>
      <c r="E632" s="98">
        <f t="shared" si="6"/>
        <v>0.2651395471</v>
      </c>
      <c r="F632" s="50">
        <v>17142.0</v>
      </c>
      <c r="G632" s="98">
        <f t="shared" si="2"/>
        <v>0.1891779396</v>
      </c>
      <c r="H632" s="50">
        <v>19243.0</v>
      </c>
      <c r="I632" s="98">
        <f t="shared" si="3"/>
        <v>0.1225644616</v>
      </c>
      <c r="J632" s="50">
        <v>19411.0</v>
      </c>
      <c r="K632" s="98">
        <f t="shared" si="4"/>
        <v>0.008730447435</v>
      </c>
      <c r="L632" s="98">
        <f t="shared" si="7"/>
        <v>0.7036159382</v>
      </c>
    </row>
    <row r="633">
      <c r="A633" s="20" t="s">
        <v>1028</v>
      </c>
      <c r="B633" s="29" t="s">
        <v>1768</v>
      </c>
      <c r="C633" s="50">
        <v>24590.0</v>
      </c>
      <c r="D633" s="50">
        <v>30293.0</v>
      </c>
      <c r="E633" s="98">
        <f t="shared" si="6"/>
        <v>0.2319235462</v>
      </c>
      <c r="F633" s="50">
        <v>30661.0</v>
      </c>
      <c r="G633" s="98">
        <f t="shared" si="2"/>
        <v>0.01214802099</v>
      </c>
      <c r="H633" s="50">
        <v>34655.0</v>
      </c>
      <c r="I633" s="98">
        <f t="shared" si="3"/>
        <v>0.1302632008</v>
      </c>
      <c r="J633" s="50">
        <v>35061.0</v>
      </c>
      <c r="K633" s="98">
        <f t="shared" si="4"/>
        <v>0.01171548117</v>
      </c>
      <c r="L633" s="98">
        <f t="shared" si="7"/>
        <v>0.4258235055</v>
      </c>
    </row>
    <row r="634">
      <c r="A634" s="20" t="s">
        <v>1775</v>
      </c>
      <c r="B634" s="29" t="s">
        <v>1768</v>
      </c>
      <c r="C634" s="50">
        <v>20228.0</v>
      </c>
      <c r="D634" s="50">
        <v>20439.0</v>
      </c>
      <c r="E634" s="98">
        <f t="shared" si="6"/>
        <v>0.01043108562</v>
      </c>
      <c r="F634" s="50">
        <v>18823.0</v>
      </c>
      <c r="G634" s="98">
        <f t="shared" si="2"/>
        <v>-0.07906453349</v>
      </c>
      <c r="H634" s="50">
        <v>17971.0</v>
      </c>
      <c r="I634" s="98">
        <f t="shared" si="3"/>
        <v>-0.04526377304</v>
      </c>
      <c r="J634" s="50">
        <v>18299.0</v>
      </c>
      <c r="K634" s="98">
        <f t="shared" si="4"/>
        <v>0.01825162762</v>
      </c>
      <c r="L634" s="98">
        <f t="shared" si="7"/>
        <v>-0.09536286336</v>
      </c>
    </row>
    <row r="635">
      <c r="A635" s="20" t="s">
        <v>323</v>
      </c>
      <c r="B635" s="29" t="s">
        <v>1768</v>
      </c>
      <c r="C635" s="50">
        <v>20092.0</v>
      </c>
      <c r="D635" s="50">
        <v>15335.0</v>
      </c>
      <c r="E635" s="98">
        <f t="shared" si="6"/>
        <v>-0.2367608999</v>
      </c>
      <c r="F635" s="50">
        <v>14806.0</v>
      </c>
      <c r="G635" s="98">
        <f t="shared" si="2"/>
        <v>-0.03449625041</v>
      </c>
      <c r="H635" s="50">
        <v>14498.0</v>
      </c>
      <c r="I635" s="98">
        <f t="shared" si="3"/>
        <v>-0.02080237741</v>
      </c>
      <c r="J635" s="50">
        <v>14412.0</v>
      </c>
      <c r="K635" s="98">
        <f t="shared" si="4"/>
        <v>-0.005931852669</v>
      </c>
      <c r="L635" s="98">
        <f t="shared" si="7"/>
        <v>-0.2826995819</v>
      </c>
    </row>
    <row r="636">
      <c r="A636" s="20" t="s">
        <v>1130</v>
      </c>
      <c r="B636" s="29" t="s">
        <v>1768</v>
      </c>
      <c r="C636" s="50">
        <v>14301.0</v>
      </c>
      <c r="D636" s="50">
        <v>16879.0</v>
      </c>
      <c r="E636" s="98">
        <f t="shared" si="6"/>
        <v>0.1802671142</v>
      </c>
      <c r="F636" s="50">
        <v>16478.0</v>
      </c>
      <c r="G636" s="98">
        <f t="shared" si="2"/>
        <v>-0.0237573316</v>
      </c>
      <c r="H636" s="50">
        <v>15038.0</v>
      </c>
      <c r="I636" s="98">
        <f t="shared" si="3"/>
        <v>-0.08738924627</v>
      </c>
      <c r="J636" s="50">
        <v>15577.0</v>
      </c>
      <c r="K636" s="98">
        <f t="shared" si="4"/>
        <v>0.03584253225</v>
      </c>
      <c r="L636" s="98">
        <f t="shared" si="7"/>
        <v>0.08922452975</v>
      </c>
    </row>
    <row r="637">
      <c r="A637" s="20" t="s">
        <v>1776</v>
      </c>
      <c r="B637" s="29" t="s">
        <v>1768</v>
      </c>
      <c r="C637" s="50">
        <v>22742.0</v>
      </c>
      <c r="D637" s="50">
        <v>30137.0</v>
      </c>
      <c r="E637" s="98">
        <f t="shared" si="6"/>
        <v>0.3251692903</v>
      </c>
      <c r="F637" s="50">
        <v>29201.0</v>
      </c>
      <c r="G637" s="98">
        <f t="shared" si="2"/>
        <v>-0.0310581677</v>
      </c>
      <c r="H637" s="50">
        <v>29202.0</v>
      </c>
      <c r="I637" s="98">
        <f t="shared" si="3"/>
        <v>0.00003424540255</v>
      </c>
      <c r="J637" s="50">
        <v>30709.0</v>
      </c>
      <c r="K637" s="98">
        <f t="shared" si="4"/>
        <v>0.05160605438</v>
      </c>
      <c r="L637" s="98">
        <f t="shared" si="7"/>
        <v>0.350320992</v>
      </c>
    </row>
    <row r="638">
      <c r="A638" s="20" t="s">
        <v>1440</v>
      </c>
      <c r="B638" s="29" t="s">
        <v>1768</v>
      </c>
      <c r="C638" s="50">
        <v>23618.0</v>
      </c>
      <c r="D638" s="50">
        <v>51426.0</v>
      </c>
      <c r="E638" s="98">
        <f t="shared" si="6"/>
        <v>1.177407062</v>
      </c>
      <c r="F638" s="50">
        <v>51353.0</v>
      </c>
      <c r="G638" s="98">
        <f t="shared" si="2"/>
        <v>-0.00141951542</v>
      </c>
      <c r="H638" s="50">
        <v>51066.0</v>
      </c>
      <c r="I638" s="98">
        <f t="shared" si="3"/>
        <v>-0.00558876794</v>
      </c>
      <c r="J638" s="50">
        <v>55813.0</v>
      </c>
      <c r="K638" s="98">
        <f t="shared" si="4"/>
        <v>0.09295813261</v>
      </c>
      <c r="L638" s="98">
        <f t="shared" si="7"/>
        <v>1.363155221</v>
      </c>
    </row>
    <row r="639">
      <c r="A639" s="20" t="s">
        <v>564</v>
      </c>
      <c r="B639" s="29" t="s">
        <v>1768</v>
      </c>
      <c r="C639" s="50">
        <v>22996.0</v>
      </c>
      <c r="D639" s="50">
        <v>36873.0</v>
      </c>
      <c r="E639" s="98">
        <f t="shared" si="6"/>
        <v>0.6034527744</v>
      </c>
      <c r="F639" s="50">
        <v>36770.0</v>
      </c>
      <c r="G639" s="98">
        <f t="shared" si="2"/>
        <v>-0.002793371844</v>
      </c>
      <c r="H639" s="50">
        <v>31481.0</v>
      </c>
      <c r="I639" s="98">
        <f t="shared" si="3"/>
        <v>-0.143840087</v>
      </c>
      <c r="J639" s="50">
        <v>31330.0</v>
      </c>
      <c r="K639" s="98">
        <f t="shared" si="4"/>
        <v>-0.004796543947</v>
      </c>
      <c r="L639" s="98">
        <f t="shared" si="7"/>
        <v>0.3624108541</v>
      </c>
    </row>
    <row r="640">
      <c r="A640" s="20" t="s">
        <v>674</v>
      </c>
      <c r="B640" s="29" t="s">
        <v>1768</v>
      </c>
      <c r="C640" s="50">
        <v>24801.0</v>
      </c>
      <c r="D640" s="50">
        <v>27026.0</v>
      </c>
      <c r="E640" s="98">
        <f t="shared" si="6"/>
        <v>0.08971412443</v>
      </c>
      <c r="F640" s="50">
        <v>24222.0</v>
      </c>
      <c r="G640" s="98">
        <f t="shared" si="2"/>
        <v>-0.1037519426</v>
      </c>
      <c r="H640" s="50">
        <v>23444.0</v>
      </c>
      <c r="I640" s="98">
        <f t="shared" si="3"/>
        <v>-0.03211956073</v>
      </c>
      <c r="J640" s="50">
        <v>24614.0</v>
      </c>
      <c r="K640" s="98">
        <f t="shared" si="4"/>
        <v>0.04990615936</v>
      </c>
      <c r="L640" s="98">
        <f t="shared" si="7"/>
        <v>-0.007540018548</v>
      </c>
    </row>
    <row r="641">
      <c r="A641" s="20" t="s">
        <v>654</v>
      </c>
      <c r="B641" s="29" t="s">
        <v>1768</v>
      </c>
      <c r="C641" s="50">
        <v>17123.0</v>
      </c>
      <c r="D641" s="50">
        <v>19030.0</v>
      </c>
      <c r="E641" s="98">
        <f t="shared" si="6"/>
        <v>0.111370671</v>
      </c>
      <c r="F641" s="50">
        <v>17210.0</v>
      </c>
      <c r="G641" s="98">
        <f t="shared" si="2"/>
        <v>-0.09563846558</v>
      </c>
      <c r="H641" s="50">
        <v>16605.0</v>
      </c>
      <c r="I641" s="98">
        <f t="shared" si="3"/>
        <v>-0.03515398024</v>
      </c>
      <c r="J641" s="50">
        <v>17302.0</v>
      </c>
      <c r="K641" s="98">
        <f t="shared" si="4"/>
        <v>0.04197530864</v>
      </c>
      <c r="L641" s="98">
        <f t="shared" si="7"/>
        <v>0.01045377562</v>
      </c>
    </row>
    <row r="642">
      <c r="A642" s="20" t="s">
        <v>298</v>
      </c>
      <c r="B642" s="29" t="s">
        <v>1768</v>
      </c>
      <c r="C642" s="50">
        <v>21326.0</v>
      </c>
      <c r="D642" s="50">
        <v>20232.0</v>
      </c>
      <c r="E642" s="98">
        <f t="shared" si="6"/>
        <v>-0.05129888399</v>
      </c>
      <c r="F642" s="50">
        <v>18656.0</v>
      </c>
      <c r="G642" s="98">
        <f t="shared" si="2"/>
        <v>-0.07789640174</v>
      </c>
      <c r="H642" s="50">
        <v>17254.0</v>
      </c>
      <c r="I642" s="98">
        <f t="shared" si="3"/>
        <v>-0.07515008576</v>
      </c>
      <c r="J642" s="50">
        <v>17106.0</v>
      </c>
      <c r="K642" s="98">
        <f t="shared" si="4"/>
        <v>-0.008577721108</v>
      </c>
      <c r="L642" s="98">
        <f t="shared" si="7"/>
        <v>-0.1978805214</v>
      </c>
    </row>
    <row r="643">
      <c r="A643" s="20" t="s">
        <v>1777</v>
      </c>
      <c r="B643" s="29" t="s">
        <v>1768</v>
      </c>
      <c r="C643" s="50">
        <v>22981.0</v>
      </c>
      <c r="D643" s="50">
        <v>20840.0</v>
      </c>
      <c r="E643" s="98">
        <f t="shared" si="6"/>
        <v>-0.09316391802</v>
      </c>
      <c r="F643" s="50">
        <v>20291.0</v>
      </c>
      <c r="G643" s="98">
        <f t="shared" si="2"/>
        <v>-0.02634357006</v>
      </c>
      <c r="H643" s="50">
        <v>19725.0</v>
      </c>
      <c r="I643" s="98">
        <f t="shared" si="3"/>
        <v>-0.02789414026</v>
      </c>
      <c r="J643" s="50">
        <v>20151.0</v>
      </c>
      <c r="K643" s="98">
        <f t="shared" si="4"/>
        <v>0.02159695817</v>
      </c>
      <c r="L643" s="98">
        <f t="shared" si="7"/>
        <v>-0.1231452069</v>
      </c>
    </row>
    <row r="644">
      <c r="A644" s="20" t="s">
        <v>1633</v>
      </c>
      <c r="B644" s="29" t="s">
        <v>1768</v>
      </c>
      <c r="C644" s="50">
        <v>24016.0</v>
      </c>
      <c r="D644" s="50">
        <v>29758.0</v>
      </c>
      <c r="E644" s="98">
        <f t="shared" si="6"/>
        <v>0.2390906063</v>
      </c>
      <c r="F644" s="50">
        <v>34682.0</v>
      </c>
      <c r="G644" s="98">
        <f t="shared" si="2"/>
        <v>0.1654681094</v>
      </c>
      <c r="H644" s="50">
        <v>35238.0</v>
      </c>
      <c r="I644" s="98">
        <f t="shared" si="3"/>
        <v>0.01603137074</v>
      </c>
      <c r="J644" s="50">
        <v>40208.0</v>
      </c>
      <c r="K644" s="98">
        <f t="shared" si="4"/>
        <v>0.1410409217</v>
      </c>
      <c r="L644" s="98">
        <f t="shared" si="7"/>
        <v>0.6742171885</v>
      </c>
    </row>
    <row r="645">
      <c r="A645" s="20" t="s">
        <v>1179</v>
      </c>
      <c r="B645" s="29" t="s">
        <v>1768</v>
      </c>
      <c r="C645" s="50">
        <v>19584.0</v>
      </c>
      <c r="D645" s="50">
        <v>33177.0</v>
      </c>
      <c r="E645" s="98">
        <f t="shared" si="6"/>
        <v>0.6940870098</v>
      </c>
      <c r="F645" s="50">
        <v>43965.0</v>
      </c>
      <c r="G645" s="98">
        <f t="shared" si="2"/>
        <v>0.325165024</v>
      </c>
      <c r="H645" s="50">
        <v>46696.0</v>
      </c>
      <c r="I645" s="98">
        <f t="shared" si="3"/>
        <v>0.06211759354</v>
      </c>
      <c r="J645" s="50">
        <v>47752.0</v>
      </c>
      <c r="K645" s="98">
        <f t="shared" si="4"/>
        <v>0.02261435669</v>
      </c>
      <c r="L645" s="98">
        <f t="shared" si="7"/>
        <v>1.438316993</v>
      </c>
    </row>
    <row r="646">
      <c r="A646" s="20" t="s">
        <v>135</v>
      </c>
      <c r="B646" s="29" t="s">
        <v>1768</v>
      </c>
      <c r="C646" s="50">
        <v>21805.0</v>
      </c>
      <c r="D646" s="50">
        <v>28982.0</v>
      </c>
      <c r="E646" s="98">
        <f t="shared" si="6"/>
        <v>0.3291446916</v>
      </c>
      <c r="F646" s="50">
        <v>31671.0</v>
      </c>
      <c r="G646" s="98">
        <f t="shared" si="2"/>
        <v>0.09278172659</v>
      </c>
      <c r="H646" s="50">
        <v>29073.0</v>
      </c>
      <c r="I646" s="98">
        <f t="shared" si="3"/>
        <v>-0.08203087998</v>
      </c>
      <c r="J646" s="50">
        <v>29931.0</v>
      </c>
      <c r="K646" s="98">
        <f t="shared" si="4"/>
        <v>0.02951191827</v>
      </c>
      <c r="L646" s="98">
        <f t="shared" si="7"/>
        <v>0.3726668195</v>
      </c>
    </row>
    <row r="647">
      <c r="A647" s="20" t="s">
        <v>1227</v>
      </c>
      <c r="B647" s="29" t="s">
        <v>1768</v>
      </c>
      <c r="C647" s="50">
        <v>23050.0</v>
      </c>
      <c r="D647" s="50">
        <v>24727.0</v>
      </c>
      <c r="E647" s="98">
        <f t="shared" si="6"/>
        <v>0.07275488069</v>
      </c>
      <c r="F647" s="50">
        <v>24228.0</v>
      </c>
      <c r="G647" s="98">
        <f t="shared" si="2"/>
        <v>-0.02018036964</v>
      </c>
      <c r="H647" s="50">
        <v>23731.0</v>
      </c>
      <c r="I647" s="98">
        <f t="shared" si="3"/>
        <v>-0.02051345551</v>
      </c>
      <c r="J647" s="50">
        <v>26612.0</v>
      </c>
      <c r="K647" s="98">
        <f t="shared" si="4"/>
        <v>0.1214023851</v>
      </c>
      <c r="L647" s="98">
        <f t="shared" si="7"/>
        <v>0.1545336226</v>
      </c>
    </row>
    <row r="648">
      <c r="A648" s="20" t="s">
        <v>1180</v>
      </c>
      <c r="B648" s="29" t="s">
        <v>1768</v>
      </c>
      <c r="C648" s="50">
        <v>9464.0</v>
      </c>
      <c r="D648" s="50">
        <v>13044.0</v>
      </c>
      <c r="E648" s="98">
        <f t="shared" si="6"/>
        <v>0.3782755706</v>
      </c>
      <c r="F648" s="50">
        <v>13961.0</v>
      </c>
      <c r="G648" s="98">
        <f t="shared" si="2"/>
        <v>0.07030052131</v>
      </c>
      <c r="H648" s="50">
        <v>13888.0</v>
      </c>
      <c r="I648" s="98">
        <f t="shared" si="3"/>
        <v>-0.005228851801</v>
      </c>
      <c r="J648" s="50">
        <v>14397.0</v>
      </c>
      <c r="K648" s="98">
        <f t="shared" si="4"/>
        <v>0.03665034562</v>
      </c>
      <c r="L648" s="98">
        <f t="shared" si="7"/>
        <v>0.521238377</v>
      </c>
    </row>
    <row r="649">
      <c r="A649" s="20" t="s">
        <v>914</v>
      </c>
      <c r="B649" s="29" t="s">
        <v>1768</v>
      </c>
      <c r="C649" s="50">
        <v>19282.0</v>
      </c>
      <c r="D649" s="50">
        <v>24961.0</v>
      </c>
      <c r="E649" s="98">
        <f t="shared" si="6"/>
        <v>0.2945233897</v>
      </c>
      <c r="F649" s="50">
        <v>23318.0</v>
      </c>
      <c r="G649" s="98">
        <f t="shared" si="2"/>
        <v>-0.06582268339</v>
      </c>
      <c r="H649" s="50">
        <v>20846.0</v>
      </c>
      <c r="I649" s="98">
        <f t="shared" si="3"/>
        <v>-0.1060125225</v>
      </c>
      <c r="J649" s="50">
        <v>22601.0</v>
      </c>
      <c r="K649" s="98">
        <f t="shared" si="4"/>
        <v>0.0841888132</v>
      </c>
      <c r="L649" s="98">
        <f t="shared" si="7"/>
        <v>0.1721294472</v>
      </c>
    </row>
    <row r="650">
      <c r="A650" s="20" t="s">
        <v>1132</v>
      </c>
      <c r="B650" s="29" t="s">
        <v>1768</v>
      </c>
      <c r="C650" s="50">
        <v>25977.0</v>
      </c>
      <c r="D650" s="50">
        <v>20483.0</v>
      </c>
      <c r="E650" s="98">
        <f t="shared" si="6"/>
        <v>-0.2114947838</v>
      </c>
      <c r="F650" s="50">
        <v>20709.0</v>
      </c>
      <c r="G650" s="98">
        <f t="shared" si="2"/>
        <v>0.01103354001</v>
      </c>
      <c r="H650" s="50">
        <v>19182.0</v>
      </c>
      <c r="I650" s="98">
        <f t="shared" si="3"/>
        <v>-0.07373605679</v>
      </c>
      <c r="J650" s="50">
        <v>19912.0</v>
      </c>
      <c r="K650" s="98">
        <f t="shared" si="4"/>
        <v>0.03805651131</v>
      </c>
      <c r="L650" s="98">
        <f t="shared" si="7"/>
        <v>-0.233475767</v>
      </c>
    </row>
    <row r="651">
      <c r="A651" s="20" t="s">
        <v>1778</v>
      </c>
      <c r="B651" s="29" t="s">
        <v>1768</v>
      </c>
      <c r="C651" s="50">
        <v>16453.0</v>
      </c>
      <c r="D651" s="50">
        <v>14203.0</v>
      </c>
      <c r="E651" s="98">
        <f t="shared" si="6"/>
        <v>-0.1367531757</v>
      </c>
      <c r="F651" s="50">
        <v>13280.0</v>
      </c>
      <c r="G651" s="98">
        <f t="shared" si="2"/>
        <v>-0.06498627051</v>
      </c>
      <c r="H651" s="50">
        <v>11800.0</v>
      </c>
      <c r="I651" s="98">
        <f t="shared" si="3"/>
        <v>-0.1114457831</v>
      </c>
      <c r="J651" s="50">
        <v>13680.0</v>
      </c>
      <c r="K651" s="98">
        <f t="shared" si="4"/>
        <v>0.1593220339</v>
      </c>
      <c r="L651" s="98">
        <f t="shared" si="7"/>
        <v>-0.1685406917</v>
      </c>
    </row>
    <row r="652">
      <c r="A652" s="20" t="s">
        <v>1634</v>
      </c>
      <c r="B652" s="29" t="s">
        <v>1768</v>
      </c>
      <c r="C652" s="50">
        <v>19537.0</v>
      </c>
      <c r="D652" s="50">
        <v>20394.0</v>
      </c>
      <c r="E652" s="98">
        <f t="shared" si="6"/>
        <v>0.043865486</v>
      </c>
      <c r="F652" s="50">
        <v>20739.0</v>
      </c>
      <c r="G652" s="98">
        <f t="shared" si="2"/>
        <v>0.01691674022</v>
      </c>
      <c r="H652" s="50">
        <v>21706.0</v>
      </c>
      <c r="I652" s="98">
        <f t="shared" si="3"/>
        <v>0.04662712763</v>
      </c>
      <c r="J652" s="50">
        <v>22493.0</v>
      </c>
      <c r="K652" s="98">
        <f t="shared" si="4"/>
        <v>0.03625725606</v>
      </c>
      <c r="L652" s="98">
        <f t="shared" si="7"/>
        <v>0.1513026565</v>
      </c>
    </row>
    <row r="653">
      <c r="A653" s="20" t="s">
        <v>734</v>
      </c>
      <c r="B653" s="29" t="s">
        <v>1768</v>
      </c>
      <c r="C653" s="50">
        <v>26324.0</v>
      </c>
      <c r="D653" s="50">
        <v>39183.0</v>
      </c>
      <c r="E653" s="98">
        <f t="shared" si="6"/>
        <v>0.4884895912</v>
      </c>
      <c r="F653" s="50">
        <v>46195.0</v>
      </c>
      <c r="G653" s="98">
        <f t="shared" si="2"/>
        <v>0.1789551591</v>
      </c>
      <c r="H653" s="50">
        <v>43813.0</v>
      </c>
      <c r="I653" s="98">
        <f t="shared" si="3"/>
        <v>-0.05156402208</v>
      </c>
      <c r="J653" s="50">
        <v>43973.0</v>
      </c>
      <c r="K653" s="98">
        <f t="shared" si="4"/>
        <v>0.003651884144</v>
      </c>
      <c r="L653" s="98">
        <f t="shared" si="7"/>
        <v>0.6704528187</v>
      </c>
    </row>
    <row r="654">
      <c r="A654" s="20" t="s">
        <v>1779</v>
      </c>
      <c r="B654" s="29" t="s">
        <v>1768</v>
      </c>
      <c r="C654" s="50">
        <v>26494.0</v>
      </c>
      <c r="D654" s="50">
        <v>27936.0</v>
      </c>
      <c r="E654" s="98">
        <f t="shared" si="6"/>
        <v>0.05442741753</v>
      </c>
      <c r="F654" s="50">
        <v>27120.0</v>
      </c>
      <c r="G654" s="98">
        <f t="shared" si="2"/>
        <v>-0.02920962199</v>
      </c>
      <c r="H654" s="50">
        <v>27488.0</v>
      </c>
      <c r="I654" s="98">
        <f t="shared" si="3"/>
        <v>0.01356932153</v>
      </c>
      <c r="J654" s="50">
        <v>29561.0</v>
      </c>
      <c r="K654" s="98">
        <f t="shared" si="4"/>
        <v>0.07541472643</v>
      </c>
      <c r="L654" s="98">
        <f t="shared" si="7"/>
        <v>0.1157620593</v>
      </c>
    </row>
    <row r="655">
      <c r="A655" s="20" t="s">
        <v>1780</v>
      </c>
      <c r="B655" s="29" t="s">
        <v>1768</v>
      </c>
      <c r="C655" s="50">
        <v>15630.0</v>
      </c>
      <c r="D655" s="50">
        <v>15148.0</v>
      </c>
      <c r="E655" s="98">
        <f t="shared" si="6"/>
        <v>-0.0308381318</v>
      </c>
      <c r="F655" s="50">
        <v>14009.0</v>
      </c>
      <c r="G655" s="98">
        <f t="shared" si="2"/>
        <v>-0.07519144442</v>
      </c>
      <c r="H655" s="50">
        <v>13780.0</v>
      </c>
      <c r="I655" s="98">
        <f t="shared" si="3"/>
        <v>-0.01634663431</v>
      </c>
      <c r="J655" s="50">
        <v>14352.0</v>
      </c>
      <c r="K655" s="98">
        <f t="shared" si="4"/>
        <v>0.04150943396</v>
      </c>
      <c r="L655" s="98">
        <f t="shared" si="7"/>
        <v>-0.08176583493</v>
      </c>
    </row>
    <row r="656">
      <c r="A656" s="20" t="s">
        <v>1483</v>
      </c>
      <c r="B656" s="29" t="s">
        <v>1768</v>
      </c>
      <c r="C656" s="50">
        <v>15091.0</v>
      </c>
      <c r="D656" s="50">
        <v>82864.0</v>
      </c>
      <c r="E656" s="98">
        <f t="shared" si="6"/>
        <v>4.490954874</v>
      </c>
      <c r="F656" s="50">
        <v>159957.0</v>
      </c>
      <c r="G656" s="98">
        <f t="shared" si="2"/>
        <v>0.9303557637</v>
      </c>
      <c r="H656" s="50">
        <v>261310.0</v>
      </c>
      <c r="I656" s="98">
        <f t="shared" si="3"/>
        <v>0.6336265371</v>
      </c>
      <c r="J656" s="50">
        <v>293195.0</v>
      </c>
      <c r="K656" s="98">
        <f t="shared" si="4"/>
        <v>0.1220198232</v>
      </c>
      <c r="L656" s="98">
        <f t="shared" si="7"/>
        <v>18.4284673</v>
      </c>
    </row>
    <row r="657">
      <c r="A657" s="20" t="s">
        <v>1781</v>
      </c>
      <c r="B657" s="29" t="s">
        <v>1768</v>
      </c>
      <c r="C657" s="50">
        <v>30985.0</v>
      </c>
      <c r="D657" s="50">
        <v>45797.0</v>
      </c>
      <c r="E657" s="98">
        <f t="shared" si="6"/>
        <v>0.4780377602</v>
      </c>
      <c r="F657" s="50">
        <v>50443.0</v>
      </c>
      <c r="G657" s="98">
        <f t="shared" si="2"/>
        <v>0.1014476931</v>
      </c>
      <c r="H657" s="50">
        <v>60490.0</v>
      </c>
      <c r="I657" s="98">
        <f t="shared" si="3"/>
        <v>0.1991753068</v>
      </c>
      <c r="J657" s="50">
        <v>63660.0</v>
      </c>
      <c r="K657" s="98">
        <f t="shared" si="4"/>
        <v>0.05240535626</v>
      </c>
      <c r="L657" s="98">
        <f t="shared" si="7"/>
        <v>1.054542521</v>
      </c>
    </row>
    <row r="658">
      <c r="A658" s="20" t="s">
        <v>606</v>
      </c>
      <c r="B658" s="29" t="s">
        <v>1768</v>
      </c>
      <c r="C658" s="50">
        <v>18543.0</v>
      </c>
      <c r="D658" s="50">
        <v>30625.0</v>
      </c>
      <c r="E658" s="98">
        <f t="shared" si="6"/>
        <v>0.6515666289</v>
      </c>
      <c r="F658" s="50">
        <v>28228.0</v>
      </c>
      <c r="G658" s="98">
        <f t="shared" si="2"/>
        <v>-0.07826938776</v>
      </c>
      <c r="H658" s="50">
        <v>35583.0</v>
      </c>
      <c r="I658" s="98">
        <f t="shared" si="3"/>
        <v>0.2605568939</v>
      </c>
      <c r="J658" s="50">
        <v>35045.0</v>
      </c>
      <c r="K658" s="98">
        <f t="shared" si="4"/>
        <v>-0.01511957957</v>
      </c>
      <c r="L658" s="98">
        <f t="shared" si="7"/>
        <v>0.8899315105</v>
      </c>
    </row>
    <row r="659">
      <c r="A659" s="20" t="s">
        <v>708</v>
      </c>
      <c r="B659" s="29" t="s">
        <v>1768</v>
      </c>
      <c r="C659" s="50">
        <v>27527.0</v>
      </c>
      <c r="D659" s="50">
        <v>65224.0</v>
      </c>
      <c r="E659" s="98">
        <f t="shared" si="6"/>
        <v>1.369455444</v>
      </c>
      <c r="F659" s="50">
        <v>69151.0</v>
      </c>
      <c r="G659" s="98">
        <f t="shared" si="2"/>
        <v>0.06020789893</v>
      </c>
      <c r="H659" s="50">
        <v>82888.0</v>
      </c>
      <c r="I659" s="98">
        <f t="shared" si="3"/>
        <v>0.1986522248</v>
      </c>
      <c r="J659" s="50">
        <v>88575.0</v>
      </c>
      <c r="K659" s="98">
        <f t="shared" si="4"/>
        <v>0.06861065534</v>
      </c>
      <c r="L659" s="98">
        <f t="shared" si="7"/>
        <v>2.217749846</v>
      </c>
    </row>
    <row r="660">
      <c r="A660" s="20" t="s">
        <v>1234</v>
      </c>
      <c r="B660" s="29" t="s">
        <v>1768</v>
      </c>
      <c r="C660" s="50">
        <v>102782.0</v>
      </c>
      <c r="D660" s="50">
        <v>263661.0</v>
      </c>
      <c r="E660" s="98">
        <f t="shared" si="6"/>
        <v>1.565244887</v>
      </c>
      <c r="F660" s="50">
        <v>348061.0</v>
      </c>
      <c r="G660" s="98">
        <f t="shared" si="2"/>
        <v>0.3201080175</v>
      </c>
      <c r="H660" s="50">
        <v>422666.0</v>
      </c>
      <c r="I660" s="98">
        <f t="shared" si="3"/>
        <v>0.214344612</v>
      </c>
      <c r="J660" s="50">
        <v>460926.0</v>
      </c>
      <c r="K660" s="98">
        <f t="shared" si="4"/>
        <v>0.09052064751</v>
      </c>
      <c r="L660" s="98">
        <f t="shared" si="7"/>
        <v>3.484501177</v>
      </c>
    </row>
    <row r="661">
      <c r="A661" s="20" t="s">
        <v>1033</v>
      </c>
      <c r="B661" s="29" t="s">
        <v>1768</v>
      </c>
      <c r="C661" s="50">
        <v>23414.0</v>
      </c>
      <c r="D661" s="50">
        <v>24175.0</v>
      </c>
      <c r="E661" s="98">
        <f t="shared" si="6"/>
        <v>0.03250192193</v>
      </c>
      <c r="F661" s="50">
        <v>23744.0</v>
      </c>
      <c r="G661" s="98">
        <f t="shared" si="2"/>
        <v>-0.01782833506</v>
      </c>
      <c r="H661" s="50">
        <v>25077.0</v>
      </c>
      <c r="I661" s="98">
        <f t="shared" si="3"/>
        <v>0.05614049865</v>
      </c>
      <c r="J661" s="50">
        <v>25935.0</v>
      </c>
      <c r="K661" s="98">
        <f t="shared" si="4"/>
        <v>0.03421461897</v>
      </c>
      <c r="L661" s="98">
        <f t="shared" si="7"/>
        <v>0.1076706244</v>
      </c>
    </row>
    <row r="662">
      <c r="A662" s="20" t="s">
        <v>1782</v>
      </c>
      <c r="B662" s="29" t="s">
        <v>1768</v>
      </c>
      <c r="C662" s="50">
        <v>13475.0</v>
      </c>
      <c r="D662" s="50">
        <v>12950.0</v>
      </c>
      <c r="E662" s="98">
        <f t="shared" si="6"/>
        <v>-0.03896103896</v>
      </c>
      <c r="F662" s="50">
        <v>11865.0</v>
      </c>
      <c r="G662" s="98">
        <f t="shared" si="2"/>
        <v>-0.08378378378</v>
      </c>
      <c r="H662" s="50">
        <v>10103.0</v>
      </c>
      <c r="I662" s="98">
        <f t="shared" si="3"/>
        <v>-0.1485040034</v>
      </c>
      <c r="J662" s="50">
        <v>10300.0</v>
      </c>
      <c r="K662" s="98">
        <f t="shared" si="4"/>
        <v>0.01949915867</v>
      </c>
      <c r="L662" s="98">
        <f t="shared" si="7"/>
        <v>-0.2356215213</v>
      </c>
    </row>
    <row r="663">
      <c r="A663" s="20" t="s">
        <v>1783</v>
      </c>
      <c r="B663" s="29" t="s">
        <v>1768</v>
      </c>
      <c r="C663" s="50">
        <v>24083.0</v>
      </c>
      <c r="D663" s="50">
        <v>29350.0</v>
      </c>
      <c r="E663" s="98">
        <f t="shared" si="6"/>
        <v>0.218701989</v>
      </c>
      <c r="F663" s="50">
        <v>28668.0</v>
      </c>
      <c r="G663" s="98">
        <f t="shared" si="2"/>
        <v>-0.02323679727</v>
      </c>
      <c r="H663" s="50">
        <v>29032.0</v>
      </c>
      <c r="I663" s="98">
        <f t="shared" si="3"/>
        <v>0.01269708386</v>
      </c>
      <c r="J663" s="50">
        <v>27926.0</v>
      </c>
      <c r="K663" s="98">
        <f t="shared" si="4"/>
        <v>-0.03809589419</v>
      </c>
      <c r="L663" s="98">
        <f t="shared" si="7"/>
        <v>0.1595731429</v>
      </c>
    </row>
    <row r="664">
      <c r="A664" s="20" t="s">
        <v>285</v>
      </c>
      <c r="B664" s="29" t="s">
        <v>1768</v>
      </c>
      <c r="C664" s="50">
        <v>15875.0</v>
      </c>
      <c r="D664" s="50">
        <v>23426.0</v>
      </c>
      <c r="E664" s="98">
        <f t="shared" si="6"/>
        <v>0.4756535433</v>
      </c>
      <c r="F664" s="50">
        <v>24519.0</v>
      </c>
      <c r="G664" s="98">
        <f t="shared" si="2"/>
        <v>0.04665755998</v>
      </c>
      <c r="H664" s="50">
        <v>35974.0</v>
      </c>
      <c r="I664" s="98">
        <f t="shared" si="3"/>
        <v>0.4671887108</v>
      </c>
      <c r="J664" s="50">
        <v>36534.0</v>
      </c>
      <c r="K664" s="98">
        <f t="shared" si="4"/>
        <v>0.01556679824</v>
      </c>
      <c r="L664" s="98">
        <f t="shared" si="7"/>
        <v>1.301354331</v>
      </c>
    </row>
    <row r="665">
      <c r="A665" s="20" t="s">
        <v>277</v>
      </c>
      <c r="B665" s="29" t="s">
        <v>1768</v>
      </c>
      <c r="C665" s="50">
        <v>27316.0</v>
      </c>
      <c r="D665" s="50">
        <v>29296.0</v>
      </c>
      <c r="E665" s="98">
        <f t="shared" si="6"/>
        <v>0.07248499048</v>
      </c>
      <c r="F665" s="50">
        <v>28490.0</v>
      </c>
      <c r="G665" s="98">
        <f t="shared" si="2"/>
        <v>-0.02751228837</v>
      </c>
      <c r="H665" s="50">
        <v>26980.0</v>
      </c>
      <c r="I665" s="98">
        <f t="shared" si="3"/>
        <v>-0.053001053</v>
      </c>
      <c r="J665" s="50">
        <v>27231.0</v>
      </c>
      <c r="K665" s="98">
        <f t="shared" si="4"/>
        <v>0.009303187546</v>
      </c>
      <c r="L665" s="98">
        <f t="shared" si="7"/>
        <v>-0.003111729389</v>
      </c>
    </row>
    <row r="666">
      <c r="A666" s="20" t="s">
        <v>1414</v>
      </c>
      <c r="B666" s="29" t="s">
        <v>1768</v>
      </c>
      <c r="C666" s="50">
        <v>18900.0</v>
      </c>
      <c r="D666" s="50">
        <v>21182.0</v>
      </c>
      <c r="E666" s="98">
        <f t="shared" si="6"/>
        <v>0.1207407407</v>
      </c>
      <c r="F666" s="50">
        <v>20010.0</v>
      </c>
      <c r="G666" s="98">
        <f t="shared" si="2"/>
        <v>-0.05532999717</v>
      </c>
      <c r="H666" s="50">
        <v>19424.0</v>
      </c>
      <c r="I666" s="98">
        <f t="shared" si="3"/>
        <v>-0.02928535732</v>
      </c>
      <c r="J666" s="50">
        <v>19801.0</v>
      </c>
      <c r="K666" s="98">
        <f t="shared" si="4"/>
        <v>0.01940897858</v>
      </c>
      <c r="L666" s="98">
        <f t="shared" si="7"/>
        <v>0.04767195767</v>
      </c>
    </row>
    <row r="667">
      <c r="A667" s="20" t="s">
        <v>1452</v>
      </c>
      <c r="B667" s="29" t="s">
        <v>1768</v>
      </c>
      <c r="C667" s="50">
        <v>8167.0</v>
      </c>
      <c r="D667" s="50">
        <v>10504.0</v>
      </c>
      <c r="E667" s="98">
        <f t="shared" si="6"/>
        <v>0.2861515856</v>
      </c>
      <c r="F667" s="50">
        <v>10144.0</v>
      </c>
      <c r="G667" s="98">
        <f t="shared" si="2"/>
        <v>-0.03427265804</v>
      </c>
      <c r="H667" s="50">
        <v>9841.0</v>
      </c>
      <c r="I667" s="98">
        <f t="shared" si="3"/>
        <v>-0.02986987382</v>
      </c>
      <c r="J667" s="50">
        <v>10775.0</v>
      </c>
      <c r="K667" s="98">
        <f t="shared" si="4"/>
        <v>0.09490905396</v>
      </c>
      <c r="L667" s="98">
        <f t="shared" si="7"/>
        <v>0.3193339047</v>
      </c>
    </row>
    <row r="668">
      <c r="A668" s="20" t="s">
        <v>1784</v>
      </c>
      <c r="B668" s="29" t="s">
        <v>1768</v>
      </c>
      <c r="C668" s="50">
        <v>22956.0</v>
      </c>
      <c r="D668" s="50">
        <v>24009.0</v>
      </c>
      <c r="E668" s="98">
        <f t="shared" si="6"/>
        <v>0.04587036069</v>
      </c>
      <c r="F668" s="50">
        <v>22470.0</v>
      </c>
      <c r="G668" s="98">
        <f t="shared" si="2"/>
        <v>-0.06410096214</v>
      </c>
      <c r="H668" s="50">
        <v>22404.0</v>
      </c>
      <c r="I668" s="98">
        <f t="shared" si="3"/>
        <v>-0.002937249666</v>
      </c>
      <c r="J668" s="50">
        <v>22776.0</v>
      </c>
      <c r="K668" s="98">
        <f t="shared" si="4"/>
        <v>0.01660417783</v>
      </c>
      <c r="L668" s="98">
        <f t="shared" si="7"/>
        <v>-0.007841087297</v>
      </c>
    </row>
    <row r="669">
      <c r="A669" s="20" t="s">
        <v>952</v>
      </c>
      <c r="B669" s="29" t="s">
        <v>1768</v>
      </c>
      <c r="C669" s="50">
        <v>5563.0</v>
      </c>
      <c r="D669" s="50">
        <v>4329.0</v>
      </c>
      <c r="E669" s="98">
        <f t="shared" si="6"/>
        <v>-0.2218227575</v>
      </c>
      <c r="F669" s="50">
        <v>4024.0</v>
      </c>
      <c r="G669" s="98">
        <f t="shared" si="2"/>
        <v>-0.07045507046</v>
      </c>
      <c r="H669" s="50">
        <v>3747.0</v>
      </c>
      <c r="I669" s="98">
        <f t="shared" si="3"/>
        <v>-0.06883697813</v>
      </c>
      <c r="J669" s="50">
        <v>3782.0</v>
      </c>
      <c r="K669" s="98">
        <f t="shared" si="4"/>
        <v>0.009340805978</v>
      </c>
      <c r="L669" s="98">
        <f t="shared" si="7"/>
        <v>-0.3201509977</v>
      </c>
    </row>
    <row r="670">
      <c r="A670" s="20" t="s">
        <v>138</v>
      </c>
      <c r="B670" s="29" t="s">
        <v>1768</v>
      </c>
      <c r="C670" s="50">
        <v>14363.0</v>
      </c>
      <c r="D670" s="50">
        <v>17192.0</v>
      </c>
      <c r="E670" s="98">
        <f t="shared" si="6"/>
        <v>0.1969644225</v>
      </c>
      <c r="F670" s="50">
        <v>16974.0</v>
      </c>
      <c r="G670" s="98">
        <f t="shared" si="2"/>
        <v>-0.01268031643</v>
      </c>
      <c r="H670" s="50">
        <v>17459.0</v>
      </c>
      <c r="I670" s="98">
        <f t="shared" si="3"/>
        <v>0.02857311182</v>
      </c>
      <c r="J670" s="50">
        <v>17311.0</v>
      </c>
      <c r="K670" s="98">
        <f t="shared" si="4"/>
        <v>-0.008477003265</v>
      </c>
      <c r="L670" s="98">
        <f t="shared" si="7"/>
        <v>0.2052495997</v>
      </c>
    </row>
    <row r="671">
      <c r="A671" s="20" t="s">
        <v>1785</v>
      </c>
      <c r="B671" s="29" t="s">
        <v>1768</v>
      </c>
      <c r="C671" s="50">
        <v>15901.0</v>
      </c>
      <c r="D671" s="50">
        <v>14053.0</v>
      </c>
      <c r="E671" s="98">
        <f t="shared" si="6"/>
        <v>-0.1162191057</v>
      </c>
      <c r="F671" s="50">
        <v>12760.0</v>
      </c>
      <c r="G671" s="98">
        <f t="shared" si="2"/>
        <v>-0.09200882374</v>
      </c>
      <c r="H671" s="50">
        <v>11351.0</v>
      </c>
      <c r="I671" s="98">
        <f t="shared" si="3"/>
        <v>-0.1104231975</v>
      </c>
      <c r="J671" s="50">
        <v>12090.0</v>
      </c>
      <c r="K671" s="98">
        <f t="shared" si="4"/>
        <v>0.06510439609</v>
      </c>
      <c r="L671" s="98">
        <f t="shared" si="7"/>
        <v>-0.239670461</v>
      </c>
    </row>
    <row r="672">
      <c r="A672" s="20" t="s">
        <v>1786</v>
      </c>
      <c r="B672" s="29" t="s">
        <v>1768</v>
      </c>
      <c r="C672" s="50">
        <v>19460.0</v>
      </c>
      <c r="D672" s="50">
        <v>22214.0</v>
      </c>
      <c r="E672" s="98">
        <f t="shared" si="6"/>
        <v>0.1415210689</v>
      </c>
      <c r="F672" s="50">
        <v>18875.0</v>
      </c>
      <c r="G672" s="98">
        <f t="shared" si="2"/>
        <v>-0.1503106149</v>
      </c>
      <c r="H672" s="50">
        <v>16561.0</v>
      </c>
      <c r="I672" s="98">
        <f t="shared" si="3"/>
        <v>-0.1225960265</v>
      </c>
      <c r="J672" s="50">
        <v>17358.0</v>
      </c>
      <c r="K672" s="98">
        <f t="shared" si="4"/>
        <v>0.04812511322</v>
      </c>
      <c r="L672" s="98">
        <f t="shared" si="7"/>
        <v>-0.108016444</v>
      </c>
    </row>
    <row r="673">
      <c r="A673" s="20" t="s">
        <v>670</v>
      </c>
      <c r="B673" s="29" t="s">
        <v>1768</v>
      </c>
      <c r="C673" s="50">
        <v>16997.0</v>
      </c>
      <c r="D673" s="50">
        <v>18078.0</v>
      </c>
      <c r="E673" s="98">
        <f t="shared" si="6"/>
        <v>0.06359945873</v>
      </c>
      <c r="F673" s="50">
        <v>16692.0</v>
      </c>
      <c r="G673" s="98">
        <f t="shared" si="2"/>
        <v>-0.07666777298</v>
      </c>
      <c r="H673" s="50">
        <v>16625.0</v>
      </c>
      <c r="I673" s="98">
        <f t="shared" si="3"/>
        <v>-0.004013898874</v>
      </c>
      <c r="J673" s="50">
        <v>17770.0</v>
      </c>
      <c r="K673" s="98">
        <f t="shared" si="4"/>
        <v>0.06887218045</v>
      </c>
      <c r="L673" s="98">
        <f t="shared" si="7"/>
        <v>0.04547861387</v>
      </c>
    </row>
    <row r="674">
      <c r="A674" s="20" t="s">
        <v>1255</v>
      </c>
      <c r="B674" s="29" t="s">
        <v>1768</v>
      </c>
      <c r="C674" s="50">
        <v>16383.0</v>
      </c>
      <c r="D674" s="50">
        <v>19684.0</v>
      </c>
      <c r="E674" s="98">
        <f t="shared" si="6"/>
        <v>0.2014893487</v>
      </c>
      <c r="F674" s="50">
        <v>18684.0</v>
      </c>
      <c r="G674" s="98">
        <f t="shared" si="2"/>
        <v>-0.05080268238</v>
      </c>
      <c r="H674" s="50">
        <v>16361.0</v>
      </c>
      <c r="I674" s="98">
        <f t="shared" si="3"/>
        <v>-0.1243309784</v>
      </c>
      <c r="J674" s="50">
        <v>17045.0</v>
      </c>
      <c r="K674" s="98">
        <f t="shared" si="4"/>
        <v>0.04180673553</v>
      </c>
      <c r="L674" s="98">
        <f t="shared" si="7"/>
        <v>0.04040773973</v>
      </c>
    </row>
    <row r="675">
      <c r="A675" s="20" t="s">
        <v>499</v>
      </c>
      <c r="B675" s="29" t="s">
        <v>1768</v>
      </c>
      <c r="C675" s="50">
        <v>17227.0</v>
      </c>
      <c r="D675" s="50">
        <v>20540.0</v>
      </c>
      <c r="E675" s="98">
        <f t="shared" si="6"/>
        <v>0.1923143902</v>
      </c>
      <c r="F675" s="50">
        <v>20256.0</v>
      </c>
      <c r="G675" s="98">
        <f t="shared" si="2"/>
        <v>-0.01382667965</v>
      </c>
      <c r="H675" s="50">
        <v>22821.0</v>
      </c>
      <c r="I675" s="98">
        <f t="shared" si="3"/>
        <v>0.1266291469</v>
      </c>
      <c r="J675" s="50">
        <v>27836.0</v>
      </c>
      <c r="K675" s="98">
        <f t="shared" si="4"/>
        <v>0.2197537356</v>
      </c>
      <c r="L675" s="98">
        <f t="shared" si="7"/>
        <v>0.6158356069</v>
      </c>
    </row>
    <row r="676">
      <c r="A676" s="20" t="s">
        <v>1787</v>
      </c>
      <c r="B676" s="29" t="s">
        <v>1768</v>
      </c>
      <c r="C676" s="50">
        <v>20857.0</v>
      </c>
      <c r="D676" s="50">
        <v>21670.0</v>
      </c>
      <c r="E676" s="98">
        <f t="shared" si="6"/>
        <v>0.03897971904</v>
      </c>
      <c r="F676" s="50">
        <v>19334.0</v>
      </c>
      <c r="G676" s="98">
        <f t="shared" si="2"/>
        <v>-0.1077988002</v>
      </c>
      <c r="H676" s="50">
        <v>17853.0</v>
      </c>
      <c r="I676" s="98">
        <f t="shared" si="3"/>
        <v>-0.07660080687</v>
      </c>
      <c r="J676" s="50">
        <v>19183.0</v>
      </c>
      <c r="K676" s="98">
        <f t="shared" si="4"/>
        <v>0.07449728337</v>
      </c>
      <c r="L676" s="98">
        <f t="shared" si="7"/>
        <v>-0.0802608237</v>
      </c>
    </row>
    <row r="677">
      <c r="A677" s="20" t="s">
        <v>1756</v>
      </c>
      <c r="B677" s="29" t="s">
        <v>1768</v>
      </c>
      <c r="C677" s="50">
        <v>9851.0</v>
      </c>
      <c r="D677" s="50">
        <v>13312.0</v>
      </c>
      <c r="E677" s="98">
        <f t="shared" si="6"/>
        <v>0.3513348899</v>
      </c>
      <c r="F677" s="50">
        <v>12385.0</v>
      </c>
      <c r="G677" s="98">
        <f t="shared" si="2"/>
        <v>-0.06963641827</v>
      </c>
      <c r="H677" s="50">
        <v>11195.0</v>
      </c>
      <c r="I677" s="98">
        <f t="shared" si="3"/>
        <v>-0.09608397255</v>
      </c>
      <c r="J677" s="50">
        <v>12056.0</v>
      </c>
      <c r="K677" s="98">
        <f t="shared" si="4"/>
        <v>0.07690933452</v>
      </c>
      <c r="L677" s="98">
        <f t="shared" si="7"/>
        <v>0.2238351436</v>
      </c>
    </row>
    <row r="678">
      <c r="A678" s="20" t="s">
        <v>315</v>
      </c>
      <c r="B678" s="29" t="s">
        <v>1768</v>
      </c>
      <c r="C678" s="50">
        <v>22501.0</v>
      </c>
      <c r="D678" s="50">
        <v>20520.0</v>
      </c>
      <c r="E678" s="98">
        <f t="shared" si="6"/>
        <v>-0.08804053153</v>
      </c>
      <c r="F678" s="50">
        <v>19880.0</v>
      </c>
      <c r="G678" s="98">
        <f t="shared" si="2"/>
        <v>-0.03118908382</v>
      </c>
      <c r="H678" s="50">
        <v>20448.0</v>
      </c>
      <c r="I678" s="98">
        <f t="shared" si="3"/>
        <v>0.02857142857</v>
      </c>
      <c r="J678" s="50">
        <v>20839.0</v>
      </c>
      <c r="K678" s="98">
        <f t="shared" si="4"/>
        <v>0.01912167449</v>
      </c>
      <c r="L678" s="98">
        <f t="shared" si="7"/>
        <v>-0.07386338385</v>
      </c>
    </row>
    <row r="679">
      <c r="A679" s="20" t="s">
        <v>423</v>
      </c>
      <c r="B679" s="29" t="s">
        <v>1768</v>
      </c>
      <c r="C679" s="50">
        <v>26435.0</v>
      </c>
      <c r="D679" s="50">
        <v>29013.0</v>
      </c>
      <c r="E679" s="98">
        <f t="shared" si="6"/>
        <v>0.09752222432</v>
      </c>
      <c r="F679" s="50">
        <v>26484.0</v>
      </c>
      <c r="G679" s="98">
        <f t="shared" si="2"/>
        <v>-0.08716782132</v>
      </c>
      <c r="H679" s="50">
        <v>24859.0</v>
      </c>
      <c r="I679" s="98">
        <f t="shared" si="3"/>
        <v>-0.06135780094</v>
      </c>
      <c r="J679" s="50">
        <v>26766.0</v>
      </c>
      <c r="K679" s="98">
        <f t="shared" si="4"/>
        <v>0.0767126594</v>
      </c>
      <c r="L679" s="98">
        <f t="shared" si="7"/>
        <v>0.01252127861</v>
      </c>
    </row>
    <row r="680">
      <c r="A680" s="20" t="s">
        <v>1788</v>
      </c>
      <c r="B680" s="29" t="s">
        <v>1768</v>
      </c>
      <c r="C680" s="50">
        <v>21627.0</v>
      </c>
      <c r="D680" s="50">
        <v>19452.0</v>
      </c>
      <c r="E680" s="98">
        <f t="shared" si="6"/>
        <v>-0.1005687335</v>
      </c>
      <c r="F680" s="50">
        <v>18694.0</v>
      </c>
      <c r="G680" s="98">
        <f t="shared" si="2"/>
        <v>-0.0389677154</v>
      </c>
      <c r="H680" s="50">
        <v>18078.0</v>
      </c>
      <c r="I680" s="98">
        <f t="shared" si="3"/>
        <v>-0.03295174922</v>
      </c>
      <c r="J680" s="50">
        <v>18898.0</v>
      </c>
      <c r="K680" s="98">
        <f t="shared" si="4"/>
        <v>0.04535899989</v>
      </c>
      <c r="L680" s="98">
        <f t="shared" si="7"/>
        <v>-0.1261848615</v>
      </c>
    </row>
    <row r="681">
      <c r="A681" s="20" t="s">
        <v>1008</v>
      </c>
      <c r="B681" s="29" t="s">
        <v>1768</v>
      </c>
      <c r="C681" s="50">
        <v>19238.0</v>
      </c>
      <c r="D681" s="50">
        <v>19349.0</v>
      </c>
      <c r="E681" s="98">
        <f t="shared" si="6"/>
        <v>0.005769830544</v>
      </c>
      <c r="F681" s="50">
        <v>19241.0</v>
      </c>
      <c r="G681" s="98">
        <f t="shared" si="2"/>
        <v>-0.005581683808</v>
      </c>
      <c r="H681" s="50">
        <v>19412.0</v>
      </c>
      <c r="I681" s="98">
        <f t="shared" si="3"/>
        <v>0.008887271971</v>
      </c>
      <c r="J681" s="50">
        <v>18927.0</v>
      </c>
      <c r="K681" s="98">
        <f t="shared" si="4"/>
        <v>-0.02498454564</v>
      </c>
      <c r="L681" s="98">
        <f t="shared" si="7"/>
        <v>-0.01616592161</v>
      </c>
    </row>
    <row r="682">
      <c r="A682" s="20" t="s">
        <v>879</v>
      </c>
      <c r="B682" s="29" t="s">
        <v>1768</v>
      </c>
      <c r="C682" s="50">
        <v>8343.0</v>
      </c>
      <c r="D682" s="50">
        <v>8323.0</v>
      </c>
      <c r="E682" s="98">
        <f t="shared" si="6"/>
        <v>-0.002397219226</v>
      </c>
      <c r="F682" s="50">
        <v>7424.0</v>
      </c>
      <c r="G682" s="98">
        <f t="shared" si="2"/>
        <v>-0.1080139373</v>
      </c>
      <c r="H682" s="50">
        <v>6664.0</v>
      </c>
      <c r="I682" s="98">
        <f t="shared" si="3"/>
        <v>-0.1023706897</v>
      </c>
      <c r="J682" s="50">
        <v>8978.0</v>
      </c>
      <c r="K682" s="98">
        <f t="shared" si="4"/>
        <v>0.3472388956</v>
      </c>
      <c r="L682" s="98">
        <f t="shared" si="7"/>
        <v>0.07611171042</v>
      </c>
    </row>
    <row r="683">
      <c r="A683" s="20" t="s">
        <v>1073</v>
      </c>
      <c r="B683" s="29" t="s">
        <v>1768</v>
      </c>
      <c r="C683" s="50">
        <v>25257.0</v>
      </c>
      <c r="D683" s="50">
        <v>26802.0</v>
      </c>
      <c r="E683" s="98">
        <f t="shared" si="6"/>
        <v>0.06117116047</v>
      </c>
      <c r="F683" s="50">
        <v>25982.0</v>
      </c>
      <c r="G683" s="98">
        <f t="shared" si="2"/>
        <v>-0.03059473174</v>
      </c>
      <c r="H683" s="50">
        <v>26552.0</v>
      </c>
      <c r="I683" s="98">
        <f t="shared" si="3"/>
        <v>0.02193826495</v>
      </c>
      <c r="J683" s="50">
        <v>25953.0</v>
      </c>
      <c r="K683" s="98">
        <f t="shared" si="4"/>
        <v>-0.02255950588</v>
      </c>
      <c r="L683" s="98">
        <f t="shared" si="7"/>
        <v>0.02755671695</v>
      </c>
    </row>
    <row r="684">
      <c r="A684" s="20" t="s">
        <v>667</v>
      </c>
      <c r="B684" s="29" t="s">
        <v>1768</v>
      </c>
      <c r="C684" s="50">
        <v>22122.0</v>
      </c>
      <c r="D684" s="50">
        <v>20676.0</v>
      </c>
      <c r="E684" s="98">
        <f t="shared" si="6"/>
        <v>-0.06536479523</v>
      </c>
      <c r="F684" s="50">
        <v>18400.0</v>
      </c>
      <c r="G684" s="98">
        <f t="shared" si="2"/>
        <v>-0.110079319</v>
      </c>
      <c r="H684" s="50">
        <v>16713.0</v>
      </c>
      <c r="I684" s="98">
        <f t="shared" si="3"/>
        <v>-0.09168478261</v>
      </c>
      <c r="J684" s="50">
        <v>16211.0</v>
      </c>
      <c r="K684" s="98">
        <f t="shared" si="4"/>
        <v>-0.03003649853</v>
      </c>
      <c r="L684" s="98">
        <f t="shared" si="7"/>
        <v>-0.2672000723</v>
      </c>
    </row>
    <row r="685">
      <c r="A685" s="20" t="s">
        <v>1789</v>
      </c>
      <c r="B685" s="29" t="s">
        <v>1768</v>
      </c>
      <c r="C685" s="50">
        <v>33178.0</v>
      </c>
      <c r="D685" s="50">
        <v>84312.0</v>
      </c>
      <c r="E685" s="98">
        <f t="shared" si="6"/>
        <v>1.541202001</v>
      </c>
      <c r="F685" s="50">
        <v>103304.0</v>
      </c>
      <c r="G685" s="98">
        <f t="shared" si="2"/>
        <v>0.2252585634</v>
      </c>
      <c r="H685" s="109">
        <v>116033.0</v>
      </c>
      <c r="I685" s="98">
        <f t="shared" si="3"/>
        <v>0.1232188492</v>
      </c>
      <c r="J685" s="50">
        <v>161823.0</v>
      </c>
      <c r="K685" s="98">
        <f t="shared" si="4"/>
        <v>0.3946291141</v>
      </c>
      <c r="L685" s="98">
        <f t="shared" si="7"/>
        <v>3.877418771</v>
      </c>
    </row>
    <row r="686">
      <c r="A686" s="20" t="s">
        <v>1790</v>
      </c>
      <c r="B686" s="29" t="s">
        <v>1768</v>
      </c>
      <c r="C686" s="50">
        <v>5105.0</v>
      </c>
      <c r="D686" s="50">
        <v>10567.0</v>
      </c>
      <c r="E686" s="98">
        <f t="shared" si="6"/>
        <v>1.06993144</v>
      </c>
      <c r="F686" s="50">
        <v>10278.0</v>
      </c>
      <c r="G686" s="98">
        <f t="shared" si="2"/>
        <v>-0.02734929497</v>
      </c>
      <c r="H686" s="50">
        <v>10620.0</v>
      </c>
      <c r="I686" s="98">
        <f t="shared" si="3"/>
        <v>0.03327495622</v>
      </c>
      <c r="J686" s="50">
        <v>12258.0</v>
      </c>
      <c r="K686" s="98">
        <f t="shared" si="4"/>
        <v>0.1542372881</v>
      </c>
      <c r="L686" s="98">
        <f t="shared" si="7"/>
        <v>1.401175318</v>
      </c>
    </row>
    <row r="687">
      <c r="A687" s="20" t="s">
        <v>1037</v>
      </c>
      <c r="B687" s="29" t="s">
        <v>1768</v>
      </c>
      <c r="C687" s="50">
        <v>14645.0</v>
      </c>
      <c r="D687" s="50">
        <v>14274.0</v>
      </c>
      <c r="E687" s="98">
        <f t="shared" si="6"/>
        <v>-0.02533287812</v>
      </c>
      <c r="F687" s="50">
        <v>13360.0</v>
      </c>
      <c r="G687" s="98">
        <f t="shared" si="2"/>
        <v>-0.06403250666</v>
      </c>
      <c r="H687" s="50">
        <v>13386.0</v>
      </c>
      <c r="I687" s="98">
        <f t="shared" si="3"/>
        <v>0.001946107784</v>
      </c>
      <c r="J687" s="50">
        <v>13740.0</v>
      </c>
      <c r="K687" s="98">
        <f t="shared" si="4"/>
        <v>0.02644554012</v>
      </c>
      <c r="L687" s="98">
        <f t="shared" si="7"/>
        <v>-0.06179583476</v>
      </c>
    </row>
    <row r="688">
      <c r="A688" s="20" t="s">
        <v>589</v>
      </c>
      <c r="B688" s="29" t="s">
        <v>1768</v>
      </c>
      <c r="C688" s="50">
        <v>20336.0</v>
      </c>
      <c r="D688" s="50">
        <v>32439.0</v>
      </c>
      <c r="E688" s="98">
        <f t="shared" si="6"/>
        <v>0.5951514555</v>
      </c>
      <c r="F688" s="50">
        <v>31630.0</v>
      </c>
      <c r="G688" s="98">
        <f t="shared" si="2"/>
        <v>-0.0249391165</v>
      </c>
      <c r="H688" s="50">
        <v>28133.0</v>
      </c>
      <c r="I688" s="98">
        <f t="shared" si="3"/>
        <v>-0.1105595953</v>
      </c>
      <c r="J688" s="50">
        <v>27014.0</v>
      </c>
      <c r="K688" s="98">
        <f t="shared" si="4"/>
        <v>-0.03977535279</v>
      </c>
      <c r="L688" s="98">
        <f t="shared" si="7"/>
        <v>0.3283831629</v>
      </c>
    </row>
    <row r="689">
      <c r="A689" s="20" t="s">
        <v>1791</v>
      </c>
      <c r="B689" s="29" t="s">
        <v>1768</v>
      </c>
      <c r="C689" s="50">
        <v>13336.0</v>
      </c>
      <c r="D689" s="50">
        <v>9914.0</v>
      </c>
      <c r="E689" s="98">
        <f t="shared" si="6"/>
        <v>-0.2565986803</v>
      </c>
      <c r="F689" s="50">
        <v>9311.0</v>
      </c>
      <c r="G689" s="98">
        <f t="shared" si="2"/>
        <v>-0.06082307847</v>
      </c>
      <c r="H689" s="50">
        <v>8432.0</v>
      </c>
      <c r="I689" s="98">
        <f t="shared" si="3"/>
        <v>-0.09440446783</v>
      </c>
      <c r="J689" s="50">
        <v>8167.0</v>
      </c>
      <c r="K689" s="98">
        <f t="shared" si="4"/>
        <v>-0.03142789374</v>
      </c>
      <c r="L689" s="98">
        <f t="shared" si="7"/>
        <v>-0.3875974805</v>
      </c>
    </row>
    <row r="690">
      <c r="A690" s="20" t="s">
        <v>1792</v>
      </c>
      <c r="B690" s="29" t="s">
        <v>1768</v>
      </c>
      <c r="C690" s="50">
        <v>35966.0</v>
      </c>
      <c r="D690" s="50">
        <v>40063.0</v>
      </c>
      <c r="E690" s="98">
        <f t="shared" si="6"/>
        <v>0.1139131402</v>
      </c>
      <c r="F690" s="50">
        <v>42813.0</v>
      </c>
      <c r="G690" s="98">
        <f t="shared" si="2"/>
        <v>0.06864188902</v>
      </c>
      <c r="H690" s="50">
        <v>47535.0</v>
      </c>
      <c r="I690" s="98">
        <f t="shared" si="3"/>
        <v>0.1102936024</v>
      </c>
      <c r="J690" s="50">
        <v>51020.0</v>
      </c>
      <c r="K690" s="98">
        <f t="shared" si="4"/>
        <v>0.07331439992</v>
      </c>
      <c r="L690" s="98">
        <f t="shared" si="7"/>
        <v>0.4185619752</v>
      </c>
    </row>
    <row r="691">
      <c r="A691" s="20" t="s">
        <v>1793</v>
      </c>
      <c r="B691" s="29" t="s">
        <v>1768</v>
      </c>
      <c r="C691" s="50">
        <v>14407.0</v>
      </c>
      <c r="D691" s="50">
        <v>17459.0</v>
      </c>
      <c r="E691" s="98">
        <f t="shared" si="6"/>
        <v>0.211841466</v>
      </c>
      <c r="F691" s="50">
        <v>16152.0</v>
      </c>
      <c r="G691" s="98">
        <f t="shared" si="2"/>
        <v>-0.07486110316</v>
      </c>
      <c r="H691" s="50">
        <v>15208.0</v>
      </c>
      <c r="I691" s="98">
        <f t="shared" si="3"/>
        <v>-0.05844477464</v>
      </c>
      <c r="J691" s="50">
        <v>15135.0</v>
      </c>
      <c r="K691" s="98">
        <f t="shared" si="4"/>
        <v>-0.004800105208</v>
      </c>
      <c r="L691" s="98">
        <f t="shared" si="7"/>
        <v>0.05053099188</v>
      </c>
    </row>
    <row r="692">
      <c r="A692" s="20" t="s">
        <v>247</v>
      </c>
      <c r="B692" s="29" t="s">
        <v>1768</v>
      </c>
      <c r="C692" s="50">
        <v>7673.0</v>
      </c>
      <c r="D692" s="50">
        <v>6260.0</v>
      </c>
      <c r="E692" s="98">
        <f t="shared" si="6"/>
        <v>-0.1841522221</v>
      </c>
      <c r="F692" s="50">
        <v>6021.0</v>
      </c>
      <c r="G692" s="98">
        <f t="shared" si="2"/>
        <v>-0.03817891374</v>
      </c>
      <c r="H692" s="50">
        <v>5880.0</v>
      </c>
      <c r="I692" s="98">
        <f t="shared" si="3"/>
        <v>-0.02341803687</v>
      </c>
      <c r="J692" s="50">
        <v>6017.0</v>
      </c>
      <c r="K692" s="98">
        <f t="shared" si="4"/>
        <v>0.02329931973</v>
      </c>
      <c r="L692" s="98">
        <f t="shared" si="7"/>
        <v>-0.2158217125</v>
      </c>
    </row>
    <row r="693">
      <c r="A693" s="20" t="s">
        <v>1794</v>
      </c>
      <c r="B693" s="29" t="s">
        <v>1768</v>
      </c>
      <c r="C693" s="50">
        <v>42193.0</v>
      </c>
      <c r="D693" s="50">
        <v>77438.0</v>
      </c>
      <c r="E693" s="98">
        <f t="shared" si="6"/>
        <v>0.835328135</v>
      </c>
      <c r="F693" s="50">
        <v>92293.0</v>
      </c>
      <c r="G693" s="98">
        <f t="shared" si="2"/>
        <v>0.1918308841</v>
      </c>
      <c r="H693" s="50">
        <v>113320.0</v>
      </c>
      <c r="I693" s="98">
        <f t="shared" si="3"/>
        <v>0.2278287627</v>
      </c>
      <c r="J693" s="50">
        <v>130783.0</v>
      </c>
      <c r="K693" s="98">
        <f t="shared" si="4"/>
        <v>0.1541034239</v>
      </c>
      <c r="L693" s="98">
        <f t="shared" si="7"/>
        <v>2.099637381</v>
      </c>
    </row>
    <row r="694">
      <c r="A694" s="20" t="s">
        <v>1795</v>
      </c>
      <c r="B694" s="29" t="s">
        <v>1768</v>
      </c>
      <c r="C694" s="50">
        <v>12025.0</v>
      </c>
      <c r="D694" s="50">
        <v>18865.0</v>
      </c>
      <c r="E694" s="98">
        <f t="shared" si="6"/>
        <v>0.5688149688</v>
      </c>
      <c r="F694" s="50">
        <v>27625.0</v>
      </c>
      <c r="G694" s="98">
        <f t="shared" si="2"/>
        <v>0.4643519746</v>
      </c>
      <c r="H694" s="50">
        <v>23238.0</v>
      </c>
      <c r="I694" s="98">
        <f t="shared" si="3"/>
        <v>-0.1588054299</v>
      </c>
      <c r="J694" s="50">
        <v>21787.0</v>
      </c>
      <c r="K694" s="98">
        <f t="shared" si="4"/>
        <v>-0.06244082968</v>
      </c>
      <c r="L694" s="98">
        <f t="shared" si="7"/>
        <v>0.8118087318</v>
      </c>
    </row>
    <row r="695">
      <c r="A695" s="20" t="s">
        <v>1796</v>
      </c>
      <c r="B695" s="29" t="s">
        <v>1768</v>
      </c>
      <c r="C695" s="50">
        <v>45658.0</v>
      </c>
      <c r="D695" s="50">
        <v>87930.0</v>
      </c>
      <c r="E695" s="98">
        <f t="shared" si="6"/>
        <v>0.9258399404</v>
      </c>
      <c r="F695" s="50">
        <v>100212.0</v>
      </c>
      <c r="G695" s="98">
        <f t="shared" si="2"/>
        <v>0.1396792903</v>
      </c>
      <c r="H695" s="50">
        <v>98861.0</v>
      </c>
      <c r="I695" s="98">
        <f t="shared" si="3"/>
        <v>-0.01348141939</v>
      </c>
      <c r="J695" s="50">
        <v>99709.0</v>
      </c>
      <c r="K695" s="98">
        <f t="shared" si="4"/>
        <v>0.008577700003</v>
      </c>
      <c r="L695" s="98">
        <f t="shared" si="7"/>
        <v>1.183823207</v>
      </c>
    </row>
    <row r="696">
      <c r="A696" s="20" t="s">
        <v>1764</v>
      </c>
      <c r="B696" s="29" t="s">
        <v>1768</v>
      </c>
      <c r="C696" s="50">
        <v>25241.0</v>
      </c>
      <c r="D696" s="50">
        <v>26926.0</v>
      </c>
      <c r="E696" s="98">
        <f t="shared" si="6"/>
        <v>0.06675646765</v>
      </c>
      <c r="F696" s="50">
        <v>27231.0</v>
      </c>
      <c r="G696" s="98">
        <f t="shared" si="2"/>
        <v>0.0113273416</v>
      </c>
      <c r="H696" s="50">
        <v>25170.0</v>
      </c>
      <c r="I696" s="98">
        <f t="shared" si="3"/>
        <v>-0.07568579927</v>
      </c>
      <c r="J696" s="50">
        <v>26601.0</v>
      </c>
      <c r="K696" s="98">
        <f t="shared" si="4"/>
        <v>0.0568533969</v>
      </c>
      <c r="L696" s="98">
        <f t="shared" si="7"/>
        <v>0.0538805911</v>
      </c>
    </row>
    <row r="697">
      <c r="A697" s="20" t="s">
        <v>342</v>
      </c>
      <c r="B697" s="29" t="s">
        <v>1768</v>
      </c>
      <c r="C697" s="50">
        <v>11497.0</v>
      </c>
      <c r="D697" s="50">
        <v>10899.0</v>
      </c>
      <c r="E697" s="98">
        <f t="shared" si="6"/>
        <v>-0.05201356876</v>
      </c>
      <c r="F697" s="50">
        <v>9699.0</v>
      </c>
      <c r="G697" s="98">
        <f t="shared" si="2"/>
        <v>-0.1101018442</v>
      </c>
      <c r="H697" s="50">
        <v>9167.0</v>
      </c>
      <c r="I697" s="98">
        <f t="shared" si="3"/>
        <v>-0.05485101557</v>
      </c>
      <c r="J697" s="50">
        <v>9055.0</v>
      </c>
      <c r="K697" s="98">
        <f t="shared" si="4"/>
        <v>-0.01221773754</v>
      </c>
      <c r="L697" s="98">
        <f t="shared" si="7"/>
        <v>-0.2124032356</v>
      </c>
    </row>
    <row r="698">
      <c r="A698" s="20" t="s">
        <v>1797</v>
      </c>
      <c r="B698" s="29" t="s">
        <v>1768</v>
      </c>
      <c r="C698" s="50">
        <v>20162.0</v>
      </c>
      <c r="D698" s="50">
        <v>21911.0</v>
      </c>
      <c r="E698" s="98">
        <f t="shared" si="6"/>
        <v>0.08674734649</v>
      </c>
      <c r="F698" s="50">
        <v>19862.0</v>
      </c>
      <c r="G698" s="98">
        <f t="shared" si="2"/>
        <v>-0.093514673</v>
      </c>
      <c r="H698" s="50">
        <v>18230.0</v>
      </c>
      <c r="I698" s="98">
        <f t="shared" si="3"/>
        <v>-0.08216695197</v>
      </c>
      <c r="J698" s="50">
        <v>19435.0</v>
      </c>
      <c r="K698" s="98">
        <f t="shared" si="4"/>
        <v>0.06609983544</v>
      </c>
      <c r="L698" s="98">
        <f t="shared" si="7"/>
        <v>-0.03605793076</v>
      </c>
    </row>
    <row r="699">
      <c r="A699" s="20" t="s">
        <v>631</v>
      </c>
      <c r="B699" s="29" t="s">
        <v>1768</v>
      </c>
      <c r="C699" s="50">
        <v>18955.0</v>
      </c>
      <c r="D699" s="50">
        <v>17445.0</v>
      </c>
      <c r="E699" s="98">
        <f t="shared" si="6"/>
        <v>-0.07966235822</v>
      </c>
      <c r="F699" s="50">
        <v>16645.0</v>
      </c>
      <c r="G699" s="98">
        <f t="shared" si="2"/>
        <v>-0.04585841215</v>
      </c>
      <c r="H699" s="50">
        <v>16285.0</v>
      </c>
      <c r="I699" s="98">
        <f t="shared" si="3"/>
        <v>-0.02162811655</v>
      </c>
      <c r="J699" s="50">
        <v>17008.0</v>
      </c>
      <c r="K699" s="98">
        <f t="shared" si="4"/>
        <v>0.04439668407</v>
      </c>
      <c r="L699" s="98">
        <f t="shared" si="7"/>
        <v>-0.1027169612</v>
      </c>
    </row>
    <row r="700">
      <c r="A700" s="20" t="s">
        <v>1190</v>
      </c>
      <c r="B700" s="29" t="s">
        <v>1768</v>
      </c>
      <c r="C700" s="50">
        <v>38613.0</v>
      </c>
      <c r="D700" s="50">
        <v>43757.0</v>
      </c>
      <c r="E700" s="98">
        <f t="shared" si="6"/>
        <v>0.1332193821</v>
      </c>
      <c r="F700" s="50">
        <v>48136.0</v>
      </c>
      <c r="G700" s="98">
        <f t="shared" si="2"/>
        <v>0.1000754165</v>
      </c>
      <c r="H700" s="50">
        <v>54809.0</v>
      </c>
      <c r="I700" s="98">
        <f t="shared" si="3"/>
        <v>0.1386280538</v>
      </c>
      <c r="J700" s="50">
        <v>59229.0</v>
      </c>
      <c r="K700" s="98">
        <f t="shared" si="4"/>
        <v>0.0806436899</v>
      </c>
      <c r="L700" s="98">
        <f t="shared" si="7"/>
        <v>0.5339134488</v>
      </c>
    </row>
    <row r="701">
      <c r="A701" s="20" t="s">
        <v>1798</v>
      </c>
      <c r="B701" s="29" t="s">
        <v>1768</v>
      </c>
      <c r="C701" s="50">
        <v>18442.0</v>
      </c>
      <c r="D701" s="50">
        <v>22418.0</v>
      </c>
      <c r="E701" s="98">
        <f t="shared" si="6"/>
        <v>0.2155948379</v>
      </c>
      <c r="F701" s="50">
        <v>20509.0</v>
      </c>
      <c r="G701" s="98">
        <f t="shared" si="2"/>
        <v>-0.08515478633</v>
      </c>
      <c r="H701" s="50">
        <v>18411.0</v>
      </c>
      <c r="I701" s="98">
        <f t="shared" si="3"/>
        <v>-0.1022965527</v>
      </c>
      <c r="J701" s="50">
        <v>19099.0</v>
      </c>
      <c r="K701" s="98">
        <f t="shared" si="4"/>
        <v>0.03736896421</v>
      </c>
      <c r="L701" s="98">
        <f t="shared" si="7"/>
        <v>0.03562520334</v>
      </c>
    </row>
    <row r="702">
      <c r="A702" s="20" t="s">
        <v>1665</v>
      </c>
      <c r="B702" s="29" t="s">
        <v>1768</v>
      </c>
      <c r="C702" s="50">
        <v>13795.0</v>
      </c>
      <c r="D702" s="50">
        <v>17602.0</v>
      </c>
      <c r="E702" s="98">
        <f t="shared" si="6"/>
        <v>0.2759695542</v>
      </c>
      <c r="F702" s="50">
        <v>17351.0</v>
      </c>
      <c r="G702" s="98">
        <f t="shared" si="2"/>
        <v>-0.01425974321</v>
      </c>
      <c r="H702" s="50">
        <v>15831.0</v>
      </c>
      <c r="I702" s="98">
        <f t="shared" si="3"/>
        <v>-0.08760302</v>
      </c>
      <c r="J702" s="50">
        <v>17037.0</v>
      </c>
      <c r="K702" s="98">
        <f t="shared" si="4"/>
        <v>0.07617964753</v>
      </c>
      <c r="L702" s="98">
        <f t="shared" si="7"/>
        <v>0.2350126858</v>
      </c>
    </row>
    <row r="703">
      <c r="A703" s="20" t="s">
        <v>1799</v>
      </c>
      <c r="B703" s="29" t="s">
        <v>1768</v>
      </c>
      <c r="C703" s="50">
        <v>16941.0</v>
      </c>
      <c r="D703" s="50">
        <v>16892.0</v>
      </c>
      <c r="E703" s="98">
        <f t="shared" si="6"/>
        <v>-0.00289239124</v>
      </c>
      <c r="F703" s="50">
        <v>15660.0</v>
      </c>
      <c r="G703" s="98">
        <f t="shared" si="2"/>
        <v>-0.07293393322</v>
      </c>
      <c r="H703" s="50">
        <v>15931.0</v>
      </c>
      <c r="I703" s="98">
        <f t="shared" si="3"/>
        <v>0.01730523627</v>
      </c>
      <c r="J703" s="50">
        <v>17001.0</v>
      </c>
      <c r="K703" s="98">
        <f t="shared" si="4"/>
        <v>0.06716464754</v>
      </c>
      <c r="L703" s="98">
        <f t="shared" si="7"/>
        <v>0.003541703559</v>
      </c>
    </row>
    <row r="704">
      <c r="A704" s="20" t="s">
        <v>739</v>
      </c>
      <c r="B704" s="29" t="s">
        <v>1800</v>
      </c>
      <c r="C704" s="50">
        <v>11303.0</v>
      </c>
      <c r="D704" s="50">
        <v>27640.0</v>
      </c>
      <c r="E704" s="98">
        <f t="shared" si="6"/>
        <v>1.445368486</v>
      </c>
      <c r="F704" s="50">
        <v>23509.0</v>
      </c>
      <c r="G704" s="98">
        <f t="shared" si="2"/>
        <v>-0.1494573082</v>
      </c>
      <c r="H704" s="50">
        <v>21391.0</v>
      </c>
      <c r="I704" s="98">
        <f t="shared" si="3"/>
        <v>-0.09009315581</v>
      </c>
      <c r="J704" s="50">
        <v>19874.0</v>
      </c>
      <c r="K704" s="98">
        <f t="shared" si="4"/>
        <v>-0.07091767566</v>
      </c>
      <c r="L704" s="98">
        <f t="shared" si="7"/>
        <v>0.7582942582</v>
      </c>
    </row>
    <row r="705">
      <c r="A705" s="20" t="s">
        <v>1801</v>
      </c>
      <c r="B705" s="29" t="s">
        <v>1800</v>
      </c>
      <c r="C705" s="50">
        <v>9057.0</v>
      </c>
      <c r="D705" s="50">
        <v>13829.0</v>
      </c>
      <c r="E705" s="98">
        <f t="shared" si="6"/>
        <v>0.5268852821</v>
      </c>
      <c r="F705" s="50">
        <v>12986.0</v>
      </c>
      <c r="G705" s="98">
        <f t="shared" si="2"/>
        <v>-0.06095885458</v>
      </c>
      <c r="H705" s="50">
        <v>13355.0</v>
      </c>
      <c r="I705" s="98">
        <f t="shared" si="3"/>
        <v>0.02841521639</v>
      </c>
      <c r="J705" s="50">
        <v>11658.0</v>
      </c>
      <c r="K705" s="98">
        <f t="shared" si="4"/>
        <v>-0.1270685137</v>
      </c>
      <c r="L705" s="98">
        <f t="shared" si="7"/>
        <v>0.2871811858</v>
      </c>
    </row>
    <row r="706">
      <c r="A706" s="20" t="s">
        <v>1802</v>
      </c>
      <c r="B706" s="29" t="s">
        <v>1800</v>
      </c>
      <c r="C706" s="50">
        <v>26668.0</v>
      </c>
      <c r="D706" s="50">
        <v>28107.0</v>
      </c>
      <c r="E706" s="98">
        <f t="shared" si="6"/>
        <v>0.05395980201</v>
      </c>
      <c r="F706" s="50">
        <v>23411.0</v>
      </c>
      <c r="G706" s="98">
        <f t="shared" si="2"/>
        <v>-0.1670758174</v>
      </c>
      <c r="H706" s="50">
        <v>23945.0</v>
      </c>
      <c r="I706" s="98">
        <f t="shared" si="3"/>
        <v>0.02280979027</v>
      </c>
      <c r="J706" s="50">
        <v>22222.0</v>
      </c>
      <c r="K706" s="98">
        <f t="shared" si="4"/>
        <v>-0.07195656713</v>
      </c>
      <c r="L706" s="98">
        <f t="shared" si="7"/>
        <v>-0.1667166642</v>
      </c>
    </row>
    <row r="707">
      <c r="A707" s="20" t="s">
        <v>1803</v>
      </c>
      <c r="B707" s="29" t="s">
        <v>1800</v>
      </c>
      <c r="C707" s="50">
        <v>2661.0</v>
      </c>
      <c r="D707" s="50">
        <v>9916.0</v>
      </c>
      <c r="E707" s="98">
        <f t="shared" si="6"/>
        <v>2.72641864</v>
      </c>
      <c r="F707" s="50">
        <v>9739.0</v>
      </c>
      <c r="G707" s="98">
        <f t="shared" si="2"/>
        <v>-0.01784993949</v>
      </c>
      <c r="H707" s="50">
        <v>10178.0</v>
      </c>
      <c r="I707" s="98">
        <f t="shared" si="3"/>
        <v>0.04507649656</v>
      </c>
      <c r="J707" s="50">
        <v>9073.0</v>
      </c>
      <c r="K707" s="98">
        <f t="shared" si="4"/>
        <v>-0.1085674985</v>
      </c>
      <c r="L707" s="98">
        <f t="shared" si="7"/>
        <v>2.409620443</v>
      </c>
    </row>
    <row r="708">
      <c r="A708" s="20" t="s">
        <v>373</v>
      </c>
      <c r="B708" s="29" t="s">
        <v>1800</v>
      </c>
      <c r="C708" s="50">
        <v>10318.0</v>
      </c>
      <c r="D708" s="50">
        <v>17876.0</v>
      </c>
      <c r="E708" s="98">
        <f t="shared" si="6"/>
        <v>0.7325062997</v>
      </c>
      <c r="F708" s="50">
        <v>18422.0</v>
      </c>
      <c r="G708" s="98">
        <f t="shared" si="2"/>
        <v>0.0305437458</v>
      </c>
      <c r="H708" s="50">
        <v>19776.0</v>
      </c>
      <c r="I708" s="98">
        <f t="shared" si="3"/>
        <v>0.07349907719</v>
      </c>
      <c r="J708" s="50">
        <v>25010.0</v>
      </c>
      <c r="K708" s="98">
        <f t="shared" si="4"/>
        <v>0.2646642395</v>
      </c>
      <c r="L708" s="98">
        <f t="shared" si="7"/>
        <v>1.423919364</v>
      </c>
    </row>
    <row r="709">
      <c r="A709" s="20" t="s">
        <v>1804</v>
      </c>
      <c r="B709" s="29" t="s">
        <v>1800</v>
      </c>
      <c r="C709" s="50">
        <v>19591.0</v>
      </c>
      <c r="D709" s="50">
        <v>24007.0</v>
      </c>
      <c r="E709" s="98">
        <f t="shared" si="6"/>
        <v>0.2254096269</v>
      </c>
      <c r="F709" s="50">
        <v>23198.0</v>
      </c>
      <c r="G709" s="98">
        <f t="shared" si="2"/>
        <v>-0.0336985046</v>
      </c>
      <c r="H709" s="50">
        <v>22386.0</v>
      </c>
      <c r="I709" s="98">
        <f t="shared" si="3"/>
        <v>-0.0350030175</v>
      </c>
      <c r="J709" s="50">
        <v>20944.0</v>
      </c>
      <c r="K709" s="98">
        <f t="shared" si="4"/>
        <v>-0.06441525954</v>
      </c>
      <c r="L709" s="98">
        <f t="shared" si="7"/>
        <v>0.06906232454</v>
      </c>
    </row>
    <row r="710">
      <c r="A710" s="20" t="s">
        <v>1725</v>
      </c>
      <c r="B710" s="29" t="s">
        <v>1800</v>
      </c>
      <c r="C710" s="50">
        <v>12817.0</v>
      </c>
      <c r="D710" s="50">
        <v>21314.0</v>
      </c>
      <c r="E710" s="98">
        <f t="shared" si="6"/>
        <v>0.6629476477</v>
      </c>
      <c r="F710" s="50">
        <v>20949.0</v>
      </c>
      <c r="G710" s="98">
        <f t="shared" si="2"/>
        <v>-0.01712489444</v>
      </c>
      <c r="H710" s="50">
        <v>20553.0</v>
      </c>
      <c r="I710" s="98">
        <f t="shared" si="3"/>
        <v>-0.01890305026</v>
      </c>
      <c r="J710" s="50">
        <v>17395.0</v>
      </c>
      <c r="K710" s="98">
        <f t="shared" si="4"/>
        <v>-0.1536515351</v>
      </c>
      <c r="L710" s="98">
        <f t="shared" si="7"/>
        <v>0.3571818678</v>
      </c>
    </row>
    <row r="711">
      <c r="A711" s="20" t="s">
        <v>1229</v>
      </c>
      <c r="B711" s="29" t="s">
        <v>1800</v>
      </c>
      <c r="C711" s="50">
        <v>18586.0</v>
      </c>
      <c r="D711" s="50">
        <v>23059.0</v>
      </c>
      <c r="E711" s="98">
        <f t="shared" si="6"/>
        <v>0.2406650167</v>
      </c>
      <c r="F711" s="50">
        <v>43842.0</v>
      </c>
      <c r="G711" s="98">
        <f t="shared" si="2"/>
        <v>0.9012966737</v>
      </c>
      <c r="H711" s="50">
        <v>35904.0</v>
      </c>
      <c r="I711" s="98">
        <f t="shared" si="3"/>
        <v>-0.1810592582</v>
      </c>
      <c r="J711" s="50">
        <v>32013.0</v>
      </c>
      <c r="K711" s="98">
        <f t="shared" si="4"/>
        <v>-0.1083723262</v>
      </c>
      <c r="L711" s="98">
        <f t="shared" si="7"/>
        <v>0.7224254815</v>
      </c>
    </row>
    <row r="712">
      <c r="A712" s="20" t="s">
        <v>1805</v>
      </c>
      <c r="B712" s="29" t="s">
        <v>1800</v>
      </c>
      <c r="C712" s="50">
        <v>6081.0</v>
      </c>
      <c r="D712" s="50">
        <v>7527.0</v>
      </c>
      <c r="E712" s="98">
        <f t="shared" si="6"/>
        <v>0.2377898372</v>
      </c>
      <c r="F712" s="50">
        <v>7144.0</v>
      </c>
      <c r="G712" s="98">
        <f t="shared" si="2"/>
        <v>-0.05088348612</v>
      </c>
      <c r="H712" s="50">
        <v>6952.0</v>
      </c>
      <c r="I712" s="98">
        <f t="shared" si="3"/>
        <v>-0.02687569989</v>
      </c>
      <c r="J712" s="50">
        <v>6345.0</v>
      </c>
      <c r="K712" s="98">
        <f t="shared" si="4"/>
        <v>-0.08731300345</v>
      </c>
      <c r="L712" s="98">
        <f t="shared" si="7"/>
        <v>0.04341391219</v>
      </c>
    </row>
    <row r="713">
      <c r="A713" s="20" t="s">
        <v>815</v>
      </c>
      <c r="B713" s="29" t="s">
        <v>1800</v>
      </c>
      <c r="C713" s="50">
        <v>11072.0</v>
      </c>
      <c r="D713" s="50">
        <v>11429.0</v>
      </c>
      <c r="E713" s="98">
        <f t="shared" si="6"/>
        <v>0.03224349711</v>
      </c>
      <c r="F713" s="50">
        <v>11598.0</v>
      </c>
      <c r="G713" s="98">
        <f t="shared" si="2"/>
        <v>0.01478694549</v>
      </c>
      <c r="H713" s="50">
        <v>10352.0</v>
      </c>
      <c r="I713" s="98">
        <f t="shared" si="3"/>
        <v>-0.1074323159</v>
      </c>
      <c r="J713" s="50">
        <v>9233.0</v>
      </c>
      <c r="K713" s="98">
        <f t="shared" si="4"/>
        <v>-0.1080950541</v>
      </c>
      <c r="L713" s="98">
        <f t="shared" si="7"/>
        <v>-0.1660946532</v>
      </c>
    </row>
    <row r="714">
      <c r="A714" s="20" t="s">
        <v>1390</v>
      </c>
      <c r="B714" s="29" t="s">
        <v>1800</v>
      </c>
      <c r="C714" s="50">
        <v>21905.0</v>
      </c>
      <c r="D714" s="50">
        <v>38162.0</v>
      </c>
      <c r="E714" s="98">
        <f t="shared" si="6"/>
        <v>0.7421593244</v>
      </c>
      <c r="F714" s="50">
        <v>33609.0</v>
      </c>
      <c r="G714" s="98">
        <f t="shared" si="2"/>
        <v>-0.1193071642</v>
      </c>
      <c r="H714" s="50">
        <v>31457.0</v>
      </c>
      <c r="I714" s="98">
        <f t="shared" si="3"/>
        <v>-0.06403046803</v>
      </c>
      <c r="J714" s="50">
        <v>29817.0</v>
      </c>
      <c r="K714" s="98">
        <f t="shared" si="4"/>
        <v>-0.05213466001</v>
      </c>
      <c r="L714" s="98">
        <f t="shared" si="7"/>
        <v>0.361196074</v>
      </c>
    </row>
    <row r="715">
      <c r="A715" s="20" t="s">
        <v>2676</v>
      </c>
      <c r="B715" s="29" t="s">
        <v>1800</v>
      </c>
      <c r="C715" s="50">
        <v>9154.0</v>
      </c>
      <c r="D715" s="50">
        <v>95888.0</v>
      </c>
      <c r="E715" s="98">
        <f t="shared" si="6"/>
        <v>9.474983614</v>
      </c>
      <c r="F715" s="50">
        <v>106175.0</v>
      </c>
      <c r="G715" s="98">
        <f t="shared" si="2"/>
        <v>0.1072814116</v>
      </c>
      <c r="H715" s="50">
        <v>132195.0</v>
      </c>
      <c r="I715" s="98">
        <f t="shared" si="3"/>
        <v>0.2450671062</v>
      </c>
      <c r="J715" s="50">
        <v>109733.0</v>
      </c>
      <c r="K715" s="98">
        <f t="shared" si="4"/>
        <v>-0.1699156549</v>
      </c>
      <c r="L715" s="98">
        <f t="shared" si="7"/>
        <v>10.98743719</v>
      </c>
    </row>
    <row r="716">
      <c r="A716" s="20" t="s">
        <v>532</v>
      </c>
      <c r="B716" s="29" t="s">
        <v>1800</v>
      </c>
      <c r="C716" s="50">
        <v>12320.0</v>
      </c>
      <c r="D716" s="50">
        <v>15251.0</v>
      </c>
      <c r="E716" s="98">
        <f t="shared" si="6"/>
        <v>0.2379058442</v>
      </c>
      <c r="F716" s="50">
        <v>14365.0</v>
      </c>
      <c r="G716" s="98">
        <f t="shared" si="2"/>
        <v>-0.05809455118</v>
      </c>
      <c r="H716" s="50">
        <v>14556.0</v>
      </c>
      <c r="I716" s="98">
        <f t="shared" si="3"/>
        <v>0.01329620606</v>
      </c>
      <c r="J716" s="50">
        <v>13281.0</v>
      </c>
      <c r="K716" s="98">
        <f t="shared" si="4"/>
        <v>-0.08759274526</v>
      </c>
      <c r="L716" s="98">
        <f t="shared" si="7"/>
        <v>0.07800324675</v>
      </c>
    </row>
    <row r="717">
      <c r="A717" s="20" t="s">
        <v>1806</v>
      </c>
      <c r="B717" s="29" t="s">
        <v>1800</v>
      </c>
      <c r="C717" s="50">
        <v>15343.0</v>
      </c>
      <c r="D717" s="50">
        <v>18388.0</v>
      </c>
      <c r="E717" s="98">
        <f t="shared" si="6"/>
        <v>0.1984618393</v>
      </c>
      <c r="F717" s="50">
        <v>17714.0</v>
      </c>
      <c r="G717" s="98">
        <f t="shared" si="2"/>
        <v>-0.03665433979</v>
      </c>
      <c r="H717" s="50">
        <v>18006.0</v>
      </c>
      <c r="I717" s="98">
        <f t="shared" si="3"/>
        <v>0.01648413684</v>
      </c>
      <c r="J717" s="50">
        <v>17247.0</v>
      </c>
      <c r="K717" s="98">
        <f t="shared" si="4"/>
        <v>-0.04215261579</v>
      </c>
      <c r="L717" s="98">
        <f t="shared" si="7"/>
        <v>0.1240956788</v>
      </c>
    </row>
    <row r="718">
      <c r="A718" s="20" t="s">
        <v>1807</v>
      </c>
      <c r="B718" s="29" t="s">
        <v>1800</v>
      </c>
      <c r="C718" s="50">
        <v>11438.0</v>
      </c>
      <c r="D718" s="50">
        <v>15205.0</v>
      </c>
      <c r="E718" s="98">
        <f t="shared" si="6"/>
        <v>0.3293407938</v>
      </c>
      <c r="F718" s="50">
        <v>14254.0</v>
      </c>
      <c r="G718" s="98">
        <f t="shared" si="2"/>
        <v>-0.06254521539</v>
      </c>
      <c r="H718" s="50">
        <v>13653.0</v>
      </c>
      <c r="I718" s="98">
        <f t="shared" si="3"/>
        <v>-0.0421636032</v>
      </c>
      <c r="J718" s="50">
        <v>12278.0</v>
      </c>
      <c r="K718" s="98">
        <f t="shared" si="4"/>
        <v>-0.1007104666</v>
      </c>
      <c r="L718" s="98">
        <f t="shared" si="7"/>
        <v>0.07343941248</v>
      </c>
    </row>
    <row r="719">
      <c r="A719" s="20" t="s">
        <v>1808</v>
      </c>
      <c r="B719" s="29" t="s">
        <v>1800</v>
      </c>
      <c r="C719" s="50">
        <v>21538.0</v>
      </c>
      <c r="D719" s="50">
        <v>31790.0</v>
      </c>
      <c r="E719" s="98">
        <f t="shared" si="6"/>
        <v>0.4759959142</v>
      </c>
      <c r="F719" s="50">
        <v>35155.0</v>
      </c>
      <c r="G719" s="98">
        <f t="shared" si="2"/>
        <v>0.1058508965</v>
      </c>
      <c r="H719" s="50">
        <v>40903.0</v>
      </c>
      <c r="I719" s="98">
        <f t="shared" si="3"/>
        <v>0.1635044802</v>
      </c>
      <c r="J719" s="50">
        <v>38139.0</v>
      </c>
      <c r="K719" s="98">
        <f t="shared" si="4"/>
        <v>-0.06757450554</v>
      </c>
      <c r="L719" s="98">
        <f t="shared" si="7"/>
        <v>0.7707772309</v>
      </c>
    </row>
    <row r="720">
      <c r="A720" s="20" t="s">
        <v>472</v>
      </c>
      <c r="B720" s="29" t="s">
        <v>1800</v>
      </c>
      <c r="C720" s="50">
        <v>16851.0</v>
      </c>
      <c r="D720" s="50">
        <v>51178.0</v>
      </c>
      <c r="E720" s="98">
        <f t="shared" si="6"/>
        <v>2.037089787</v>
      </c>
      <c r="F720" s="50">
        <v>61800.0</v>
      </c>
      <c r="G720" s="98">
        <f t="shared" si="2"/>
        <v>0.2075501192</v>
      </c>
      <c r="H720" s="50">
        <v>49329.0</v>
      </c>
      <c r="I720" s="98">
        <f t="shared" si="3"/>
        <v>-0.2017961165</v>
      </c>
      <c r="J720" s="50">
        <v>44191.0</v>
      </c>
      <c r="K720" s="98">
        <f t="shared" si="4"/>
        <v>-0.1041577976</v>
      </c>
      <c r="L720" s="98">
        <f t="shared" si="7"/>
        <v>1.622455641</v>
      </c>
    </row>
    <row r="721">
      <c r="A721" s="20" t="s">
        <v>1091</v>
      </c>
      <c r="B721" s="29" t="s">
        <v>1800</v>
      </c>
      <c r="C721" s="50">
        <v>4180.0</v>
      </c>
      <c r="D721" s="50">
        <v>8976.0</v>
      </c>
      <c r="E721" s="98">
        <f t="shared" si="6"/>
        <v>1.147368421</v>
      </c>
      <c r="F721" s="50">
        <v>8121.0</v>
      </c>
      <c r="G721" s="98">
        <f t="shared" si="2"/>
        <v>-0.0952540107</v>
      </c>
      <c r="H721" s="50">
        <v>8866.0</v>
      </c>
      <c r="I721" s="98">
        <f t="shared" si="3"/>
        <v>0.09173747075</v>
      </c>
      <c r="J721" s="50">
        <v>7434.0</v>
      </c>
      <c r="K721" s="98">
        <f t="shared" si="4"/>
        <v>-0.1615159035</v>
      </c>
      <c r="L721" s="98">
        <f t="shared" si="7"/>
        <v>0.7784688995</v>
      </c>
    </row>
    <row r="722">
      <c r="A722" s="20" t="s">
        <v>1682</v>
      </c>
      <c r="B722" s="29" t="s">
        <v>1800</v>
      </c>
      <c r="C722" s="50">
        <v>15251.0</v>
      </c>
      <c r="D722" s="50">
        <v>24361.0</v>
      </c>
      <c r="E722" s="98">
        <f t="shared" si="6"/>
        <v>0.5973378795</v>
      </c>
      <c r="F722" s="50">
        <v>25777.0</v>
      </c>
      <c r="G722" s="98">
        <f t="shared" si="2"/>
        <v>0.05812569271</v>
      </c>
      <c r="H722" s="50">
        <v>25870.0</v>
      </c>
      <c r="I722" s="98">
        <f t="shared" si="3"/>
        <v>0.003607867479</v>
      </c>
      <c r="J722" s="50">
        <v>22929.0</v>
      </c>
      <c r="K722" s="98">
        <f t="shared" si="4"/>
        <v>-0.1136838036</v>
      </c>
      <c r="L722" s="98">
        <f t="shared" si="7"/>
        <v>0.5034423972</v>
      </c>
    </row>
    <row r="723">
      <c r="A723" s="20" t="s">
        <v>1809</v>
      </c>
      <c r="B723" s="29" t="s">
        <v>1800</v>
      </c>
      <c r="C723" s="50">
        <v>14257.0</v>
      </c>
      <c r="D723" s="50">
        <v>14422.0</v>
      </c>
      <c r="E723" s="98">
        <f t="shared" si="6"/>
        <v>0.01157326226</v>
      </c>
      <c r="F723" s="50">
        <v>13438.0</v>
      </c>
      <c r="G723" s="98">
        <f t="shared" si="2"/>
        <v>-0.06822909444</v>
      </c>
      <c r="H723" s="50">
        <v>14063.0</v>
      </c>
      <c r="I723" s="98">
        <f t="shared" si="3"/>
        <v>0.04650989731</v>
      </c>
      <c r="J723" s="50">
        <v>12936.0</v>
      </c>
      <c r="K723" s="98">
        <f t="shared" si="4"/>
        <v>-0.08013937282</v>
      </c>
      <c r="L723" s="98">
        <f t="shared" si="7"/>
        <v>-0.09265623904</v>
      </c>
    </row>
    <row r="724">
      <c r="A724" s="20" t="s">
        <v>1530</v>
      </c>
      <c r="B724" s="29" t="s">
        <v>1800</v>
      </c>
      <c r="C724" s="50">
        <v>21700.0</v>
      </c>
      <c r="D724" s="50">
        <v>24724.0</v>
      </c>
      <c r="E724" s="98">
        <f t="shared" si="6"/>
        <v>0.1393548387</v>
      </c>
      <c r="F724" s="50">
        <v>23998.0</v>
      </c>
      <c r="G724" s="98">
        <f t="shared" si="2"/>
        <v>-0.02936418055</v>
      </c>
      <c r="H724" s="50">
        <v>25143.0</v>
      </c>
      <c r="I724" s="98">
        <f t="shared" si="3"/>
        <v>0.04771230936</v>
      </c>
      <c r="J724" s="50">
        <v>25171.0</v>
      </c>
      <c r="K724" s="98">
        <f t="shared" si="4"/>
        <v>0.001113630036</v>
      </c>
      <c r="L724" s="98">
        <f t="shared" si="7"/>
        <v>0.1599539171</v>
      </c>
    </row>
    <row r="725">
      <c r="A725" s="20" t="s">
        <v>1280</v>
      </c>
      <c r="B725" s="29" t="s">
        <v>1800</v>
      </c>
      <c r="C725" s="50">
        <v>10623.0</v>
      </c>
      <c r="D725" s="50">
        <v>10128.0</v>
      </c>
      <c r="E725" s="98">
        <f t="shared" si="6"/>
        <v>-0.0465970065</v>
      </c>
      <c r="F725" s="50">
        <v>9034.0</v>
      </c>
      <c r="G725" s="98">
        <f t="shared" si="2"/>
        <v>-0.1080173776</v>
      </c>
      <c r="H725" s="50">
        <v>9210.0</v>
      </c>
      <c r="I725" s="98">
        <f t="shared" si="3"/>
        <v>0.01948195705</v>
      </c>
      <c r="J725" s="50">
        <v>8180.0</v>
      </c>
      <c r="K725" s="98">
        <f t="shared" si="4"/>
        <v>-0.111834962</v>
      </c>
      <c r="L725" s="98">
        <f t="shared" si="7"/>
        <v>-0.2299727007</v>
      </c>
    </row>
    <row r="726">
      <c r="A726" s="20" t="s">
        <v>1810</v>
      </c>
      <c r="B726" s="29" t="s">
        <v>1800</v>
      </c>
      <c r="C726" s="50">
        <v>6179.0</v>
      </c>
      <c r="D726" s="50">
        <v>12170.0</v>
      </c>
      <c r="E726" s="98">
        <f t="shared" si="6"/>
        <v>0.9695743648</v>
      </c>
      <c r="F726" s="50">
        <v>14138.0</v>
      </c>
      <c r="G726" s="98">
        <f t="shared" si="2"/>
        <v>0.1617091208</v>
      </c>
      <c r="H726" s="50">
        <v>15907.0</v>
      </c>
      <c r="I726" s="98">
        <f t="shared" si="3"/>
        <v>0.1251237799</v>
      </c>
      <c r="J726" s="50">
        <v>17508.0</v>
      </c>
      <c r="K726" s="98">
        <f t="shared" si="4"/>
        <v>0.1006475137</v>
      </c>
      <c r="L726" s="98">
        <f t="shared" si="7"/>
        <v>1.833468199</v>
      </c>
    </row>
    <row r="727">
      <c r="A727" s="20" t="s">
        <v>1811</v>
      </c>
      <c r="B727" s="29" t="s">
        <v>1800</v>
      </c>
      <c r="C727" s="50">
        <v>8494.0</v>
      </c>
      <c r="D727" s="50">
        <v>10444.0</v>
      </c>
      <c r="E727" s="98">
        <f t="shared" si="6"/>
        <v>0.2295738168</v>
      </c>
      <c r="F727" s="50">
        <v>10379.0</v>
      </c>
      <c r="G727" s="98">
        <f t="shared" si="2"/>
        <v>-0.006223669092</v>
      </c>
      <c r="H727" s="50">
        <v>10132.0</v>
      </c>
      <c r="I727" s="98">
        <f t="shared" si="3"/>
        <v>-0.02379805376</v>
      </c>
      <c r="J727" s="50">
        <v>9855.0</v>
      </c>
      <c r="K727" s="98">
        <f t="shared" si="4"/>
        <v>-0.02733912357</v>
      </c>
      <c r="L727" s="98">
        <f t="shared" si="7"/>
        <v>0.1602307511</v>
      </c>
    </row>
    <row r="728">
      <c r="A728" s="20" t="s">
        <v>1736</v>
      </c>
      <c r="B728" s="29" t="s">
        <v>1800</v>
      </c>
      <c r="C728" s="50">
        <v>3122.0</v>
      </c>
      <c r="D728" s="50">
        <v>11393.0</v>
      </c>
      <c r="E728" s="98">
        <f t="shared" si="6"/>
        <v>2.649263293</v>
      </c>
      <c r="F728" s="50">
        <v>14273.0</v>
      </c>
      <c r="G728" s="98">
        <f t="shared" si="2"/>
        <v>0.2527867989</v>
      </c>
      <c r="H728" s="50">
        <v>20647.0</v>
      </c>
      <c r="I728" s="98">
        <f t="shared" si="3"/>
        <v>0.4465774539</v>
      </c>
      <c r="J728" s="50">
        <v>17254.0</v>
      </c>
      <c r="K728" s="98">
        <f t="shared" si="4"/>
        <v>-0.1643338015</v>
      </c>
      <c r="L728" s="98">
        <f t="shared" si="7"/>
        <v>4.526585522</v>
      </c>
    </row>
    <row r="729">
      <c r="A729" s="20" t="s">
        <v>323</v>
      </c>
      <c r="B729" s="29" t="s">
        <v>1800</v>
      </c>
      <c r="C729" s="50">
        <v>16797.0</v>
      </c>
      <c r="D729" s="50">
        <v>20884.0</v>
      </c>
      <c r="E729" s="98">
        <f t="shared" si="6"/>
        <v>0.243317259</v>
      </c>
      <c r="F729" s="50">
        <v>21946.0</v>
      </c>
      <c r="G729" s="98">
        <f t="shared" si="2"/>
        <v>0.05085232714</v>
      </c>
      <c r="H729" s="50">
        <v>22024.0</v>
      </c>
      <c r="I729" s="98">
        <f t="shared" si="3"/>
        <v>0.003554178438</v>
      </c>
      <c r="J729" s="50">
        <v>20889.0</v>
      </c>
      <c r="K729" s="98">
        <f t="shared" si="4"/>
        <v>-0.05153468943</v>
      </c>
      <c r="L729" s="98">
        <f t="shared" si="7"/>
        <v>0.2436149312</v>
      </c>
    </row>
    <row r="730">
      <c r="A730" s="20" t="s">
        <v>1812</v>
      </c>
      <c r="B730" s="29" t="s">
        <v>1800</v>
      </c>
      <c r="C730" s="50">
        <v>6994.0</v>
      </c>
      <c r="D730" s="50">
        <v>12681.0</v>
      </c>
      <c r="E730" s="98">
        <f t="shared" si="6"/>
        <v>0.8131255362</v>
      </c>
      <c r="F730" s="50">
        <v>13452.0</v>
      </c>
      <c r="G730" s="98">
        <f t="shared" si="2"/>
        <v>0.06079962148</v>
      </c>
      <c r="H730" s="50">
        <v>14366.0</v>
      </c>
      <c r="I730" s="98">
        <f t="shared" si="3"/>
        <v>0.06794528695</v>
      </c>
      <c r="J730" s="50">
        <v>15222.0</v>
      </c>
      <c r="K730" s="98">
        <f t="shared" si="4"/>
        <v>0.05958513156</v>
      </c>
      <c r="L730" s="98">
        <f t="shared" si="7"/>
        <v>1.176436946</v>
      </c>
    </row>
    <row r="731">
      <c r="A731" s="20" t="s">
        <v>1813</v>
      </c>
      <c r="B731" s="29" t="s">
        <v>1800</v>
      </c>
      <c r="C731" s="50">
        <v>4258.0</v>
      </c>
      <c r="D731" s="50">
        <v>8700.0</v>
      </c>
      <c r="E731" s="98">
        <f t="shared" si="6"/>
        <v>1.043212776</v>
      </c>
      <c r="F731" s="50">
        <v>7624.0</v>
      </c>
      <c r="G731" s="98">
        <f t="shared" si="2"/>
        <v>-0.1236781609</v>
      </c>
      <c r="H731" s="50">
        <v>7772.0</v>
      </c>
      <c r="I731" s="98">
        <f t="shared" si="3"/>
        <v>0.01941238195</v>
      </c>
      <c r="J731" s="50">
        <v>6071.0</v>
      </c>
      <c r="K731" s="98">
        <f t="shared" si="4"/>
        <v>-0.2188625836</v>
      </c>
      <c r="L731" s="98">
        <f t="shared" si="7"/>
        <v>0.4257867543</v>
      </c>
    </row>
    <row r="732">
      <c r="A732" s="20" t="s">
        <v>1176</v>
      </c>
      <c r="B732" s="29" t="s">
        <v>1800</v>
      </c>
      <c r="C732" s="50">
        <v>10548.0</v>
      </c>
      <c r="D732" s="50">
        <v>16060.0</v>
      </c>
      <c r="E732" s="98">
        <f t="shared" si="6"/>
        <v>0.5225635192</v>
      </c>
      <c r="F732" s="50">
        <v>14715.0</v>
      </c>
      <c r="G732" s="98">
        <f t="shared" si="2"/>
        <v>-0.08374844334</v>
      </c>
      <c r="H732" s="50">
        <v>19235.0</v>
      </c>
      <c r="I732" s="98">
        <f t="shared" si="3"/>
        <v>0.3071695549</v>
      </c>
      <c r="J732" s="50">
        <v>16495.0</v>
      </c>
      <c r="K732" s="98">
        <f t="shared" si="4"/>
        <v>-0.1424486613</v>
      </c>
      <c r="L732" s="98">
        <f t="shared" si="7"/>
        <v>0.5638035647</v>
      </c>
    </row>
    <row r="733">
      <c r="A733" s="20" t="s">
        <v>1814</v>
      </c>
      <c r="B733" s="29" t="s">
        <v>1800</v>
      </c>
      <c r="C733" s="50">
        <v>4133.0</v>
      </c>
      <c r="D733" s="50">
        <v>14748.0</v>
      </c>
      <c r="E733" s="98">
        <f t="shared" si="6"/>
        <v>2.568352286</v>
      </c>
      <c r="F733" s="50">
        <v>13656.0</v>
      </c>
      <c r="G733" s="98">
        <f t="shared" si="2"/>
        <v>-0.07404393816</v>
      </c>
      <c r="H733" s="50">
        <v>12823.0</v>
      </c>
      <c r="I733" s="98">
        <f t="shared" si="3"/>
        <v>-0.06099882835</v>
      </c>
      <c r="J733" s="50">
        <v>12068.0</v>
      </c>
      <c r="K733" s="98">
        <f t="shared" si="4"/>
        <v>-0.05887857756</v>
      </c>
      <c r="L733" s="98">
        <f t="shared" si="7"/>
        <v>1.919912896</v>
      </c>
    </row>
    <row r="734">
      <c r="A734" s="20" t="s">
        <v>1815</v>
      </c>
      <c r="B734" s="29" t="s">
        <v>1800</v>
      </c>
      <c r="C734" s="50">
        <v>11451.0</v>
      </c>
      <c r="D734" s="50">
        <v>19200.0</v>
      </c>
      <c r="E734" s="98">
        <f t="shared" si="6"/>
        <v>0.6767094577</v>
      </c>
      <c r="F734" s="50">
        <v>20744.0</v>
      </c>
      <c r="G734" s="98">
        <f t="shared" si="2"/>
        <v>0.08041666667</v>
      </c>
      <c r="H734" s="50">
        <v>22120.0</v>
      </c>
      <c r="I734" s="98">
        <f t="shared" si="3"/>
        <v>0.06633243347</v>
      </c>
      <c r="J734" s="50">
        <v>21712.0</v>
      </c>
      <c r="K734" s="98">
        <f t="shared" si="4"/>
        <v>-0.01844484629</v>
      </c>
      <c r="L734" s="98">
        <f t="shared" si="7"/>
        <v>0.8960789451</v>
      </c>
    </row>
    <row r="735">
      <c r="A735" s="20" t="s">
        <v>1816</v>
      </c>
      <c r="B735" s="29" t="s">
        <v>1800</v>
      </c>
      <c r="C735" s="50">
        <v>1704.0</v>
      </c>
      <c r="D735" s="50">
        <v>2930.0</v>
      </c>
      <c r="E735" s="98">
        <f t="shared" si="6"/>
        <v>0.7194835681</v>
      </c>
      <c r="F735" s="50">
        <v>3734.0</v>
      </c>
      <c r="G735" s="98">
        <f t="shared" si="2"/>
        <v>0.2744027304</v>
      </c>
      <c r="H735" s="50">
        <v>4157.0</v>
      </c>
      <c r="I735" s="98">
        <f t="shared" si="3"/>
        <v>0.1132833423</v>
      </c>
      <c r="J735" s="50">
        <v>3535.0</v>
      </c>
      <c r="K735" s="98">
        <f t="shared" si="4"/>
        <v>-0.149627135</v>
      </c>
      <c r="L735" s="98">
        <f t="shared" si="7"/>
        <v>1.074530516</v>
      </c>
    </row>
    <row r="736">
      <c r="A736" s="20" t="s">
        <v>1227</v>
      </c>
      <c r="B736" s="29" t="s">
        <v>1800</v>
      </c>
      <c r="C736" s="50">
        <v>10718.0</v>
      </c>
      <c r="D736" s="50">
        <v>16861.0</v>
      </c>
      <c r="E736" s="98">
        <f t="shared" si="6"/>
        <v>0.5731479754</v>
      </c>
      <c r="F736" s="50">
        <v>15495.0</v>
      </c>
      <c r="G736" s="98">
        <f t="shared" si="2"/>
        <v>-0.08101536089</v>
      </c>
      <c r="H736" s="50">
        <v>14776.0</v>
      </c>
      <c r="I736" s="98">
        <f t="shared" si="3"/>
        <v>-0.04640206518</v>
      </c>
      <c r="J736" s="50">
        <v>13382.0</v>
      </c>
      <c r="K736" s="98">
        <f t="shared" si="4"/>
        <v>-0.0943421765</v>
      </c>
      <c r="L736" s="98">
        <f t="shared" si="7"/>
        <v>0.2485538347</v>
      </c>
    </row>
    <row r="737">
      <c r="A737" s="20" t="s">
        <v>1132</v>
      </c>
      <c r="B737" s="29" t="s">
        <v>1800</v>
      </c>
      <c r="C737" s="50">
        <v>15563.0</v>
      </c>
      <c r="D737" s="50">
        <v>15826.0</v>
      </c>
      <c r="E737" s="98">
        <f t="shared" si="6"/>
        <v>0.01689905545</v>
      </c>
      <c r="F737" s="50">
        <v>14750.0</v>
      </c>
      <c r="G737" s="98">
        <f t="shared" si="2"/>
        <v>-0.06798938456</v>
      </c>
      <c r="H737" s="50">
        <v>14129.0</v>
      </c>
      <c r="I737" s="98">
        <f t="shared" si="3"/>
        <v>-0.04210169492</v>
      </c>
      <c r="J737" s="50">
        <v>12718.0</v>
      </c>
      <c r="K737" s="98">
        <f t="shared" si="4"/>
        <v>-0.09986552481</v>
      </c>
      <c r="L737" s="98">
        <f t="shared" si="7"/>
        <v>-0.1828053717</v>
      </c>
    </row>
    <row r="738">
      <c r="A738" s="20" t="s">
        <v>1817</v>
      </c>
      <c r="B738" s="29" t="s">
        <v>1800</v>
      </c>
      <c r="C738" s="50">
        <v>17475.0</v>
      </c>
      <c r="D738" s="50">
        <v>18148.0</v>
      </c>
      <c r="E738" s="98">
        <f t="shared" si="6"/>
        <v>0.03851216023</v>
      </c>
      <c r="F738" s="50">
        <v>16240.0</v>
      </c>
      <c r="G738" s="98">
        <f t="shared" si="2"/>
        <v>-0.1051355521</v>
      </c>
      <c r="H738" s="50">
        <v>14462.0</v>
      </c>
      <c r="I738" s="98">
        <f t="shared" si="3"/>
        <v>-0.1094827586</v>
      </c>
      <c r="J738" s="50">
        <v>11970.0</v>
      </c>
      <c r="K738" s="98">
        <f t="shared" si="4"/>
        <v>-0.1723136496</v>
      </c>
      <c r="L738" s="98">
        <f t="shared" si="7"/>
        <v>-0.3150214592</v>
      </c>
    </row>
    <row r="739">
      <c r="A739" s="20" t="s">
        <v>1634</v>
      </c>
      <c r="B739" s="29" t="s">
        <v>1800</v>
      </c>
      <c r="C739" s="50">
        <v>16853.0</v>
      </c>
      <c r="D739" s="50">
        <v>18288.0</v>
      </c>
      <c r="E739" s="98">
        <f t="shared" si="6"/>
        <v>0.08514804486</v>
      </c>
      <c r="F739" s="50">
        <v>18314.0</v>
      </c>
      <c r="G739" s="98">
        <f t="shared" si="2"/>
        <v>0.001421697288</v>
      </c>
      <c r="H739" s="50">
        <v>27179.0</v>
      </c>
      <c r="I739" s="98">
        <f t="shared" si="3"/>
        <v>0.4840559135</v>
      </c>
      <c r="J739" s="50">
        <v>33327.0</v>
      </c>
      <c r="K739" s="98">
        <f t="shared" si="4"/>
        <v>0.2262040546</v>
      </c>
      <c r="L739" s="98">
        <f t="shared" si="7"/>
        <v>0.9775114223</v>
      </c>
    </row>
    <row r="740">
      <c r="A740" s="20" t="s">
        <v>1818</v>
      </c>
      <c r="B740" s="29" t="s">
        <v>1800</v>
      </c>
      <c r="C740" s="50">
        <v>3713.0</v>
      </c>
      <c r="D740" s="50">
        <v>13386.0</v>
      </c>
      <c r="E740" s="98">
        <f t="shared" si="6"/>
        <v>2.605171021</v>
      </c>
      <c r="F740" s="50">
        <v>12119.0</v>
      </c>
      <c r="G740" s="98">
        <f t="shared" si="2"/>
        <v>-0.09465112804</v>
      </c>
      <c r="H740" s="50">
        <v>11674.0</v>
      </c>
      <c r="I740" s="98">
        <f t="shared" si="3"/>
        <v>-0.03671920125</v>
      </c>
      <c r="J740" s="50">
        <v>12001.0</v>
      </c>
      <c r="K740" s="98">
        <f t="shared" si="4"/>
        <v>0.02801096454</v>
      </c>
      <c r="L740" s="98">
        <f t="shared" si="7"/>
        <v>2.232157285</v>
      </c>
    </row>
    <row r="741">
      <c r="A741" s="20" t="s">
        <v>1819</v>
      </c>
      <c r="B741" s="29" t="s">
        <v>1800</v>
      </c>
      <c r="C741" s="50">
        <v>22735.0</v>
      </c>
      <c r="D741" s="50">
        <v>31423.0</v>
      </c>
      <c r="E741" s="98">
        <f t="shared" si="6"/>
        <v>0.3821420717</v>
      </c>
      <c r="F741" s="50">
        <v>34047.0</v>
      </c>
      <c r="G741" s="98">
        <f t="shared" si="2"/>
        <v>0.08350571238</v>
      </c>
      <c r="H741" s="50">
        <v>32346.0</v>
      </c>
      <c r="I741" s="98">
        <f t="shared" si="3"/>
        <v>-0.04996034893</v>
      </c>
      <c r="J741" s="50">
        <v>30352.0</v>
      </c>
      <c r="K741" s="98">
        <f t="shared" si="4"/>
        <v>-0.06164595313</v>
      </c>
      <c r="L741" s="98">
        <f t="shared" si="7"/>
        <v>0.3350340884</v>
      </c>
    </row>
    <row r="742">
      <c r="A742" s="20" t="s">
        <v>1820</v>
      </c>
      <c r="B742" s="29" t="s">
        <v>1800</v>
      </c>
      <c r="C742" s="50">
        <v>32355.0</v>
      </c>
      <c r="D742" s="50">
        <v>41207.0</v>
      </c>
      <c r="E742" s="98">
        <f t="shared" si="6"/>
        <v>0.2735898625</v>
      </c>
      <c r="F742" s="50">
        <v>38402.0</v>
      </c>
      <c r="G742" s="98">
        <f t="shared" si="2"/>
        <v>-0.06807095882</v>
      </c>
      <c r="H742" s="50">
        <v>42673.0</v>
      </c>
      <c r="I742" s="98">
        <f t="shared" si="3"/>
        <v>0.1112181657</v>
      </c>
      <c r="J742" s="50">
        <v>41112.0</v>
      </c>
      <c r="K742" s="98">
        <f t="shared" si="4"/>
        <v>-0.03658050758</v>
      </c>
      <c r="L742" s="98">
        <f t="shared" si="7"/>
        <v>0.2706536857</v>
      </c>
    </row>
    <row r="743">
      <c r="A743" s="20" t="s">
        <v>1563</v>
      </c>
      <c r="B743" s="29" t="s">
        <v>1800</v>
      </c>
      <c r="C743" s="50">
        <v>8582.0</v>
      </c>
      <c r="D743" s="50">
        <v>10142.0</v>
      </c>
      <c r="E743" s="98">
        <f t="shared" si="6"/>
        <v>0.1817758098</v>
      </c>
      <c r="F743" s="50">
        <v>9894.0</v>
      </c>
      <c r="G743" s="98">
        <f t="shared" si="2"/>
        <v>-0.02445277066</v>
      </c>
      <c r="H743" s="50">
        <v>9707.0</v>
      </c>
      <c r="I743" s="98">
        <f t="shared" si="3"/>
        <v>-0.01890034364</v>
      </c>
      <c r="J743" s="50">
        <v>8338.0</v>
      </c>
      <c r="K743" s="98">
        <f t="shared" si="4"/>
        <v>-0.1410322448</v>
      </c>
      <c r="L743" s="98">
        <f t="shared" si="7"/>
        <v>-0.02843160103</v>
      </c>
    </row>
    <row r="744">
      <c r="A744" s="20" t="s">
        <v>1692</v>
      </c>
      <c r="B744" s="29" t="s">
        <v>1800</v>
      </c>
      <c r="C744" s="50">
        <v>15298.0</v>
      </c>
      <c r="D744" s="50">
        <v>14735.0</v>
      </c>
      <c r="E744" s="98">
        <f t="shared" si="6"/>
        <v>-0.03680219637</v>
      </c>
      <c r="F744" s="50">
        <v>13815.0</v>
      </c>
      <c r="G744" s="98">
        <f t="shared" si="2"/>
        <v>-0.06243637598</v>
      </c>
      <c r="H744" s="50">
        <v>13534.0</v>
      </c>
      <c r="I744" s="98">
        <f t="shared" si="3"/>
        <v>-0.02034020992</v>
      </c>
      <c r="J744" s="50">
        <v>11969.0</v>
      </c>
      <c r="K744" s="98">
        <f t="shared" si="4"/>
        <v>-0.1156346978</v>
      </c>
      <c r="L744" s="98">
        <f t="shared" si="7"/>
        <v>-0.2176101451</v>
      </c>
    </row>
    <row r="745">
      <c r="A745" s="20" t="s">
        <v>1695</v>
      </c>
      <c r="B745" s="29" t="s">
        <v>1800</v>
      </c>
      <c r="C745" s="50">
        <v>17326.0</v>
      </c>
      <c r="D745" s="50">
        <v>24927.0</v>
      </c>
      <c r="E745" s="98">
        <f t="shared" si="6"/>
        <v>0.4387048367</v>
      </c>
      <c r="F745" s="50">
        <v>26154.0</v>
      </c>
      <c r="G745" s="98">
        <f t="shared" si="2"/>
        <v>0.0492237333</v>
      </c>
      <c r="H745" s="50">
        <v>29240.0</v>
      </c>
      <c r="I745" s="98">
        <f t="shared" si="3"/>
        <v>0.1179934236</v>
      </c>
      <c r="J745" s="50">
        <v>26424.0</v>
      </c>
      <c r="K745" s="98">
        <f t="shared" si="4"/>
        <v>-0.09630642955</v>
      </c>
      <c r="L745" s="98">
        <f t="shared" si="7"/>
        <v>0.5251067759</v>
      </c>
    </row>
    <row r="746">
      <c r="A746" s="20" t="s">
        <v>1234</v>
      </c>
      <c r="B746" s="29" t="s">
        <v>1800</v>
      </c>
      <c r="C746" s="50">
        <v>12453.0</v>
      </c>
      <c r="D746" s="50">
        <v>22415.0</v>
      </c>
      <c r="E746" s="98">
        <f t="shared" si="6"/>
        <v>0.7999678792</v>
      </c>
      <c r="F746" s="50">
        <v>22923.0</v>
      </c>
      <c r="G746" s="98">
        <f t="shared" si="2"/>
        <v>0.02266339505</v>
      </c>
      <c r="H746" s="50">
        <v>20739.0</v>
      </c>
      <c r="I746" s="98">
        <f t="shared" si="3"/>
        <v>-0.0952754875</v>
      </c>
      <c r="J746" s="50">
        <v>18951.0</v>
      </c>
      <c r="K746" s="98">
        <f t="shared" si="4"/>
        <v>-0.08621437871</v>
      </c>
      <c r="L746" s="98">
        <f t="shared" si="7"/>
        <v>0.5218019754</v>
      </c>
    </row>
    <row r="747">
      <c r="A747" s="20" t="s">
        <v>1033</v>
      </c>
      <c r="B747" s="29" t="s">
        <v>1800</v>
      </c>
      <c r="C747" s="50">
        <v>16136.0</v>
      </c>
      <c r="D747" s="50">
        <v>23880.0</v>
      </c>
      <c r="E747" s="98">
        <f t="shared" si="6"/>
        <v>0.4799206743</v>
      </c>
      <c r="F747" s="50">
        <v>22730.0</v>
      </c>
      <c r="G747" s="98">
        <f t="shared" si="2"/>
        <v>-0.04815745394</v>
      </c>
      <c r="H747" s="50">
        <v>23056.0</v>
      </c>
      <c r="I747" s="98">
        <f t="shared" si="3"/>
        <v>0.01434227893</v>
      </c>
      <c r="J747" s="50">
        <v>20986.0</v>
      </c>
      <c r="K747" s="98">
        <f t="shared" si="4"/>
        <v>-0.0897814018</v>
      </c>
      <c r="L747" s="98">
        <f t="shared" si="7"/>
        <v>0.3005701537</v>
      </c>
    </row>
    <row r="748">
      <c r="A748" s="20" t="s">
        <v>1821</v>
      </c>
      <c r="B748" s="29" t="s">
        <v>1800</v>
      </c>
      <c r="C748" s="50">
        <v>17143.0</v>
      </c>
      <c r="D748" s="50">
        <v>21521.0</v>
      </c>
      <c r="E748" s="98">
        <f t="shared" si="6"/>
        <v>0.2553812052</v>
      </c>
      <c r="F748" s="50">
        <v>21845.0</v>
      </c>
      <c r="G748" s="98">
        <f t="shared" si="2"/>
        <v>0.0150550625</v>
      </c>
      <c r="H748" s="50">
        <v>23588.0</v>
      </c>
      <c r="I748" s="98">
        <f t="shared" si="3"/>
        <v>0.0797894255</v>
      </c>
      <c r="J748" s="50">
        <v>24152.0</v>
      </c>
      <c r="K748" s="98">
        <f t="shared" si="4"/>
        <v>0.02391046295</v>
      </c>
      <c r="L748" s="98">
        <f t="shared" si="7"/>
        <v>0.4088549262</v>
      </c>
    </row>
    <row r="749">
      <c r="A749" s="20" t="s">
        <v>1783</v>
      </c>
      <c r="B749" s="29" t="s">
        <v>1800</v>
      </c>
      <c r="C749" s="50">
        <v>17802.0</v>
      </c>
      <c r="D749" s="50">
        <v>20030.0</v>
      </c>
      <c r="E749" s="98">
        <f t="shared" si="6"/>
        <v>0.125154477</v>
      </c>
      <c r="F749" s="50">
        <v>19809.0</v>
      </c>
      <c r="G749" s="98">
        <f t="shared" si="2"/>
        <v>-0.01103344983</v>
      </c>
      <c r="H749" s="50">
        <v>21243.0</v>
      </c>
      <c r="I749" s="98">
        <f t="shared" si="3"/>
        <v>0.07239133727</v>
      </c>
      <c r="J749" s="50">
        <v>19489.0</v>
      </c>
      <c r="K749" s="98">
        <f t="shared" si="4"/>
        <v>-0.08256837546</v>
      </c>
      <c r="L749" s="98">
        <f t="shared" si="7"/>
        <v>0.09476463319</v>
      </c>
    </row>
    <row r="750">
      <c r="A750" s="20" t="s">
        <v>1641</v>
      </c>
      <c r="B750" s="29" t="s">
        <v>1800</v>
      </c>
      <c r="C750" s="50">
        <v>14911.0</v>
      </c>
      <c r="D750" s="50">
        <v>14089.0</v>
      </c>
      <c r="E750" s="98">
        <f t="shared" si="6"/>
        <v>-0.05512708739</v>
      </c>
      <c r="F750" s="50">
        <v>13886.0</v>
      </c>
      <c r="G750" s="98">
        <f t="shared" si="2"/>
        <v>-0.01440840372</v>
      </c>
      <c r="H750" s="50">
        <v>12774.0</v>
      </c>
      <c r="I750" s="98">
        <f t="shared" si="3"/>
        <v>-0.08008065678</v>
      </c>
      <c r="J750" s="50">
        <v>11339.0</v>
      </c>
      <c r="K750" s="98">
        <f t="shared" si="4"/>
        <v>-0.1123375607</v>
      </c>
      <c r="L750" s="98">
        <f t="shared" si="7"/>
        <v>-0.2395546912</v>
      </c>
    </row>
    <row r="751">
      <c r="A751" s="20" t="s">
        <v>1822</v>
      </c>
      <c r="B751" s="29" t="s">
        <v>1800</v>
      </c>
      <c r="C751" s="50">
        <v>18213.0</v>
      </c>
      <c r="D751" s="50">
        <v>49474.0</v>
      </c>
      <c r="E751" s="98">
        <f t="shared" si="6"/>
        <v>1.716411355</v>
      </c>
      <c r="F751" s="50">
        <v>49645.0</v>
      </c>
      <c r="G751" s="98">
        <f t="shared" si="2"/>
        <v>0.003456360917</v>
      </c>
      <c r="H751" s="50">
        <v>51411.0</v>
      </c>
      <c r="I751" s="98">
        <f t="shared" si="3"/>
        <v>0.03557256521</v>
      </c>
      <c r="J751" s="50">
        <v>49729.0</v>
      </c>
      <c r="K751" s="98">
        <f t="shared" si="4"/>
        <v>-0.03271673377</v>
      </c>
      <c r="L751" s="98">
        <f t="shared" si="7"/>
        <v>1.730412343</v>
      </c>
    </row>
    <row r="752">
      <c r="A752" s="20" t="s">
        <v>154</v>
      </c>
      <c r="B752" s="29" t="s">
        <v>1800</v>
      </c>
      <c r="C752" s="50">
        <v>9265.0</v>
      </c>
      <c r="D752" s="50">
        <v>12397.0</v>
      </c>
      <c r="E752" s="98">
        <f t="shared" si="6"/>
        <v>0.3380464112</v>
      </c>
      <c r="F752" s="50">
        <v>12005.0</v>
      </c>
      <c r="G752" s="98">
        <f t="shared" si="2"/>
        <v>-0.03162055336</v>
      </c>
      <c r="H752" s="50">
        <v>11859.0</v>
      </c>
      <c r="I752" s="98">
        <f t="shared" si="3"/>
        <v>-0.01216159933</v>
      </c>
      <c r="J752" s="50">
        <v>10363.0</v>
      </c>
      <c r="K752" s="98">
        <f t="shared" si="4"/>
        <v>-0.1261489164</v>
      </c>
      <c r="L752" s="98">
        <f t="shared" si="7"/>
        <v>0.1185105235</v>
      </c>
    </row>
    <row r="753">
      <c r="A753" s="20" t="s">
        <v>1823</v>
      </c>
      <c r="B753" s="29" t="s">
        <v>1800</v>
      </c>
      <c r="C753" s="50">
        <v>12462.0</v>
      </c>
      <c r="D753" s="50">
        <v>19072.0</v>
      </c>
      <c r="E753" s="98">
        <f t="shared" si="6"/>
        <v>0.5304124539</v>
      </c>
      <c r="F753" s="50">
        <v>18487.0</v>
      </c>
      <c r="G753" s="98">
        <f t="shared" si="2"/>
        <v>-0.03067323826</v>
      </c>
      <c r="H753" s="50">
        <v>18342.0</v>
      </c>
      <c r="I753" s="98">
        <f t="shared" si="3"/>
        <v>-0.007843349381</v>
      </c>
      <c r="J753" s="50">
        <v>16761.0</v>
      </c>
      <c r="K753" s="98">
        <f t="shared" si="4"/>
        <v>-0.08619561662</v>
      </c>
      <c r="L753" s="98">
        <f t="shared" si="7"/>
        <v>0.3449687049</v>
      </c>
    </row>
    <row r="754">
      <c r="A754" s="20" t="s">
        <v>1824</v>
      </c>
      <c r="B754" s="29" t="s">
        <v>1800</v>
      </c>
      <c r="C754" s="50">
        <v>15121.0</v>
      </c>
      <c r="D754" s="50">
        <v>23754.0</v>
      </c>
      <c r="E754" s="98">
        <f t="shared" si="6"/>
        <v>0.5709278487</v>
      </c>
      <c r="F754" s="50">
        <v>24000.0</v>
      </c>
      <c r="G754" s="98">
        <f t="shared" si="2"/>
        <v>0.01035615054</v>
      </c>
      <c r="H754" s="50">
        <v>22665.0</v>
      </c>
      <c r="I754" s="98">
        <f t="shared" si="3"/>
        <v>-0.055625</v>
      </c>
      <c r="J754" s="50">
        <v>22210.0</v>
      </c>
      <c r="K754" s="98">
        <f t="shared" si="4"/>
        <v>-0.02007500552</v>
      </c>
      <c r="L754" s="98">
        <f t="shared" si="7"/>
        <v>0.4688181999</v>
      </c>
    </row>
    <row r="755">
      <c r="A755" s="20" t="s">
        <v>1825</v>
      </c>
      <c r="B755" s="29" t="s">
        <v>1800</v>
      </c>
      <c r="C755" s="50">
        <v>3722.0</v>
      </c>
      <c r="D755" s="50">
        <v>5883.0</v>
      </c>
      <c r="E755" s="98">
        <f t="shared" si="6"/>
        <v>0.580601827</v>
      </c>
      <c r="F755" s="50">
        <v>7490.0</v>
      </c>
      <c r="G755" s="98">
        <f t="shared" si="2"/>
        <v>0.2731599524</v>
      </c>
      <c r="H755" s="50">
        <v>8358.0</v>
      </c>
      <c r="I755" s="98">
        <f t="shared" si="3"/>
        <v>0.1158878505</v>
      </c>
      <c r="J755" s="50">
        <v>6864.0</v>
      </c>
      <c r="K755" s="98">
        <f t="shared" si="4"/>
        <v>-0.1787508973</v>
      </c>
      <c r="L755" s="98">
        <f t="shared" si="7"/>
        <v>0.8441698012</v>
      </c>
    </row>
    <row r="756">
      <c r="A756" s="20" t="s">
        <v>1826</v>
      </c>
      <c r="B756" s="29" t="s">
        <v>1800</v>
      </c>
      <c r="C756" s="50">
        <v>6998.0</v>
      </c>
      <c r="D756" s="50">
        <v>11614.0</v>
      </c>
      <c r="E756" s="98">
        <f t="shared" si="6"/>
        <v>0.6596170334</v>
      </c>
      <c r="F756" s="50">
        <v>11423.0</v>
      </c>
      <c r="G756" s="98">
        <f t="shared" si="2"/>
        <v>-0.01644566902</v>
      </c>
      <c r="H756" s="50">
        <v>11701.0</v>
      </c>
      <c r="I756" s="98">
        <f t="shared" si="3"/>
        <v>0.02433686422</v>
      </c>
      <c r="J756" s="50">
        <v>9831.0</v>
      </c>
      <c r="K756" s="98">
        <f t="shared" si="4"/>
        <v>-0.1598154004</v>
      </c>
      <c r="L756" s="98">
        <f t="shared" si="7"/>
        <v>0.4048299514</v>
      </c>
    </row>
    <row r="757">
      <c r="A757" s="20" t="s">
        <v>1827</v>
      </c>
      <c r="B757" s="29" t="s">
        <v>1800</v>
      </c>
      <c r="C757" s="50">
        <v>19642.0</v>
      </c>
      <c r="D757" s="50">
        <v>19905.0</v>
      </c>
      <c r="E757" s="98">
        <f t="shared" si="6"/>
        <v>0.01338967519</v>
      </c>
      <c r="F757" s="50">
        <v>18621.0</v>
      </c>
      <c r="G757" s="98">
        <f t="shared" si="2"/>
        <v>-0.06450640543</v>
      </c>
      <c r="H757" s="50">
        <v>17538.0</v>
      </c>
      <c r="I757" s="98">
        <f t="shared" si="3"/>
        <v>-0.05816014178</v>
      </c>
      <c r="J757" s="50">
        <v>15118.0</v>
      </c>
      <c r="K757" s="98">
        <f t="shared" si="4"/>
        <v>-0.1379860874</v>
      </c>
      <c r="L757" s="98">
        <f t="shared" si="7"/>
        <v>-0.2303227777</v>
      </c>
    </row>
    <row r="758">
      <c r="A758" s="20" t="s">
        <v>1828</v>
      </c>
      <c r="B758" s="29" t="s">
        <v>1800</v>
      </c>
      <c r="C758" s="50">
        <v>12517.0</v>
      </c>
      <c r="D758" s="50">
        <v>12827.0</v>
      </c>
      <c r="E758" s="98">
        <f t="shared" si="6"/>
        <v>0.02476631781</v>
      </c>
      <c r="F758" s="50">
        <v>12441.0</v>
      </c>
      <c r="G758" s="98">
        <f t="shared" si="2"/>
        <v>-0.03009277306</v>
      </c>
      <c r="H758" s="50">
        <v>11568.0</v>
      </c>
      <c r="I758" s="98">
        <f t="shared" si="3"/>
        <v>-0.0701712081</v>
      </c>
      <c r="J758" s="50">
        <v>9835.0</v>
      </c>
      <c r="K758" s="98">
        <f t="shared" si="4"/>
        <v>-0.1498098202</v>
      </c>
      <c r="L758" s="98">
        <f t="shared" si="7"/>
        <v>-0.2142685947</v>
      </c>
    </row>
    <row r="759">
      <c r="A759" s="20" t="s">
        <v>1829</v>
      </c>
      <c r="B759" s="29" t="s">
        <v>1800</v>
      </c>
      <c r="C759" s="50">
        <v>10307.0</v>
      </c>
      <c r="D759" s="50">
        <v>11811.0</v>
      </c>
      <c r="E759" s="98">
        <f t="shared" si="6"/>
        <v>0.1459202484</v>
      </c>
      <c r="F759" s="50">
        <v>10714.0</v>
      </c>
      <c r="G759" s="98">
        <f t="shared" si="2"/>
        <v>-0.09287951909</v>
      </c>
      <c r="H759" s="50">
        <v>9819.0</v>
      </c>
      <c r="I759" s="98">
        <f t="shared" si="3"/>
        <v>-0.08353556095</v>
      </c>
      <c r="J759" s="50">
        <v>9224.0</v>
      </c>
      <c r="K759" s="98">
        <f t="shared" si="4"/>
        <v>-0.06059680212</v>
      </c>
      <c r="L759" s="98">
        <f t="shared" si="7"/>
        <v>-0.1050742214</v>
      </c>
    </row>
    <row r="760">
      <c r="A760" s="20" t="s">
        <v>1830</v>
      </c>
      <c r="B760" s="29" t="s">
        <v>1800</v>
      </c>
      <c r="C760" s="50">
        <v>5396.0</v>
      </c>
      <c r="D760" s="50">
        <v>8859.0</v>
      </c>
      <c r="E760" s="98">
        <f t="shared" si="6"/>
        <v>0.6417716827</v>
      </c>
      <c r="F760" s="50">
        <v>9323.0</v>
      </c>
      <c r="G760" s="98">
        <f t="shared" si="2"/>
        <v>0.05237611469</v>
      </c>
      <c r="H760" s="50">
        <v>10510.0</v>
      </c>
      <c r="I760" s="98">
        <f t="shared" si="3"/>
        <v>0.1273195323</v>
      </c>
      <c r="J760" s="50">
        <v>10300.0</v>
      </c>
      <c r="K760" s="98">
        <f t="shared" si="4"/>
        <v>-0.0199809705</v>
      </c>
      <c r="L760" s="98">
        <f t="shared" si="7"/>
        <v>0.9088213491</v>
      </c>
    </row>
    <row r="761">
      <c r="A761" s="20" t="s">
        <v>1831</v>
      </c>
      <c r="B761" s="29" t="s">
        <v>1800</v>
      </c>
      <c r="C761" s="50">
        <v>12014.0</v>
      </c>
      <c r="D761" s="50">
        <v>14150.0</v>
      </c>
      <c r="E761" s="98">
        <f t="shared" si="6"/>
        <v>0.1777925753</v>
      </c>
      <c r="F761" s="50">
        <v>12505.0</v>
      </c>
      <c r="G761" s="98">
        <f t="shared" si="2"/>
        <v>-0.116254417</v>
      </c>
      <c r="H761" s="50">
        <v>12159.0</v>
      </c>
      <c r="I761" s="98">
        <f t="shared" si="3"/>
        <v>-0.02766893243</v>
      </c>
      <c r="J761" s="50">
        <v>10435.0</v>
      </c>
      <c r="K761" s="98">
        <f t="shared" si="4"/>
        <v>-0.141787976</v>
      </c>
      <c r="L761" s="98">
        <f t="shared" si="7"/>
        <v>-0.1314299983</v>
      </c>
    </row>
    <row r="762">
      <c r="A762" s="20" t="s">
        <v>1832</v>
      </c>
      <c r="B762" s="29" t="s">
        <v>1800</v>
      </c>
      <c r="C762" s="50">
        <v>16350.0</v>
      </c>
      <c r="D762" s="50">
        <v>17522.0</v>
      </c>
      <c r="E762" s="98">
        <f t="shared" si="6"/>
        <v>0.07168195719</v>
      </c>
      <c r="F762" s="50">
        <v>16154.0</v>
      </c>
      <c r="G762" s="98">
        <f t="shared" si="2"/>
        <v>-0.07807327931</v>
      </c>
      <c r="H762" s="50">
        <v>15862.0</v>
      </c>
      <c r="I762" s="98">
        <f t="shared" si="3"/>
        <v>-0.01807601832</v>
      </c>
      <c r="J762" s="50">
        <v>14015.0</v>
      </c>
      <c r="K762" s="98">
        <f t="shared" si="4"/>
        <v>-0.1164418106</v>
      </c>
      <c r="L762" s="98">
        <f t="shared" si="7"/>
        <v>-0.1428134557</v>
      </c>
    </row>
    <row r="763">
      <c r="A763" s="20" t="s">
        <v>1833</v>
      </c>
      <c r="B763" s="29" t="s">
        <v>1800</v>
      </c>
      <c r="C763" s="50">
        <v>1890.0</v>
      </c>
      <c r="D763" s="50">
        <v>11156.0</v>
      </c>
      <c r="E763" s="98">
        <f t="shared" si="6"/>
        <v>4.902645503</v>
      </c>
      <c r="F763" s="50">
        <v>12909.0</v>
      </c>
      <c r="G763" s="98">
        <f t="shared" si="2"/>
        <v>0.1571351739</v>
      </c>
      <c r="H763" s="50">
        <v>13312.0</v>
      </c>
      <c r="I763" s="98">
        <f t="shared" si="3"/>
        <v>0.03121852971</v>
      </c>
      <c r="J763" s="50">
        <v>12348.0</v>
      </c>
      <c r="K763" s="98">
        <f t="shared" si="4"/>
        <v>-0.07241586538</v>
      </c>
      <c r="L763" s="98">
        <f t="shared" si="7"/>
        <v>5.533333333</v>
      </c>
    </row>
    <row r="764">
      <c r="A764" s="20" t="s">
        <v>1834</v>
      </c>
      <c r="B764" s="29" t="s">
        <v>1800</v>
      </c>
      <c r="C764" s="50">
        <v>12826.0</v>
      </c>
      <c r="D764" s="50">
        <v>37853.0</v>
      </c>
      <c r="E764" s="98">
        <f t="shared" si="6"/>
        <v>1.951270856</v>
      </c>
      <c r="F764" s="50">
        <v>44423.0</v>
      </c>
      <c r="G764" s="98">
        <f t="shared" si="2"/>
        <v>0.1735661638</v>
      </c>
      <c r="H764" s="50">
        <v>47785.0</v>
      </c>
      <c r="I764" s="98">
        <f t="shared" si="3"/>
        <v>0.07568151633</v>
      </c>
      <c r="J764" s="50">
        <v>52165.0</v>
      </c>
      <c r="K764" s="98">
        <f t="shared" si="4"/>
        <v>0.09166056294</v>
      </c>
      <c r="L764" s="98">
        <f t="shared" si="7"/>
        <v>3.067129269</v>
      </c>
    </row>
    <row r="765">
      <c r="A765" s="20" t="s">
        <v>1835</v>
      </c>
      <c r="B765" s="29" t="s">
        <v>1800</v>
      </c>
      <c r="C765" s="50">
        <v>14913.0</v>
      </c>
      <c r="D765" s="50">
        <v>17447.0</v>
      </c>
      <c r="E765" s="98">
        <f t="shared" si="6"/>
        <v>0.1699188627</v>
      </c>
      <c r="F765" s="50">
        <v>15865.0</v>
      </c>
      <c r="G765" s="98">
        <f t="shared" si="2"/>
        <v>-0.09067461455</v>
      </c>
      <c r="H765" s="50">
        <v>14745.0</v>
      </c>
      <c r="I765" s="98">
        <f t="shared" si="3"/>
        <v>-0.0705956508</v>
      </c>
      <c r="J765" s="50">
        <v>13124.0</v>
      </c>
      <c r="K765" s="98">
        <f t="shared" si="4"/>
        <v>-0.1099355714</v>
      </c>
      <c r="L765" s="98">
        <f t="shared" si="7"/>
        <v>-0.1199624489</v>
      </c>
    </row>
    <row r="766">
      <c r="A766" s="20" t="s">
        <v>1837</v>
      </c>
      <c r="B766" s="29" t="s">
        <v>1800</v>
      </c>
      <c r="C766" s="50">
        <v>9292.0</v>
      </c>
      <c r="D766" s="50">
        <v>15016.0</v>
      </c>
      <c r="E766" s="98">
        <f t="shared" si="6"/>
        <v>0.6160137753</v>
      </c>
      <c r="F766" s="50">
        <v>14832.0</v>
      </c>
      <c r="G766" s="98">
        <f t="shared" si="2"/>
        <v>-0.01225359616</v>
      </c>
      <c r="H766" s="50">
        <v>13800.0</v>
      </c>
      <c r="I766" s="98">
        <f t="shared" si="3"/>
        <v>-0.06957928803</v>
      </c>
      <c r="J766" s="50">
        <v>17213.0</v>
      </c>
      <c r="K766" s="98">
        <f t="shared" si="4"/>
        <v>0.2473188406</v>
      </c>
      <c r="L766" s="98">
        <f t="shared" si="7"/>
        <v>0.8524537236</v>
      </c>
    </row>
    <row r="767">
      <c r="A767" s="20" t="s">
        <v>1838</v>
      </c>
      <c r="B767" s="29" t="s">
        <v>1800</v>
      </c>
      <c r="C767" s="50">
        <v>10430.0</v>
      </c>
      <c r="D767" s="50">
        <v>15783.0</v>
      </c>
      <c r="E767" s="98">
        <f t="shared" si="6"/>
        <v>0.5132310642</v>
      </c>
      <c r="F767" s="50">
        <v>20650.0</v>
      </c>
      <c r="G767" s="98">
        <f t="shared" si="2"/>
        <v>0.3083697649</v>
      </c>
      <c r="H767" s="50">
        <v>19882.0</v>
      </c>
      <c r="I767" s="98">
        <f t="shared" si="3"/>
        <v>-0.03719128329</v>
      </c>
      <c r="J767" s="50">
        <v>20617.0</v>
      </c>
      <c r="K767" s="98">
        <f t="shared" si="4"/>
        <v>0.03696811186</v>
      </c>
      <c r="L767" s="98">
        <f t="shared" si="7"/>
        <v>0.9767018217</v>
      </c>
    </row>
    <row r="768">
      <c r="A768" s="20" t="s">
        <v>1839</v>
      </c>
      <c r="B768" s="29" t="s">
        <v>1800</v>
      </c>
      <c r="C768" s="50">
        <v>8112.0</v>
      </c>
      <c r="D768" s="50">
        <v>11282.0</v>
      </c>
      <c r="E768" s="98">
        <f t="shared" si="6"/>
        <v>0.3907790927</v>
      </c>
      <c r="F768" s="50">
        <v>9966.0</v>
      </c>
      <c r="G768" s="98">
        <f t="shared" si="2"/>
        <v>-0.1166459848</v>
      </c>
      <c r="H768" s="50">
        <v>9534.0</v>
      </c>
      <c r="I768" s="98">
        <f t="shared" si="3"/>
        <v>-0.0433473811</v>
      </c>
      <c r="J768" s="50">
        <v>8497.0</v>
      </c>
      <c r="K768" s="98">
        <f t="shared" si="4"/>
        <v>-0.1087686176</v>
      </c>
      <c r="L768" s="98">
        <f t="shared" si="7"/>
        <v>0.04746055227</v>
      </c>
    </row>
    <row r="769">
      <c r="A769" s="20" t="s">
        <v>1008</v>
      </c>
      <c r="B769" s="29" t="s">
        <v>1800</v>
      </c>
      <c r="C769" s="50">
        <v>5490.0</v>
      </c>
      <c r="D769" s="50">
        <v>7826.0</v>
      </c>
      <c r="E769" s="98">
        <f t="shared" si="6"/>
        <v>0.4255009107</v>
      </c>
      <c r="F769" s="50">
        <v>8360.0</v>
      </c>
      <c r="G769" s="98">
        <f t="shared" si="2"/>
        <v>0.06823409149</v>
      </c>
      <c r="H769" s="50">
        <v>9093.0</v>
      </c>
      <c r="I769" s="98">
        <f t="shared" si="3"/>
        <v>0.08767942584</v>
      </c>
      <c r="J769" s="50">
        <v>8285.0</v>
      </c>
      <c r="K769" s="98">
        <f t="shared" si="4"/>
        <v>-0.0888595623</v>
      </c>
      <c r="L769" s="98">
        <f t="shared" si="7"/>
        <v>0.5091074681</v>
      </c>
    </row>
    <row r="770">
      <c r="A770" s="20" t="s">
        <v>1164</v>
      </c>
      <c r="B770" s="29" t="s">
        <v>1800</v>
      </c>
      <c r="C770" s="50">
        <v>7351.0</v>
      </c>
      <c r="D770" s="50">
        <v>10800.0</v>
      </c>
      <c r="E770" s="98">
        <f t="shared" si="6"/>
        <v>0.4691878656</v>
      </c>
      <c r="F770" s="50">
        <v>10748.0</v>
      </c>
      <c r="G770" s="98">
        <f t="shared" si="2"/>
        <v>-0.004814814815</v>
      </c>
      <c r="H770" s="50">
        <v>11045.0</v>
      </c>
      <c r="I770" s="98">
        <f t="shared" si="3"/>
        <v>0.02763304801</v>
      </c>
      <c r="J770" s="50">
        <v>13464.0</v>
      </c>
      <c r="K770" s="98">
        <f t="shared" si="4"/>
        <v>0.2190131281</v>
      </c>
      <c r="L770" s="98">
        <f t="shared" si="7"/>
        <v>0.8315875391</v>
      </c>
    </row>
    <row r="771">
      <c r="A771" s="20" t="s">
        <v>1759</v>
      </c>
      <c r="B771" s="29" t="s">
        <v>1800</v>
      </c>
      <c r="C771" s="50">
        <v>13808.0</v>
      </c>
      <c r="D771" s="50">
        <v>20338.0</v>
      </c>
      <c r="E771" s="98">
        <f t="shared" si="6"/>
        <v>0.4729142526</v>
      </c>
      <c r="F771" s="50">
        <v>25103.0</v>
      </c>
      <c r="G771" s="98">
        <f t="shared" si="2"/>
        <v>0.2342904907</v>
      </c>
      <c r="H771" s="50">
        <v>29337.0</v>
      </c>
      <c r="I771" s="98">
        <f t="shared" si="3"/>
        <v>0.1686650998</v>
      </c>
      <c r="J771" s="50">
        <v>29535.0</v>
      </c>
      <c r="K771" s="98">
        <f t="shared" si="4"/>
        <v>0.006749156355</v>
      </c>
      <c r="L771" s="98">
        <f t="shared" si="7"/>
        <v>1.138977404</v>
      </c>
    </row>
    <row r="772">
      <c r="A772" s="20" t="s">
        <v>1840</v>
      </c>
      <c r="B772" s="29" t="s">
        <v>1800</v>
      </c>
      <c r="C772" s="50">
        <v>18753.0</v>
      </c>
      <c r="D772" s="50">
        <v>73095.0</v>
      </c>
      <c r="E772" s="98">
        <f t="shared" si="6"/>
        <v>2.897776356</v>
      </c>
      <c r="F772" s="50">
        <v>92234.0</v>
      </c>
      <c r="G772" s="98">
        <f t="shared" si="2"/>
        <v>0.261837335</v>
      </c>
      <c r="H772" s="50">
        <v>136330.0</v>
      </c>
      <c r="I772" s="98">
        <f t="shared" si="3"/>
        <v>0.4780883405</v>
      </c>
      <c r="J772" s="50">
        <v>143311.0</v>
      </c>
      <c r="K772" s="98">
        <f t="shared" si="4"/>
        <v>0.05120663097</v>
      </c>
      <c r="L772" s="98">
        <f t="shared" si="7"/>
        <v>6.642030608</v>
      </c>
    </row>
    <row r="773">
      <c r="A773" s="20" t="s">
        <v>1841</v>
      </c>
      <c r="B773" s="29" t="s">
        <v>1800</v>
      </c>
      <c r="C773" s="50">
        <v>29093.0</v>
      </c>
      <c r="D773" s="50">
        <v>61874.0</v>
      </c>
      <c r="E773" s="98">
        <f t="shared" si="6"/>
        <v>1.126765889</v>
      </c>
      <c r="F773" s="50">
        <v>69159.0</v>
      </c>
      <c r="G773" s="98">
        <f t="shared" si="2"/>
        <v>0.1177392766</v>
      </c>
      <c r="H773" s="50">
        <v>85200.0</v>
      </c>
      <c r="I773" s="98">
        <f t="shared" si="3"/>
        <v>0.2319437817</v>
      </c>
      <c r="J773" s="50">
        <v>91247.0</v>
      </c>
      <c r="K773" s="98">
        <f t="shared" si="4"/>
        <v>0.0709741784</v>
      </c>
      <c r="L773" s="98">
        <f t="shared" si="7"/>
        <v>2.136390197</v>
      </c>
    </row>
    <row r="774">
      <c r="A774" s="20" t="s">
        <v>561</v>
      </c>
      <c r="B774" s="29" t="s">
        <v>1800</v>
      </c>
      <c r="C774" s="50">
        <v>1567.0</v>
      </c>
      <c r="D774" s="50">
        <v>5651.0</v>
      </c>
      <c r="E774" s="98">
        <f t="shared" si="6"/>
        <v>2.606253989</v>
      </c>
      <c r="F774" s="50">
        <v>5484.0</v>
      </c>
      <c r="G774" s="98">
        <f t="shared" si="2"/>
        <v>-0.02955229163</v>
      </c>
      <c r="H774" s="50">
        <v>6038.0</v>
      </c>
      <c r="I774" s="98">
        <f t="shared" si="3"/>
        <v>0.1010211524</v>
      </c>
      <c r="J774" s="50">
        <v>5312.0</v>
      </c>
      <c r="K774" s="98">
        <f t="shared" si="4"/>
        <v>-0.1202384896</v>
      </c>
      <c r="L774" s="98">
        <f t="shared" si="7"/>
        <v>2.389917039</v>
      </c>
    </row>
    <row r="775">
      <c r="A775" s="20" t="s">
        <v>1842</v>
      </c>
      <c r="B775" s="29" t="s">
        <v>1800</v>
      </c>
      <c r="C775" s="50">
        <v>13883.0</v>
      </c>
      <c r="D775" s="50">
        <v>15365.0</v>
      </c>
      <c r="E775" s="98">
        <f t="shared" si="6"/>
        <v>0.1067492617</v>
      </c>
      <c r="F775" s="50">
        <v>14985.0</v>
      </c>
      <c r="G775" s="98">
        <f t="shared" si="2"/>
        <v>-0.0247315327</v>
      </c>
      <c r="H775" s="50">
        <v>13545.0</v>
      </c>
      <c r="I775" s="98">
        <f t="shared" si="3"/>
        <v>-0.0960960961</v>
      </c>
      <c r="J775" s="50">
        <v>10582.0</v>
      </c>
      <c r="K775" s="98">
        <f t="shared" si="4"/>
        <v>-0.2187523071</v>
      </c>
      <c r="L775" s="98">
        <f t="shared" si="7"/>
        <v>-0.2377728157</v>
      </c>
    </row>
    <row r="776">
      <c r="A776" s="20" t="s">
        <v>480</v>
      </c>
      <c r="B776" s="29" t="s">
        <v>1800</v>
      </c>
      <c r="C776" s="50">
        <v>4755.0</v>
      </c>
      <c r="D776" s="50">
        <v>12510.0</v>
      </c>
      <c r="E776" s="98">
        <f t="shared" si="6"/>
        <v>1.630914826</v>
      </c>
      <c r="F776" s="50">
        <v>11559.0</v>
      </c>
      <c r="G776" s="98">
        <f t="shared" si="2"/>
        <v>-0.07601918465</v>
      </c>
      <c r="H776" s="50">
        <v>10460.0</v>
      </c>
      <c r="I776" s="98">
        <f t="shared" si="3"/>
        <v>-0.09507742884</v>
      </c>
      <c r="J776" s="50">
        <v>10487.0</v>
      </c>
      <c r="K776" s="98">
        <f t="shared" si="4"/>
        <v>0.00258126195</v>
      </c>
      <c r="L776" s="98">
        <f t="shared" si="7"/>
        <v>1.205467928</v>
      </c>
    </row>
    <row r="777">
      <c r="A777" s="20" t="s">
        <v>1843</v>
      </c>
      <c r="B777" s="29" t="s">
        <v>1800</v>
      </c>
      <c r="C777" s="50">
        <v>20812.0</v>
      </c>
      <c r="D777" s="50">
        <v>30654.0</v>
      </c>
      <c r="E777" s="98">
        <f t="shared" si="6"/>
        <v>0.4729002499</v>
      </c>
      <c r="F777" s="50">
        <v>29213.0</v>
      </c>
      <c r="G777" s="98">
        <f t="shared" si="2"/>
        <v>-0.04700854701</v>
      </c>
      <c r="H777" s="50">
        <v>28960.0</v>
      </c>
      <c r="I777" s="98">
        <f t="shared" si="3"/>
        <v>-0.008660527847</v>
      </c>
      <c r="J777" s="50">
        <v>26163.0</v>
      </c>
      <c r="K777" s="98">
        <f t="shared" si="4"/>
        <v>-0.09658149171</v>
      </c>
      <c r="L777" s="98">
        <f t="shared" si="7"/>
        <v>0.257111282</v>
      </c>
    </row>
    <row r="778">
      <c r="A778" s="20" t="s">
        <v>1844</v>
      </c>
      <c r="B778" s="29" t="s">
        <v>1800</v>
      </c>
      <c r="C778" s="50">
        <v>2535.0</v>
      </c>
      <c r="D778" s="50">
        <v>5398.0</v>
      </c>
      <c r="E778" s="98">
        <f t="shared" si="6"/>
        <v>1.12938856</v>
      </c>
      <c r="F778" s="50">
        <v>5880.0</v>
      </c>
      <c r="G778" s="98">
        <f t="shared" si="2"/>
        <v>0.08929233049</v>
      </c>
      <c r="H778" s="50">
        <v>6470.0</v>
      </c>
      <c r="I778" s="98">
        <f t="shared" si="3"/>
        <v>0.1003401361</v>
      </c>
      <c r="J778" s="50">
        <v>5822.0</v>
      </c>
      <c r="K778" s="98">
        <f t="shared" si="4"/>
        <v>-0.1001545595</v>
      </c>
      <c r="L778" s="98">
        <f t="shared" si="7"/>
        <v>1.296646943</v>
      </c>
    </row>
    <row r="779">
      <c r="A779" s="20" t="s">
        <v>1845</v>
      </c>
      <c r="B779" s="29" t="s">
        <v>1800</v>
      </c>
      <c r="C779" s="50">
        <v>8756.0</v>
      </c>
      <c r="D779" s="50">
        <v>12721.0</v>
      </c>
      <c r="E779" s="98">
        <f t="shared" si="6"/>
        <v>0.4528323435</v>
      </c>
      <c r="F779" s="50">
        <v>11424.0</v>
      </c>
      <c r="G779" s="98">
        <f t="shared" si="2"/>
        <v>-0.1019573933</v>
      </c>
      <c r="H779" s="50">
        <v>10830.0</v>
      </c>
      <c r="I779" s="98">
        <f t="shared" si="3"/>
        <v>-0.05199579832</v>
      </c>
      <c r="J779" s="50">
        <v>9219.0</v>
      </c>
      <c r="K779" s="98">
        <f t="shared" si="4"/>
        <v>-0.1487534626</v>
      </c>
      <c r="L779" s="98">
        <f t="shared" si="7"/>
        <v>0.0528780265</v>
      </c>
    </row>
    <row r="780">
      <c r="A780" s="20" t="s">
        <v>631</v>
      </c>
      <c r="B780" s="29" t="s">
        <v>1800</v>
      </c>
      <c r="C780" s="50">
        <v>14910.0</v>
      </c>
      <c r="D780" s="50">
        <v>20299.0</v>
      </c>
      <c r="E780" s="98">
        <f t="shared" si="6"/>
        <v>0.3614352783</v>
      </c>
      <c r="F780" s="50">
        <v>17984.0</v>
      </c>
      <c r="G780" s="98">
        <f t="shared" si="2"/>
        <v>-0.1140450268</v>
      </c>
      <c r="H780" s="50">
        <v>17112.0</v>
      </c>
      <c r="I780" s="98">
        <f t="shared" si="3"/>
        <v>-0.04848754448</v>
      </c>
      <c r="J780" s="50">
        <v>15921.0</v>
      </c>
      <c r="K780" s="98">
        <f t="shared" si="4"/>
        <v>-0.0696002805</v>
      </c>
      <c r="L780" s="98">
        <f t="shared" si="7"/>
        <v>0.06780684105</v>
      </c>
    </row>
    <row r="781">
      <c r="A781" s="20" t="s">
        <v>1020</v>
      </c>
      <c r="B781" s="29" t="s">
        <v>1800</v>
      </c>
      <c r="C781" s="50">
        <v>13775.0</v>
      </c>
      <c r="D781" s="50">
        <v>19810.0</v>
      </c>
      <c r="E781" s="98">
        <f t="shared" si="6"/>
        <v>0.4381125227</v>
      </c>
      <c r="F781" s="50">
        <v>21157.0</v>
      </c>
      <c r="G781" s="98">
        <f t="shared" si="2"/>
        <v>0.06799596164</v>
      </c>
      <c r="H781" s="50">
        <v>18648.0</v>
      </c>
      <c r="I781" s="98">
        <f t="shared" si="3"/>
        <v>-0.1185895921</v>
      </c>
      <c r="J781" s="50">
        <v>17723.0</v>
      </c>
      <c r="K781" s="98">
        <f t="shared" si="4"/>
        <v>-0.0496031746</v>
      </c>
      <c r="L781" s="98">
        <f t="shared" si="7"/>
        <v>0.2866061706</v>
      </c>
    </row>
    <row r="782">
      <c r="A782" s="20" t="s">
        <v>1846</v>
      </c>
      <c r="B782" s="29" t="s">
        <v>1800</v>
      </c>
      <c r="C782" s="50">
        <v>6535.0</v>
      </c>
      <c r="D782" s="50">
        <v>9450.0</v>
      </c>
      <c r="E782" s="98">
        <f t="shared" si="6"/>
        <v>0.4460596787</v>
      </c>
      <c r="F782" s="50">
        <v>8984.0</v>
      </c>
      <c r="G782" s="98">
        <f t="shared" si="2"/>
        <v>-0.04931216931</v>
      </c>
      <c r="H782" s="50">
        <v>8526.0</v>
      </c>
      <c r="I782" s="98">
        <f t="shared" si="3"/>
        <v>-0.05097951915</v>
      </c>
      <c r="J782" s="50">
        <v>8014.0</v>
      </c>
      <c r="K782" s="98">
        <f t="shared" si="4"/>
        <v>-0.06005160685</v>
      </c>
      <c r="L782" s="98">
        <f t="shared" si="7"/>
        <v>0.2263198164</v>
      </c>
    </row>
    <row r="783">
      <c r="A783" s="20" t="s">
        <v>1847</v>
      </c>
      <c r="B783" s="29" t="s">
        <v>1800</v>
      </c>
      <c r="C783" s="50">
        <v>19143.0</v>
      </c>
      <c r="D783" s="50">
        <v>100068.0</v>
      </c>
      <c r="E783" s="98">
        <f t="shared" si="6"/>
        <v>4.227393825</v>
      </c>
      <c r="F783" s="50">
        <v>122218.0</v>
      </c>
      <c r="G783" s="98">
        <f t="shared" si="2"/>
        <v>0.2213494824</v>
      </c>
      <c r="H783" s="50">
        <v>141211.0</v>
      </c>
      <c r="I783" s="98">
        <f t="shared" si="3"/>
        <v>0.1554026412</v>
      </c>
      <c r="J783" s="50">
        <v>145071.0</v>
      </c>
      <c r="K783" s="98">
        <f t="shared" si="4"/>
        <v>0.02733498099</v>
      </c>
      <c r="L783" s="98">
        <f t="shared" si="7"/>
        <v>6.578279267</v>
      </c>
    </row>
    <row r="784">
      <c r="A784" s="20" t="s">
        <v>1669</v>
      </c>
      <c r="B784" s="29" t="s">
        <v>1848</v>
      </c>
      <c r="C784" s="50">
        <v>13078.0</v>
      </c>
      <c r="D784" s="50">
        <v>16503.0</v>
      </c>
      <c r="E784" s="98">
        <f t="shared" si="6"/>
        <v>0.2618901973</v>
      </c>
      <c r="F784" s="50">
        <v>17289.0</v>
      </c>
      <c r="G784" s="98">
        <f t="shared" si="2"/>
        <v>0.04762770405</v>
      </c>
      <c r="H784" s="50">
        <v>16401.0</v>
      </c>
      <c r="I784" s="98">
        <f t="shared" si="3"/>
        <v>-0.05136213778</v>
      </c>
      <c r="J784" s="50">
        <v>18566.0</v>
      </c>
      <c r="K784" s="98">
        <f t="shared" si="4"/>
        <v>0.1320041461</v>
      </c>
      <c r="L784" s="98">
        <f t="shared" si="7"/>
        <v>0.41963603</v>
      </c>
    </row>
    <row r="785">
      <c r="A785" s="20" t="s">
        <v>739</v>
      </c>
      <c r="B785" s="29" t="s">
        <v>1848</v>
      </c>
      <c r="C785" s="50">
        <v>12089.0</v>
      </c>
      <c r="D785" s="50">
        <v>14882.0</v>
      </c>
      <c r="E785" s="98">
        <f t="shared" si="6"/>
        <v>0.2310364794</v>
      </c>
      <c r="F785" s="50">
        <v>16761.0</v>
      </c>
      <c r="G785" s="98">
        <f t="shared" si="2"/>
        <v>0.1262599113</v>
      </c>
      <c r="H785" s="50">
        <v>15180.0</v>
      </c>
      <c r="I785" s="98">
        <f t="shared" si="3"/>
        <v>-0.09432611419</v>
      </c>
      <c r="J785" s="50">
        <v>15496.0</v>
      </c>
      <c r="K785" s="98">
        <f t="shared" si="4"/>
        <v>0.0208168643</v>
      </c>
      <c r="L785" s="98">
        <f t="shared" si="7"/>
        <v>0.2818264538</v>
      </c>
    </row>
    <row r="786">
      <c r="A786" s="20" t="s">
        <v>1801</v>
      </c>
      <c r="B786" s="29" t="s">
        <v>1848</v>
      </c>
      <c r="C786" s="50">
        <v>9361.0</v>
      </c>
      <c r="D786" s="50">
        <v>10146.0</v>
      </c>
      <c r="E786" s="98">
        <f t="shared" si="6"/>
        <v>0.08385856212</v>
      </c>
      <c r="F786" s="50">
        <v>9982.0</v>
      </c>
      <c r="G786" s="98">
        <f t="shared" si="2"/>
        <v>-0.01616400552</v>
      </c>
      <c r="H786" s="50">
        <v>8494.0</v>
      </c>
      <c r="I786" s="98">
        <f t="shared" si="3"/>
        <v>-0.149068323</v>
      </c>
      <c r="J786" s="50">
        <v>8936.0</v>
      </c>
      <c r="K786" s="98">
        <f t="shared" si="4"/>
        <v>0.05203673181</v>
      </c>
      <c r="L786" s="98">
        <f t="shared" si="7"/>
        <v>-0.04540113236</v>
      </c>
    </row>
    <row r="787">
      <c r="A787" s="20" t="s">
        <v>1849</v>
      </c>
      <c r="B787" s="29" t="s">
        <v>1848</v>
      </c>
      <c r="C787" s="50">
        <v>14378.0</v>
      </c>
      <c r="D787" s="50">
        <v>21738.0</v>
      </c>
      <c r="E787" s="98">
        <f t="shared" si="6"/>
        <v>0.5118931701</v>
      </c>
      <c r="F787" s="50">
        <v>20276.0</v>
      </c>
      <c r="G787" s="98">
        <f t="shared" si="2"/>
        <v>-0.06725549729</v>
      </c>
      <c r="H787" s="50">
        <v>17273.0</v>
      </c>
      <c r="I787" s="98">
        <f t="shared" si="3"/>
        <v>-0.1481061353</v>
      </c>
      <c r="J787" s="50">
        <v>17130.0</v>
      </c>
      <c r="K787" s="98">
        <f t="shared" si="4"/>
        <v>-0.00827881665</v>
      </c>
      <c r="L787" s="98">
        <f t="shared" si="7"/>
        <v>0.1914035332</v>
      </c>
    </row>
    <row r="788">
      <c r="A788" s="20" t="s">
        <v>1850</v>
      </c>
      <c r="B788" s="29" t="s">
        <v>1848</v>
      </c>
      <c r="C788" s="50">
        <v>22321.0</v>
      </c>
      <c r="D788" s="50">
        <v>25293.0</v>
      </c>
      <c r="E788" s="98">
        <f t="shared" si="6"/>
        <v>0.1331481564</v>
      </c>
      <c r="F788" s="50">
        <v>25356.0</v>
      </c>
      <c r="G788" s="98">
        <f t="shared" si="2"/>
        <v>0.002490807733</v>
      </c>
      <c r="H788" s="50">
        <v>25844.0</v>
      </c>
      <c r="I788" s="98">
        <f t="shared" si="3"/>
        <v>0.01924593785</v>
      </c>
      <c r="J788" s="50">
        <v>27559.0</v>
      </c>
      <c r="K788" s="98">
        <f t="shared" si="4"/>
        <v>0.06635969664</v>
      </c>
      <c r="L788" s="98">
        <f t="shared" si="7"/>
        <v>0.2346669056</v>
      </c>
    </row>
    <row r="789">
      <c r="A789" s="20" t="s">
        <v>511</v>
      </c>
      <c r="B789" s="29" t="s">
        <v>1848</v>
      </c>
      <c r="C789" s="50">
        <v>11982.0</v>
      </c>
      <c r="D789" s="50">
        <v>13988.0</v>
      </c>
      <c r="E789" s="98">
        <f t="shared" si="6"/>
        <v>0.1674177934</v>
      </c>
      <c r="F789" s="50">
        <v>11996.0</v>
      </c>
      <c r="G789" s="98">
        <f t="shared" si="2"/>
        <v>-0.1424077781</v>
      </c>
      <c r="H789" s="50">
        <v>11075.0</v>
      </c>
      <c r="I789" s="98">
        <f t="shared" si="3"/>
        <v>-0.07677559186</v>
      </c>
      <c r="J789" s="50">
        <v>11451.0</v>
      </c>
      <c r="K789" s="98">
        <f t="shared" si="4"/>
        <v>0.0339503386</v>
      </c>
      <c r="L789" s="98">
        <f t="shared" si="7"/>
        <v>-0.04431647471</v>
      </c>
    </row>
    <row r="790">
      <c r="A790" s="20" t="s">
        <v>1851</v>
      </c>
      <c r="B790" s="29" t="s">
        <v>1848</v>
      </c>
      <c r="C790" s="50">
        <v>6055.0</v>
      </c>
      <c r="D790" s="50">
        <v>28447.0</v>
      </c>
      <c r="E790" s="98">
        <f t="shared" si="6"/>
        <v>3.698100743</v>
      </c>
      <c r="F790" s="50">
        <v>33988.0</v>
      </c>
      <c r="G790" s="98">
        <f t="shared" si="2"/>
        <v>0.1947832812</v>
      </c>
      <c r="H790" s="50">
        <v>38747.0</v>
      </c>
      <c r="I790" s="98">
        <f t="shared" si="3"/>
        <v>0.1400200071</v>
      </c>
      <c r="J790" s="50">
        <v>43812.0</v>
      </c>
      <c r="K790" s="98">
        <f t="shared" si="4"/>
        <v>0.1307197977</v>
      </c>
      <c r="L790" s="98">
        <f t="shared" si="7"/>
        <v>6.235672998</v>
      </c>
    </row>
    <row r="791">
      <c r="A791" s="20" t="s">
        <v>1428</v>
      </c>
      <c r="B791" s="29" t="s">
        <v>1848</v>
      </c>
      <c r="C791" s="50">
        <v>11996.0</v>
      </c>
      <c r="D791" s="50">
        <v>9420.0</v>
      </c>
      <c r="E791" s="98">
        <f t="shared" si="6"/>
        <v>-0.2147382461</v>
      </c>
      <c r="F791" s="50">
        <v>9572.0</v>
      </c>
      <c r="G791" s="98">
        <f t="shared" si="2"/>
        <v>0.0161358811</v>
      </c>
      <c r="H791" s="50">
        <v>9595.0</v>
      </c>
      <c r="I791" s="98">
        <f t="shared" si="3"/>
        <v>0.002402841621</v>
      </c>
      <c r="J791" s="50">
        <v>10820.0</v>
      </c>
      <c r="K791" s="98">
        <f t="shared" si="4"/>
        <v>0.1276706618</v>
      </c>
      <c r="L791" s="98">
        <f t="shared" si="7"/>
        <v>-0.09803267756</v>
      </c>
    </row>
    <row r="792">
      <c r="A792" s="20" t="s">
        <v>1804</v>
      </c>
      <c r="B792" s="29" t="s">
        <v>1848</v>
      </c>
      <c r="C792" s="50">
        <v>15956.0</v>
      </c>
      <c r="D792" s="50">
        <v>17462.0</v>
      </c>
      <c r="E792" s="98">
        <f t="shared" si="6"/>
        <v>0.09438455753</v>
      </c>
      <c r="F792" s="50">
        <v>18418.0</v>
      </c>
      <c r="G792" s="98">
        <f t="shared" si="2"/>
        <v>0.05474745161</v>
      </c>
      <c r="H792" s="50">
        <v>18060.0</v>
      </c>
      <c r="I792" s="98">
        <f t="shared" si="3"/>
        <v>-0.01943750679</v>
      </c>
      <c r="J792" s="50">
        <v>17932.0</v>
      </c>
      <c r="K792" s="98">
        <f t="shared" si="4"/>
        <v>-0.007087486157</v>
      </c>
      <c r="L792" s="98">
        <f t="shared" si="7"/>
        <v>0.1238405615</v>
      </c>
    </row>
    <row r="793">
      <c r="A793" s="20" t="s">
        <v>1852</v>
      </c>
      <c r="B793" s="29" t="s">
        <v>1848</v>
      </c>
      <c r="C793" s="50">
        <v>12165.0</v>
      </c>
      <c r="D793" s="50">
        <v>23444.0</v>
      </c>
      <c r="E793" s="98">
        <f t="shared" si="6"/>
        <v>0.9271681052</v>
      </c>
      <c r="F793" s="50">
        <v>29281.0</v>
      </c>
      <c r="G793" s="98">
        <f t="shared" si="2"/>
        <v>0.2489762839</v>
      </c>
      <c r="H793" s="50">
        <v>43849.0</v>
      </c>
      <c r="I793" s="98">
        <f t="shared" si="3"/>
        <v>0.4975239917</v>
      </c>
      <c r="J793" s="50">
        <v>45938.0</v>
      </c>
      <c r="K793" s="98">
        <f t="shared" si="4"/>
        <v>0.04764076718</v>
      </c>
      <c r="L793" s="98">
        <f t="shared" si="7"/>
        <v>2.776243321</v>
      </c>
    </row>
    <row r="794">
      <c r="A794" s="20" t="s">
        <v>1853</v>
      </c>
      <c r="B794" s="29" t="s">
        <v>1848</v>
      </c>
      <c r="C794" s="50">
        <v>11930.0</v>
      </c>
      <c r="D794" s="50">
        <v>14668.0</v>
      </c>
      <c r="E794" s="98">
        <f t="shared" si="6"/>
        <v>0.2295054484</v>
      </c>
      <c r="F794" s="50">
        <v>14998.0</v>
      </c>
      <c r="G794" s="98">
        <f t="shared" si="2"/>
        <v>0.02249795473</v>
      </c>
      <c r="H794" s="50">
        <v>16282.0</v>
      </c>
      <c r="I794" s="98">
        <f t="shared" si="3"/>
        <v>0.08561141486</v>
      </c>
      <c r="J794" s="50">
        <v>17075.0</v>
      </c>
      <c r="K794" s="98">
        <f t="shared" si="4"/>
        <v>0.04870409041</v>
      </c>
      <c r="L794" s="98">
        <f t="shared" si="7"/>
        <v>0.4312657167</v>
      </c>
    </row>
    <row r="795">
      <c r="A795" s="20" t="s">
        <v>1854</v>
      </c>
      <c r="B795" s="29" t="s">
        <v>1848</v>
      </c>
      <c r="C795" s="50">
        <v>13509.0</v>
      </c>
      <c r="D795" s="50">
        <v>10308.0</v>
      </c>
      <c r="E795" s="98">
        <f t="shared" si="6"/>
        <v>-0.2369531423</v>
      </c>
      <c r="F795" s="50">
        <v>10210.0</v>
      </c>
      <c r="G795" s="98">
        <f t="shared" si="2"/>
        <v>-0.00950717889</v>
      </c>
      <c r="H795" s="50">
        <v>9616.0</v>
      </c>
      <c r="I795" s="98">
        <f t="shared" si="3"/>
        <v>-0.05817825661</v>
      </c>
      <c r="J795" s="50">
        <v>9389.0</v>
      </c>
      <c r="K795" s="98">
        <f t="shared" si="4"/>
        <v>-0.02360648918</v>
      </c>
      <c r="L795" s="98">
        <f t="shared" si="7"/>
        <v>-0.3049818639</v>
      </c>
    </row>
    <row r="796">
      <c r="A796" s="20" t="s">
        <v>1855</v>
      </c>
      <c r="B796" s="29" t="s">
        <v>1848</v>
      </c>
      <c r="C796" s="50">
        <v>17486.0</v>
      </c>
      <c r="D796" s="50">
        <v>21034.0</v>
      </c>
      <c r="E796" s="98">
        <f t="shared" si="6"/>
        <v>0.2029051813</v>
      </c>
      <c r="F796" s="50">
        <v>19652.0</v>
      </c>
      <c r="G796" s="98">
        <f t="shared" si="2"/>
        <v>-0.06570314729</v>
      </c>
      <c r="H796" s="50">
        <v>17368.0</v>
      </c>
      <c r="I796" s="98">
        <f t="shared" si="3"/>
        <v>-0.1162222675</v>
      </c>
      <c r="J796" s="50">
        <v>17744.0</v>
      </c>
      <c r="K796" s="98">
        <f t="shared" si="4"/>
        <v>0.02164900967</v>
      </c>
      <c r="L796" s="98">
        <f t="shared" si="7"/>
        <v>0.01475466087</v>
      </c>
    </row>
    <row r="797">
      <c r="A797" s="20" t="s">
        <v>1856</v>
      </c>
      <c r="B797" s="29" t="s">
        <v>1848</v>
      </c>
      <c r="C797" s="50">
        <v>8521.0</v>
      </c>
      <c r="D797" s="50">
        <v>9487.0</v>
      </c>
      <c r="E797" s="98">
        <f t="shared" si="6"/>
        <v>0.1133669757</v>
      </c>
      <c r="F797" s="50">
        <v>9328.0</v>
      </c>
      <c r="G797" s="98">
        <f t="shared" si="2"/>
        <v>-0.01675977654</v>
      </c>
      <c r="H797" s="50">
        <v>8868.0</v>
      </c>
      <c r="I797" s="98">
        <f t="shared" si="3"/>
        <v>-0.04931389365</v>
      </c>
      <c r="J797" s="50">
        <v>9511.0</v>
      </c>
      <c r="K797" s="98">
        <f t="shared" si="4"/>
        <v>0.07250789355</v>
      </c>
      <c r="L797" s="98">
        <f t="shared" si="7"/>
        <v>0.1161835465</v>
      </c>
    </row>
    <row r="798">
      <c r="A798" s="20" t="s">
        <v>1229</v>
      </c>
      <c r="B798" s="29" t="s">
        <v>1848</v>
      </c>
      <c r="C798" s="50">
        <v>12181.0</v>
      </c>
      <c r="D798" s="50">
        <v>15805.0</v>
      </c>
      <c r="E798" s="98">
        <f t="shared" si="6"/>
        <v>0.2975125195</v>
      </c>
      <c r="F798" s="50">
        <v>15197.0</v>
      </c>
      <c r="G798" s="98">
        <f t="shared" si="2"/>
        <v>-0.03846883898</v>
      </c>
      <c r="H798" s="50">
        <v>12620.0</v>
      </c>
      <c r="I798" s="98">
        <f t="shared" si="3"/>
        <v>-0.169572942</v>
      </c>
      <c r="J798" s="50">
        <v>14371.0</v>
      </c>
      <c r="K798" s="98">
        <f t="shared" si="4"/>
        <v>0.138748019</v>
      </c>
      <c r="L798" s="98">
        <f t="shared" si="7"/>
        <v>0.1797881947</v>
      </c>
    </row>
    <row r="799">
      <c r="A799" s="20" t="s">
        <v>1857</v>
      </c>
      <c r="B799" s="29" t="s">
        <v>1848</v>
      </c>
      <c r="C799" s="50">
        <v>11282.0</v>
      </c>
      <c r="D799" s="50">
        <v>14063.0</v>
      </c>
      <c r="E799" s="98">
        <f t="shared" si="6"/>
        <v>0.2464988477</v>
      </c>
      <c r="F799" s="50">
        <v>13975.0</v>
      </c>
      <c r="G799" s="98">
        <f t="shared" si="2"/>
        <v>-0.006257555287</v>
      </c>
      <c r="H799" s="50">
        <v>13781.0</v>
      </c>
      <c r="I799" s="98">
        <f t="shared" si="3"/>
        <v>-0.01388193202</v>
      </c>
      <c r="J799" s="50">
        <v>14499.0</v>
      </c>
      <c r="K799" s="98">
        <f t="shared" si="4"/>
        <v>0.05210071838</v>
      </c>
      <c r="L799" s="98">
        <f t="shared" si="7"/>
        <v>0.2851444779</v>
      </c>
    </row>
    <row r="800">
      <c r="A800" s="20" t="s">
        <v>1858</v>
      </c>
      <c r="B800" s="29" t="s">
        <v>1848</v>
      </c>
      <c r="C800" s="50">
        <v>13295.0</v>
      </c>
      <c r="D800" s="50">
        <v>19867.0</v>
      </c>
      <c r="E800" s="98">
        <f t="shared" si="6"/>
        <v>0.4943211734</v>
      </c>
      <c r="F800" s="50">
        <v>20802.0</v>
      </c>
      <c r="G800" s="98">
        <f t="shared" si="2"/>
        <v>0.04706296874</v>
      </c>
      <c r="H800" s="50">
        <v>17662.0</v>
      </c>
      <c r="I800" s="98">
        <f t="shared" si="3"/>
        <v>-0.1509470243</v>
      </c>
      <c r="J800" s="50">
        <v>19041.0</v>
      </c>
      <c r="K800" s="98">
        <f t="shared" si="4"/>
        <v>0.07807722795</v>
      </c>
      <c r="L800" s="98">
        <f t="shared" si="7"/>
        <v>0.4321925536</v>
      </c>
    </row>
    <row r="801">
      <c r="A801" s="20" t="s">
        <v>1170</v>
      </c>
      <c r="B801" s="29" t="s">
        <v>1848</v>
      </c>
      <c r="C801" s="50">
        <v>37440.0</v>
      </c>
      <c r="D801" s="50">
        <v>59369.0</v>
      </c>
      <c r="E801" s="98">
        <f t="shared" si="6"/>
        <v>0.5857104701</v>
      </c>
      <c r="F801" s="50">
        <v>61868.0</v>
      </c>
      <c r="G801" s="98">
        <f t="shared" si="2"/>
        <v>0.04209267463</v>
      </c>
      <c r="H801" s="50">
        <v>73391.0</v>
      </c>
      <c r="I801" s="98">
        <f t="shared" si="3"/>
        <v>0.1862513739</v>
      </c>
      <c r="J801" s="50">
        <v>71918.0</v>
      </c>
      <c r="K801" s="98">
        <f t="shared" si="4"/>
        <v>-0.02007058086</v>
      </c>
      <c r="L801" s="98">
        <f t="shared" si="7"/>
        <v>0.9208867521</v>
      </c>
    </row>
    <row r="802">
      <c r="A802" s="20" t="s">
        <v>814</v>
      </c>
      <c r="B802" s="29" t="s">
        <v>1848</v>
      </c>
      <c r="C802" s="50">
        <v>8953.0</v>
      </c>
      <c r="D802" s="50">
        <v>8110.0</v>
      </c>
      <c r="E802" s="98">
        <f t="shared" si="6"/>
        <v>-0.09415838267</v>
      </c>
      <c r="F802" s="50">
        <v>8346.0</v>
      </c>
      <c r="G802" s="98">
        <f t="shared" si="2"/>
        <v>0.0290998767</v>
      </c>
      <c r="H802" s="50">
        <v>8155.0</v>
      </c>
      <c r="I802" s="98">
        <f t="shared" si="3"/>
        <v>-0.02288521447</v>
      </c>
      <c r="J802" s="50">
        <v>8657.0</v>
      </c>
      <c r="K802" s="98">
        <f t="shared" si="4"/>
        <v>0.06155732679</v>
      </c>
      <c r="L802" s="98">
        <f t="shared" si="7"/>
        <v>-0.03306154362</v>
      </c>
    </row>
    <row r="803">
      <c r="A803" s="20" t="s">
        <v>1859</v>
      </c>
      <c r="B803" s="29" t="s">
        <v>1848</v>
      </c>
      <c r="C803" s="50">
        <v>12345.0</v>
      </c>
      <c r="D803" s="50">
        <v>21966.0</v>
      </c>
      <c r="E803" s="98">
        <f t="shared" si="6"/>
        <v>0.7793438639</v>
      </c>
      <c r="F803" s="50">
        <v>22474.0</v>
      </c>
      <c r="G803" s="98">
        <f t="shared" si="2"/>
        <v>0.02312665028</v>
      </c>
      <c r="H803" s="50">
        <v>23839.0</v>
      </c>
      <c r="I803" s="98">
        <f t="shared" si="3"/>
        <v>0.06073685147</v>
      </c>
      <c r="J803" s="50">
        <v>25545.0</v>
      </c>
      <c r="K803" s="98">
        <f t="shared" si="4"/>
        <v>0.07156340451</v>
      </c>
      <c r="L803" s="98">
        <f t="shared" si="7"/>
        <v>1.069258809</v>
      </c>
    </row>
    <row r="804">
      <c r="A804" s="20" t="s">
        <v>1860</v>
      </c>
      <c r="B804" s="29" t="s">
        <v>1848</v>
      </c>
      <c r="C804" s="50">
        <v>10983.0</v>
      </c>
      <c r="D804" s="50">
        <v>15479.0</v>
      </c>
      <c r="E804" s="98">
        <f t="shared" si="6"/>
        <v>0.4093599199</v>
      </c>
      <c r="F804" s="50">
        <v>17213.0</v>
      </c>
      <c r="G804" s="98">
        <f t="shared" si="2"/>
        <v>0.1120227405</v>
      </c>
      <c r="H804" s="50">
        <v>16747.0</v>
      </c>
      <c r="I804" s="98">
        <f t="shared" si="3"/>
        <v>-0.02707256144</v>
      </c>
      <c r="J804" s="50">
        <v>19962.0</v>
      </c>
      <c r="K804" s="98">
        <f t="shared" si="4"/>
        <v>0.191974682</v>
      </c>
      <c r="L804" s="98">
        <f t="shared" si="7"/>
        <v>0.8175361923</v>
      </c>
    </row>
    <row r="805">
      <c r="A805" s="20" t="s">
        <v>1728</v>
      </c>
      <c r="B805" s="29" t="s">
        <v>1848</v>
      </c>
      <c r="C805" s="50">
        <v>31683.0</v>
      </c>
      <c r="D805" s="50">
        <v>38845.0</v>
      </c>
      <c r="E805" s="98">
        <f t="shared" si="6"/>
        <v>0.2260518259</v>
      </c>
      <c r="F805" s="50">
        <v>35883.0</v>
      </c>
      <c r="G805" s="98">
        <f t="shared" si="2"/>
        <v>-0.07625176985</v>
      </c>
      <c r="H805" s="50">
        <v>34283.0</v>
      </c>
      <c r="I805" s="98">
        <f t="shared" si="3"/>
        <v>-0.04458935986</v>
      </c>
      <c r="J805" s="50">
        <v>36129.0</v>
      </c>
      <c r="K805" s="98">
        <f t="shared" si="4"/>
        <v>0.05384592947</v>
      </c>
      <c r="L805" s="98">
        <f t="shared" si="7"/>
        <v>0.1403276205</v>
      </c>
    </row>
    <row r="806">
      <c r="A806" s="20" t="s">
        <v>1431</v>
      </c>
      <c r="B806" s="29" t="s">
        <v>1848</v>
      </c>
      <c r="C806" s="50">
        <v>12115.0</v>
      </c>
      <c r="D806" s="50">
        <v>17987.0</v>
      </c>
      <c r="E806" s="98">
        <f t="shared" si="6"/>
        <v>0.4846884028</v>
      </c>
      <c r="F806" s="50">
        <v>17901.0</v>
      </c>
      <c r="G806" s="98">
        <f t="shared" si="2"/>
        <v>-0.004781230889</v>
      </c>
      <c r="H806" s="50">
        <v>17640.0</v>
      </c>
      <c r="I806" s="98">
        <f t="shared" si="3"/>
        <v>-0.01458019105</v>
      </c>
      <c r="J806" s="50">
        <v>17988.0</v>
      </c>
      <c r="K806" s="98">
        <f t="shared" si="4"/>
        <v>0.01972789116</v>
      </c>
      <c r="L806" s="98">
        <f t="shared" si="7"/>
        <v>0.4847709451</v>
      </c>
    </row>
    <row r="807">
      <c r="A807" s="20" t="s">
        <v>532</v>
      </c>
      <c r="B807" s="29" t="s">
        <v>1848</v>
      </c>
      <c r="C807" s="50">
        <v>10222.0</v>
      </c>
      <c r="D807" s="50">
        <v>17789.0</v>
      </c>
      <c r="E807" s="98">
        <f t="shared" si="6"/>
        <v>0.7402660927</v>
      </c>
      <c r="F807" s="50">
        <v>19795.0</v>
      </c>
      <c r="G807" s="98">
        <f t="shared" si="2"/>
        <v>0.1127663163</v>
      </c>
      <c r="H807" s="50">
        <v>18526.0</v>
      </c>
      <c r="I807" s="98">
        <f t="shared" si="3"/>
        <v>-0.06410709775</v>
      </c>
      <c r="J807" s="50">
        <v>23901.0</v>
      </c>
      <c r="K807" s="98">
        <f t="shared" si="4"/>
        <v>0.2901327864</v>
      </c>
      <c r="L807" s="98">
        <f t="shared" si="7"/>
        <v>1.338192135</v>
      </c>
    </row>
    <row r="808">
      <c r="A808" s="20" t="s">
        <v>697</v>
      </c>
      <c r="B808" s="29" t="s">
        <v>1848</v>
      </c>
      <c r="C808" s="50">
        <v>7212.0</v>
      </c>
      <c r="D808" s="50">
        <v>8153.0</v>
      </c>
      <c r="E808" s="98">
        <f t="shared" si="6"/>
        <v>0.1304769828</v>
      </c>
      <c r="F808" s="50">
        <v>8589.0</v>
      </c>
      <c r="G808" s="98">
        <f t="shared" si="2"/>
        <v>0.05347724764</v>
      </c>
      <c r="H808" s="50">
        <v>9004.0</v>
      </c>
      <c r="I808" s="98">
        <f t="shared" si="3"/>
        <v>0.04831761555</v>
      </c>
      <c r="J808" s="50">
        <v>10279.0</v>
      </c>
      <c r="K808" s="98">
        <f t="shared" si="4"/>
        <v>0.1416037317</v>
      </c>
      <c r="L808" s="98">
        <f t="shared" si="7"/>
        <v>0.4252634498</v>
      </c>
    </row>
    <row r="809">
      <c r="A809" s="20" t="s">
        <v>1436</v>
      </c>
      <c r="B809" s="29" t="s">
        <v>1848</v>
      </c>
      <c r="C809" s="50">
        <v>11688.0</v>
      </c>
      <c r="D809" s="50">
        <v>13296.0</v>
      </c>
      <c r="E809" s="98">
        <f t="shared" si="6"/>
        <v>0.1375770021</v>
      </c>
      <c r="F809" s="50">
        <v>13125.0</v>
      </c>
      <c r="G809" s="98">
        <f t="shared" si="2"/>
        <v>-0.01286101083</v>
      </c>
      <c r="H809" s="50">
        <v>11931.0</v>
      </c>
      <c r="I809" s="98">
        <f t="shared" si="3"/>
        <v>-0.09097142857</v>
      </c>
      <c r="J809" s="50">
        <v>12115.0</v>
      </c>
      <c r="K809" s="98">
        <f t="shared" si="4"/>
        <v>0.01542200989</v>
      </c>
      <c r="L809" s="98">
        <f t="shared" si="7"/>
        <v>0.03653319644</v>
      </c>
    </row>
    <row r="810">
      <c r="A810" s="20" t="s">
        <v>1330</v>
      </c>
      <c r="B810" s="29" t="s">
        <v>1848</v>
      </c>
      <c r="C810" s="50">
        <v>8894.0</v>
      </c>
      <c r="D810" s="50">
        <v>9846.0</v>
      </c>
      <c r="E810" s="98">
        <f t="shared" si="6"/>
        <v>0.1070384529</v>
      </c>
      <c r="F810" s="50">
        <v>10648.0</v>
      </c>
      <c r="G810" s="98">
        <f t="shared" si="2"/>
        <v>0.08145439772</v>
      </c>
      <c r="H810" s="50">
        <v>10204.0</v>
      </c>
      <c r="I810" s="98">
        <f t="shared" si="3"/>
        <v>-0.04169797145</v>
      </c>
      <c r="J810" s="50">
        <v>11923.0</v>
      </c>
      <c r="K810" s="98">
        <f t="shared" si="4"/>
        <v>0.1684633477</v>
      </c>
      <c r="L810" s="98">
        <f t="shared" si="7"/>
        <v>0.3405666742</v>
      </c>
    </row>
    <row r="811">
      <c r="A811" s="20" t="s">
        <v>1771</v>
      </c>
      <c r="B811" s="29" t="s">
        <v>1848</v>
      </c>
      <c r="C811" s="50">
        <v>27730.0</v>
      </c>
      <c r="D811" s="50">
        <v>41020.0</v>
      </c>
      <c r="E811" s="98">
        <f t="shared" si="6"/>
        <v>0.4792643347</v>
      </c>
      <c r="F811" s="50">
        <v>40733.0</v>
      </c>
      <c r="G811" s="98">
        <f t="shared" si="2"/>
        <v>-0.006996587031</v>
      </c>
      <c r="H811" s="50">
        <v>43779.0</v>
      </c>
      <c r="I811" s="98">
        <f t="shared" si="3"/>
        <v>0.07477966268</v>
      </c>
      <c r="J811" s="50">
        <v>52335.0</v>
      </c>
      <c r="K811" s="98">
        <f t="shared" si="4"/>
        <v>0.195436168</v>
      </c>
      <c r="L811" s="98">
        <f t="shared" si="7"/>
        <v>0.8873061666</v>
      </c>
    </row>
    <row r="812">
      <c r="A812" s="20" t="s">
        <v>1861</v>
      </c>
      <c r="B812" s="29" t="s">
        <v>1848</v>
      </c>
      <c r="C812" s="50">
        <v>7222.0</v>
      </c>
      <c r="D812" s="50">
        <v>10469.0</v>
      </c>
      <c r="E812" s="98">
        <f t="shared" si="6"/>
        <v>0.4495984492</v>
      </c>
      <c r="F812" s="50">
        <v>10894.0</v>
      </c>
      <c r="G812" s="98">
        <f t="shared" si="2"/>
        <v>0.04059604547</v>
      </c>
      <c r="H812" s="50">
        <v>11475.0</v>
      </c>
      <c r="I812" s="98">
        <f t="shared" si="3"/>
        <v>0.05333210942</v>
      </c>
      <c r="J812" s="50">
        <v>11344.0</v>
      </c>
      <c r="K812" s="98">
        <f t="shared" si="4"/>
        <v>-0.011416122</v>
      </c>
      <c r="L812" s="98">
        <f t="shared" si="7"/>
        <v>0.5707560233</v>
      </c>
    </row>
    <row r="813">
      <c r="A813" s="20" t="s">
        <v>1862</v>
      </c>
      <c r="B813" s="29" t="s">
        <v>1848</v>
      </c>
      <c r="C813" s="50">
        <v>6567.0</v>
      </c>
      <c r="D813" s="50">
        <v>9814.0</v>
      </c>
      <c r="E813" s="98">
        <f t="shared" si="6"/>
        <v>0.4944419065</v>
      </c>
      <c r="F813" s="50">
        <v>8887.0</v>
      </c>
      <c r="G813" s="98">
        <f t="shared" si="2"/>
        <v>-0.09445689831</v>
      </c>
      <c r="H813" s="50">
        <v>7571.0</v>
      </c>
      <c r="I813" s="98">
        <f t="shared" si="3"/>
        <v>-0.1480814673</v>
      </c>
      <c r="J813" s="50">
        <v>8713.0</v>
      </c>
      <c r="K813" s="98">
        <f t="shared" si="4"/>
        <v>0.1508387267</v>
      </c>
      <c r="L813" s="98">
        <f t="shared" si="7"/>
        <v>0.3267854424</v>
      </c>
    </row>
    <row r="814">
      <c r="A814" s="20" t="s">
        <v>1863</v>
      </c>
      <c r="B814" s="29" t="s">
        <v>1848</v>
      </c>
      <c r="C814" s="50">
        <v>9860.0</v>
      </c>
      <c r="D814" s="50">
        <v>12273.0</v>
      </c>
      <c r="E814" s="98">
        <f t="shared" si="6"/>
        <v>0.2447261663</v>
      </c>
      <c r="F814" s="50">
        <v>15569.0</v>
      </c>
      <c r="G814" s="98">
        <f t="shared" si="2"/>
        <v>0.268556995</v>
      </c>
      <c r="H814" s="50">
        <v>17079.0</v>
      </c>
      <c r="I814" s="98">
        <f t="shared" si="3"/>
        <v>0.09698760357</v>
      </c>
      <c r="J814" s="50">
        <v>17978.0</v>
      </c>
      <c r="K814" s="98">
        <f t="shared" si="4"/>
        <v>0.05263774226</v>
      </c>
      <c r="L814" s="98">
        <f t="shared" si="7"/>
        <v>0.823326572</v>
      </c>
    </row>
    <row r="815">
      <c r="A815" s="20" t="s">
        <v>1143</v>
      </c>
      <c r="B815" s="29" t="s">
        <v>1848</v>
      </c>
      <c r="C815" s="50">
        <v>29023.0</v>
      </c>
      <c r="D815" s="50">
        <v>47715.0</v>
      </c>
      <c r="E815" s="98">
        <f t="shared" si="6"/>
        <v>0.6440409331</v>
      </c>
      <c r="F815" s="50">
        <v>54664.0</v>
      </c>
      <c r="G815" s="98">
        <f t="shared" si="2"/>
        <v>0.1456355444</v>
      </c>
      <c r="H815" s="50">
        <v>68543.0</v>
      </c>
      <c r="I815" s="98">
        <f t="shared" si="3"/>
        <v>0.2538965315</v>
      </c>
      <c r="J815" s="50">
        <v>78899.0</v>
      </c>
      <c r="K815" s="98">
        <f t="shared" si="4"/>
        <v>0.1510876384</v>
      </c>
      <c r="L815" s="98">
        <f t="shared" si="7"/>
        <v>1.718499121</v>
      </c>
    </row>
    <row r="816">
      <c r="A816" s="20" t="s">
        <v>795</v>
      </c>
      <c r="B816" s="29" t="s">
        <v>1848</v>
      </c>
      <c r="C816" s="50">
        <v>15221.0</v>
      </c>
      <c r="D816" s="50">
        <v>16066.0</v>
      </c>
      <c r="E816" s="98">
        <f t="shared" si="6"/>
        <v>0.05551540635</v>
      </c>
      <c r="F816" s="50">
        <v>15614.0</v>
      </c>
      <c r="G816" s="98">
        <f t="shared" si="2"/>
        <v>-0.02813394747</v>
      </c>
      <c r="H816" s="50">
        <v>12931.0</v>
      </c>
      <c r="I816" s="98">
        <f t="shared" si="3"/>
        <v>-0.1718329704</v>
      </c>
      <c r="J816" s="50">
        <v>13327.0</v>
      </c>
      <c r="K816" s="98">
        <f t="shared" si="4"/>
        <v>0.03062408166</v>
      </c>
      <c r="L816" s="98">
        <f t="shared" si="7"/>
        <v>-0.1244333487</v>
      </c>
    </row>
    <row r="817">
      <c r="A817" s="20" t="s">
        <v>1864</v>
      </c>
      <c r="B817" s="29" t="s">
        <v>1848</v>
      </c>
      <c r="C817" s="50">
        <v>23525.0</v>
      </c>
      <c r="D817" s="50">
        <v>58209.0</v>
      </c>
      <c r="E817" s="98">
        <f t="shared" si="6"/>
        <v>1.47434644</v>
      </c>
      <c r="F817" s="50">
        <v>75738.0</v>
      </c>
      <c r="G817" s="98">
        <f t="shared" si="2"/>
        <v>0.3011389991</v>
      </c>
      <c r="H817" s="50">
        <v>120501.0</v>
      </c>
      <c r="I817" s="98">
        <f t="shared" si="3"/>
        <v>0.5910243207</v>
      </c>
      <c r="J817" s="50">
        <v>144767.0</v>
      </c>
      <c r="K817" s="98">
        <f t="shared" si="4"/>
        <v>0.2013759222</v>
      </c>
      <c r="L817" s="98">
        <f t="shared" si="7"/>
        <v>5.153751328</v>
      </c>
    </row>
    <row r="818">
      <c r="A818" s="20" t="s">
        <v>323</v>
      </c>
      <c r="B818" s="29" t="s">
        <v>1848</v>
      </c>
      <c r="C818" s="50">
        <v>18699.0</v>
      </c>
      <c r="D818" s="50">
        <v>21135.0</v>
      </c>
      <c r="E818" s="98">
        <f t="shared" si="6"/>
        <v>0.1302743462</v>
      </c>
      <c r="F818" s="50">
        <v>19357.0</v>
      </c>
      <c r="G818" s="98">
        <f t="shared" si="2"/>
        <v>-0.08412585758</v>
      </c>
      <c r="H818" s="50">
        <v>21064.0</v>
      </c>
      <c r="I818" s="98">
        <f t="shared" si="3"/>
        <v>0.08818515266</v>
      </c>
      <c r="J818" s="50">
        <v>23308.0</v>
      </c>
      <c r="K818" s="98">
        <f t="shared" si="4"/>
        <v>0.1065324725</v>
      </c>
      <c r="L818" s="98">
        <f t="shared" si="7"/>
        <v>0.2464837692</v>
      </c>
    </row>
    <row r="819">
      <c r="A819" s="20" t="s">
        <v>1130</v>
      </c>
      <c r="B819" s="29" t="s">
        <v>1848</v>
      </c>
      <c r="C819" s="50">
        <v>7977.0</v>
      </c>
      <c r="D819" s="50">
        <v>14114.0</v>
      </c>
      <c r="E819" s="98">
        <f t="shared" si="6"/>
        <v>0.7693368434</v>
      </c>
      <c r="F819" s="50">
        <v>15197.0</v>
      </c>
      <c r="G819" s="98">
        <f t="shared" si="2"/>
        <v>0.07673232252</v>
      </c>
      <c r="H819" s="50">
        <v>14927.0</v>
      </c>
      <c r="I819" s="98">
        <f t="shared" si="3"/>
        <v>-0.01776666447</v>
      </c>
      <c r="J819" s="50">
        <v>15413.0</v>
      </c>
      <c r="K819" s="98">
        <f t="shared" si="4"/>
        <v>0.03255845113</v>
      </c>
      <c r="L819" s="98">
        <f t="shared" si="7"/>
        <v>0.9321800176</v>
      </c>
    </row>
    <row r="820">
      <c r="A820" s="20" t="s">
        <v>864</v>
      </c>
      <c r="B820" s="29" t="s">
        <v>1848</v>
      </c>
      <c r="C820" s="50">
        <v>4832.0</v>
      </c>
      <c r="D820" s="50">
        <v>4697.0</v>
      </c>
      <c r="E820" s="98">
        <f t="shared" si="6"/>
        <v>-0.02793874172</v>
      </c>
      <c r="F820" s="50">
        <v>4664.0</v>
      </c>
      <c r="G820" s="98">
        <f t="shared" si="2"/>
        <v>-0.007025761124</v>
      </c>
      <c r="H820" s="50">
        <v>4437.0</v>
      </c>
      <c r="I820" s="98">
        <f t="shared" si="3"/>
        <v>-0.04867066895</v>
      </c>
      <c r="J820" s="50">
        <v>4307.0</v>
      </c>
      <c r="K820" s="98">
        <f t="shared" si="4"/>
        <v>-0.02929907595</v>
      </c>
      <c r="L820" s="98">
        <f t="shared" si="7"/>
        <v>-0.1086506623</v>
      </c>
    </row>
    <row r="821">
      <c r="A821" s="20" t="s">
        <v>1865</v>
      </c>
      <c r="B821" s="29" t="s">
        <v>1848</v>
      </c>
      <c r="C821" s="50">
        <v>11704.0</v>
      </c>
      <c r="D821" s="50">
        <v>11894.0</v>
      </c>
      <c r="E821" s="98">
        <f t="shared" si="6"/>
        <v>0.01623376623</v>
      </c>
      <c r="F821" s="50">
        <v>12503.0</v>
      </c>
      <c r="G821" s="98">
        <f t="shared" si="2"/>
        <v>0.05120228687</v>
      </c>
      <c r="H821" s="50">
        <v>11562.0</v>
      </c>
      <c r="I821" s="98">
        <f t="shared" si="3"/>
        <v>-0.07526193714</v>
      </c>
      <c r="J821" s="50">
        <v>11910.0</v>
      </c>
      <c r="K821" s="98">
        <f t="shared" si="4"/>
        <v>0.03009859886</v>
      </c>
      <c r="L821" s="98">
        <f t="shared" si="7"/>
        <v>0.01760082023</v>
      </c>
    </row>
    <row r="822">
      <c r="A822" s="20" t="s">
        <v>1440</v>
      </c>
      <c r="B822" s="29" t="s">
        <v>1848</v>
      </c>
      <c r="C822" s="50">
        <v>13083.0</v>
      </c>
      <c r="D822" s="50">
        <v>10581.0</v>
      </c>
      <c r="E822" s="98">
        <f t="shared" si="6"/>
        <v>-0.1912405412</v>
      </c>
      <c r="F822" s="50">
        <v>10435.0</v>
      </c>
      <c r="G822" s="98">
        <f t="shared" si="2"/>
        <v>-0.01379831774</v>
      </c>
      <c r="H822" s="50">
        <v>9876.0</v>
      </c>
      <c r="I822" s="98">
        <f t="shared" si="3"/>
        <v>-0.0535697173</v>
      </c>
      <c r="J822" s="50">
        <v>9876.0</v>
      </c>
      <c r="K822" s="98">
        <f t="shared" si="4"/>
        <v>0</v>
      </c>
      <c r="L822" s="98">
        <f t="shared" si="7"/>
        <v>-0.2451272644</v>
      </c>
    </row>
    <row r="823">
      <c r="A823" s="20" t="s">
        <v>1866</v>
      </c>
      <c r="B823" s="29" t="s">
        <v>1848</v>
      </c>
      <c r="C823" s="50">
        <v>24138.0</v>
      </c>
      <c r="D823" s="50">
        <v>33539.0</v>
      </c>
      <c r="E823" s="98">
        <f t="shared" si="6"/>
        <v>0.3894688872</v>
      </c>
      <c r="F823" s="50">
        <v>32483.0</v>
      </c>
      <c r="G823" s="98">
        <f t="shared" si="2"/>
        <v>-0.03148573303</v>
      </c>
      <c r="H823" s="50">
        <v>30778.0</v>
      </c>
      <c r="I823" s="98">
        <f t="shared" si="3"/>
        <v>-0.05248899424</v>
      </c>
      <c r="J823" s="50">
        <v>31763.0</v>
      </c>
      <c r="K823" s="98">
        <f t="shared" si="4"/>
        <v>0.03200337904</v>
      </c>
      <c r="L823" s="98">
        <f t="shared" si="7"/>
        <v>0.3158919546</v>
      </c>
    </row>
    <row r="824">
      <c r="A824" s="20" t="s">
        <v>1867</v>
      </c>
      <c r="B824" s="29" t="s">
        <v>1848</v>
      </c>
      <c r="C824" s="50">
        <v>15784.0</v>
      </c>
      <c r="D824" s="50">
        <v>19958.0</v>
      </c>
      <c r="E824" s="98">
        <f t="shared" si="6"/>
        <v>0.2644450076</v>
      </c>
      <c r="F824" s="50">
        <v>19927.0</v>
      </c>
      <c r="G824" s="98">
        <f t="shared" si="2"/>
        <v>-0.00155326185</v>
      </c>
      <c r="H824" s="50">
        <v>17055.0</v>
      </c>
      <c r="I824" s="98">
        <f t="shared" si="3"/>
        <v>-0.1441260601</v>
      </c>
      <c r="J824" s="50">
        <v>17562.0</v>
      </c>
      <c r="K824" s="98">
        <f t="shared" si="4"/>
        <v>0.02972735268</v>
      </c>
      <c r="L824" s="98">
        <f t="shared" si="7"/>
        <v>0.1126457172</v>
      </c>
    </row>
    <row r="825">
      <c r="A825" s="20" t="s">
        <v>1868</v>
      </c>
      <c r="B825" s="29" t="s">
        <v>1848</v>
      </c>
      <c r="C825" s="50">
        <v>11871.0</v>
      </c>
      <c r="D825" s="50">
        <v>11871.0</v>
      </c>
      <c r="E825" s="98">
        <f t="shared" si="6"/>
        <v>0</v>
      </c>
      <c r="F825" s="50">
        <v>11391.0</v>
      </c>
      <c r="G825" s="98">
        <f t="shared" si="2"/>
        <v>-0.04043467273</v>
      </c>
      <c r="H825" s="50">
        <v>11401.0</v>
      </c>
      <c r="I825" s="98">
        <f t="shared" si="3"/>
        <v>0.0008778860504</v>
      </c>
      <c r="J825" s="50">
        <v>12321.0</v>
      </c>
      <c r="K825" s="98">
        <f t="shared" si="4"/>
        <v>0.08069467591</v>
      </c>
      <c r="L825" s="98">
        <f t="shared" si="7"/>
        <v>0.03790750569</v>
      </c>
    </row>
    <row r="826">
      <c r="A826" s="20" t="s">
        <v>1869</v>
      </c>
      <c r="B826" s="29" t="s">
        <v>1848</v>
      </c>
      <c r="C826" s="50">
        <v>13371.0</v>
      </c>
      <c r="D826" s="50">
        <v>18475.0</v>
      </c>
      <c r="E826" s="98">
        <f t="shared" si="6"/>
        <v>0.3817216364</v>
      </c>
      <c r="F826" s="50">
        <v>20062.0</v>
      </c>
      <c r="G826" s="98">
        <f t="shared" si="2"/>
        <v>0.08589986468</v>
      </c>
      <c r="H826" s="50">
        <v>24554.0</v>
      </c>
      <c r="I826" s="98">
        <f t="shared" si="3"/>
        <v>0.2239058917</v>
      </c>
      <c r="J826" s="50">
        <v>24917.0</v>
      </c>
      <c r="K826" s="98">
        <f t="shared" si="4"/>
        <v>0.01478374196</v>
      </c>
      <c r="L826" s="98">
        <f t="shared" si="7"/>
        <v>0.8635105826</v>
      </c>
    </row>
    <row r="827">
      <c r="A827" s="20" t="s">
        <v>654</v>
      </c>
      <c r="B827" s="29" t="s">
        <v>1848</v>
      </c>
      <c r="C827" s="50">
        <v>8563.0</v>
      </c>
      <c r="D827" s="50">
        <v>8512.0</v>
      </c>
      <c r="E827" s="98">
        <f t="shared" si="6"/>
        <v>-0.005955856592</v>
      </c>
      <c r="F827" s="50">
        <v>6945.0</v>
      </c>
      <c r="G827" s="98">
        <f t="shared" si="2"/>
        <v>-0.1840930451</v>
      </c>
      <c r="H827" s="50">
        <v>6147.0</v>
      </c>
      <c r="I827" s="98">
        <f t="shared" si="3"/>
        <v>-0.1149028078</v>
      </c>
      <c r="J827" s="50">
        <v>6807.0</v>
      </c>
      <c r="K827" s="98">
        <f t="shared" si="4"/>
        <v>0.1073694485</v>
      </c>
      <c r="L827" s="98">
        <f t="shared" si="7"/>
        <v>-0.2050683172</v>
      </c>
    </row>
    <row r="828">
      <c r="A828" s="20" t="s">
        <v>1687</v>
      </c>
      <c r="B828" s="29" t="s">
        <v>1848</v>
      </c>
      <c r="C828" s="50">
        <v>22503.0</v>
      </c>
      <c r="D828" s="50">
        <v>22696.0</v>
      </c>
      <c r="E828" s="98">
        <f t="shared" si="6"/>
        <v>0.008576634227</v>
      </c>
      <c r="F828" s="50">
        <v>24287.0</v>
      </c>
      <c r="G828" s="98">
        <f t="shared" si="2"/>
        <v>0.07010045823</v>
      </c>
      <c r="H828" s="50">
        <v>20913.0</v>
      </c>
      <c r="I828" s="98">
        <f t="shared" si="3"/>
        <v>-0.1389220571</v>
      </c>
      <c r="J828" s="50">
        <v>29108.0</v>
      </c>
      <c r="K828" s="98">
        <f t="shared" si="4"/>
        <v>0.3918615215</v>
      </c>
      <c r="L828" s="98">
        <f t="shared" si="7"/>
        <v>0.29351642</v>
      </c>
    </row>
    <row r="829">
      <c r="A829" s="20" t="s">
        <v>1870</v>
      </c>
      <c r="B829" s="29" t="s">
        <v>1848</v>
      </c>
      <c r="C829" s="50">
        <v>5278.0</v>
      </c>
      <c r="D829" s="50">
        <v>10566.0</v>
      </c>
      <c r="E829" s="98">
        <f t="shared" si="6"/>
        <v>1.001894657</v>
      </c>
      <c r="F829" s="50">
        <v>31546.0</v>
      </c>
      <c r="G829" s="98">
        <f t="shared" si="2"/>
        <v>1.985614234</v>
      </c>
      <c r="H829" s="50">
        <v>64557.0</v>
      </c>
      <c r="I829" s="98">
        <f t="shared" si="3"/>
        <v>1.046440119</v>
      </c>
      <c r="J829" s="50">
        <v>75275.0</v>
      </c>
      <c r="K829" s="98">
        <f t="shared" si="4"/>
        <v>0.1660238239</v>
      </c>
      <c r="L829" s="98">
        <f t="shared" si="7"/>
        <v>13.26203107</v>
      </c>
    </row>
    <row r="830">
      <c r="A830" s="20" t="s">
        <v>298</v>
      </c>
      <c r="B830" s="29" t="s">
        <v>1848</v>
      </c>
      <c r="C830" s="50">
        <v>16504.0</v>
      </c>
      <c r="D830" s="50">
        <v>16873.0</v>
      </c>
      <c r="E830" s="98">
        <f t="shared" si="6"/>
        <v>0.02235821619</v>
      </c>
      <c r="F830" s="50">
        <v>15798.0</v>
      </c>
      <c r="G830" s="98">
        <f t="shared" si="2"/>
        <v>-0.06371125467</v>
      </c>
      <c r="H830" s="50">
        <v>14859.0</v>
      </c>
      <c r="I830" s="98">
        <f t="shared" si="3"/>
        <v>-0.05943790353</v>
      </c>
      <c r="J830" s="50">
        <v>15124.0</v>
      </c>
      <c r="K830" s="98">
        <f t="shared" si="4"/>
        <v>0.01783430917</v>
      </c>
      <c r="L830" s="98">
        <f t="shared" si="7"/>
        <v>-0.08361609307</v>
      </c>
    </row>
    <row r="831">
      <c r="A831" s="20" t="s">
        <v>1631</v>
      </c>
      <c r="B831" s="29" t="s">
        <v>1848</v>
      </c>
      <c r="C831" s="50">
        <v>17183.0</v>
      </c>
      <c r="D831" s="50">
        <v>18173.0</v>
      </c>
      <c r="E831" s="98">
        <f t="shared" si="6"/>
        <v>0.05761508468</v>
      </c>
      <c r="F831" s="50">
        <v>18544.0</v>
      </c>
      <c r="G831" s="98">
        <f t="shared" si="2"/>
        <v>0.02041490123</v>
      </c>
      <c r="H831" s="50">
        <v>16169.0</v>
      </c>
      <c r="I831" s="98">
        <f t="shared" si="3"/>
        <v>-0.1280737705</v>
      </c>
      <c r="J831" s="50">
        <v>17239.0</v>
      </c>
      <c r="K831" s="98">
        <f t="shared" si="4"/>
        <v>0.06617601583</v>
      </c>
      <c r="L831" s="98">
        <f t="shared" si="7"/>
        <v>0.003259035093</v>
      </c>
    </row>
    <row r="832">
      <c r="A832" s="20" t="s">
        <v>960</v>
      </c>
      <c r="B832" s="29" t="s">
        <v>1848</v>
      </c>
      <c r="C832" s="50">
        <v>24515.0</v>
      </c>
      <c r="D832" s="50">
        <v>29352.0</v>
      </c>
      <c r="E832" s="98">
        <f t="shared" si="6"/>
        <v>0.1973077708</v>
      </c>
      <c r="F832" s="50">
        <v>27609.0</v>
      </c>
      <c r="G832" s="98">
        <f t="shared" si="2"/>
        <v>-0.05938266558</v>
      </c>
      <c r="H832" s="50">
        <v>26295.0</v>
      </c>
      <c r="I832" s="98">
        <f t="shared" si="3"/>
        <v>-0.04759317614</v>
      </c>
      <c r="J832" s="50">
        <v>27020.0</v>
      </c>
      <c r="K832" s="98">
        <f t="shared" si="4"/>
        <v>0.02757178171</v>
      </c>
      <c r="L832" s="98">
        <f t="shared" si="7"/>
        <v>0.1021823373</v>
      </c>
    </row>
    <row r="833">
      <c r="A833" s="20" t="s">
        <v>1633</v>
      </c>
      <c r="B833" s="29" t="s">
        <v>1848</v>
      </c>
      <c r="C833" s="50">
        <v>14492.0</v>
      </c>
      <c r="D833" s="50">
        <v>13716.0</v>
      </c>
      <c r="E833" s="98">
        <f t="shared" si="6"/>
        <v>-0.05354678443</v>
      </c>
      <c r="F833" s="50">
        <v>13411.0</v>
      </c>
      <c r="G833" s="98">
        <f t="shared" si="2"/>
        <v>-0.02223680373</v>
      </c>
      <c r="H833" s="50">
        <v>12564.0</v>
      </c>
      <c r="I833" s="98">
        <f t="shared" si="3"/>
        <v>-0.06315710984</v>
      </c>
      <c r="J833" s="50">
        <v>12220.0</v>
      </c>
      <c r="K833" s="98">
        <f t="shared" si="4"/>
        <v>-0.02737981535</v>
      </c>
      <c r="L833" s="98">
        <f t="shared" si="7"/>
        <v>-0.1567761524</v>
      </c>
    </row>
    <row r="834">
      <c r="A834" s="20" t="s">
        <v>1871</v>
      </c>
      <c r="B834" s="29" t="s">
        <v>1848</v>
      </c>
      <c r="C834" s="50">
        <v>10651.0</v>
      </c>
      <c r="D834" s="50">
        <v>11750.0</v>
      </c>
      <c r="E834" s="98">
        <f t="shared" si="6"/>
        <v>0.1031827997</v>
      </c>
      <c r="F834" s="50">
        <v>10244.0</v>
      </c>
      <c r="G834" s="98">
        <f t="shared" si="2"/>
        <v>-0.1281702128</v>
      </c>
      <c r="H834" s="50">
        <v>8725.0</v>
      </c>
      <c r="I834" s="98">
        <f t="shared" si="3"/>
        <v>-0.1482819211</v>
      </c>
      <c r="J834" s="50">
        <v>9142.0</v>
      </c>
      <c r="K834" s="98">
        <f t="shared" si="4"/>
        <v>0.04779369628</v>
      </c>
      <c r="L834" s="98">
        <f t="shared" si="7"/>
        <v>-0.1416768379</v>
      </c>
    </row>
    <row r="835">
      <c r="A835" s="20" t="s">
        <v>1872</v>
      </c>
      <c r="B835" s="29" t="s">
        <v>1848</v>
      </c>
      <c r="C835" s="50">
        <v>19122.0</v>
      </c>
      <c r="D835" s="50">
        <v>34291.0</v>
      </c>
      <c r="E835" s="98">
        <f t="shared" si="6"/>
        <v>0.7932747621</v>
      </c>
      <c r="F835" s="50">
        <v>34133.0</v>
      </c>
      <c r="G835" s="98">
        <f t="shared" si="2"/>
        <v>-0.004607622991</v>
      </c>
      <c r="H835" s="50">
        <v>37449.0</v>
      </c>
      <c r="I835" s="98">
        <f t="shared" si="3"/>
        <v>0.09714938622</v>
      </c>
      <c r="J835" s="50">
        <v>37789.0</v>
      </c>
      <c r="K835" s="98">
        <f t="shared" si="4"/>
        <v>0.009079014126</v>
      </c>
      <c r="L835" s="98">
        <f t="shared" si="7"/>
        <v>0.9762054178</v>
      </c>
    </row>
    <row r="836">
      <c r="A836" s="20" t="s">
        <v>1227</v>
      </c>
      <c r="B836" s="29" t="s">
        <v>1848</v>
      </c>
      <c r="C836" s="50">
        <v>6678.0</v>
      </c>
      <c r="D836" s="50">
        <v>10734.0</v>
      </c>
      <c r="E836" s="98">
        <f t="shared" si="6"/>
        <v>0.6073674753</v>
      </c>
      <c r="F836" s="50">
        <v>11687.0</v>
      </c>
      <c r="G836" s="98">
        <f t="shared" si="2"/>
        <v>0.08878330538</v>
      </c>
      <c r="H836" s="50">
        <v>10467.0</v>
      </c>
      <c r="I836" s="98">
        <f t="shared" si="3"/>
        <v>-0.1043894926</v>
      </c>
      <c r="J836" s="50">
        <v>16339.0</v>
      </c>
      <c r="K836" s="98">
        <f t="shared" si="4"/>
        <v>0.561001242</v>
      </c>
      <c r="L836" s="98">
        <f t="shared" si="7"/>
        <v>1.446690626</v>
      </c>
    </row>
    <row r="837">
      <c r="A837" s="20" t="s">
        <v>1132</v>
      </c>
      <c r="B837" s="29" t="s">
        <v>1848</v>
      </c>
      <c r="C837" s="50">
        <v>146010.0</v>
      </c>
      <c r="D837" s="50">
        <v>262920.0</v>
      </c>
      <c r="E837" s="98">
        <f t="shared" si="6"/>
        <v>0.8006985823</v>
      </c>
      <c r="F837" s="50">
        <v>286369.0</v>
      </c>
      <c r="G837" s="98">
        <f t="shared" si="2"/>
        <v>0.08918682489</v>
      </c>
      <c r="H837" s="50">
        <v>355350.0</v>
      </c>
      <c r="I837" s="98">
        <f t="shared" si="3"/>
        <v>0.24088152</v>
      </c>
      <c r="J837" s="50">
        <v>385392.0</v>
      </c>
      <c r="K837" s="98">
        <f t="shared" si="4"/>
        <v>0.08454200084</v>
      </c>
      <c r="L837" s="98">
        <f t="shared" si="7"/>
        <v>1.639490446</v>
      </c>
    </row>
    <row r="838">
      <c r="A838" s="20" t="s">
        <v>1873</v>
      </c>
      <c r="B838" s="29" t="s">
        <v>1848</v>
      </c>
      <c r="C838" s="50">
        <v>10864.0</v>
      </c>
      <c r="D838" s="50">
        <v>12613.0</v>
      </c>
      <c r="E838" s="98">
        <f t="shared" si="6"/>
        <v>0.1609904271</v>
      </c>
      <c r="F838" s="50">
        <v>12205.0</v>
      </c>
      <c r="G838" s="98">
        <f t="shared" si="2"/>
        <v>-0.0323475779</v>
      </c>
      <c r="H838" s="50">
        <v>12431.0</v>
      </c>
      <c r="I838" s="98">
        <f t="shared" si="3"/>
        <v>0.01851700123</v>
      </c>
      <c r="J838" s="50">
        <v>12174.0</v>
      </c>
      <c r="K838" s="98">
        <f t="shared" si="4"/>
        <v>-0.02067412115</v>
      </c>
      <c r="L838" s="98">
        <f t="shared" si="7"/>
        <v>0.1205817378</v>
      </c>
    </row>
    <row r="839">
      <c r="A839" s="20" t="s">
        <v>1634</v>
      </c>
      <c r="B839" s="29" t="s">
        <v>1848</v>
      </c>
      <c r="C839" s="50">
        <v>9155.0</v>
      </c>
      <c r="D839" s="50">
        <v>17482.0</v>
      </c>
      <c r="E839" s="98">
        <f t="shared" si="6"/>
        <v>0.9095576188</v>
      </c>
      <c r="F839" s="50">
        <v>19622.0</v>
      </c>
      <c r="G839" s="98">
        <f t="shared" si="2"/>
        <v>0.1224116234</v>
      </c>
      <c r="H839" s="50">
        <v>22968.0</v>
      </c>
      <c r="I839" s="98">
        <f t="shared" si="3"/>
        <v>0.1705228825</v>
      </c>
      <c r="J839" s="50">
        <v>25771.0</v>
      </c>
      <c r="K839" s="98">
        <f t="shared" si="4"/>
        <v>0.1220393591</v>
      </c>
      <c r="L839" s="98">
        <f t="shared" si="7"/>
        <v>1.8149645</v>
      </c>
    </row>
    <row r="840">
      <c r="A840" s="20" t="s">
        <v>1874</v>
      </c>
      <c r="B840" s="29" t="s">
        <v>1848</v>
      </c>
      <c r="C840" s="50">
        <v>43983.0</v>
      </c>
      <c r="D840" s="50">
        <v>70355.0</v>
      </c>
      <c r="E840" s="98">
        <f t="shared" si="6"/>
        <v>0.5995952982</v>
      </c>
      <c r="F840" s="50">
        <v>73453.0</v>
      </c>
      <c r="G840" s="98">
        <f t="shared" si="2"/>
        <v>0.04403382844</v>
      </c>
      <c r="H840" s="50">
        <v>93534.0</v>
      </c>
      <c r="I840" s="98">
        <f t="shared" si="3"/>
        <v>0.2733857024</v>
      </c>
      <c r="J840" s="50">
        <v>93139.0</v>
      </c>
      <c r="K840" s="98">
        <f t="shared" si="4"/>
        <v>-0.004223063271</v>
      </c>
      <c r="L840" s="98">
        <f t="shared" si="7"/>
        <v>1.117613623</v>
      </c>
    </row>
    <row r="841">
      <c r="A841" s="20" t="s">
        <v>734</v>
      </c>
      <c r="B841" s="29" t="s">
        <v>1848</v>
      </c>
      <c r="C841" s="50">
        <v>10587.0</v>
      </c>
      <c r="D841" s="50">
        <v>22116.0</v>
      </c>
      <c r="E841" s="98">
        <f t="shared" si="6"/>
        <v>1.088977047</v>
      </c>
      <c r="F841" s="50">
        <v>24172.0</v>
      </c>
      <c r="G841" s="98">
        <f t="shared" si="2"/>
        <v>0.09296436969</v>
      </c>
      <c r="H841" s="50">
        <v>26266.0</v>
      </c>
      <c r="I841" s="98">
        <f t="shared" si="3"/>
        <v>0.0866291577</v>
      </c>
      <c r="J841" s="50">
        <v>31029.0</v>
      </c>
      <c r="K841" s="98">
        <f t="shared" si="4"/>
        <v>0.1813370898</v>
      </c>
      <c r="L841" s="98">
        <f t="shared" si="7"/>
        <v>1.9308586</v>
      </c>
    </row>
    <row r="842">
      <c r="A842" s="20" t="s">
        <v>1875</v>
      </c>
      <c r="B842" s="29" t="s">
        <v>1848</v>
      </c>
      <c r="C842" s="50">
        <v>9703.0</v>
      </c>
      <c r="D842" s="50">
        <v>10701.0</v>
      </c>
      <c r="E842" s="98">
        <f t="shared" si="6"/>
        <v>0.1028547872</v>
      </c>
      <c r="F842" s="50">
        <v>10004.0</v>
      </c>
      <c r="G842" s="98">
        <f t="shared" si="2"/>
        <v>-0.06513409962</v>
      </c>
      <c r="H842" s="50">
        <v>9093.0</v>
      </c>
      <c r="I842" s="98">
        <f t="shared" si="3"/>
        <v>-0.09106357457</v>
      </c>
      <c r="J842" s="50">
        <v>9622.0</v>
      </c>
      <c r="K842" s="98">
        <f t="shared" si="4"/>
        <v>0.05817661938</v>
      </c>
      <c r="L842" s="98">
        <f t="shared" si="7"/>
        <v>-0.008347933629</v>
      </c>
    </row>
    <row r="843">
      <c r="A843" s="20" t="s">
        <v>1876</v>
      </c>
      <c r="B843" s="29" t="s">
        <v>1848</v>
      </c>
      <c r="C843" s="50">
        <v>9131.0</v>
      </c>
      <c r="D843" s="50">
        <v>19872.0</v>
      </c>
      <c r="E843" s="98">
        <f t="shared" si="6"/>
        <v>1.176322418</v>
      </c>
      <c r="F843" s="50">
        <v>19814.0</v>
      </c>
      <c r="G843" s="98">
        <f t="shared" si="2"/>
        <v>-0.002918679549</v>
      </c>
      <c r="H843" s="50">
        <v>21109.0</v>
      </c>
      <c r="I843" s="98">
        <f t="shared" si="3"/>
        <v>0.0653578278</v>
      </c>
      <c r="J843" s="50">
        <v>25640.0</v>
      </c>
      <c r="K843" s="98">
        <f t="shared" si="4"/>
        <v>0.2146477806</v>
      </c>
      <c r="L843" s="98">
        <f t="shared" si="7"/>
        <v>1.808016647</v>
      </c>
    </row>
    <row r="844">
      <c r="A844" s="20" t="s">
        <v>606</v>
      </c>
      <c r="B844" s="29" t="s">
        <v>1848</v>
      </c>
      <c r="C844" s="50">
        <v>13202.0</v>
      </c>
      <c r="D844" s="50">
        <v>20067.0</v>
      </c>
      <c r="E844" s="98">
        <f t="shared" si="6"/>
        <v>0.5199969702</v>
      </c>
      <c r="F844" s="50">
        <v>17643.0</v>
      </c>
      <c r="G844" s="98">
        <f t="shared" si="2"/>
        <v>-0.1207953356</v>
      </c>
      <c r="H844" s="50">
        <v>16713.0</v>
      </c>
      <c r="I844" s="98">
        <f t="shared" si="3"/>
        <v>-0.05271212379</v>
      </c>
      <c r="J844" s="50">
        <v>17275.0</v>
      </c>
      <c r="K844" s="98">
        <f t="shared" si="4"/>
        <v>0.03362651828</v>
      </c>
      <c r="L844" s="98">
        <f t="shared" si="7"/>
        <v>0.3085138615</v>
      </c>
    </row>
    <row r="845">
      <c r="A845" s="20" t="s">
        <v>1031</v>
      </c>
      <c r="B845" s="29" t="s">
        <v>1848</v>
      </c>
      <c r="C845" s="50">
        <v>4254.0</v>
      </c>
      <c r="D845" s="50">
        <v>9531.0</v>
      </c>
      <c r="E845" s="98">
        <f t="shared" si="6"/>
        <v>1.240479549</v>
      </c>
      <c r="F845" s="50">
        <v>11918.0</v>
      </c>
      <c r="G845" s="98">
        <f t="shared" si="2"/>
        <v>0.2504459133</v>
      </c>
      <c r="H845" s="50">
        <v>9729.0</v>
      </c>
      <c r="I845" s="98">
        <f t="shared" si="3"/>
        <v>-0.183671757</v>
      </c>
      <c r="J845" s="50">
        <v>10860.0</v>
      </c>
      <c r="K845" s="98">
        <f t="shared" si="4"/>
        <v>0.1162503854</v>
      </c>
      <c r="L845" s="98">
        <f t="shared" si="7"/>
        <v>1.552891396</v>
      </c>
    </row>
    <row r="846">
      <c r="A846" s="20" t="s">
        <v>1877</v>
      </c>
      <c r="B846" s="29" t="s">
        <v>1848</v>
      </c>
      <c r="C846" s="50">
        <v>3740.0</v>
      </c>
      <c r="D846" s="50">
        <v>8976.0</v>
      </c>
      <c r="E846" s="98">
        <f t="shared" si="6"/>
        <v>1.4</v>
      </c>
      <c r="F846" s="50">
        <v>10097.0</v>
      </c>
      <c r="G846" s="98">
        <f t="shared" si="2"/>
        <v>0.1248885918</v>
      </c>
      <c r="H846" s="50">
        <v>10765.0</v>
      </c>
      <c r="I846" s="98">
        <f t="shared" si="3"/>
        <v>0.06615826483</v>
      </c>
      <c r="J846" s="50">
        <v>14981.0</v>
      </c>
      <c r="K846" s="98">
        <f t="shared" si="4"/>
        <v>0.3916395727</v>
      </c>
      <c r="L846" s="98">
        <f t="shared" si="7"/>
        <v>3.005614973</v>
      </c>
    </row>
    <row r="847">
      <c r="A847" s="20" t="s">
        <v>1878</v>
      </c>
      <c r="B847" s="29" t="s">
        <v>1848</v>
      </c>
      <c r="C847" s="50">
        <v>6601.0</v>
      </c>
      <c r="D847" s="50">
        <v>10623.0</v>
      </c>
      <c r="E847" s="98">
        <f t="shared" si="6"/>
        <v>0.609301621</v>
      </c>
      <c r="F847" s="50">
        <v>24467.0</v>
      </c>
      <c r="G847" s="98">
        <f t="shared" si="2"/>
        <v>1.303210016</v>
      </c>
      <c r="H847" s="50">
        <v>35702.0</v>
      </c>
      <c r="I847" s="98">
        <f t="shared" si="3"/>
        <v>0.4591899293</v>
      </c>
      <c r="J847" s="50">
        <v>40592.0</v>
      </c>
      <c r="K847" s="98">
        <f t="shared" si="4"/>
        <v>0.1369671167</v>
      </c>
      <c r="L847" s="98">
        <f t="shared" si="7"/>
        <v>5.149371307</v>
      </c>
    </row>
    <row r="848">
      <c r="A848" s="20" t="s">
        <v>916</v>
      </c>
      <c r="B848" s="29" t="s">
        <v>1848</v>
      </c>
      <c r="C848" s="50">
        <v>13154.0</v>
      </c>
      <c r="D848" s="50">
        <v>16887.0</v>
      </c>
      <c r="E848" s="98">
        <f t="shared" si="6"/>
        <v>0.2837920024</v>
      </c>
      <c r="F848" s="50">
        <v>15829.0</v>
      </c>
      <c r="G848" s="98">
        <f t="shared" si="2"/>
        <v>-0.06265174395</v>
      </c>
      <c r="H848" s="50">
        <v>14315.0</v>
      </c>
      <c r="I848" s="98">
        <f t="shared" si="3"/>
        <v>-0.09564722977</v>
      </c>
      <c r="J848" s="50">
        <v>15686.0</v>
      </c>
      <c r="K848" s="98">
        <f t="shared" si="4"/>
        <v>0.09577366399</v>
      </c>
      <c r="L848" s="98">
        <f t="shared" si="7"/>
        <v>0.1924889767</v>
      </c>
    </row>
    <row r="849">
      <c r="A849" s="20" t="s">
        <v>1563</v>
      </c>
      <c r="B849" s="29" t="s">
        <v>1848</v>
      </c>
      <c r="C849" s="50">
        <v>15080.0</v>
      </c>
      <c r="D849" s="50">
        <v>17397.0</v>
      </c>
      <c r="E849" s="98">
        <f t="shared" si="6"/>
        <v>0.1536472149</v>
      </c>
      <c r="F849" s="50">
        <v>16481.0</v>
      </c>
      <c r="G849" s="98">
        <f t="shared" si="2"/>
        <v>-0.05265275622</v>
      </c>
      <c r="H849" s="50">
        <v>17687.0</v>
      </c>
      <c r="I849" s="98">
        <f t="shared" si="3"/>
        <v>0.07317517141</v>
      </c>
      <c r="J849" s="50">
        <v>19859.0</v>
      </c>
      <c r="K849" s="98">
        <f t="shared" si="4"/>
        <v>0.122802058</v>
      </c>
      <c r="L849" s="98">
        <f t="shared" si="7"/>
        <v>0.3169098143</v>
      </c>
    </row>
    <row r="850">
      <c r="A850" s="20" t="s">
        <v>297</v>
      </c>
      <c r="B850" s="29" t="s">
        <v>1848</v>
      </c>
      <c r="C850" s="50">
        <v>9165.0</v>
      </c>
      <c r="D850" s="50">
        <v>10627.0</v>
      </c>
      <c r="E850" s="98">
        <f t="shared" si="6"/>
        <v>0.1595199127</v>
      </c>
      <c r="F850" s="50">
        <v>9732.0</v>
      </c>
      <c r="G850" s="98">
        <f t="shared" si="2"/>
        <v>-0.08421944105</v>
      </c>
      <c r="H850" s="50">
        <v>8608.0</v>
      </c>
      <c r="I850" s="98">
        <f t="shared" si="3"/>
        <v>-0.1154952733</v>
      </c>
      <c r="J850" s="50">
        <v>9127.0</v>
      </c>
      <c r="K850" s="98">
        <f t="shared" si="4"/>
        <v>0.06029275093</v>
      </c>
      <c r="L850" s="98">
        <f t="shared" si="7"/>
        <v>-0.004146208402</v>
      </c>
    </row>
    <row r="851">
      <c r="A851" s="20" t="s">
        <v>1743</v>
      </c>
      <c r="B851" s="29" t="s">
        <v>1848</v>
      </c>
      <c r="C851" s="50">
        <v>24358.0</v>
      </c>
      <c r="D851" s="50">
        <v>24977.0</v>
      </c>
      <c r="E851" s="98">
        <f t="shared" si="6"/>
        <v>0.02541259545</v>
      </c>
      <c r="F851" s="50">
        <v>23633.0</v>
      </c>
      <c r="G851" s="98">
        <f t="shared" si="2"/>
        <v>-0.05380950474</v>
      </c>
      <c r="H851" s="50">
        <v>21875.0</v>
      </c>
      <c r="I851" s="98">
        <f t="shared" si="3"/>
        <v>-0.07438750899</v>
      </c>
      <c r="J851" s="50">
        <v>23345.0</v>
      </c>
      <c r="K851" s="98">
        <f t="shared" si="4"/>
        <v>0.0672</v>
      </c>
      <c r="L851" s="98">
        <f t="shared" si="7"/>
        <v>-0.04158797931</v>
      </c>
    </row>
    <row r="852">
      <c r="A852" s="20" t="s">
        <v>1695</v>
      </c>
      <c r="B852" s="29" t="s">
        <v>1848</v>
      </c>
      <c r="C852" s="50">
        <v>6768.0</v>
      </c>
      <c r="D852" s="50">
        <v>9423.0</v>
      </c>
      <c r="E852" s="98">
        <f t="shared" si="6"/>
        <v>0.392287234</v>
      </c>
      <c r="F852" s="50">
        <v>8795.0</v>
      </c>
      <c r="G852" s="98">
        <f t="shared" si="2"/>
        <v>-0.066645442</v>
      </c>
      <c r="H852" s="50">
        <v>8530.0</v>
      </c>
      <c r="I852" s="98">
        <f t="shared" si="3"/>
        <v>-0.03013075611</v>
      </c>
      <c r="J852" s="50">
        <v>9067.0</v>
      </c>
      <c r="K852" s="98">
        <f t="shared" si="4"/>
        <v>0.06295427902</v>
      </c>
      <c r="L852" s="98">
        <f t="shared" si="7"/>
        <v>0.3396867612</v>
      </c>
    </row>
    <row r="853">
      <c r="A853" s="20" t="s">
        <v>708</v>
      </c>
      <c r="B853" s="29" t="s">
        <v>1848</v>
      </c>
      <c r="C853" s="50">
        <v>22052.0</v>
      </c>
      <c r="D853" s="50">
        <v>26951.0</v>
      </c>
      <c r="E853" s="98">
        <f t="shared" si="6"/>
        <v>0.2221567205</v>
      </c>
      <c r="F853" s="50">
        <v>26284.0</v>
      </c>
      <c r="G853" s="98">
        <f t="shared" si="2"/>
        <v>-0.02474861786</v>
      </c>
      <c r="H853" s="50">
        <v>27621.0</v>
      </c>
      <c r="I853" s="98">
        <f t="shared" si="3"/>
        <v>0.05086744788</v>
      </c>
      <c r="J853" s="50">
        <v>28541.0</v>
      </c>
      <c r="K853" s="98">
        <f t="shared" si="4"/>
        <v>0.0333079903</v>
      </c>
      <c r="L853" s="98">
        <f t="shared" si="7"/>
        <v>0.2942590241</v>
      </c>
    </row>
    <row r="854">
      <c r="A854" s="20" t="s">
        <v>1879</v>
      </c>
      <c r="B854" s="29" t="s">
        <v>1848</v>
      </c>
      <c r="C854" s="50">
        <v>6944.0</v>
      </c>
      <c r="D854" s="50">
        <v>13654.0</v>
      </c>
      <c r="E854" s="98">
        <f t="shared" si="6"/>
        <v>0.9663018433</v>
      </c>
      <c r="F854" s="50">
        <v>13859.0</v>
      </c>
      <c r="G854" s="98">
        <f t="shared" si="2"/>
        <v>0.01501391534</v>
      </c>
      <c r="H854" s="50">
        <v>15719.0</v>
      </c>
      <c r="I854" s="98">
        <f t="shared" si="3"/>
        <v>0.1342088174</v>
      </c>
      <c r="J854" s="50">
        <v>17490.0</v>
      </c>
      <c r="K854" s="98">
        <f t="shared" si="4"/>
        <v>0.1126662001</v>
      </c>
      <c r="L854" s="98">
        <f t="shared" si="7"/>
        <v>1.518721198</v>
      </c>
    </row>
    <row r="855">
      <c r="A855" s="20" t="s">
        <v>1234</v>
      </c>
      <c r="B855" s="29" t="s">
        <v>1848</v>
      </c>
      <c r="C855" s="50">
        <v>14693.0</v>
      </c>
      <c r="D855" s="50">
        <v>16330.0</v>
      </c>
      <c r="E855" s="98">
        <f t="shared" si="6"/>
        <v>0.1114135983</v>
      </c>
      <c r="F855" s="50">
        <v>15527.0</v>
      </c>
      <c r="G855" s="98">
        <f t="shared" si="2"/>
        <v>-0.04917330067</v>
      </c>
      <c r="H855" s="50">
        <v>15499.0</v>
      </c>
      <c r="I855" s="98">
        <f t="shared" si="3"/>
        <v>-0.001803310363</v>
      </c>
      <c r="J855" s="50">
        <v>16913.0</v>
      </c>
      <c r="K855" s="98">
        <f t="shared" si="4"/>
        <v>0.09123169237</v>
      </c>
      <c r="L855" s="98">
        <f t="shared" si="7"/>
        <v>0.1510923569</v>
      </c>
    </row>
    <row r="856">
      <c r="A856" s="20" t="s">
        <v>1033</v>
      </c>
      <c r="B856" s="29" t="s">
        <v>1848</v>
      </c>
      <c r="C856" s="50">
        <v>9647.0</v>
      </c>
      <c r="D856" s="50">
        <v>15771.0</v>
      </c>
      <c r="E856" s="98">
        <f t="shared" si="6"/>
        <v>0.6348087488</v>
      </c>
      <c r="F856" s="50">
        <v>15215.0</v>
      </c>
      <c r="G856" s="98">
        <f t="shared" si="2"/>
        <v>-0.03525458119</v>
      </c>
      <c r="H856" s="50">
        <v>12889.0</v>
      </c>
      <c r="I856" s="98">
        <f t="shared" si="3"/>
        <v>-0.1528754519</v>
      </c>
      <c r="J856" s="50">
        <v>16602.0</v>
      </c>
      <c r="K856" s="98">
        <f t="shared" si="4"/>
        <v>0.2880751028</v>
      </c>
      <c r="L856" s="98">
        <f t="shared" si="7"/>
        <v>0.720949518</v>
      </c>
    </row>
    <row r="857">
      <c r="A857" s="20" t="s">
        <v>1782</v>
      </c>
      <c r="B857" s="29" t="s">
        <v>1848</v>
      </c>
      <c r="C857" s="50">
        <v>3057.0</v>
      </c>
      <c r="D857" s="50">
        <v>7291.0</v>
      </c>
      <c r="E857" s="98">
        <f t="shared" si="6"/>
        <v>1.385017991</v>
      </c>
      <c r="F857" s="50">
        <v>7654.0</v>
      </c>
      <c r="G857" s="98">
        <f t="shared" si="2"/>
        <v>0.04978740913</v>
      </c>
      <c r="H857" s="50">
        <v>8584.0</v>
      </c>
      <c r="I857" s="98">
        <f t="shared" si="3"/>
        <v>0.1215050954</v>
      </c>
      <c r="J857" s="50">
        <v>10970.0</v>
      </c>
      <c r="K857" s="98">
        <f t="shared" si="4"/>
        <v>0.2779589935</v>
      </c>
      <c r="L857" s="98">
        <f t="shared" si="7"/>
        <v>2.588485443</v>
      </c>
    </row>
    <row r="858">
      <c r="A858" s="20" t="s">
        <v>1745</v>
      </c>
      <c r="B858" s="29" t="s">
        <v>1848</v>
      </c>
      <c r="C858" s="50">
        <v>20469.0</v>
      </c>
      <c r="D858" s="50">
        <v>18611.0</v>
      </c>
      <c r="E858" s="98">
        <f t="shared" si="6"/>
        <v>-0.09077141043</v>
      </c>
      <c r="F858" s="50">
        <v>17760.0</v>
      </c>
      <c r="G858" s="98">
        <f t="shared" si="2"/>
        <v>-0.04572564612</v>
      </c>
      <c r="H858" s="50">
        <v>18862.0</v>
      </c>
      <c r="I858" s="98">
        <f t="shared" si="3"/>
        <v>0.06204954955</v>
      </c>
      <c r="J858" s="50">
        <v>19066.0</v>
      </c>
      <c r="K858" s="98">
        <f t="shared" si="4"/>
        <v>0.01081539603</v>
      </c>
      <c r="L858" s="98">
        <f t="shared" si="7"/>
        <v>-0.06854267429</v>
      </c>
    </row>
    <row r="859">
      <c r="A859" s="20" t="s">
        <v>1880</v>
      </c>
      <c r="B859" s="29" t="s">
        <v>1848</v>
      </c>
      <c r="C859" s="50">
        <v>16262.0</v>
      </c>
      <c r="D859" s="50">
        <v>35064.0</v>
      </c>
      <c r="E859" s="98">
        <f t="shared" si="6"/>
        <v>1.15619235</v>
      </c>
      <c r="F859" s="50">
        <v>37246.0</v>
      </c>
      <c r="G859" s="98">
        <f t="shared" si="2"/>
        <v>0.06222906685</v>
      </c>
      <c r="H859" s="50">
        <v>46271.0</v>
      </c>
      <c r="I859" s="98">
        <f t="shared" si="3"/>
        <v>0.2423078988</v>
      </c>
      <c r="J859" s="50">
        <v>48534.0</v>
      </c>
      <c r="K859" s="98">
        <f t="shared" si="4"/>
        <v>0.04890752307</v>
      </c>
      <c r="L859" s="98">
        <f t="shared" si="7"/>
        <v>1.984503751</v>
      </c>
    </row>
    <row r="860">
      <c r="A860" s="20" t="s">
        <v>1881</v>
      </c>
      <c r="B860" s="29" t="s">
        <v>1848</v>
      </c>
      <c r="C860" s="50">
        <v>45830.0</v>
      </c>
      <c r="D860" s="50">
        <v>85486.0</v>
      </c>
      <c r="E860" s="98">
        <f t="shared" si="6"/>
        <v>0.865284748</v>
      </c>
      <c r="F860" s="50">
        <v>89643.0</v>
      </c>
      <c r="G860" s="98">
        <f t="shared" si="2"/>
        <v>0.0486278455</v>
      </c>
      <c r="H860" s="50">
        <v>95845.0</v>
      </c>
      <c r="I860" s="98">
        <f t="shared" si="3"/>
        <v>0.06918554711</v>
      </c>
      <c r="J860" s="50">
        <v>106704.0</v>
      </c>
      <c r="K860" s="98">
        <f t="shared" si="4"/>
        <v>0.1132975116</v>
      </c>
      <c r="L860" s="98">
        <f t="shared" si="7"/>
        <v>1.3282566</v>
      </c>
    </row>
    <row r="861">
      <c r="A861" s="20" t="s">
        <v>1748</v>
      </c>
      <c r="B861" s="29" t="s">
        <v>1848</v>
      </c>
      <c r="C861" s="50">
        <v>9293.0</v>
      </c>
      <c r="D861" s="50">
        <v>13241.0</v>
      </c>
      <c r="E861" s="98">
        <f t="shared" si="6"/>
        <v>0.424835898</v>
      </c>
      <c r="F861" s="50">
        <v>12502.0</v>
      </c>
      <c r="G861" s="98">
        <f t="shared" si="2"/>
        <v>-0.0558114946</v>
      </c>
      <c r="H861" s="50">
        <v>11072.0</v>
      </c>
      <c r="I861" s="98">
        <f t="shared" si="3"/>
        <v>-0.1143816989</v>
      </c>
      <c r="J861" s="50">
        <v>11446.0</v>
      </c>
      <c r="K861" s="98">
        <f t="shared" si="4"/>
        <v>0.03377890173</v>
      </c>
      <c r="L861" s="98">
        <f t="shared" si="7"/>
        <v>0.231679759</v>
      </c>
    </row>
    <row r="862">
      <c r="A862" s="20" t="s">
        <v>1882</v>
      </c>
      <c r="B862" s="29" t="s">
        <v>1848</v>
      </c>
      <c r="C862" s="50">
        <v>10323.0</v>
      </c>
      <c r="D862" s="50">
        <v>9783.0</v>
      </c>
      <c r="E862" s="98">
        <f t="shared" si="6"/>
        <v>-0.05231037489</v>
      </c>
      <c r="F862" s="50">
        <v>9442.0</v>
      </c>
      <c r="G862" s="98">
        <f t="shared" si="2"/>
        <v>-0.03485638352</v>
      </c>
      <c r="H862" s="50">
        <v>8042.0</v>
      </c>
      <c r="I862" s="98">
        <f t="shared" si="3"/>
        <v>-0.1482736708</v>
      </c>
      <c r="J862" s="50">
        <v>8827.0</v>
      </c>
      <c r="K862" s="98">
        <f t="shared" si="4"/>
        <v>0.0976125342</v>
      </c>
      <c r="L862" s="98">
        <f t="shared" si="7"/>
        <v>-0.1449191127</v>
      </c>
    </row>
    <row r="863">
      <c r="A863" s="20" t="s">
        <v>1883</v>
      </c>
      <c r="B863" s="29" t="s">
        <v>1848</v>
      </c>
      <c r="C863" s="50">
        <v>3755.0</v>
      </c>
      <c r="D863" s="50">
        <v>6153.0</v>
      </c>
      <c r="E863" s="98">
        <f t="shared" si="6"/>
        <v>0.6386151798</v>
      </c>
      <c r="F863" s="50">
        <v>5779.0</v>
      </c>
      <c r="G863" s="98">
        <f t="shared" si="2"/>
        <v>-0.06078335771</v>
      </c>
      <c r="H863" s="50">
        <v>4958.0</v>
      </c>
      <c r="I863" s="98">
        <f t="shared" si="3"/>
        <v>-0.1420661014</v>
      </c>
      <c r="J863" s="50">
        <v>5691.0</v>
      </c>
      <c r="K863" s="98">
        <f t="shared" si="4"/>
        <v>0.1478418717</v>
      </c>
      <c r="L863" s="98">
        <f t="shared" si="7"/>
        <v>0.5155792277</v>
      </c>
    </row>
    <row r="864">
      <c r="A864" s="20" t="s">
        <v>1750</v>
      </c>
      <c r="B864" s="29" t="s">
        <v>1848</v>
      </c>
      <c r="C864" s="50">
        <v>14142.0</v>
      </c>
      <c r="D864" s="50">
        <v>14063.0</v>
      </c>
      <c r="E864" s="98">
        <f t="shared" si="6"/>
        <v>-0.005586197143</v>
      </c>
      <c r="F864" s="50">
        <v>14795.0</v>
      </c>
      <c r="G864" s="98">
        <f t="shared" si="2"/>
        <v>0.05205148261</v>
      </c>
      <c r="H864" s="50">
        <v>14471.0</v>
      </c>
      <c r="I864" s="98">
        <f t="shared" si="3"/>
        <v>-0.0218992903</v>
      </c>
      <c r="J864" s="50">
        <v>14629.0</v>
      </c>
      <c r="K864" s="98">
        <f t="shared" si="4"/>
        <v>0.0109183885</v>
      </c>
      <c r="L864" s="98">
        <f t="shared" si="7"/>
        <v>0.03443643049</v>
      </c>
    </row>
    <row r="865">
      <c r="A865" s="20" t="s">
        <v>1884</v>
      </c>
      <c r="B865" s="29" t="s">
        <v>1848</v>
      </c>
      <c r="C865" s="50">
        <v>9423.0</v>
      </c>
      <c r="D865" s="50">
        <v>10453.0</v>
      </c>
      <c r="E865" s="98">
        <f t="shared" si="6"/>
        <v>0.1093070148</v>
      </c>
      <c r="F865" s="50">
        <v>10075.0</v>
      </c>
      <c r="G865" s="98">
        <f t="shared" si="2"/>
        <v>-0.03616186741</v>
      </c>
      <c r="H865" s="50">
        <v>9373.0</v>
      </c>
      <c r="I865" s="98">
        <f t="shared" si="3"/>
        <v>-0.06967741935</v>
      </c>
      <c r="J865" s="50">
        <v>10853.0</v>
      </c>
      <c r="K865" s="98">
        <f t="shared" si="4"/>
        <v>0.1579003521</v>
      </c>
      <c r="L865" s="98">
        <f t="shared" si="7"/>
        <v>0.1517563409</v>
      </c>
    </row>
    <row r="866">
      <c r="A866" s="20" t="s">
        <v>285</v>
      </c>
      <c r="B866" s="29" t="s">
        <v>1848</v>
      </c>
      <c r="C866" s="50">
        <v>10741.0</v>
      </c>
      <c r="D866" s="50">
        <v>13663.0</v>
      </c>
      <c r="E866" s="98">
        <f t="shared" si="6"/>
        <v>0.2720417093</v>
      </c>
      <c r="F866" s="50">
        <v>14214.0</v>
      </c>
      <c r="G866" s="98">
        <f t="shared" si="2"/>
        <v>0.04032789285</v>
      </c>
      <c r="H866" s="50">
        <v>13077.0</v>
      </c>
      <c r="I866" s="98">
        <f t="shared" si="3"/>
        <v>-0.07999155762</v>
      </c>
      <c r="J866" s="50">
        <v>14070.0</v>
      </c>
      <c r="K866" s="98">
        <f t="shared" si="4"/>
        <v>0.07593484744</v>
      </c>
      <c r="L866" s="98">
        <f t="shared" si="7"/>
        <v>0.3099338981</v>
      </c>
    </row>
    <row r="867">
      <c r="A867" s="20" t="s">
        <v>277</v>
      </c>
      <c r="B867" s="29" t="s">
        <v>1848</v>
      </c>
      <c r="C867" s="50">
        <v>10566.0</v>
      </c>
      <c r="D867" s="50">
        <v>12868.0</v>
      </c>
      <c r="E867" s="98">
        <f t="shared" si="6"/>
        <v>0.2178686352</v>
      </c>
      <c r="F867" s="50">
        <v>12245.0</v>
      </c>
      <c r="G867" s="98">
        <f t="shared" si="2"/>
        <v>-0.04841467205</v>
      </c>
      <c r="H867" s="50">
        <v>11660.0</v>
      </c>
      <c r="I867" s="98">
        <f t="shared" si="3"/>
        <v>-0.04777460188</v>
      </c>
      <c r="J867" s="50">
        <v>12280.0</v>
      </c>
      <c r="K867" s="98">
        <f t="shared" si="4"/>
        <v>0.05317324185</v>
      </c>
      <c r="L867" s="98">
        <f t="shared" si="7"/>
        <v>0.1622184365</v>
      </c>
    </row>
    <row r="868">
      <c r="A868" s="20" t="s">
        <v>1414</v>
      </c>
      <c r="B868" s="29" t="s">
        <v>1848</v>
      </c>
      <c r="C868" s="50">
        <v>8455.0</v>
      </c>
      <c r="D868" s="50">
        <v>16259.0</v>
      </c>
      <c r="E868" s="98">
        <f t="shared" si="6"/>
        <v>0.9230041396</v>
      </c>
      <c r="F868" s="50">
        <v>16518.0</v>
      </c>
      <c r="G868" s="98">
        <f t="shared" si="2"/>
        <v>0.01592963897</v>
      </c>
      <c r="H868" s="50">
        <v>15130.0</v>
      </c>
      <c r="I868" s="98">
        <f t="shared" si="3"/>
        <v>-0.08402954353</v>
      </c>
      <c r="J868" s="50">
        <v>16827.0</v>
      </c>
      <c r="K868" s="98">
        <f t="shared" si="4"/>
        <v>0.112161269</v>
      </c>
      <c r="L868" s="98">
        <f t="shared" si="7"/>
        <v>0.9901833235</v>
      </c>
    </row>
    <row r="869">
      <c r="A869" s="20" t="s">
        <v>1885</v>
      </c>
      <c r="B869" s="29" t="s">
        <v>1848</v>
      </c>
      <c r="C869" s="50">
        <v>15098.0</v>
      </c>
      <c r="D869" s="50">
        <v>28598.0</v>
      </c>
      <c r="E869" s="98">
        <f t="shared" si="6"/>
        <v>0.8941581666</v>
      </c>
      <c r="F869" s="50">
        <v>33353.0</v>
      </c>
      <c r="G869" s="98">
        <f t="shared" si="2"/>
        <v>0.1662703686</v>
      </c>
      <c r="H869" s="50">
        <v>37784.0</v>
      </c>
      <c r="I869" s="98">
        <f t="shared" si="3"/>
        <v>0.1328516175</v>
      </c>
      <c r="J869" s="50">
        <v>37554.0</v>
      </c>
      <c r="K869" s="98">
        <f t="shared" si="4"/>
        <v>-0.006087232691</v>
      </c>
      <c r="L869" s="98">
        <f t="shared" si="7"/>
        <v>1.487349318</v>
      </c>
    </row>
    <row r="870">
      <c r="A870" s="20" t="s">
        <v>588</v>
      </c>
      <c r="B870" s="29" t="s">
        <v>1848</v>
      </c>
      <c r="C870" s="50">
        <v>16609.0</v>
      </c>
      <c r="D870" s="50">
        <v>16830.0</v>
      </c>
      <c r="E870" s="98">
        <f t="shared" si="6"/>
        <v>0.01330603889</v>
      </c>
      <c r="F870" s="50">
        <v>18004.0</v>
      </c>
      <c r="G870" s="98">
        <f t="shared" si="2"/>
        <v>0.0697563874</v>
      </c>
      <c r="H870" s="50">
        <v>16551.0</v>
      </c>
      <c r="I870" s="98">
        <f t="shared" si="3"/>
        <v>-0.08070428794</v>
      </c>
      <c r="J870" s="50">
        <v>18004.0</v>
      </c>
      <c r="K870" s="98">
        <f t="shared" si="4"/>
        <v>0.08778925745</v>
      </c>
      <c r="L870" s="98">
        <f t="shared" si="7"/>
        <v>0.0839906075</v>
      </c>
    </row>
    <row r="871">
      <c r="A871" s="20" t="s">
        <v>1886</v>
      </c>
      <c r="B871" s="29" t="s">
        <v>1848</v>
      </c>
      <c r="C871" s="50">
        <v>11869.0</v>
      </c>
      <c r="D871" s="50">
        <v>10601.0</v>
      </c>
      <c r="E871" s="98">
        <f t="shared" si="6"/>
        <v>-0.1068329261</v>
      </c>
      <c r="F871" s="50">
        <v>9894.0</v>
      </c>
      <c r="G871" s="98">
        <f t="shared" si="2"/>
        <v>-0.06669182153</v>
      </c>
      <c r="H871" s="50">
        <v>8571.0</v>
      </c>
      <c r="I871" s="98">
        <f t="shared" si="3"/>
        <v>-0.1337174045</v>
      </c>
      <c r="J871" s="50">
        <v>8617.0</v>
      </c>
      <c r="K871" s="98">
        <f t="shared" si="4"/>
        <v>0.005366935013</v>
      </c>
      <c r="L871" s="98">
        <f t="shared" si="7"/>
        <v>-0.2739910692</v>
      </c>
    </row>
    <row r="872">
      <c r="A872" s="20" t="s">
        <v>952</v>
      </c>
      <c r="B872" s="29" t="s">
        <v>1848</v>
      </c>
      <c r="C872" s="50">
        <v>19669.0</v>
      </c>
      <c r="D872" s="50">
        <v>27642.0</v>
      </c>
      <c r="E872" s="98">
        <f t="shared" si="6"/>
        <v>0.4053586863</v>
      </c>
      <c r="F872" s="50">
        <v>26473.0</v>
      </c>
      <c r="G872" s="98">
        <f t="shared" si="2"/>
        <v>-0.04229071702</v>
      </c>
      <c r="H872" s="50">
        <v>24469.0</v>
      </c>
      <c r="I872" s="98">
        <f t="shared" si="3"/>
        <v>-0.07569976958</v>
      </c>
      <c r="J872" s="50">
        <v>24421.0</v>
      </c>
      <c r="K872" s="98">
        <f t="shared" si="4"/>
        <v>-0.001961665781</v>
      </c>
      <c r="L872" s="98">
        <f t="shared" si="7"/>
        <v>0.2415984544</v>
      </c>
    </row>
    <row r="873">
      <c r="A873" s="20" t="s">
        <v>1887</v>
      </c>
      <c r="B873" s="29" t="s">
        <v>1848</v>
      </c>
      <c r="C873" s="50">
        <v>7667.0</v>
      </c>
      <c r="D873" s="50">
        <v>7248.0</v>
      </c>
      <c r="E873" s="98">
        <f t="shared" si="6"/>
        <v>-0.05464979783</v>
      </c>
      <c r="F873" s="50">
        <v>7689.0</v>
      </c>
      <c r="G873" s="98">
        <f t="shared" si="2"/>
        <v>0.06084437086</v>
      </c>
      <c r="H873" s="50">
        <v>7402.0</v>
      </c>
      <c r="I873" s="98">
        <f t="shared" si="3"/>
        <v>-0.0373260502</v>
      </c>
      <c r="J873" s="50">
        <v>10716.0</v>
      </c>
      <c r="K873" s="98">
        <f t="shared" si="4"/>
        <v>0.4477168333</v>
      </c>
      <c r="L873" s="98">
        <f t="shared" si="7"/>
        <v>0.3976783618</v>
      </c>
    </row>
    <row r="874">
      <c r="A874" s="20" t="s">
        <v>1785</v>
      </c>
      <c r="B874" s="29" t="s">
        <v>1848</v>
      </c>
      <c r="C874" s="50">
        <v>17401.0</v>
      </c>
      <c r="D874" s="50">
        <v>14248.0</v>
      </c>
      <c r="E874" s="98">
        <f t="shared" si="6"/>
        <v>-0.181196483</v>
      </c>
      <c r="F874" s="50">
        <v>12554.0</v>
      </c>
      <c r="G874" s="98">
        <f t="shared" si="2"/>
        <v>-0.1188938798</v>
      </c>
      <c r="H874" s="50">
        <v>10710.0</v>
      </c>
      <c r="I874" s="98">
        <f t="shared" si="3"/>
        <v>-0.1468854548</v>
      </c>
      <c r="J874" s="50">
        <v>10942.0</v>
      </c>
      <c r="K874" s="98">
        <f t="shared" si="4"/>
        <v>0.02166199813</v>
      </c>
      <c r="L874" s="98">
        <f t="shared" si="7"/>
        <v>-0.371185564</v>
      </c>
    </row>
    <row r="875">
      <c r="A875" s="20" t="s">
        <v>1888</v>
      </c>
      <c r="B875" s="29" t="s">
        <v>1848</v>
      </c>
      <c r="C875" s="50">
        <v>4942.0</v>
      </c>
      <c r="D875" s="50">
        <v>7979.0</v>
      </c>
      <c r="E875" s="98">
        <f t="shared" si="6"/>
        <v>0.614528531</v>
      </c>
      <c r="F875" s="50">
        <v>7820.0</v>
      </c>
      <c r="G875" s="98">
        <f t="shared" si="2"/>
        <v>-0.01992730919</v>
      </c>
      <c r="H875" s="50">
        <v>7223.0</v>
      </c>
      <c r="I875" s="98">
        <f t="shared" si="3"/>
        <v>-0.076342711</v>
      </c>
      <c r="J875" s="50">
        <v>8957.0</v>
      </c>
      <c r="K875" s="98">
        <f t="shared" si="4"/>
        <v>0.2400664544</v>
      </c>
      <c r="L875" s="98">
        <f t="shared" si="7"/>
        <v>0.8124241198</v>
      </c>
    </row>
    <row r="876">
      <c r="A876" s="20" t="s">
        <v>1018</v>
      </c>
      <c r="B876" s="29" t="s">
        <v>1848</v>
      </c>
      <c r="C876" s="50">
        <v>16702.0</v>
      </c>
      <c r="D876" s="50">
        <v>11985.0</v>
      </c>
      <c r="E876" s="98">
        <f t="shared" si="6"/>
        <v>-0.2824212669</v>
      </c>
      <c r="F876" s="50">
        <v>11719.0</v>
      </c>
      <c r="G876" s="98">
        <f t="shared" si="2"/>
        <v>-0.02219440968</v>
      </c>
      <c r="H876" s="50">
        <v>10876.0</v>
      </c>
      <c r="I876" s="98">
        <f t="shared" si="3"/>
        <v>-0.0719344654</v>
      </c>
      <c r="J876" s="50">
        <v>10392.0</v>
      </c>
      <c r="K876" s="98">
        <f t="shared" si="4"/>
        <v>-0.04450165502</v>
      </c>
      <c r="L876" s="98">
        <f t="shared" si="7"/>
        <v>-0.377799066</v>
      </c>
    </row>
    <row r="877">
      <c r="A877" s="20" t="s">
        <v>1255</v>
      </c>
      <c r="B877" s="29" t="s">
        <v>1848</v>
      </c>
      <c r="C877" s="50">
        <v>13001.0</v>
      </c>
      <c r="D877" s="50">
        <v>31679.0</v>
      </c>
      <c r="E877" s="98">
        <f t="shared" si="6"/>
        <v>1.436658719</v>
      </c>
      <c r="F877" s="50">
        <v>49477.0</v>
      </c>
      <c r="G877" s="98">
        <f t="shared" si="2"/>
        <v>0.5618232899</v>
      </c>
      <c r="H877" s="50">
        <v>63267.0</v>
      </c>
      <c r="I877" s="98">
        <f t="shared" si="3"/>
        <v>0.2787153627</v>
      </c>
      <c r="J877" s="50">
        <v>71122.0</v>
      </c>
      <c r="K877" s="98">
        <f t="shared" si="4"/>
        <v>0.1241563532</v>
      </c>
      <c r="L877" s="98">
        <f t="shared" si="7"/>
        <v>4.470502269</v>
      </c>
    </row>
    <row r="878">
      <c r="A878" s="20" t="s">
        <v>1889</v>
      </c>
      <c r="B878" s="29" t="s">
        <v>1848</v>
      </c>
      <c r="C878" s="50">
        <v>3639.0</v>
      </c>
      <c r="D878" s="50">
        <v>6268.0</v>
      </c>
      <c r="E878" s="98">
        <f t="shared" si="6"/>
        <v>0.7224512229</v>
      </c>
      <c r="F878" s="50">
        <v>6745.0</v>
      </c>
      <c r="G878" s="98">
        <f t="shared" si="2"/>
        <v>0.07610082961</v>
      </c>
      <c r="H878" s="50">
        <v>5800.0</v>
      </c>
      <c r="I878" s="98">
        <f t="shared" si="3"/>
        <v>-0.1401037806</v>
      </c>
      <c r="J878" s="50">
        <v>7671.0</v>
      </c>
      <c r="K878" s="98">
        <f t="shared" si="4"/>
        <v>0.3225862069</v>
      </c>
      <c r="L878" s="98">
        <f t="shared" si="7"/>
        <v>1.107996702</v>
      </c>
    </row>
    <row r="879">
      <c r="A879" s="20" t="s">
        <v>1890</v>
      </c>
      <c r="B879" s="29" t="s">
        <v>1848</v>
      </c>
      <c r="C879" s="50">
        <v>5814.0</v>
      </c>
      <c r="D879" s="50">
        <v>4121.0</v>
      </c>
      <c r="E879" s="98">
        <f t="shared" si="6"/>
        <v>-0.2911936705</v>
      </c>
      <c r="F879" s="50">
        <v>3871.0</v>
      </c>
      <c r="G879" s="98">
        <f t="shared" si="2"/>
        <v>-0.06066488716</v>
      </c>
      <c r="H879" s="50">
        <v>3344.0</v>
      </c>
      <c r="I879" s="98">
        <f t="shared" si="3"/>
        <v>-0.1361405322</v>
      </c>
      <c r="J879" s="50">
        <v>3419.0</v>
      </c>
      <c r="K879" s="98">
        <f t="shared" si="4"/>
        <v>0.02242822967</v>
      </c>
      <c r="L879" s="98">
        <f t="shared" si="7"/>
        <v>-0.4119367045</v>
      </c>
    </row>
    <row r="880">
      <c r="A880" s="20" t="s">
        <v>1891</v>
      </c>
      <c r="B880" s="29" t="s">
        <v>1848</v>
      </c>
      <c r="C880" s="50">
        <v>9670.0</v>
      </c>
      <c r="D880" s="50">
        <v>14473.0</v>
      </c>
      <c r="E880" s="98">
        <f t="shared" si="6"/>
        <v>0.4966907963</v>
      </c>
      <c r="F880" s="50">
        <v>15406.0</v>
      </c>
      <c r="G880" s="98">
        <f t="shared" si="2"/>
        <v>0.06446486561</v>
      </c>
      <c r="H880" s="50">
        <v>15149.0</v>
      </c>
      <c r="I880" s="98">
        <f t="shared" si="3"/>
        <v>-0.01668181228</v>
      </c>
      <c r="J880" s="50">
        <v>17165.0</v>
      </c>
      <c r="K880" s="98">
        <f t="shared" si="4"/>
        <v>0.133078091</v>
      </c>
      <c r="L880" s="98">
        <f t="shared" si="7"/>
        <v>0.7750775595</v>
      </c>
    </row>
    <row r="881">
      <c r="A881" s="20" t="s">
        <v>1892</v>
      </c>
      <c r="B881" s="29" t="s">
        <v>1848</v>
      </c>
      <c r="C881" s="50">
        <v>4420.0</v>
      </c>
      <c r="D881" s="50">
        <v>9438.0</v>
      </c>
      <c r="E881" s="98">
        <f t="shared" si="6"/>
        <v>1.135294118</v>
      </c>
      <c r="F881" s="50">
        <v>9467.0</v>
      </c>
      <c r="G881" s="98">
        <f t="shared" si="2"/>
        <v>0.003072684891</v>
      </c>
      <c r="H881" s="50">
        <v>10893.0</v>
      </c>
      <c r="I881" s="98">
        <f t="shared" si="3"/>
        <v>0.150628499</v>
      </c>
      <c r="J881" s="50">
        <v>12734.0</v>
      </c>
      <c r="K881" s="98">
        <f t="shared" si="4"/>
        <v>0.1690076196</v>
      </c>
      <c r="L881" s="98">
        <f t="shared" si="7"/>
        <v>1.880995475</v>
      </c>
    </row>
    <row r="882">
      <c r="A882" s="20" t="s">
        <v>1164</v>
      </c>
      <c r="B882" s="29" t="s">
        <v>1848</v>
      </c>
      <c r="C882" s="50">
        <v>7591.0</v>
      </c>
      <c r="D882" s="50">
        <v>10861.0</v>
      </c>
      <c r="E882" s="98">
        <f t="shared" si="6"/>
        <v>0.4307732842</v>
      </c>
      <c r="F882" s="50">
        <v>11854.0</v>
      </c>
      <c r="G882" s="98">
        <f t="shared" si="2"/>
        <v>0.0914280453</v>
      </c>
      <c r="H882" s="50">
        <v>11930.0</v>
      </c>
      <c r="I882" s="98">
        <f t="shared" si="3"/>
        <v>0.006411337945</v>
      </c>
      <c r="J882" s="50">
        <v>13615.0</v>
      </c>
      <c r="K882" s="98">
        <f t="shared" si="4"/>
        <v>0.14124057</v>
      </c>
      <c r="L882" s="98">
        <f t="shared" si="7"/>
        <v>0.7935713345</v>
      </c>
    </row>
    <row r="883">
      <c r="A883" s="20" t="s">
        <v>879</v>
      </c>
      <c r="B883" s="29" t="s">
        <v>1848</v>
      </c>
      <c r="C883" s="50">
        <v>14965.0</v>
      </c>
      <c r="D883" s="50">
        <v>16956.0</v>
      </c>
      <c r="E883" s="98">
        <f t="shared" si="6"/>
        <v>0.1330437688</v>
      </c>
      <c r="F883" s="50">
        <v>15318.0</v>
      </c>
      <c r="G883" s="98">
        <f t="shared" si="2"/>
        <v>-0.0966029724</v>
      </c>
      <c r="H883" s="50">
        <v>14400.0</v>
      </c>
      <c r="I883" s="98">
        <f t="shared" si="3"/>
        <v>-0.05992949471</v>
      </c>
      <c r="J883" s="50">
        <v>14314.0</v>
      </c>
      <c r="K883" s="98">
        <f t="shared" si="4"/>
        <v>-0.005972222222</v>
      </c>
      <c r="L883" s="98">
        <f t="shared" si="7"/>
        <v>-0.04350150351</v>
      </c>
    </row>
    <row r="884">
      <c r="A884" s="20" t="s">
        <v>1073</v>
      </c>
      <c r="B884" s="29" t="s">
        <v>1848</v>
      </c>
      <c r="C884" s="50">
        <v>16813.0</v>
      </c>
      <c r="D884" s="50">
        <v>18041.0</v>
      </c>
      <c r="E884" s="98">
        <f t="shared" si="6"/>
        <v>0.07303872004</v>
      </c>
      <c r="F884" s="50">
        <v>18532.0</v>
      </c>
      <c r="G884" s="98">
        <f t="shared" si="2"/>
        <v>0.02721578626</v>
      </c>
      <c r="H884" s="50">
        <v>17679.0</v>
      </c>
      <c r="I884" s="98">
        <f t="shared" si="3"/>
        <v>-0.04602849126</v>
      </c>
      <c r="J884" s="50">
        <v>17759.0</v>
      </c>
      <c r="K884" s="98">
        <f t="shared" si="4"/>
        <v>0.004525142825</v>
      </c>
      <c r="L884" s="98">
        <f t="shared" si="7"/>
        <v>0.05626598465</v>
      </c>
    </row>
    <row r="885">
      <c r="A885" s="20" t="s">
        <v>1893</v>
      </c>
      <c r="B885" s="29" t="s">
        <v>1848</v>
      </c>
      <c r="C885" s="50">
        <v>10641.0</v>
      </c>
      <c r="D885" s="50">
        <v>11460.0</v>
      </c>
      <c r="E885" s="98">
        <f t="shared" si="6"/>
        <v>0.07696645052</v>
      </c>
      <c r="F885" s="50">
        <v>11150.0</v>
      </c>
      <c r="G885" s="98">
        <f t="shared" si="2"/>
        <v>-0.02705061082</v>
      </c>
      <c r="H885" s="50">
        <v>11336.0</v>
      </c>
      <c r="I885" s="98">
        <f t="shared" si="3"/>
        <v>0.01668161435</v>
      </c>
      <c r="J885" s="50">
        <v>11752.0</v>
      </c>
      <c r="K885" s="98">
        <f t="shared" si="4"/>
        <v>0.03669724771</v>
      </c>
      <c r="L885" s="98">
        <f t="shared" si="7"/>
        <v>0.1044074805</v>
      </c>
    </row>
    <row r="886">
      <c r="A886" s="20" t="s">
        <v>667</v>
      </c>
      <c r="B886" s="29" t="s">
        <v>1848</v>
      </c>
      <c r="C886" s="50">
        <v>7040.0</v>
      </c>
      <c r="D886" s="50">
        <v>7567.0</v>
      </c>
      <c r="E886" s="98">
        <f t="shared" si="6"/>
        <v>0.07485795455</v>
      </c>
      <c r="F886" s="50">
        <v>7785.0</v>
      </c>
      <c r="G886" s="98">
        <f t="shared" si="2"/>
        <v>0.02880930355</v>
      </c>
      <c r="H886" s="50">
        <v>6606.0</v>
      </c>
      <c r="I886" s="98">
        <f t="shared" si="3"/>
        <v>-0.1514450867</v>
      </c>
      <c r="J886" s="50">
        <v>6757.0</v>
      </c>
      <c r="K886" s="98">
        <f t="shared" si="4"/>
        <v>0.02285800787</v>
      </c>
      <c r="L886" s="98">
        <f t="shared" si="7"/>
        <v>-0.04019886364</v>
      </c>
    </row>
    <row r="887">
      <c r="A887" s="20" t="s">
        <v>881</v>
      </c>
      <c r="B887" s="29" t="s">
        <v>1848</v>
      </c>
      <c r="C887" s="50">
        <v>9259.0</v>
      </c>
      <c r="D887" s="50">
        <v>11961.0</v>
      </c>
      <c r="E887" s="98">
        <f t="shared" si="6"/>
        <v>0.2918241711</v>
      </c>
      <c r="F887" s="50">
        <v>12236.0</v>
      </c>
      <c r="G887" s="98">
        <f t="shared" si="2"/>
        <v>0.02299138868</v>
      </c>
      <c r="H887" s="50">
        <v>12047.0</v>
      </c>
      <c r="I887" s="98">
        <f t="shared" si="3"/>
        <v>-0.01544622426</v>
      </c>
      <c r="J887" s="50">
        <v>13556.0</v>
      </c>
      <c r="K887" s="98">
        <f t="shared" si="4"/>
        <v>0.1252594007</v>
      </c>
      <c r="L887" s="98">
        <f t="shared" si="7"/>
        <v>0.4640889945</v>
      </c>
    </row>
    <row r="888">
      <c r="A888" s="20" t="s">
        <v>1894</v>
      </c>
      <c r="B888" s="29" t="s">
        <v>1848</v>
      </c>
      <c r="C888" s="50">
        <v>15994.0</v>
      </c>
      <c r="D888" s="50">
        <v>16488.0</v>
      </c>
      <c r="E888" s="98">
        <f t="shared" si="6"/>
        <v>0.03088658247</v>
      </c>
      <c r="F888" s="50">
        <v>15694.0</v>
      </c>
      <c r="G888" s="98">
        <f t="shared" si="2"/>
        <v>-0.04815623484</v>
      </c>
      <c r="H888" s="50">
        <v>13520.0</v>
      </c>
      <c r="I888" s="98">
        <f t="shared" si="3"/>
        <v>-0.1385242768</v>
      </c>
      <c r="J888" s="50">
        <v>14234.0</v>
      </c>
      <c r="K888" s="98">
        <f t="shared" si="4"/>
        <v>0.05281065089</v>
      </c>
      <c r="L888" s="98">
        <f t="shared" si="7"/>
        <v>-0.1100412655</v>
      </c>
    </row>
    <row r="889">
      <c r="A889" s="20" t="s">
        <v>1895</v>
      </c>
      <c r="B889" s="29" t="s">
        <v>1848</v>
      </c>
      <c r="C889" s="50">
        <v>14489.0</v>
      </c>
      <c r="D889" s="50">
        <v>14539.0</v>
      </c>
      <c r="E889" s="98">
        <f t="shared" si="6"/>
        <v>0.003450893781</v>
      </c>
      <c r="F889" s="50">
        <v>14208.0</v>
      </c>
      <c r="G889" s="98">
        <f t="shared" si="2"/>
        <v>-0.02276635257</v>
      </c>
      <c r="H889" s="50">
        <v>12531.0</v>
      </c>
      <c r="I889" s="98">
        <f t="shared" si="3"/>
        <v>-0.1180320946</v>
      </c>
      <c r="J889" s="50">
        <v>12784.0</v>
      </c>
      <c r="K889" s="98">
        <f t="shared" si="4"/>
        <v>0.02018992898</v>
      </c>
      <c r="L889" s="98">
        <f t="shared" si="7"/>
        <v>-0.1176754779</v>
      </c>
    </row>
    <row r="890">
      <c r="A890" s="20" t="s">
        <v>1896</v>
      </c>
      <c r="B890" s="29" t="s">
        <v>1848</v>
      </c>
      <c r="C890" s="50">
        <v>7171.0</v>
      </c>
      <c r="D890" s="50">
        <v>6512.0</v>
      </c>
      <c r="E890" s="98">
        <f t="shared" si="6"/>
        <v>-0.09189792219</v>
      </c>
      <c r="F890" s="50">
        <v>6011.0</v>
      </c>
      <c r="G890" s="98">
        <f t="shared" si="2"/>
        <v>-0.07693488943</v>
      </c>
      <c r="H890" s="50">
        <v>5348.0</v>
      </c>
      <c r="I890" s="98">
        <f t="shared" si="3"/>
        <v>-0.1102977874</v>
      </c>
      <c r="J890" s="50">
        <v>5601.0</v>
      </c>
      <c r="K890" s="98">
        <f t="shared" si="4"/>
        <v>0.04730740464</v>
      </c>
      <c r="L890" s="98">
        <f t="shared" si="7"/>
        <v>-0.2189373867</v>
      </c>
    </row>
    <row r="891">
      <c r="A891" s="20" t="s">
        <v>247</v>
      </c>
      <c r="B891" s="29" t="s">
        <v>1848</v>
      </c>
      <c r="C891" s="50">
        <v>17809.0</v>
      </c>
      <c r="D891" s="50">
        <v>19886.0</v>
      </c>
      <c r="E891" s="98">
        <f t="shared" si="6"/>
        <v>0.1166264248</v>
      </c>
      <c r="F891" s="50">
        <v>18040.0</v>
      </c>
      <c r="G891" s="98">
        <f t="shared" si="2"/>
        <v>-0.09282912602</v>
      </c>
      <c r="H891" s="50">
        <v>17053.0</v>
      </c>
      <c r="I891" s="98">
        <f t="shared" si="3"/>
        <v>-0.05471175166</v>
      </c>
      <c r="J891" s="50">
        <v>17411.0</v>
      </c>
      <c r="K891" s="98">
        <f t="shared" si="4"/>
        <v>0.0209933736</v>
      </c>
      <c r="L891" s="98">
        <f t="shared" si="7"/>
        <v>-0.02234825088</v>
      </c>
    </row>
    <row r="892">
      <c r="A892" s="20" t="s">
        <v>342</v>
      </c>
      <c r="B892" s="29" t="s">
        <v>1848</v>
      </c>
      <c r="C892" s="50">
        <v>27531.0</v>
      </c>
      <c r="D892" s="50">
        <v>30579.0</v>
      </c>
      <c r="E892" s="98">
        <f t="shared" si="6"/>
        <v>0.1107115615</v>
      </c>
      <c r="F892" s="50">
        <v>30858.0</v>
      </c>
      <c r="G892" s="98">
        <f t="shared" si="2"/>
        <v>0.009123908565</v>
      </c>
      <c r="H892" s="50">
        <v>33676.0</v>
      </c>
      <c r="I892" s="98">
        <f t="shared" si="3"/>
        <v>0.09132153736</v>
      </c>
      <c r="J892" s="50">
        <v>36631.0</v>
      </c>
      <c r="K892" s="98">
        <f t="shared" si="4"/>
        <v>0.08774795106</v>
      </c>
      <c r="L892" s="98">
        <f t="shared" si="7"/>
        <v>0.3305364861</v>
      </c>
    </row>
    <row r="893">
      <c r="A893" s="20" t="s">
        <v>631</v>
      </c>
      <c r="B893" s="29" t="s">
        <v>1848</v>
      </c>
      <c r="C893" s="50">
        <v>14419.0</v>
      </c>
      <c r="D893" s="50">
        <v>13940.0</v>
      </c>
      <c r="E893" s="98">
        <f t="shared" si="6"/>
        <v>-0.03322005687</v>
      </c>
      <c r="F893" s="50">
        <v>14773.0</v>
      </c>
      <c r="G893" s="98">
        <f t="shared" si="2"/>
        <v>0.05975609756</v>
      </c>
      <c r="H893" s="50">
        <v>12623.0</v>
      </c>
      <c r="I893" s="98">
        <f t="shared" si="3"/>
        <v>-0.1455357747</v>
      </c>
      <c r="J893" s="50">
        <v>12965.0</v>
      </c>
      <c r="K893" s="98">
        <f t="shared" si="4"/>
        <v>0.02709340093</v>
      </c>
      <c r="L893" s="98">
        <f t="shared" si="7"/>
        <v>-0.1008391705</v>
      </c>
    </row>
    <row r="894">
      <c r="A894" s="20" t="s">
        <v>439</v>
      </c>
      <c r="B894" s="29" t="s">
        <v>1848</v>
      </c>
      <c r="C894" s="50">
        <v>14246.0</v>
      </c>
      <c r="D894" s="50">
        <v>20974.0</v>
      </c>
      <c r="E894" s="98">
        <f t="shared" si="6"/>
        <v>0.4722729187</v>
      </c>
      <c r="F894" s="50">
        <v>20762.0</v>
      </c>
      <c r="G894" s="98">
        <f t="shared" si="2"/>
        <v>-0.01010775246</v>
      </c>
      <c r="H894" s="50">
        <v>20534.0</v>
      </c>
      <c r="I894" s="98">
        <f t="shared" si="3"/>
        <v>-0.010981601</v>
      </c>
      <c r="J894" s="50">
        <v>19198.0</v>
      </c>
      <c r="K894" s="98">
        <f t="shared" si="4"/>
        <v>-0.06506282264</v>
      </c>
      <c r="L894" s="98">
        <f t="shared" si="7"/>
        <v>0.3476063456</v>
      </c>
    </row>
    <row r="895">
      <c r="A895" s="20" t="s">
        <v>1897</v>
      </c>
      <c r="B895" s="29" t="s">
        <v>1848</v>
      </c>
      <c r="C895" s="50">
        <v>5038.0</v>
      </c>
      <c r="D895" s="50">
        <v>9864.0</v>
      </c>
      <c r="E895" s="98">
        <f t="shared" si="6"/>
        <v>0.9579198094</v>
      </c>
      <c r="F895" s="50">
        <v>8783.0</v>
      </c>
      <c r="G895" s="98">
        <f t="shared" si="2"/>
        <v>-0.1095904298</v>
      </c>
      <c r="H895" s="50">
        <v>8425.0</v>
      </c>
      <c r="I895" s="98">
        <f t="shared" si="3"/>
        <v>-0.04076056017</v>
      </c>
      <c r="J895" s="50">
        <v>9997.0</v>
      </c>
      <c r="K895" s="98">
        <f t="shared" si="4"/>
        <v>0.1865875371</v>
      </c>
      <c r="L895" s="98">
        <f t="shared" si="7"/>
        <v>0.9843191743</v>
      </c>
    </row>
    <row r="896">
      <c r="A896" s="20" t="s">
        <v>1767</v>
      </c>
      <c r="B896" s="29" t="s">
        <v>1848</v>
      </c>
      <c r="C896" s="50">
        <v>11800.0</v>
      </c>
      <c r="D896" s="50">
        <v>12571.0</v>
      </c>
      <c r="E896" s="98">
        <f t="shared" si="6"/>
        <v>0.06533898305</v>
      </c>
      <c r="F896" s="50">
        <v>11784.0</v>
      </c>
      <c r="G896" s="98">
        <f t="shared" si="2"/>
        <v>-0.06260440697</v>
      </c>
      <c r="H896" s="50">
        <v>10981.0</v>
      </c>
      <c r="I896" s="98">
        <f t="shared" si="3"/>
        <v>-0.06814324508</v>
      </c>
      <c r="J896" s="50">
        <v>11847.0</v>
      </c>
      <c r="K896" s="98">
        <f t="shared" si="4"/>
        <v>0.07886349149</v>
      </c>
      <c r="L896" s="98">
        <f t="shared" si="7"/>
        <v>0.003983050847</v>
      </c>
    </row>
    <row r="897">
      <c r="A897" s="28" t="s">
        <v>1898</v>
      </c>
      <c r="B897" s="29" t="s">
        <v>1899</v>
      </c>
      <c r="C897" s="50">
        <v>16895.0</v>
      </c>
      <c r="D897" s="50">
        <v>23887.0</v>
      </c>
      <c r="E897" s="98">
        <f t="shared" si="6"/>
        <v>0.4138502516</v>
      </c>
      <c r="F897" s="50">
        <v>22155.0</v>
      </c>
      <c r="G897" s="98">
        <f t="shared" si="2"/>
        <v>-0.07250805878</v>
      </c>
      <c r="H897" s="50">
        <v>18438.0</v>
      </c>
      <c r="I897" s="98">
        <f t="shared" si="3"/>
        <v>-0.1677725118</v>
      </c>
      <c r="J897" s="50">
        <v>21215.0</v>
      </c>
      <c r="K897" s="98">
        <f t="shared" si="4"/>
        <v>0.1506128647</v>
      </c>
      <c r="L897" s="98">
        <f t="shared" si="7"/>
        <v>0.2556969518</v>
      </c>
    </row>
    <row r="898">
      <c r="A898" s="28" t="s">
        <v>1900</v>
      </c>
      <c r="B898" s="29" t="s">
        <v>1899</v>
      </c>
      <c r="C898" s="50">
        <v>17010.0</v>
      </c>
      <c r="D898" s="50">
        <v>24128.0</v>
      </c>
      <c r="E898" s="98">
        <f t="shared" si="6"/>
        <v>0.4184597296</v>
      </c>
      <c r="F898" s="50">
        <v>17912.0</v>
      </c>
      <c r="G898" s="98">
        <f t="shared" si="2"/>
        <v>-0.2576259947</v>
      </c>
      <c r="H898" s="50">
        <v>15990.0</v>
      </c>
      <c r="I898" s="98">
        <f t="shared" si="3"/>
        <v>-0.1073023671</v>
      </c>
      <c r="J898" s="50">
        <v>18541.0</v>
      </c>
      <c r="K898" s="98">
        <f t="shared" si="4"/>
        <v>0.1595372108</v>
      </c>
      <c r="L898" s="98">
        <f t="shared" si="7"/>
        <v>0.09000587889</v>
      </c>
    </row>
    <row r="899">
      <c r="A899" s="28" t="s">
        <v>1901</v>
      </c>
      <c r="B899" s="29" t="s">
        <v>1899</v>
      </c>
      <c r="C899" s="50">
        <v>16747.0</v>
      </c>
      <c r="D899" s="50">
        <v>34102.0</v>
      </c>
      <c r="E899" s="98">
        <f t="shared" si="6"/>
        <v>1.03630501</v>
      </c>
      <c r="F899" s="50">
        <v>35300.0</v>
      </c>
      <c r="G899" s="98">
        <f t="shared" si="2"/>
        <v>0.0351299044</v>
      </c>
      <c r="H899" s="50">
        <v>34926.0</v>
      </c>
      <c r="I899" s="98">
        <f t="shared" si="3"/>
        <v>-0.01059490085</v>
      </c>
      <c r="J899" s="50">
        <v>39256.0</v>
      </c>
      <c r="K899" s="98">
        <f t="shared" si="4"/>
        <v>0.1239764073</v>
      </c>
      <c r="L899" s="98">
        <f t="shared" si="7"/>
        <v>1.344061623</v>
      </c>
    </row>
    <row r="900">
      <c r="A900" s="28" t="s">
        <v>1902</v>
      </c>
      <c r="B900" s="29" t="s">
        <v>1899</v>
      </c>
      <c r="C900" s="50">
        <v>10442.0</v>
      </c>
      <c r="D900" s="50">
        <v>21776.0</v>
      </c>
      <c r="E900" s="98">
        <f t="shared" si="6"/>
        <v>1.085424248</v>
      </c>
      <c r="F900" s="50">
        <v>20977.0</v>
      </c>
      <c r="G900" s="98">
        <f t="shared" si="2"/>
        <v>-0.03669177076</v>
      </c>
      <c r="H900" s="50">
        <v>23789.0</v>
      </c>
      <c r="I900" s="98">
        <f t="shared" si="3"/>
        <v>0.1340515803</v>
      </c>
      <c r="J900" s="50">
        <v>14847.0</v>
      </c>
      <c r="K900" s="98">
        <f t="shared" si="4"/>
        <v>-0.3758880155</v>
      </c>
      <c r="L900" s="98">
        <f t="shared" si="7"/>
        <v>0.4218540509</v>
      </c>
    </row>
    <row r="901">
      <c r="A901" s="28" t="s">
        <v>1903</v>
      </c>
      <c r="B901" s="29" t="s">
        <v>1899</v>
      </c>
      <c r="C901" s="50">
        <v>16042.0</v>
      </c>
      <c r="D901" s="50">
        <v>21733.0</v>
      </c>
      <c r="E901" s="98">
        <f t="shared" si="6"/>
        <v>0.3547562648</v>
      </c>
      <c r="F901" s="50">
        <v>22266.0</v>
      </c>
      <c r="G901" s="98">
        <f t="shared" si="2"/>
        <v>0.02452491603</v>
      </c>
      <c r="H901" s="50">
        <v>28388.0</v>
      </c>
      <c r="I901" s="98">
        <f t="shared" si="3"/>
        <v>0.2749483517</v>
      </c>
      <c r="J901" s="50">
        <v>23933.0</v>
      </c>
      <c r="K901" s="98">
        <f t="shared" si="4"/>
        <v>-0.1569325067</v>
      </c>
      <c r="L901" s="98">
        <f t="shared" si="7"/>
        <v>0.4918962723</v>
      </c>
    </row>
    <row r="902">
      <c r="A902" s="28" t="s">
        <v>1904</v>
      </c>
      <c r="B902" s="29" t="s">
        <v>1899</v>
      </c>
      <c r="C902" s="50">
        <v>26296.0</v>
      </c>
      <c r="D902" s="50">
        <v>58200.0</v>
      </c>
      <c r="E902" s="98">
        <f t="shared" si="6"/>
        <v>1.213264375</v>
      </c>
      <c r="F902" s="50">
        <v>83265.0</v>
      </c>
      <c r="G902" s="98">
        <f t="shared" si="2"/>
        <v>0.4306701031</v>
      </c>
      <c r="H902" s="50">
        <v>124670.0</v>
      </c>
      <c r="I902" s="98">
        <f t="shared" si="3"/>
        <v>0.4972677596</v>
      </c>
      <c r="J902" s="50">
        <v>150203.0</v>
      </c>
      <c r="K902" s="98">
        <f t="shared" si="4"/>
        <v>0.2048046844</v>
      </c>
      <c r="L902" s="98">
        <f t="shared" si="7"/>
        <v>4.712009431</v>
      </c>
    </row>
    <row r="903">
      <c r="A903" s="110" t="s">
        <v>1905</v>
      </c>
      <c r="B903" s="29" t="s">
        <v>1899</v>
      </c>
      <c r="C903" s="50">
        <v>12484.0</v>
      </c>
      <c r="D903" s="50">
        <f>62767</f>
        <v>62767</v>
      </c>
      <c r="E903" s="98">
        <f t="shared" si="6"/>
        <v>4.027795578</v>
      </c>
      <c r="F903" s="50">
        <f>32807+18382+20767+18999</f>
        <v>90955</v>
      </c>
      <c r="G903" s="98">
        <f t="shared" si="2"/>
        <v>0.4490894897</v>
      </c>
      <c r="H903" s="50">
        <f>41963+15261+14569+19765</f>
        <v>91558</v>
      </c>
      <c r="I903" s="98">
        <f t="shared" si="3"/>
        <v>0.006629652026</v>
      </c>
      <c r="J903" s="50">
        <f>56506+17540+14847+24191</f>
        <v>113084</v>
      </c>
      <c r="K903" s="98">
        <f t="shared" si="4"/>
        <v>0.2351078005</v>
      </c>
      <c r="L903" s="98">
        <f t="shared" si="7"/>
        <v>8.058314643</v>
      </c>
    </row>
    <row r="904">
      <c r="A904" s="28" t="s">
        <v>1857</v>
      </c>
      <c r="B904" s="29" t="s">
        <v>1899</v>
      </c>
      <c r="C904" s="50">
        <v>5767.0</v>
      </c>
      <c r="D904" s="50">
        <v>8593.0</v>
      </c>
      <c r="E904" s="98">
        <f t="shared" si="6"/>
        <v>0.4900294781</v>
      </c>
      <c r="F904" s="50">
        <v>9514.0</v>
      </c>
      <c r="G904" s="98">
        <f t="shared" si="2"/>
        <v>0.107180263</v>
      </c>
      <c r="H904" s="50">
        <v>10430.0</v>
      </c>
      <c r="I904" s="98">
        <f t="shared" si="3"/>
        <v>0.09627916754</v>
      </c>
      <c r="J904" s="50">
        <v>12046.0</v>
      </c>
      <c r="K904" s="98">
        <f t="shared" si="4"/>
        <v>0.1549376798</v>
      </c>
      <c r="L904" s="98">
        <f t="shared" si="7"/>
        <v>1.088780995</v>
      </c>
    </row>
    <row r="905">
      <c r="A905" s="28" t="s">
        <v>1169</v>
      </c>
      <c r="B905" s="29" t="s">
        <v>1899</v>
      </c>
      <c r="C905" s="50">
        <v>2416.0</v>
      </c>
      <c r="D905" s="50">
        <v>4288.0</v>
      </c>
      <c r="E905" s="98">
        <f t="shared" si="6"/>
        <v>0.7748344371</v>
      </c>
      <c r="F905" s="50">
        <v>3952.0</v>
      </c>
      <c r="G905" s="98">
        <f t="shared" si="2"/>
        <v>-0.07835820896</v>
      </c>
      <c r="H905" s="50">
        <v>6054.0</v>
      </c>
      <c r="I905" s="98">
        <f t="shared" si="3"/>
        <v>0.5318825911</v>
      </c>
      <c r="J905" s="50">
        <v>7203.0</v>
      </c>
      <c r="K905" s="98">
        <f t="shared" si="4"/>
        <v>0.1897918731</v>
      </c>
      <c r="L905" s="98">
        <f t="shared" si="7"/>
        <v>1.981374172</v>
      </c>
    </row>
    <row r="906">
      <c r="A906" s="28" t="s">
        <v>1906</v>
      </c>
      <c r="B906" s="29" t="s">
        <v>1899</v>
      </c>
      <c r="C906" s="50">
        <v>18837.0</v>
      </c>
      <c r="D906" s="50">
        <v>25050.0</v>
      </c>
      <c r="E906" s="98">
        <f t="shared" si="6"/>
        <v>0.3298295907</v>
      </c>
      <c r="F906" s="50">
        <v>27885.0</v>
      </c>
      <c r="G906" s="98">
        <f t="shared" si="2"/>
        <v>0.1131736527</v>
      </c>
      <c r="H906" s="50">
        <v>32285.0</v>
      </c>
      <c r="I906" s="98">
        <f t="shared" si="3"/>
        <v>0.157790927</v>
      </c>
      <c r="J906" s="50">
        <v>29855.0</v>
      </c>
      <c r="K906" s="98">
        <f t="shared" si="4"/>
        <v>-0.07526715193</v>
      </c>
      <c r="L906" s="98">
        <f t="shared" si="7"/>
        <v>0.5849126719</v>
      </c>
    </row>
    <row r="907">
      <c r="A907" s="28" t="s">
        <v>1907</v>
      </c>
      <c r="B907" s="29" t="s">
        <v>1899</v>
      </c>
      <c r="C907" s="50">
        <v>14914.0</v>
      </c>
      <c r="D907" s="50">
        <v>14278.0</v>
      </c>
      <c r="E907" s="98">
        <f t="shared" si="6"/>
        <v>-0.04264449511</v>
      </c>
      <c r="F907" s="50">
        <v>12466.0</v>
      </c>
      <c r="G907" s="98">
        <f t="shared" si="2"/>
        <v>-0.1269085306</v>
      </c>
      <c r="H907" s="50">
        <v>12778.0</v>
      </c>
      <c r="I907" s="98">
        <f t="shared" si="3"/>
        <v>0.02502807637</v>
      </c>
      <c r="J907" s="50">
        <v>14562.0</v>
      </c>
      <c r="K907" s="98">
        <f t="shared" si="4"/>
        <v>0.1396149632</v>
      </c>
      <c r="L907" s="98">
        <f t="shared" si="7"/>
        <v>-0.02360198471</v>
      </c>
    </row>
    <row r="908">
      <c r="A908" s="28" t="s">
        <v>1908</v>
      </c>
      <c r="B908" s="29" t="s">
        <v>1899</v>
      </c>
      <c r="C908" s="50">
        <v>15603.0</v>
      </c>
      <c r="D908" s="50">
        <v>27689.0</v>
      </c>
      <c r="E908" s="98">
        <f t="shared" si="6"/>
        <v>0.7745946292</v>
      </c>
      <c r="F908" s="50">
        <v>29376.0</v>
      </c>
      <c r="G908" s="98">
        <f t="shared" si="2"/>
        <v>0.0609267218</v>
      </c>
      <c r="H908" s="50">
        <v>31016.0</v>
      </c>
      <c r="I908" s="98">
        <f t="shared" si="3"/>
        <v>0.05582788671</v>
      </c>
      <c r="J908" s="50">
        <v>31803.0</v>
      </c>
      <c r="K908" s="98">
        <f t="shared" si="4"/>
        <v>0.02537400052</v>
      </c>
      <c r="L908" s="98">
        <f t="shared" si="7"/>
        <v>1.038261873</v>
      </c>
    </row>
    <row r="909">
      <c r="A909" s="28" t="s">
        <v>1909</v>
      </c>
      <c r="B909" s="29" t="s">
        <v>1899</v>
      </c>
      <c r="C909" s="50">
        <v>19966.0</v>
      </c>
      <c r="D909" s="50">
        <v>34580.0</v>
      </c>
      <c r="E909" s="98">
        <f t="shared" si="6"/>
        <v>0.7319443053</v>
      </c>
      <c r="F909" s="50">
        <v>44513.0</v>
      </c>
      <c r="G909" s="98">
        <f t="shared" si="2"/>
        <v>0.2872469636</v>
      </c>
      <c r="H909" s="50">
        <v>68208.0</v>
      </c>
      <c r="I909" s="98">
        <f t="shared" si="3"/>
        <v>0.5323164019</v>
      </c>
      <c r="J909" s="50">
        <v>88415.0</v>
      </c>
      <c r="K909" s="98">
        <f t="shared" si="4"/>
        <v>0.2962555712</v>
      </c>
      <c r="L909" s="98">
        <f t="shared" si="7"/>
        <v>3.428278073</v>
      </c>
    </row>
    <row r="910">
      <c r="A910" s="28" t="s">
        <v>1910</v>
      </c>
      <c r="B910" s="29" t="s">
        <v>1899</v>
      </c>
      <c r="C910" s="50">
        <v>12134.0</v>
      </c>
      <c r="D910" s="50">
        <v>11637.0</v>
      </c>
      <c r="E910" s="98">
        <f t="shared" si="6"/>
        <v>-0.04095928795</v>
      </c>
      <c r="F910" s="50">
        <v>11231.0</v>
      </c>
      <c r="G910" s="98">
        <f t="shared" si="2"/>
        <v>-0.03488871702</v>
      </c>
      <c r="H910" s="50">
        <v>15815.0</v>
      </c>
      <c r="I910" s="98">
        <f t="shared" si="3"/>
        <v>0.4081559968</v>
      </c>
      <c r="J910" s="50">
        <v>19023.0</v>
      </c>
      <c r="K910" s="98">
        <f t="shared" si="4"/>
        <v>0.2028453999</v>
      </c>
      <c r="L910" s="98">
        <f t="shared" si="7"/>
        <v>0.5677435306</v>
      </c>
    </row>
    <row r="911">
      <c r="A911" s="28" t="s">
        <v>1911</v>
      </c>
      <c r="B911" s="29" t="s">
        <v>1899</v>
      </c>
      <c r="C911" s="50">
        <v>15132.0</v>
      </c>
      <c r="D911" s="50">
        <v>20055.0</v>
      </c>
      <c r="E911" s="98">
        <f t="shared" si="6"/>
        <v>0.3253370341</v>
      </c>
      <c r="F911" s="50">
        <v>17487.0</v>
      </c>
      <c r="G911" s="98">
        <f t="shared" si="2"/>
        <v>-0.1280478684</v>
      </c>
      <c r="H911" s="50">
        <v>17449.0</v>
      </c>
      <c r="I911" s="98">
        <f t="shared" si="3"/>
        <v>-0.002173042832</v>
      </c>
      <c r="J911" s="50">
        <v>18039.0</v>
      </c>
      <c r="K911" s="98">
        <f t="shared" si="4"/>
        <v>0.03381282595</v>
      </c>
      <c r="L911" s="98">
        <f t="shared" si="7"/>
        <v>0.192109437</v>
      </c>
    </row>
    <row r="912">
      <c r="A912" s="28" t="s">
        <v>323</v>
      </c>
      <c r="B912" s="29" t="s">
        <v>1899</v>
      </c>
      <c r="C912" s="50">
        <v>6495.0</v>
      </c>
      <c r="D912" s="50">
        <v>11989.0</v>
      </c>
      <c r="E912" s="98">
        <f t="shared" si="6"/>
        <v>0.8458814473</v>
      </c>
      <c r="F912" s="50">
        <v>32382.0</v>
      </c>
      <c r="G912" s="98">
        <f t="shared" si="2"/>
        <v>1.700975895</v>
      </c>
      <c r="H912" s="50">
        <v>30530.0</v>
      </c>
      <c r="I912" s="98">
        <f t="shared" si="3"/>
        <v>-0.05719226731</v>
      </c>
      <c r="J912" s="50">
        <v>32382.0</v>
      </c>
      <c r="K912" s="98">
        <f t="shared" si="4"/>
        <v>0.06066164428</v>
      </c>
      <c r="L912" s="98">
        <f t="shared" si="7"/>
        <v>3.985681293</v>
      </c>
    </row>
    <row r="913">
      <c r="A913" s="28" t="s">
        <v>1440</v>
      </c>
      <c r="B913" s="29" t="s">
        <v>1899</v>
      </c>
      <c r="C913" s="50">
        <v>6188.0</v>
      </c>
      <c r="D913" s="50">
        <v>15958.0</v>
      </c>
      <c r="E913" s="98">
        <f t="shared" si="6"/>
        <v>1.578862314</v>
      </c>
      <c r="F913" s="50">
        <v>15933.0</v>
      </c>
      <c r="G913" s="98">
        <f t="shared" si="2"/>
        <v>-0.001566612357</v>
      </c>
      <c r="H913" s="50">
        <v>15709.0</v>
      </c>
      <c r="I913" s="98">
        <f t="shared" si="3"/>
        <v>-0.01405887152</v>
      </c>
      <c r="J913" s="50">
        <v>15933.0</v>
      </c>
      <c r="K913" s="98">
        <f t="shared" si="4"/>
        <v>0.01425934178</v>
      </c>
      <c r="L913" s="98">
        <f t="shared" si="7"/>
        <v>1.574822237</v>
      </c>
    </row>
    <row r="914">
      <c r="A914" s="28" t="s">
        <v>1912</v>
      </c>
      <c r="B914" s="29" t="s">
        <v>1899</v>
      </c>
      <c r="C914" s="50">
        <v>16676.0</v>
      </c>
      <c r="D914" s="50">
        <v>31262.0</v>
      </c>
      <c r="E914" s="98">
        <f t="shared" si="6"/>
        <v>0.8746701847</v>
      </c>
      <c r="F914" s="50">
        <v>37183.0</v>
      </c>
      <c r="G914" s="98">
        <f t="shared" si="2"/>
        <v>0.1893992707</v>
      </c>
      <c r="H914" s="50">
        <v>28192.0</v>
      </c>
      <c r="I914" s="98">
        <f t="shared" si="3"/>
        <v>-0.2418040502</v>
      </c>
      <c r="J914" s="50">
        <v>37183.0</v>
      </c>
      <c r="K914" s="98">
        <f t="shared" si="4"/>
        <v>0.3189202611</v>
      </c>
      <c r="L914" s="98">
        <f t="shared" si="7"/>
        <v>1.22973135</v>
      </c>
    </row>
    <row r="915">
      <c r="A915" s="28" t="s">
        <v>1913</v>
      </c>
      <c r="B915" s="29" t="s">
        <v>1899</v>
      </c>
      <c r="C915" s="50">
        <v>17544.0</v>
      </c>
      <c r="D915" s="50">
        <v>30954.0</v>
      </c>
      <c r="E915" s="98">
        <f t="shared" si="6"/>
        <v>0.7643638851</v>
      </c>
      <c r="F915" s="50">
        <v>27721.0</v>
      </c>
      <c r="G915" s="98">
        <f t="shared" si="2"/>
        <v>-0.1044453059</v>
      </c>
      <c r="H915" s="50">
        <v>24638.0</v>
      </c>
      <c r="I915" s="98">
        <f t="shared" si="3"/>
        <v>-0.1112153241</v>
      </c>
      <c r="J915" s="50">
        <v>27721.0</v>
      </c>
      <c r="K915" s="98">
        <f t="shared" si="4"/>
        <v>0.1251319101</v>
      </c>
      <c r="L915" s="98">
        <f t="shared" si="7"/>
        <v>0.5800843593</v>
      </c>
    </row>
    <row r="916">
      <c r="A916" s="28" t="s">
        <v>1227</v>
      </c>
      <c r="B916" s="29" t="s">
        <v>1899</v>
      </c>
      <c r="C916" s="50">
        <v>5328.0</v>
      </c>
      <c r="D916" s="50">
        <v>13818.0</v>
      </c>
      <c r="E916" s="98">
        <f t="shared" si="6"/>
        <v>1.593468468</v>
      </c>
      <c r="F916" s="50">
        <v>17807.0</v>
      </c>
      <c r="G916" s="98">
        <f t="shared" si="2"/>
        <v>0.28868143</v>
      </c>
      <c r="H916" s="50">
        <v>13808.0</v>
      </c>
      <c r="I916" s="98">
        <f t="shared" si="3"/>
        <v>-0.2245746055</v>
      </c>
      <c r="J916" s="50">
        <v>17807.0</v>
      </c>
      <c r="K916" s="98">
        <f t="shared" si="4"/>
        <v>0.2896147161</v>
      </c>
      <c r="L916" s="98">
        <f t="shared" si="7"/>
        <v>2.342154655</v>
      </c>
    </row>
    <row r="917">
      <c r="A917" s="28" t="s">
        <v>1132</v>
      </c>
      <c r="B917" s="29" t="s">
        <v>1899</v>
      </c>
      <c r="C917" s="50">
        <v>12166.0</v>
      </c>
      <c r="D917" s="50">
        <v>18247.0</v>
      </c>
      <c r="E917" s="98">
        <f t="shared" si="6"/>
        <v>0.4998356074</v>
      </c>
      <c r="F917" s="50">
        <v>21563.0</v>
      </c>
      <c r="G917" s="98">
        <f t="shared" si="2"/>
        <v>0.1817285033</v>
      </c>
      <c r="H917" s="50">
        <v>40032.0</v>
      </c>
      <c r="I917" s="98">
        <f t="shared" si="3"/>
        <v>0.8565134722</v>
      </c>
      <c r="J917" s="50">
        <v>50427.0</v>
      </c>
      <c r="K917" s="98">
        <f t="shared" si="4"/>
        <v>0.2596672662</v>
      </c>
      <c r="L917" s="98">
        <f t="shared" si="7"/>
        <v>3.14491205</v>
      </c>
    </row>
    <row r="918">
      <c r="A918" s="28" t="s">
        <v>1047</v>
      </c>
      <c r="B918" s="29" t="s">
        <v>1899</v>
      </c>
      <c r="C918" s="50">
        <v>13235.0</v>
      </c>
      <c r="D918" s="50">
        <v>28733.0</v>
      </c>
      <c r="E918" s="98">
        <f t="shared" si="6"/>
        <v>1.170986022</v>
      </c>
      <c r="F918" s="50">
        <v>30841.0</v>
      </c>
      <c r="G918" s="98">
        <f t="shared" si="2"/>
        <v>0.07336512025</v>
      </c>
      <c r="H918" s="50">
        <v>38827.0</v>
      </c>
      <c r="I918" s="98">
        <f t="shared" si="3"/>
        <v>0.2589410201</v>
      </c>
      <c r="J918" s="50">
        <v>43941.0</v>
      </c>
      <c r="K918" s="98">
        <f t="shared" si="4"/>
        <v>0.1317124681</v>
      </c>
      <c r="L918" s="98">
        <f t="shared" si="7"/>
        <v>2.320060446</v>
      </c>
    </row>
    <row r="919">
      <c r="A919" s="28" t="s">
        <v>1914</v>
      </c>
      <c r="B919" s="29" t="s">
        <v>1899</v>
      </c>
      <c r="C919" s="50">
        <v>19113.0</v>
      </c>
      <c r="D919" s="50">
        <v>33111.0</v>
      </c>
      <c r="E919" s="98">
        <f t="shared" si="6"/>
        <v>0.7323811019</v>
      </c>
      <c r="F919" s="50">
        <v>30344.0</v>
      </c>
      <c r="G919" s="98">
        <f t="shared" si="2"/>
        <v>-0.08356739452</v>
      </c>
      <c r="H919" s="50">
        <v>32419.0</v>
      </c>
      <c r="I919" s="98">
        <f t="shared" si="3"/>
        <v>0.0683825468</v>
      </c>
      <c r="J919" s="50">
        <v>38615.0</v>
      </c>
      <c r="K919" s="98">
        <f t="shared" si="4"/>
        <v>0.1911224899</v>
      </c>
      <c r="L919" s="98">
        <f t="shared" si="7"/>
        <v>1.02035264</v>
      </c>
    </row>
    <row r="920">
      <c r="A920" s="110" t="s">
        <v>2677</v>
      </c>
      <c r="B920" s="29" t="s">
        <v>1899</v>
      </c>
      <c r="C920" s="50">
        <v>10277.0</v>
      </c>
      <c r="D920" s="50">
        <f>9402+10415</f>
        <v>19817</v>
      </c>
      <c r="E920" s="98">
        <f t="shared" si="6"/>
        <v>0.9282864649</v>
      </c>
      <c r="F920" s="50">
        <f>11074+9856</f>
        <v>20930</v>
      </c>
      <c r="G920" s="98">
        <f t="shared" si="2"/>
        <v>0.05616389968</v>
      </c>
      <c r="H920" s="50">
        <f>11668+12451</f>
        <v>24119</v>
      </c>
      <c r="I920" s="98">
        <f t="shared" si="3"/>
        <v>0.1523650263</v>
      </c>
      <c r="J920" s="50">
        <f>10959+14618</f>
        <v>25577</v>
      </c>
      <c r="K920" s="98">
        <f t="shared" si="4"/>
        <v>0.06045026742</v>
      </c>
      <c r="L920" s="98">
        <f t="shared" si="7"/>
        <v>1.488761312</v>
      </c>
    </row>
    <row r="921">
      <c r="A921" s="28" t="s">
        <v>1563</v>
      </c>
      <c r="B921" s="29" t="s">
        <v>1899</v>
      </c>
      <c r="C921" s="50">
        <v>11075.0</v>
      </c>
      <c r="D921" s="50">
        <v>18485.0</v>
      </c>
      <c r="E921" s="98">
        <f t="shared" si="6"/>
        <v>0.6690744921</v>
      </c>
      <c r="F921" s="50">
        <v>16962.0</v>
      </c>
      <c r="G921" s="98">
        <f t="shared" si="2"/>
        <v>-0.08239112794</v>
      </c>
      <c r="H921" s="50">
        <v>22822.0</v>
      </c>
      <c r="I921" s="98">
        <f t="shared" si="3"/>
        <v>0.3454781276</v>
      </c>
      <c r="J921" s="50">
        <v>24790.0</v>
      </c>
      <c r="K921" s="98">
        <f t="shared" si="4"/>
        <v>0.0862325826</v>
      </c>
      <c r="L921" s="98">
        <f t="shared" si="7"/>
        <v>1.238374718</v>
      </c>
    </row>
    <row r="922">
      <c r="A922" s="28" t="s">
        <v>297</v>
      </c>
      <c r="B922" s="29" t="s">
        <v>1899</v>
      </c>
      <c r="C922" s="50">
        <v>5258.0</v>
      </c>
      <c r="D922" s="50">
        <v>10627.0</v>
      </c>
      <c r="E922" s="98">
        <f t="shared" si="6"/>
        <v>1.021110688</v>
      </c>
      <c r="F922" s="50">
        <v>11643.0</v>
      </c>
      <c r="G922" s="98">
        <f t="shared" si="2"/>
        <v>0.09560553308</v>
      </c>
      <c r="H922" s="50">
        <v>18206.0</v>
      </c>
      <c r="I922" s="98">
        <f t="shared" si="3"/>
        <v>0.5636863351</v>
      </c>
      <c r="J922" s="50">
        <v>17790.0</v>
      </c>
      <c r="K922" s="98">
        <f t="shared" si="4"/>
        <v>-0.02284961002</v>
      </c>
      <c r="L922" s="98">
        <f t="shared" si="7"/>
        <v>2.383415747</v>
      </c>
    </row>
    <row r="923">
      <c r="A923" s="28" t="s">
        <v>708</v>
      </c>
      <c r="B923" s="29" t="s">
        <v>1899</v>
      </c>
      <c r="C923" s="50">
        <v>13906.0</v>
      </c>
      <c r="D923" s="50">
        <v>10676.0</v>
      </c>
      <c r="E923" s="98">
        <f t="shared" si="6"/>
        <v>-0.2322738386</v>
      </c>
      <c r="F923" s="50">
        <v>10829.0</v>
      </c>
      <c r="G923" s="98">
        <f t="shared" si="2"/>
        <v>0.01433121019</v>
      </c>
      <c r="H923" s="50">
        <v>14829.0</v>
      </c>
      <c r="I923" s="98">
        <f t="shared" si="3"/>
        <v>0.3693785206</v>
      </c>
      <c r="J923" s="50">
        <v>18443.0</v>
      </c>
      <c r="K923" s="98">
        <f t="shared" si="4"/>
        <v>0.2437116461</v>
      </c>
      <c r="L923" s="98">
        <f t="shared" si="7"/>
        <v>0.3262620452</v>
      </c>
    </row>
    <row r="924">
      <c r="A924" s="28" t="s">
        <v>1916</v>
      </c>
      <c r="B924" s="29" t="s">
        <v>1899</v>
      </c>
      <c r="C924" s="50">
        <v>14206.0</v>
      </c>
      <c r="D924" s="50">
        <v>18786.0</v>
      </c>
      <c r="E924" s="98">
        <f t="shared" si="6"/>
        <v>0.3223989863</v>
      </c>
      <c r="F924" s="50">
        <v>19311.0</v>
      </c>
      <c r="G924" s="98">
        <f t="shared" si="2"/>
        <v>0.02794634302</v>
      </c>
      <c r="H924" s="50">
        <v>23689.0</v>
      </c>
      <c r="I924" s="98">
        <f t="shared" si="3"/>
        <v>0.2267101652</v>
      </c>
      <c r="J924" s="50">
        <v>27571.0</v>
      </c>
      <c r="K924" s="98">
        <f t="shared" si="4"/>
        <v>0.1638735278</v>
      </c>
      <c r="L924" s="98">
        <f t="shared" si="7"/>
        <v>0.9407996621</v>
      </c>
    </row>
    <row r="925">
      <c r="A925" s="28" t="s">
        <v>1917</v>
      </c>
      <c r="B925" s="29" t="s">
        <v>1899</v>
      </c>
      <c r="C925" s="50">
        <v>19707.0</v>
      </c>
      <c r="D925" s="50">
        <v>36455.0</v>
      </c>
      <c r="E925" s="98">
        <f t="shared" si="6"/>
        <v>0.849850307</v>
      </c>
      <c r="F925" s="50">
        <v>38602.0</v>
      </c>
      <c r="G925" s="98">
        <f t="shared" si="2"/>
        <v>0.0588945275</v>
      </c>
      <c r="H925" s="50">
        <v>38477.0</v>
      </c>
      <c r="I925" s="98">
        <f t="shared" si="3"/>
        <v>-0.003238174188</v>
      </c>
      <c r="J925" s="50">
        <v>40997.0</v>
      </c>
      <c r="K925" s="98">
        <f t="shared" si="4"/>
        <v>0.06549367154</v>
      </c>
      <c r="L925" s="98">
        <f t="shared" si="7"/>
        <v>1.080326787</v>
      </c>
    </row>
    <row r="926">
      <c r="A926" s="28" t="s">
        <v>1918</v>
      </c>
      <c r="B926" s="29" t="s">
        <v>1899</v>
      </c>
      <c r="C926" s="50">
        <v>216090.0</v>
      </c>
      <c r="D926" s="50">
        <v>339075.0</v>
      </c>
      <c r="E926" s="98">
        <f t="shared" si="6"/>
        <v>0.5691378592</v>
      </c>
      <c r="F926" s="50">
        <v>387219.0</v>
      </c>
      <c r="G926" s="98">
        <f t="shared" si="2"/>
        <v>0.1419862862</v>
      </c>
      <c r="H926" s="50">
        <v>458762.0</v>
      </c>
      <c r="I926" s="98">
        <f t="shared" si="3"/>
        <v>0.1847610784</v>
      </c>
      <c r="J926" s="50">
        <v>494537.0</v>
      </c>
      <c r="K926" s="98">
        <f t="shared" si="4"/>
        <v>0.07798161138</v>
      </c>
      <c r="L926" s="98">
        <f t="shared" si="7"/>
        <v>1.288569577</v>
      </c>
    </row>
    <row r="927">
      <c r="A927" s="28" t="s">
        <v>1453</v>
      </c>
      <c r="B927" s="29" t="s">
        <v>1899</v>
      </c>
      <c r="C927" s="23">
        <v>14683.0</v>
      </c>
      <c r="D927" s="23">
        <v>25830.0</v>
      </c>
      <c r="E927" s="98">
        <f t="shared" si="6"/>
        <v>0.7591772798</v>
      </c>
      <c r="F927" s="50">
        <v>30319.0</v>
      </c>
      <c r="G927" s="98">
        <f t="shared" si="2"/>
        <v>0.1737901665</v>
      </c>
      <c r="H927" s="50">
        <v>54337.0</v>
      </c>
      <c r="I927" s="98">
        <f t="shared" si="3"/>
        <v>0.792176523</v>
      </c>
      <c r="J927" s="50">
        <v>59168.0</v>
      </c>
      <c r="K927" s="98">
        <f t="shared" si="4"/>
        <v>0.0889081105</v>
      </c>
      <c r="L927" s="98">
        <f t="shared" si="7"/>
        <v>3.029694204</v>
      </c>
    </row>
    <row r="928">
      <c r="A928" s="28" t="s">
        <v>1919</v>
      </c>
      <c r="B928" s="29" t="s">
        <v>1899</v>
      </c>
      <c r="C928" s="50">
        <v>11575.0</v>
      </c>
      <c r="D928" s="50">
        <v>12524.0</v>
      </c>
      <c r="E928" s="98">
        <f t="shared" si="6"/>
        <v>0.08198704104</v>
      </c>
      <c r="F928" s="50">
        <v>10194.0</v>
      </c>
      <c r="G928" s="98">
        <f t="shared" si="2"/>
        <v>-0.1860427978</v>
      </c>
      <c r="H928" s="50">
        <v>9608.0</v>
      </c>
      <c r="I928" s="98">
        <f t="shared" si="3"/>
        <v>-0.05748479498</v>
      </c>
      <c r="J928" s="50">
        <v>12318.0</v>
      </c>
      <c r="K928" s="98">
        <f t="shared" si="4"/>
        <v>0.2820566195</v>
      </c>
      <c r="L928" s="98">
        <f t="shared" si="7"/>
        <v>0.06419006479</v>
      </c>
    </row>
    <row r="929">
      <c r="A929" s="28" t="s">
        <v>1920</v>
      </c>
      <c r="B929" s="29" t="s">
        <v>1899</v>
      </c>
      <c r="C929" s="50">
        <v>17785.0</v>
      </c>
      <c r="D929" s="50">
        <v>25289.0</v>
      </c>
      <c r="E929" s="98">
        <f t="shared" si="6"/>
        <v>0.4219285915</v>
      </c>
      <c r="F929" s="50">
        <v>24697.0</v>
      </c>
      <c r="G929" s="98">
        <f t="shared" si="2"/>
        <v>-0.02340938748</v>
      </c>
      <c r="H929" s="50">
        <v>21007.0</v>
      </c>
      <c r="I929" s="98">
        <f t="shared" si="3"/>
        <v>-0.1494108596</v>
      </c>
      <c r="J929" s="50">
        <v>24004.0</v>
      </c>
      <c r="K929" s="98">
        <f t="shared" si="4"/>
        <v>0.1426667301</v>
      </c>
      <c r="L929" s="98">
        <f t="shared" si="7"/>
        <v>0.3496766938</v>
      </c>
    </row>
    <row r="930">
      <c r="A930" s="28" t="s">
        <v>1921</v>
      </c>
      <c r="B930" s="29" t="s">
        <v>1899</v>
      </c>
      <c r="C930" s="50">
        <v>23563.0</v>
      </c>
      <c r="D930" s="50">
        <v>44545.0</v>
      </c>
      <c r="E930" s="98">
        <f t="shared" si="6"/>
        <v>0.8904638628</v>
      </c>
      <c r="F930" s="50">
        <v>59444.0</v>
      </c>
      <c r="G930" s="98">
        <f t="shared" si="2"/>
        <v>0.3344707599</v>
      </c>
      <c r="H930" s="50">
        <v>65455.0</v>
      </c>
      <c r="I930" s="98">
        <f t="shared" si="3"/>
        <v>0.1011203822</v>
      </c>
      <c r="J930" s="50">
        <v>73370.0</v>
      </c>
      <c r="K930" s="98">
        <f t="shared" si="4"/>
        <v>0.1209227714</v>
      </c>
      <c r="L930" s="98">
        <f t="shared" si="7"/>
        <v>2.113780079</v>
      </c>
    </row>
    <row r="931">
      <c r="A931" s="28" t="s">
        <v>1922</v>
      </c>
      <c r="B931" s="29" t="s">
        <v>1899</v>
      </c>
      <c r="C931" s="50">
        <v>8573.0</v>
      </c>
      <c r="D931" s="50">
        <v>11402.0</v>
      </c>
      <c r="E931" s="98">
        <f t="shared" si="6"/>
        <v>0.3299895019</v>
      </c>
      <c r="F931" s="50">
        <v>15301.0</v>
      </c>
      <c r="G931" s="98">
        <f t="shared" si="2"/>
        <v>0.3419575513</v>
      </c>
      <c r="H931" s="50">
        <v>16078.0</v>
      </c>
      <c r="I931" s="98">
        <f t="shared" si="3"/>
        <v>0.05078099471</v>
      </c>
      <c r="J931" s="50">
        <v>15881.0</v>
      </c>
      <c r="K931" s="98">
        <f t="shared" si="4"/>
        <v>-0.01225276776</v>
      </c>
      <c r="L931" s="98">
        <f t="shared" si="7"/>
        <v>0.8524437187</v>
      </c>
    </row>
    <row r="932">
      <c r="A932" s="28" t="s">
        <v>460</v>
      </c>
      <c r="B932" s="29" t="s">
        <v>1899</v>
      </c>
      <c r="C932" s="50">
        <v>8440.0</v>
      </c>
      <c r="D932" s="50">
        <v>15769.0</v>
      </c>
      <c r="E932" s="98">
        <f t="shared" si="6"/>
        <v>0.8683649289</v>
      </c>
      <c r="F932" s="50">
        <v>20860.0</v>
      </c>
      <c r="G932" s="98">
        <f t="shared" si="2"/>
        <v>0.3228486271</v>
      </c>
      <c r="H932" s="50">
        <v>26374.0</v>
      </c>
      <c r="I932" s="98">
        <f t="shared" si="3"/>
        <v>0.2643336529</v>
      </c>
      <c r="J932" s="50">
        <v>28829.0</v>
      </c>
      <c r="K932" s="98">
        <f t="shared" si="4"/>
        <v>0.09308409798</v>
      </c>
      <c r="L932" s="98">
        <f t="shared" si="7"/>
        <v>2.415758294</v>
      </c>
    </row>
    <row r="933">
      <c r="A933" s="28" t="s">
        <v>1923</v>
      </c>
      <c r="B933" s="29" t="s">
        <v>1899</v>
      </c>
      <c r="C933" s="50">
        <v>7344.0</v>
      </c>
      <c r="D933" s="50">
        <v>19874.0</v>
      </c>
      <c r="E933" s="98">
        <f t="shared" si="6"/>
        <v>1.706154684</v>
      </c>
      <c r="F933" s="50">
        <v>20713.0</v>
      </c>
      <c r="G933" s="98">
        <f t="shared" si="2"/>
        <v>0.04221596055</v>
      </c>
      <c r="H933" s="50">
        <v>24110.0</v>
      </c>
      <c r="I933" s="98">
        <f t="shared" si="3"/>
        <v>0.164003283</v>
      </c>
      <c r="J933" s="50">
        <v>23586.0</v>
      </c>
      <c r="K933" s="98">
        <f t="shared" si="4"/>
        <v>-0.02173372045</v>
      </c>
      <c r="L933" s="98">
        <f t="shared" si="7"/>
        <v>2.211601307</v>
      </c>
    </row>
    <row r="934">
      <c r="A934" s="28" t="s">
        <v>1924</v>
      </c>
      <c r="B934" s="29" t="s">
        <v>1899</v>
      </c>
      <c r="C934" s="50">
        <v>4405.0</v>
      </c>
      <c r="D934" s="50">
        <v>5277.0</v>
      </c>
      <c r="E934" s="98">
        <f t="shared" si="6"/>
        <v>0.1979568672</v>
      </c>
      <c r="F934" s="50">
        <v>4968.0</v>
      </c>
      <c r="G934" s="98">
        <f t="shared" si="2"/>
        <v>-0.05855599773</v>
      </c>
      <c r="H934" s="50">
        <v>6512.0</v>
      </c>
      <c r="I934" s="98">
        <f t="shared" si="3"/>
        <v>0.3107890499</v>
      </c>
      <c r="J934" s="50">
        <v>7280.0</v>
      </c>
      <c r="K934" s="98">
        <f t="shared" si="4"/>
        <v>0.1179361179</v>
      </c>
      <c r="L934" s="98">
        <f t="shared" si="7"/>
        <v>0.6526674234</v>
      </c>
    </row>
    <row r="935">
      <c r="A935" s="28" t="s">
        <v>1925</v>
      </c>
      <c r="B935" s="29" t="s">
        <v>1899</v>
      </c>
      <c r="C935" s="50">
        <v>7161.0</v>
      </c>
      <c r="D935" s="50">
        <v>11207.0</v>
      </c>
      <c r="E935" s="98">
        <f t="shared" si="6"/>
        <v>0.5650048876</v>
      </c>
      <c r="F935" s="50">
        <v>8586.0</v>
      </c>
      <c r="G935" s="98">
        <f t="shared" si="2"/>
        <v>-0.2338716873</v>
      </c>
      <c r="H935" s="50">
        <v>12111.0</v>
      </c>
      <c r="I935" s="98">
        <f t="shared" si="3"/>
        <v>0.4105520615</v>
      </c>
      <c r="J935" s="50">
        <v>12321.0</v>
      </c>
      <c r="K935" s="98">
        <f t="shared" si="4"/>
        <v>0.01733960862</v>
      </c>
      <c r="L935" s="98">
        <f t="shared" si="7"/>
        <v>0.7205697528</v>
      </c>
    </row>
    <row r="936">
      <c r="A936" s="28" t="s">
        <v>1926</v>
      </c>
      <c r="B936" s="29" t="s">
        <v>1899</v>
      </c>
      <c r="C936" s="50">
        <v>7504.0</v>
      </c>
      <c r="D936" s="50">
        <v>9172.0</v>
      </c>
      <c r="E936" s="98">
        <f t="shared" si="6"/>
        <v>0.2222814499</v>
      </c>
      <c r="F936" s="50">
        <v>8427.0</v>
      </c>
      <c r="G936" s="98">
        <f t="shared" si="2"/>
        <v>-0.08122546882</v>
      </c>
      <c r="H936" s="50">
        <v>8492.0</v>
      </c>
      <c r="I936" s="98">
        <f t="shared" si="3"/>
        <v>0.00771330248</v>
      </c>
      <c r="J936" s="50">
        <v>9542.0</v>
      </c>
      <c r="K936" s="98">
        <f t="shared" si="4"/>
        <v>0.1236457843</v>
      </c>
      <c r="L936" s="98">
        <f t="shared" si="7"/>
        <v>0.2715884861</v>
      </c>
    </row>
    <row r="937">
      <c r="A937" s="28" t="s">
        <v>1927</v>
      </c>
      <c r="B937" s="29" t="s">
        <v>1899</v>
      </c>
      <c r="C937" s="50">
        <v>14714.0</v>
      </c>
      <c r="D937" s="50">
        <v>23009.0</v>
      </c>
      <c r="E937" s="98">
        <f t="shared" si="6"/>
        <v>0.5637488107</v>
      </c>
      <c r="F937" s="50">
        <v>21228.0</v>
      </c>
      <c r="G937" s="98">
        <f t="shared" si="2"/>
        <v>-0.07740449389</v>
      </c>
      <c r="H937" s="50">
        <v>15338.0</v>
      </c>
      <c r="I937" s="98">
        <f t="shared" si="3"/>
        <v>-0.2774637272</v>
      </c>
      <c r="J937" s="50">
        <v>16596.0</v>
      </c>
      <c r="K937" s="98">
        <f t="shared" si="4"/>
        <v>0.0820185161</v>
      </c>
      <c r="L937" s="98">
        <f t="shared" si="7"/>
        <v>0.1279053962</v>
      </c>
    </row>
    <row r="938">
      <c r="A938" s="28" t="s">
        <v>1928</v>
      </c>
      <c r="B938" s="29" t="s">
        <v>1899</v>
      </c>
      <c r="C938" s="50">
        <v>9686.0</v>
      </c>
      <c r="D938" s="50">
        <v>14338.0</v>
      </c>
      <c r="E938" s="98">
        <f t="shared" si="6"/>
        <v>0.4802808177</v>
      </c>
      <c r="F938" s="50">
        <v>11896.0</v>
      </c>
      <c r="G938" s="98">
        <f t="shared" si="2"/>
        <v>-0.1703166411</v>
      </c>
      <c r="H938" s="50">
        <v>14078.0</v>
      </c>
      <c r="I938" s="98">
        <f t="shared" si="3"/>
        <v>0.1834229993</v>
      </c>
      <c r="J938" s="50">
        <v>14766.0</v>
      </c>
      <c r="K938" s="98">
        <f t="shared" si="4"/>
        <v>0.04887057821</v>
      </c>
      <c r="L938" s="98">
        <f t="shared" si="7"/>
        <v>0.5244683048</v>
      </c>
    </row>
    <row r="939">
      <c r="A939" s="28" t="s">
        <v>1929</v>
      </c>
      <c r="B939" s="29" t="s">
        <v>1899</v>
      </c>
      <c r="C939" s="50">
        <v>12663.0</v>
      </c>
      <c r="D939" s="50">
        <v>23070.0</v>
      </c>
      <c r="E939" s="98">
        <f t="shared" si="6"/>
        <v>0.8218431651</v>
      </c>
      <c r="F939" s="50">
        <v>21990.0</v>
      </c>
      <c r="G939" s="98">
        <f t="shared" si="2"/>
        <v>-0.04681404421</v>
      </c>
      <c r="H939" s="50">
        <v>21767.0</v>
      </c>
      <c r="I939" s="98">
        <f t="shared" si="3"/>
        <v>-0.01014097317</v>
      </c>
      <c r="J939" s="50">
        <v>26394.0</v>
      </c>
      <c r="K939" s="98">
        <f t="shared" si="4"/>
        <v>0.2125694859</v>
      </c>
      <c r="L939" s="98">
        <f t="shared" si="7"/>
        <v>1.084340204</v>
      </c>
    </row>
    <row r="940">
      <c r="A940" s="28" t="s">
        <v>1930</v>
      </c>
      <c r="B940" s="29" t="s">
        <v>1899</v>
      </c>
      <c r="C940" s="50">
        <v>19891.0</v>
      </c>
      <c r="D940" s="50">
        <v>39368.0</v>
      </c>
      <c r="E940" s="98">
        <f t="shared" si="6"/>
        <v>0.9791865668</v>
      </c>
      <c r="F940" s="50">
        <v>30754.0</v>
      </c>
      <c r="G940" s="98">
        <f t="shared" si="2"/>
        <v>-0.218807153</v>
      </c>
      <c r="H940" s="50">
        <v>29397.0</v>
      </c>
      <c r="I940" s="98">
        <f t="shared" si="3"/>
        <v>-0.04412434155</v>
      </c>
      <c r="J940" s="50">
        <v>31458.0</v>
      </c>
      <c r="K940" s="98">
        <f t="shared" si="4"/>
        <v>0.07010919482</v>
      </c>
      <c r="L940" s="98">
        <f t="shared" si="7"/>
        <v>0.5815192801</v>
      </c>
    </row>
    <row r="941">
      <c r="A941" s="28" t="s">
        <v>1931</v>
      </c>
      <c r="B941" s="29" t="s">
        <v>1899</v>
      </c>
      <c r="C941" s="50">
        <v>6887.0</v>
      </c>
      <c r="D941" s="50">
        <v>18917.0</v>
      </c>
      <c r="E941" s="98">
        <f t="shared" si="6"/>
        <v>1.746769275</v>
      </c>
      <c r="F941" s="50">
        <v>20654.0</v>
      </c>
      <c r="G941" s="98">
        <f t="shared" si="2"/>
        <v>0.09182217053</v>
      </c>
      <c r="H941" s="50">
        <v>20929.0</v>
      </c>
      <c r="I941" s="98">
        <f t="shared" si="3"/>
        <v>0.01331461218</v>
      </c>
      <c r="J941" s="50">
        <v>23624.0</v>
      </c>
      <c r="K941" s="98">
        <f t="shared" si="4"/>
        <v>0.1287686942</v>
      </c>
      <c r="L941" s="98">
        <f t="shared" si="7"/>
        <v>2.43023087</v>
      </c>
    </row>
    <row r="942">
      <c r="A942" s="110" t="s">
        <v>1932</v>
      </c>
      <c r="B942" s="29" t="s">
        <v>1899</v>
      </c>
      <c r="C942" s="50">
        <v>40004.0</v>
      </c>
      <c r="D942" s="50">
        <f>31847+66661</f>
        <v>98508</v>
      </c>
      <c r="E942" s="98">
        <f t="shared" si="6"/>
        <v>1.462453755</v>
      </c>
      <c r="F942" s="50">
        <f>34820+23485+51697</f>
        <v>110002</v>
      </c>
      <c r="G942" s="98">
        <f t="shared" si="2"/>
        <v>0.1166808787</v>
      </c>
      <c r="H942" s="50">
        <f>39326+25483+60074</f>
        <v>124883</v>
      </c>
      <c r="I942" s="98">
        <f t="shared" si="3"/>
        <v>0.1352793586</v>
      </c>
      <c r="J942" s="50">
        <f>46260+30497+71481</f>
        <v>148238</v>
      </c>
      <c r="K942" s="98">
        <f t="shared" si="4"/>
        <v>0.1870150461</v>
      </c>
      <c r="L942" s="98">
        <f t="shared" si="7"/>
        <v>2.705579442</v>
      </c>
    </row>
    <row r="943">
      <c r="A943" s="28" t="s">
        <v>1933</v>
      </c>
      <c r="B943" s="29" t="s">
        <v>1899</v>
      </c>
      <c r="C943" s="50">
        <v>9638.0</v>
      </c>
      <c r="D943" s="50">
        <v>29160.0</v>
      </c>
      <c r="E943" s="98">
        <f t="shared" si="6"/>
        <v>2.025523968</v>
      </c>
      <c r="F943" s="50">
        <v>31440.0</v>
      </c>
      <c r="G943" s="98">
        <f t="shared" si="2"/>
        <v>0.07818930041</v>
      </c>
      <c r="H943" s="50">
        <v>46227.0</v>
      </c>
      <c r="I943" s="98">
        <f t="shared" si="3"/>
        <v>0.4703244275</v>
      </c>
      <c r="J943" s="50">
        <v>45519.0</v>
      </c>
      <c r="K943" s="98">
        <f t="shared" si="4"/>
        <v>-0.01531572458</v>
      </c>
      <c r="L943" s="98">
        <f t="shared" si="7"/>
        <v>3.722867815</v>
      </c>
    </row>
    <row r="944">
      <c r="A944" s="28" t="s">
        <v>1934</v>
      </c>
      <c r="B944" s="29" t="s">
        <v>1899</v>
      </c>
      <c r="C944" s="50">
        <v>17815.0</v>
      </c>
      <c r="D944" s="50">
        <v>17080.0</v>
      </c>
      <c r="E944" s="98">
        <f t="shared" si="6"/>
        <v>-0.04125736739</v>
      </c>
      <c r="F944" s="50">
        <v>12085.0</v>
      </c>
      <c r="G944" s="98">
        <f t="shared" si="2"/>
        <v>-0.2924473068</v>
      </c>
      <c r="H944" s="50">
        <v>15096.0</v>
      </c>
      <c r="I944" s="98">
        <f t="shared" si="3"/>
        <v>0.2491518411</v>
      </c>
      <c r="J944" s="50">
        <v>15940.0</v>
      </c>
      <c r="K944" s="98">
        <f t="shared" si="4"/>
        <v>0.05590885003</v>
      </c>
      <c r="L944" s="98">
        <f t="shared" si="7"/>
        <v>-0.1052483862</v>
      </c>
    </row>
    <row r="945">
      <c r="A945" s="28" t="s">
        <v>1935</v>
      </c>
      <c r="B945" s="29" t="s">
        <v>1899</v>
      </c>
      <c r="C945" s="50">
        <v>17957.0</v>
      </c>
      <c r="D945" s="50">
        <v>28320.0</v>
      </c>
      <c r="E945" s="98">
        <f t="shared" si="6"/>
        <v>0.577100852</v>
      </c>
      <c r="F945" s="50">
        <v>26974.0</v>
      </c>
      <c r="G945" s="98">
        <f t="shared" si="2"/>
        <v>-0.04752824859</v>
      </c>
      <c r="H945" s="50">
        <v>29816.0</v>
      </c>
      <c r="I945" s="98">
        <f t="shared" si="3"/>
        <v>0.1053607177</v>
      </c>
      <c r="J945" s="50">
        <v>35880.0</v>
      </c>
      <c r="K945" s="98">
        <f t="shared" si="4"/>
        <v>0.2033807352</v>
      </c>
      <c r="L945" s="98">
        <f t="shared" si="7"/>
        <v>0.998106588</v>
      </c>
    </row>
    <row r="946">
      <c r="A946" s="28" t="s">
        <v>247</v>
      </c>
      <c r="B946" s="29" t="s">
        <v>1899</v>
      </c>
      <c r="C946" s="50">
        <v>13526.0</v>
      </c>
      <c r="D946" s="50">
        <v>20451.0</v>
      </c>
      <c r="E946" s="98">
        <f t="shared" si="6"/>
        <v>0.5119769333</v>
      </c>
      <c r="F946" s="50">
        <v>19621.0</v>
      </c>
      <c r="G946" s="98">
        <f t="shared" si="2"/>
        <v>-0.04058481248</v>
      </c>
      <c r="H946" s="50">
        <v>20731.0</v>
      </c>
      <c r="I946" s="98">
        <f t="shared" si="3"/>
        <v>0.05657204016</v>
      </c>
      <c r="J946" s="50">
        <v>20943.0</v>
      </c>
      <c r="K946" s="98">
        <f t="shared" si="4"/>
        <v>0.01022623125</v>
      </c>
      <c r="L946" s="98">
        <f t="shared" si="7"/>
        <v>0.5483513234</v>
      </c>
    </row>
    <row r="947">
      <c r="A947" s="28" t="s">
        <v>1763</v>
      </c>
      <c r="B947" s="29" t="s">
        <v>1899</v>
      </c>
      <c r="C947" s="50">
        <v>8728.0</v>
      </c>
      <c r="D947" s="50">
        <v>26390.0</v>
      </c>
      <c r="E947" s="98">
        <f t="shared" si="6"/>
        <v>2.0236022</v>
      </c>
      <c r="F947" s="50">
        <v>26482.0</v>
      </c>
      <c r="G947" s="98">
        <f t="shared" si="2"/>
        <v>0.003486169003</v>
      </c>
      <c r="H947" s="50">
        <v>33684.0</v>
      </c>
      <c r="I947" s="98">
        <f t="shared" si="3"/>
        <v>0.2719583113</v>
      </c>
      <c r="J947" s="50">
        <v>37750.0</v>
      </c>
      <c r="K947" s="98">
        <f t="shared" si="4"/>
        <v>0.1207101294</v>
      </c>
      <c r="L947" s="98">
        <f t="shared" si="7"/>
        <v>3.325160403</v>
      </c>
    </row>
    <row r="948">
      <c r="A948" s="28" t="s">
        <v>268</v>
      </c>
      <c r="B948" s="29" t="s">
        <v>1899</v>
      </c>
      <c r="C948" s="50">
        <v>5160.0</v>
      </c>
      <c r="D948" s="50">
        <v>17384.0</v>
      </c>
      <c r="E948" s="98">
        <f t="shared" si="6"/>
        <v>2.368992248</v>
      </c>
      <c r="F948" s="50">
        <v>20493.0</v>
      </c>
      <c r="G948" s="98">
        <f t="shared" si="2"/>
        <v>0.1788426139</v>
      </c>
      <c r="H948" s="50">
        <v>20047.0</v>
      </c>
      <c r="I948" s="98">
        <f t="shared" si="3"/>
        <v>-0.02176352901</v>
      </c>
      <c r="J948" s="50">
        <v>19142.0</v>
      </c>
      <c r="K948" s="98">
        <f t="shared" si="4"/>
        <v>-0.04514391181</v>
      </c>
      <c r="L948" s="98">
        <f t="shared" si="7"/>
        <v>2.709689922</v>
      </c>
    </row>
    <row r="949">
      <c r="A949" s="28" t="s">
        <v>631</v>
      </c>
      <c r="B949" s="29" t="s">
        <v>1899</v>
      </c>
      <c r="C949" s="50">
        <v>5190.0</v>
      </c>
      <c r="D949" s="50">
        <v>18886.0</v>
      </c>
      <c r="E949" s="98">
        <f t="shared" si="6"/>
        <v>2.638921002</v>
      </c>
      <c r="F949" s="50">
        <v>24164.0</v>
      </c>
      <c r="G949" s="98">
        <f t="shared" si="2"/>
        <v>0.2794662713</v>
      </c>
      <c r="H949" s="50">
        <v>29904.0</v>
      </c>
      <c r="I949" s="98">
        <f t="shared" si="3"/>
        <v>0.2375434531</v>
      </c>
      <c r="J949" s="50">
        <v>34443.0</v>
      </c>
      <c r="K949" s="98">
        <f t="shared" si="4"/>
        <v>0.1517857143</v>
      </c>
      <c r="L949" s="98">
        <f t="shared" si="7"/>
        <v>5.636416185</v>
      </c>
    </row>
    <row r="950">
      <c r="A950" s="28" t="s">
        <v>439</v>
      </c>
      <c r="B950" s="29" t="s">
        <v>1899</v>
      </c>
      <c r="C950" s="50">
        <v>10005.0</v>
      </c>
      <c r="D950" s="50">
        <v>19186.0</v>
      </c>
      <c r="E950" s="98">
        <f t="shared" si="6"/>
        <v>0.9176411794</v>
      </c>
      <c r="F950" s="50">
        <v>24707.0</v>
      </c>
      <c r="G950" s="98">
        <f t="shared" si="2"/>
        <v>0.2877619097</v>
      </c>
      <c r="H950" s="50">
        <v>29458.0</v>
      </c>
      <c r="I950" s="98">
        <f t="shared" si="3"/>
        <v>0.192293682</v>
      </c>
      <c r="J950" s="50">
        <v>33676.0</v>
      </c>
      <c r="K950" s="98">
        <f t="shared" si="4"/>
        <v>0.1431869102</v>
      </c>
      <c r="L950" s="98">
        <f t="shared" si="7"/>
        <v>2.365917041</v>
      </c>
    </row>
    <row r="951">
      <c r="A951" s="28" t="s">
        <v>1936</v>
      </c>
      <c r="B951" s="29" t="s">
        <v>1899</v>
      </c>
      <c r="C951" s="50">
        <v>7667.0</v>
      </c>
      <c r="D951" s="50">
        <v>12636.0</v>
      </c>
      <c r="E951" s="98">
        <f t="shared" si="6"/>
        <v>0.6481022564</v>
      </c>
      <c r="F951" s="50">
        <v>11092.0</v>
      </c>
      <c r="G951" s="98">
        <f t="shared" si="2"/>
        <v>-0.1221905666</v>
      </c>
      <c r="H951" s="50">
        <v>9716.0</v>
      </c>
      <c r="I951" s="98">
        <f t="shared" si="3"/>
        <v>-0.1240533718</v>
      </c>
      <c r="J951" s="50">
        <v>11263.0</v>
      </c>
      <c r="K951" s="98">
        <f t="shared" si="4"/>
        <v>0.159221902</v>
      </c>
      <c r="L951" s="98">
        <f t="shared" si="7"/>
        <v>0.469023086</v>
      </c>
    </row>
    <row r="952">
      <c r="A952" s="28" t="s">
        <v>1937</v>
      </c>
      <c r="B952" s="29" t="s">
        <v>1899</v>
      </c>
      <c r="C952" s="50">
        <v>2776.0</v>
      </c>
      <c r="D952" s="50">
        <v>6249.0</v>
      </c>
      <c r="E952" s="98">
        <f t="shared" si="6"/>
        <v>1.251080692</v>
      </c>
      <c r="F952" s="50">
        <v>8857.0</v>
      </c>
      <c r="G952" s="98">
        <f t="shared" si="2"/>
        <v>0.4173467755</v>
      </c>
      <c r="H952" s="50">
        <v>13895.0</v>
      </c>
      <c r="I952" s="98">
        <f t="shared" si="3"/>
        <v>0.5688156261</v>
      </c>
      <c r="J952" s="50">
        <v>19252.0</v>
      </c>
      <c r="K952" s="98">
        <f t="shared" si="4"/>
        <v>0.3855343649</v>
      </c>
      <c r="L952" s="98">
        <f t="shared" si="7"/>
        <v>5.935158501</v>
      </c>
    </row>
    <row r="953">
      <c r="A953" s="28" t="s">
        <v>1938</v>
      </c>
      <c r="B953" s="29" t="s">
        <v>1899</v>
      </c>
      <c r="C953" s="50">
        <v>12809.0</v>
      </c>
      <c r="D953" s="50">
        <v>13449.0</v>
      </c>
      <c r="E953" s="98">
        <f t="shared" si="6"/>
        <v>0.04996486845</v>
      </c>
      <c r="F953" s="50">
        <v>12303.0</v>
      </c>
      <c r="G953" s="98">
        <f t="shared" si="2"/>
        <v>-0.08521079634</v>
      </c>
      <c r="H953" s="50">
        <v>10924.0</v>
      </c>
      <c r="I953" s="98">
        <f t="shared" si="3"/>
        <v>-0.112086483</v>
      </c>
      <c r="J953" s="50">
        <v>11720.0</v>
      </c>
      <c r="K953" s="98">
        <f t="shared" si="4"/>
        <v>0.07286708166</v>
      </c>
      <c r="L953" s="98">
        <f t="shared" si="7"/>
        <v>-0.08501834648</v>
      </c>
    </row>
    <row r="954">
      <c r="A954" s="28" t="s">
        <v>1939</v>
      </c>
      <c r="B954" s="29" t="s">
        <v>1899</v>
      </c>
      <c r="C954" s="50">
        <v>5846.0</v>
      </c>
      <c r="D954" s="50">
        <v>18357.0</v>
      </c>
      <c r="E954" s="98">
        <f t="shared" si="6"/>
        <v>2.140095792</v>
      </c>
      <c r="F954" s="50">
        <v>16119.0</v>
      </c>
      <c r="G954" s="98">
        <f t="shared" si="2"/>
        <v>-0.1219153456</v>
      </c>
      <c r="H954" s="50">
        <v>14766.0</v>
      </c>
      <c r="I954" s="98">
        <f t="shared" si="3"/>
        <v>-0.08393820957</v>
      </c>
      <c r="J954" s="50">
        <v>16923.0</v>
      </c>
      <c r="K954" s="98">
        <f t="shared" si="4"/>
        <v>0.1460788297</v>
      </c>
      <c r="L954" s="98">
        <f t="shared" si="7"/>
        <v>1.894799863</v>
      </c>
    </row>
    <row r="955">
      <c r="A955" s="20" t="s">
        <v>1940</v>
      </c>
      <c r="B955" s="29" t="s">
        <v>1941</v>
      </c>
      <c r="C955" s="50">
        <v>31897.0</v>
      </c>
      <c r="D955" s="50">
        <v>27542.0</v>
      </c>
      <c r="E955" s="98">
        <f t="shared" si="6"/>
        <v>-0.1365332163</v>
      </c>
      <c r="F955" s="50">
        <v>26670.0</v>
      </c>
      <c r="G955" s="98">
        <f t="shared" si="2"/>
        <v>-0.03166073633</v>
      </c>
      <c r="H955" s="50">
        <v>32305.0</v>
      </c>
      <c r="I955" s="98">
        <f t="shared" si="3"/>
        <v>0.2112860892</v>
      </c>
      <c r="J955" s="50">
        <v>37295.0</v>
      </c>
      <c r="K955" s="98">
        <f t="shared" si="4"/>
        <v>0.1544652531</v>
      </c>
      <c r="L955" s="98">
        <f t="shared" si="7"/>
        <v>0.1692322162</v>
      </c>
    </row>
    <row r="956">
      <c r="A956" s="20" t="s">
        <v>1201</v>
      </c>
      <c r="B956" s="29" t="s">
        <v>1941</v>
      </c>
      <c r="C956" s="50">
        <v>69032.0</v>
      </c>
      <c r="D956" s="50">
        <v>105259.0</v>
      </c>
      <c r="E956" s="98">
        <f t="shared" si="6"/>
        <v>0.5247856067</v>
      </c>
      <c r="F956" s="50">
        <v>113033.0</v>
      </c>
      <c r="G956" s="98">
        <f t="shared" si="2"/>
        <v>0.07385591731</v>
      </c>
      <c r="H956" s="50">
        <v>120700.0</v>
      </c>
      <c r="I956" s="98">
        <f t="shared" si="3"/>
        <v>0.06782974883</v>
      </c>
      <c r="J956" s="50">
        <v>122273.0</v>
      </c>
      <c r="K956" s="98">
        <f t="shared" si="4"/>
        <v>0.01303231152</v>
      </c>
      <c r="L956" s="98">
        <f t="shared" si="7"/>
        <v>0.771251014</v>
      </c>
    </row>
    <row r="957">
      <c r="A957" s="20" t="s">
        <v>241</v>
      </c>
      <c r="B957" s="29" t="s">
        <v>1941</v>
      </c>
      <c r="C957" s="50">
        <v>139040.0</v>
      </c>
      <c r="D957" s="50">
        <v>318573.0</v>
      </c>
      <c r="E957" s="98">
        <f t="shared" si="6"/>
        <v>1.291232739</v>
      </c>
      <c r="F957" s="50">
        <v>359005.0</v>
      </c>
      <c r="G957" s="98">
        <f t="shared" si="2"/>
        <v>0.1269159659</v>
      </c>
      <c r="H957" s="50">
        <v>364590.0</v>
      </c>
      <c r="I957" s="98">
        <f t="shared" si="3"/>
        <v>0.01555688639</v>
      </c>
      <c r="J957" s="50">
        <v>364637.0</v>
      </c>
      <c r="K957" s="98">
        <f t="shared" si="4"/>
        <v>0.0001289119285</v>
      </c>
      <c r="L957" s="98">
        <f t="shared" si="7"/>
        <v>1.622533084</v>
      </c>
    </row>
    <row r="958">
      <c r="A958" s="20" t="s">
        <v>1942</v>
      </c>
      <c r="B958" s="29" t="s">
        <v>1941</v>
      </c>
      <c r="C958" s="50">
        <v>4300.0</v>
      </c>
      <c r="D958" s="50">
        <v>4504.0</v>
      </c>
      <c r="E958" s="98">
        <f t="shared" si="6"/>
        <v>0.04744186047</v>
      </c>
      <c r="F958" s="50">
        <v>4372.0</v>
      </c>
      <c r="G958" s="98">
        <f t="shared" si="2"/>
        <v>-0.02930728242</v>
      </c>
      <c r="H958" s="50">
        <v>4953.0</v>
      </c>
      <c r="I958" s="98">
        <f t="shared" si="3"/>
        <v>0.1328911253</v>
      </c>
      <c r="J958" s="50">
        <v>5669.0</v>
      </c>
      <c r="K958" s="98">
        <f t="shared" si="4"/>
        <v>0.1445588532</v>
      </c>
      <c r="L958" s="98">
        <f t="shared" si="7"/>
        <v>0.318372093</v>
      </c>
    </row>
    <row r="959">
      <c r="A959" s="20" t="s">
        <v>699</v>
      </c>
      <c r="B959" s="29" t="s">
        <v>1941</v>
      </c>
      <c r="C959" s="50">
        <v>244535.0</v>
      </c>
      <c r="D959" s="50">
        <v>436477.0</v>
      </c>
      <c r="E959" s="98">
        <f t="shared" si="6"/>
        <v>0.7849264931</v>
      </c>
      <c r="F959" s="50">
        <v>482156.0</v>
      </c>
      <c r="G959" s="98">
        <f t="shared" si="2"/>
        <v>0.1046538535</v>
      </c>
      <c r="H959" s="50">
        <v>498040.0</v>
      </c>
      <c r="I959" s="98">
        <f t="shared" si="3"/>
        <v>0.03294369457</v>
      </c>
      <c r="J959" s="50">
        <v>496313.0</v>
      </c>
      <c r="K959" s="98">
        <f t="shared" si="4"/>
        <v>-0.003467592964</v>
      </c>
      <c r="L959" s="98">
        <f t="shared" si="7"/>
        <v>1.029619482</v>
      </c>
    </row>
    <row r="960">
      <c r="A960" s="20" t="s">
        <v>323</v>
      </c>
      <c r="B960" s="29" t="s">
        <v>1941</v>
      </c>
      <c r="C960" s="50">
        <v>36001.0</v>
      </c>
      <c r="D960" s="50">
        <v>43600.0</v>
      </c>
      <c r="E960" s="98">
        <f t="shared" si="6"/>
        <v>0.2110774701</v>
      </c>
      <c r="F960" s="50">
        <v>49361.0</v>
      </c>
      <c r="G960" s="98">
        <f t="shared" si="2"/>
        <v>0.1321330275</v>
      </c>
      <c r="H960" s="50">
        <v>49612.0</v>
      </c>
      <c r="I960" s="98">
        <f t="shared" si="3"/>
        <v>0.005084986123</v>
      </c>
      <c r="J960" s="50">
        <v>49453.0</v>
      </c>
      <c r="K960" s="98">
        <f t="shared" si="4"/>
        <v>-0.00320486979</v>
      </c>
      <c r="L960" s="98">
        <f t="shared" si="7"/>
        <v>0.3736562873</v>
      </c>
    </row>
    <row r="961">
      <c r="A961" s="20" t="s">
        <v>1943</v>
      </c>
      <c r="B961" s="29" t="s">
        <v>1941</v>
      </c>
      <c r="C961" s="50">
        <v>104142.0</v>
      </c>
      <c r="D961" s="50">
        <v>231369.0</v>
      </c>
      <c r="E961" s="98">
        <f t="shared" si="6"/>
        <v>1.221668491</v>
      </c>
      <c r="F961" s="50">
        <v>300305.0</v>
      </c>
      <c r="G961" s="98">
        <f t="shared" si="2"/>
        <v>0.297948299</v>
      </c>
      <c r="H961" s="50">
        <v>335496.0</v>
      </c>
      <c r="I961" s="98">
        <f t="shared" si="3"/>
        <v>0.1171841961</v>
      </c>
      <c r="J961" s="50">
        <v>332107.0</v>
      </c>
      <c r="K961" s="98">
        <f t="shared" si="4"/>
        <v>-0.01010146172</v>
      </c>
      <c r="L961" s="98">
        <f t="shared" si="7"/>
        <v>2.188982351</v>
      </c>
    </row>
    <row r="962">
      <c r="A962" s="20" t="s">
        <v>1944</v>
      </c>
      <c r="B962" s="29" t="s">
        <v>1941</v>
      </c>
      <c r="C962" s="50">
        <v>47232.0</v>
      </c>
      <c r="D962" s="50">
        <v>63327.0</v>
      </c>
      <c r="E962" s="98">
        <f t="shared" si="6"/>
        <v>0.3407647358</v>
      </c>
      <c r="F962" s="50">
        <v>69599.0</v>
      </c>
      <c r="G962" s="98">
        <f t="shared" si="2"/>
        <v>0.0990414831</v>
      </c>
      <c r="H962" s="50">
        <v>72801.0</v>
      </c>
      <c r="I962" s="98">
        <f t="shared" si="3"/>
        <v>0.04600640814</v>
      </c>
      <c r="J962" s="50">
        <v>72461.0</v>
      </c>
      <c r="K962" s="98">
        <f t="shared" si="4"/>
        <v>-0.004670265518</v>
      </c>
      <c r="L962" s="98">
        <f t="shared" si="7"/>
        <v>0.5341505759</v>
      </c>
    </row>
    <row r="963">
      <c r="A963" s="20" t="s">
        <v>1261</v>
      </c>
      <c r="B963" s="29" t="s">
        <v>1941</v>
      </c>
      <c r="C963" s="50">
        <v>317830.0</v>
      </c>
      <c r="D963" s="50">
        <v>669915.0</v>
      </c>
      <c r="E963" s="98">
        <f t="shared" si="6"/>
        <v>1.107777743</v>
      </c>
      <c r="F963" s="50">
        <v>778352.0</v>
      </c>
      <c r="G963" s="98">
        <f t="shared" si="2"/>
        <v>0.161866804</v>
      </c>
      <c r="H963" s="50">
        <v>934924.0</v>
      </c>
      <c r="I963" s="98">
        <f t="shared" si="3"/>
        <v>0.2011583448</v>
      </c>
      <c r="J963" s="50">
        <v>971390.0</v>
      </c>
      <c r="K963" s="98">
        <f t="shared" si="4"/>
        <v>0.03900423992</v>
      </c>
      <c r="L963" s="98">
        <f t="shared" si="7"/>
        <v>2.056319416</v>
      </c>
    </row>
    <row r="964">
      <c r="A964" s="20" t="s">
        <v>1945</v>
      </c>
      <c r="B964" s="29" t="s">
        <v>1941</v>
      </c>
      <c r="C964" s="50">
        <v>3727.0</v>
      </c>
      <c r="D964" s="50">
        <v>2962.0</v>
      </c>
      <c r="E964" s="98">
        <f t="shared" si="6"/>
        <v>-0.2052589214</v>
      </c>
      <c r="F964" s="50">
        <v>2797.0</v>
      </c>
      <c r="G964" s="98">
        <f t="shared" si="2"/>
        <v>-0.05570560432</v>
      </c>
      <c r="H964" s="50">
        <v>3678.0</v>
      </c>
      <c r="I964" s="98">
        <f t="shared" si="3"/>
        <v>0.3149803361</v>
      </c>
      <c r="J964" s="50">
        <v>3401.0</v>
      </c>
      <c r="K964" s="98">
        <f t="shared" si="4"/>
        <v>-0.07531266993</v>
      </c>
      <c r="L964" s="98">
        <f t="shared" si="7"/>
        <v>-0.08746981486</v>
      </c>
    </row>
    <row r="965">
      <c r="A965" s="20" t="s">
        <v>607</v>
      </c>
      <c r="B965" s="29" t="s">
        <v>1941</v>
      </c>
      <c r="C965" s="50">
        <v>96507.0</v>
      </c>
      <c r="D965" s="50">
        <v>187506.0</v>
      </c>
      <c r="E965" s="98">
        <f t="shared" si="6"/>
        <v>0.9429264198</v>
      </c>
      <c r="F965" s="50">
        <v>219081.0</v>
      </c>
      <c r="G965" s="98">
        <f t="shared" si="2"/>
        <v>0.1683946114</v>
      </c>
      <c r="H965" s="50">
        <v>299426.0</v>
      </c>
      <c r="I965" s="98">
        <f t="shared" si="3"/>
        <v>0.3667365039</v>
      </c>
      <c r="J965" s="50">
        <v>325180.0</v>
      </c>
      <c r="K965" s="98">
        <f t="shared" si="4"/>
        <v>0.08601123483</v>
      </c>
      <c r="L965" s="98">
        <f t="shared" si="7"/>
        <v>2.369496513</v>
      </c>
    </row>
    <row r="966">
      <c r="A966" s="20" t="s">
        <v>694</v>
      </c>
      <c r="B966" s="29" t="s">
        <v>1941</v>
      </c>
      <c r="C966" s="50">
        <v>74018.0</v>
      </c>
      <c r="D966" s="50">
        <v>144337.0</v>
      </c>
      <c r="E966" s="98">
        <f t="shared" si="6"/>
        <v>0.9500256694</v>
      </c>
      <c r="F966" s="50">
        <v>156968.0</v>
      </c>
      <c r="G966" s="98">
        <f t="shared" si="2"/>
        <v>0.08751047895</v>
      </c>
      <c r="H966" s="50">
        <v>162311.0</v>
      </c>
      <c r="I966" s="98">
        <f t="shared" si="3"/>
        <v>0.03403878498</v>
      </c>
      <c r="J966" s="50">
        <v>168824.0</v>
      </c>
      <c r="K966" s="98">
        <f t="shared" si="4"/>
        <v>0.0401266704</v>
      </c>
      <c r="L966" s="98">
        <f t="shared" si="7"/>
        <v>1.280850604</v>
      </c>
    </row>
    <row r="967">
      <c r="A967" s="20" t="s">
        <v>1946</v>
      </c>
      <c r="B967" s="29" t="s">
        <v>1941</v>
      </c>
      <c r="C967" s="50">
        <v>387927.0</v>
      </c>
      <c r="D967" s="50">
        <v>731388.0</v>
      </c>
      <c r="E967" s="98">
        <f t="shared" si="6"/>
        <v>0.8853753412</v>
      </c>
      <c r="F967" s="50">
        <v>835522.0</v>
      </c>
      <c r="G967" s="98">
        <f t="shared" si="2"/>
        <v>0.1423786007</v>
      </c>
      <c r="H967" s="50">
        <v>879536.0</v>
      </c>
      <c r="I967" s="98">
        <f t="shared" si="3"/>
        <v>0.05267844533</v>
      </c>
      <c r="J967" s="50">
        <v>863248.0</v>
      </c>
      <c r="K967" s="98">
        <f t="shared" si="4"/>
        <v>-0.0185188554</v>
      </c>
      <c r="L967" s="98">
        <f t="shared" si="7"/>
        <v>1.225284654</v>
      </c>
    </row>
    <row r="968">
      <c r="A968" s="20" t="s">
        <v>434</v>
      </c>
      <c r="B968" s="29" t="s">
        <v>1941</v>
      </c>
      <c r="C968" s="50">
        <v>226897.0</v>
      </c>
      <c r="D968" s="50">
        <v>399657.0</v>
      </c>
      <c r="E968" s="98">
        <f t="shared" si="6"/>
        <v>0.761402751</v>
      </c>
      <c r="F968" s="50">
        <v>455135.0</v>
      </c>
      <c r="G968" s="98">
        <f t="shared" si="2"/>
        <v>0.138814033</v>
      </c>
      <c r="H968" s="50">
        <v>491242.0</v>
      </c>
      <c r="I968" s="98">
        <f t="shared" si="3"/>
        <v>0.07933250574</v>
      </c>
      <c r="J968" s="50">
        <v>504470.0</v>
      </c>
      <c r="K968" s="98">
        <f t="shared" si="4"/>
        <v>0.02692766498</v>
      </c>
      <c r="L968" s="98">
        <f t="shared" si="7"/>
        <v>1.223343632</v>
      </c>
    </row>
    <row r="969">
      <c r="A969" s="20" t="s">
        <v>773</v>
      </c>
      <c r="B969" s="29" t="s">
        <v>1947</v>
      </c>
      <c r="C969" s="50">
        <v>38012.0</v>
      </c>
      <c r="D969" s="50">
        <v>62411.0</v>
      </c>
      <c r="E969" s="98">
        <f t="shared" si="6"/>
        <v>0.6418762496</v>
      </c>
      <c r="F969" s="50">
        <v>69938.0</v>
      </c>
      <c r="G969" s="98">
        <f t="shared" si="2"/>
        <v>0.1206037397</v>
      </c>
      <c r="H969" s="50">
        <v>79098.0</v>
      </c>
      <c r="I969" s="98">
        <f t="shared" si="3"/>
        <v>0.1309731476</v>
      </c>
      <c r="J969" s="50">
        <v>86973.0</v>
      </c>
      <c r="K969" s="98">
        <f t="shared" si="4"/>
        <v>0.09956003944</v>
      </c>
      <c r="L969" s="98">
        <f t="shared" si="7"/>
        <v>1.288040619</v>
      </c>
    </row>
    <row r="970">
      <c r="A970" s="20" t="s">
        <v>1948</v>
      </c>
      <c r="B970" s="29" t="s">
        <v>1947</v>
      </c>
      <c r="C970" s="50">
        <v>28526.0</v>
      </c>
      <c r="D970" s="50">
        <v>39558.0</v>
      </c>
      <c r="E970" s="98">
        <f t="shared" si="6"/>
        <v>0.3867349085</v>
      </c>
      <c r="F970" s="50">
        <v>43408.0</v>
      </c>
      <c r="G970" s="98">
        <f t="shared" si="2"/>
        <v>0.09732544618</v>
      </c>
      <c r="H970" s="50">
        <v>55167.0</v>
      </c>
      <c r="I970" s="98">
        <f t="shared" si="3"/>
        <v>0.2708947659</v>
      </c>
      <c r="J970" s="50">
        <v>68375.0</v>
      </c>
      <c r="K970" s="98">
        <f t="shared" si="4"/>
        <v>0.2394184929</v>
      </c>
      <c r="L970" s="98">
        <f t="shared" si="7"/>
        <v>1.396936128</v>
      </c>
    </row>
    <row r="971">
      <c r="A971" s="20" t="s">
        <v>1949</v>
      </c>
      <c r="B971" s="29" t="s">
        <v>1947</v>
      </c>
      <c r="C971" s="50">
        <f>83336+332313</f>
        <v>415649</v>
      </c>
      <c r="D971" s="50">
        <f>122349+558485</f>
        <v>680834</v>
      </c>
      <c r="E971" s="98">
        <f t="shared" si="6"/>
        <v>0.6380022567</v>
      </c>
      <c r="F971" s="50">
        <f>74814+733826</f>
        <v>808640</v>
      </c>
      <c r="G971" s="98">
        <f t="shared" si="2"/>
        <v>0.1877197672</v>
      </c>
      <c r="H971" s="50">
        <f>124565+804874</f>
        <v>929439</v>
      </c>
      <c r="I971" s="98">
        <f t="shared" si="3"/>
        <v>0.1493853878</v>
      </c>
      <c r="J971" s="50">
        <f>155825+859100</f>
        <v>1014925</v>
      </c>
      <c r="K971" s="98">
        <f t="shared" si="4"/>
        <v>0.09197591235</v>
      </c>
      <c r="L971" s="98">
        <f t="shared" si="7"/>
        <v>1.441783813</v>
      </c>
    </row>
    <row r="972">
      <c r="A972" s="20" t="s">
        <v>1950</v>
      </c>
      <c r="B972" s="29" t="s">
        <v>1947</v>
      </c>
      <c r="C972" s="50">
        <v>10538.0</v>
      </c>
      <c r="D972" s="50">
        <v>10325.0</v>
      </c>
      <c r="E972" s="98">
        <f t="shared" si="6"/>
        <v>-0.02021256405</v>
      </c>
      <c r="F972" s="50">
        <v>9744.0</v>
      </c>
      <c r="G972" s="98">
        <f t="shared" si="2"/>
        <v>-0.05627118644</v>
      </c>
      <c r="H972" s="50">
        <v>9528.0</v>
      </c>
      <c r="I972" s="98">
        <f t="shared" si="3"/>
        <v>-0.02216748768</v>
      </c>
      <c r="J972" s="50">
        <v>10484.0</v>
      </c>
      <c r="K972" s="98">
        <f t="shared" si="4"/>
        <v>0.1003358522</v>
      </c>
      <c r="L972" s="98">
        <f t="shared" si="7"/>
        <v>-0.005124312014</v>
      </c>
    </row>
    <row r="973">
      <c r="A973" s="20" t="s">
        <v>1207</v>
      </c>
      <c r="B973" s="29" t="s">
        <v>1947</v>
      </c>
      <c r="C973" s="50">
        <v>13766.0</v>
      </c>
      <c r="D973" s="50">
        <v>19216.0</v>
      </c>
      <c r="E973" s="98">
        <f t="shared" si="6"/>
        <v>0.3959029493</v>
      </c>
      <c r="F973" s="50">
        <v>18652.0</v>
      </c>
      <c r="G973" s="98">
        <f t="shared" si="2"/>
        <v>-0.02935054122</v>
      </c>
      <c r="H973" s="50">
        <v>17387.0</v>
      </c>
      <c r="I973" s="98">
        <f t="shared" si="3"/>
        <v>-0.06782114519</v>
      </c>
      <c r="J973" s="50">
        <v>17549.0</v>
      </c>
      <c r="K973" s="98">
        <f t="shared" si="4"/>
        <v>0.009317306033</v>
      </c>
      <c r="L973" s="98">
        <f t="shared" si="7"/>
        <v>0.2748074967</v>
      </c>
    </row>
    <row r="974">
      <c r="A974" s="20" t="s">
        <v>814</v>
      </c>
      <c r="B974" s="29" t="s">
        <v>1947</v>
      </c>
      <c r="C974" s="50">
        <v>30992.0</v>
      </c>
      <c r="D974" s="50">
        <v>33934.0</v>
      </c>
      <c r="E974" s="98">
        <f t="shared" si="6"/>
        <v>0.09492772328</v>
      </c>
      <c r="F974" s="50">
        <v>34245.0</v>
      </c>
      <c r="G974" s="98">
        <f t="shared" si="2"/>
        <v>0.009164849414</v>
      </c>
      <c r="H974" s="50">
        <v>35978.0</v>
      </c>
      <c r="I974" s="98">
        <f t="shared" si="3"/>
        <v>0.05060592787</v>
      </c>
      <c r="J974" s="50">
        <v>39054.0</v>
      </c>
      <c r="K974" s="98">
        <f t="shared" si="4"/>
        <v>0.08549669242</v>
      </c>
      <c r="L974" s="98">
        <f t="shared" si="7"/>
        <v>0.2601316469</v>
      </c>
    </row>
    <row r="975">
      <c r="A975" s="20" t="s">
        <v>1951</v>
      </c>
      <c r="B975" s="29" t="s">
        <v>1947</v>
      </c>
      <c r="C975" s="50">
        <v>27108.0</v>
      </c>
      <c r="D975" s="50">
        <v>23759.0</v>
      </c>
      <c r="E975" s="98">
        <f t="shared" si="6"/>
        <v>-0.1235428656</v>
      </c>
      <c r="F975" s="50">
        <v>23612.0</v>
      </c>
      <c r="G975" s="98">
        <f t="shared" si="2"/>
        <v>-0.006187129088</v>
      </c>
      <c r="H975" s="50">
        <v>25827.0</v>
      </c>
      <c r="I975" s="98">
        <f t="shared" si="3"/>
        <v>0.0938082331</v>
      </c>
      <c r="J975" s="50">
        <v>26407.0</v>
      </c>
      <c r="K975" s="98">
        <f t="shared" si="4"/>
        <v>0.02245711852</v>
      </c>
      <c r="L975" s="98">
        <f t="shared" si="7"/>
        <v>-0.02585952486</v>
      </c>
    </row>
    <row r="976">
      <c r="A976" s="20" t="s">
        <v>1952</v>
      </c>
      <c r="B976" s="29" t="s">
        <v>1947</v>
      </c>
      <c r="C976" s="50">
        <v>18548.0</v>
      </c>
      <c r="D976" s="50">
        <v>16386.0</v>
      </c>
      <c r="E976" s="98">
        <f t="shared" si="6"/>
        <v>-0.1165624326</v>
      </c>
      <c r="F976" s="50">
        <v>17705.0</v>
      </c>
      <c r="G976" s="98">
        <f t="shared" si="2"/>
        <v>0.08049554498</v>
      </c>
      <c r="H976" s="50">
        <v>16166.0</v>
      </c>
      <c r="I976" s="98">
        <f t="shared" si="3"/>
        <v>-0.08692459757</v>
      </c>
      <c r="J976" s="50">
        <v>17612.0</v>
      </c>
      <c r="K976" s="98">
        <f t="shared" si="4"/>
        <v>0.0894469875</v>
      </c>
      <c r="L976" s="98">
        <f t="shared" si="7"/>
        <v>-0.05046366185</v>
      </c>
    </row>
    <row r="977">
      <c r="A977" s="20" t="s">
        <v>1953</v>
      </c>
      <c r="B977" s="29" t="s">
        <v>1947</v>
      </c>
      <c r="C977" s="50">
        <v>23110.0</v>
      </c>
      <c r="D977" s="50">
        <v>28669.0</v>
      </c>
      <c r="E977" s="98">
        <f t="shared" si="6"/>
        <v>0.2405452185</v>
      </c>
      <c r="F977" s="50">
        <v>27895.0</v>
      </c>
      <c r="G977" s="98">
        <f t="shared" si="2"/>
        <v>-0.0269978025</v>
      </c>
      <c r="H977" s="50">
        <v>26813.0</v>
      </c>
      <c r="I977" s="98">
        <f t="shared" si="3"/>
        <v>-0.03878831332</v>
      </c>
      <c r="J977" s="50">
        <v>28006.0</v>
      </c>
      <c r="K977" s="98">
        <f t="shared" si="4"/>
        <v>0.04449334278</v>
      </c>
      <c r="L977" s="98">
        <f t="shared" si="7"/>
        <v>0.2118563392</v>
      </c>
    </row>
    <row r="978">
      <c r="A978" s="20" t="s">
        <v>1313</v>
      </c>
      <c r="B978" s="29" t="s">
        <v>1947</v>
      </c>
      <c r="C978" s="50">
        <v>50482.0</v>
      </c>
      <c r="D978" s="50">
        <v>52673.0</v>
      </c>
      <c r="E978" s="98">
        <f t="shared" si="6"/>
        <v>0.04340160849</v>
      </c>
      <c r="F978" s="50">
        <v>52541.0</v>
      </c>
      <c r="G978" s="98">
        <f t="shared" si="2"/>
        <v>-0.002506027756</v>
      </c>
      <c r="H978" s="50">
        <v>54440.0</v>
      </c>
      <c r="I978" s="98">
        <f t="shared" si="3"/>
        <v>0.03614320245</v>
      </c>
      <c r="J978" s="50">
        <v>57312.0</v>
      </c>
      <c r="K978" s="98">
        <f t="shared" si="4"/>
        <v>0.05275532697</v>
      </c>
      <c r="L978" s="98">
        <f t="shared" si="7"/>
        <v>0.135295749</v>
      </c>
    </row>
    <row r="979">
      <c r="A979" s="20" t="s">
        <v>1954</v>
      </c>
      <c r="B979" s="29" t="s">
        <v>1947</v>
      </c>
      <c r="C979" s="50">
        <v>12175.0</v>
      </c>
      <c r="D979" s="50">
        <v>20105.0</v>
      </c>
      <c r="E979" s="98">
        <f t="shared" si="6"/>
        <v>0.6513347023</v>
      </c>
      <c r="F979" s="50">
        <v>19678.0</v>
      </c>
      <c r="G979" s="98">
        <f t="shared" si="2"/>
        <v>-0.02123849789</v>
      </c>
      <c r="H979" s="50">
        <v>19908.0</v>
      </c>
      <c r="I979" s="98">
        <f t="shared" si="3"/>
        <v>0.01168817969</v>
      </c>
      <c r="J979" s="50">
        <v>21981.0</v>
      </c>
      <c r="K979" s="98">
        <f t="shared" si="4"/>
        <v>0.1041289934</v>
      </c>
      <c r="L979" s="98">
        <f t="shared" si="7"/>
        <v>0.8054209446</v>
      </c>
    </row>
    <row r="980">
      <c r="A980" s="20" t="s">
        <v>874</v>
      </c>
      <c r="B980" s="29" t="s">
        <v>1947</v>
      </c>
      <c r="C980" s="50">
        <v>28042.0</v>
      </c>
      <c r="D980" s="50">
        <v>27965.0</v>
      </c>
      <c r="E980" s="98">
        <f t="shared" si="6"/>
        <v>-0.002745881178</v>
      </c>
      <c r="F980" s="50">
        <v>29291.0</v>
      </c>
      <c r="G980" s="98">
        <f t="shared" si="2"/>
        <v>0.04741641337</v>
      </c>
      <c r="H980" s="50">
        <v>31603.0</v>
      </c>
      <c r="I980" s="98">
        <f t="shared" si="3"/>
        <v>0.07893209518</v>
      </c>
      <c r="J980" s="50">
        <v>35060.0</v>
      </c>
      <c r="K980" s="98">
        <f t="shared" si="4"/>
        <v>0.1093883492</v>
      </c>
      <c r="L980" s="98">
        <f t="shared" si="7"/>
        <v>0.250267456</v>
      </c>
    </row>
    <row r="981">
      <c r="A981" s="20" t="s">
        <v>1179</v>
      </c>
      <c r="B981" s="29" t="s">
        <v>1947</v>
      </c>
      <c r="C981" s="50">
        <v>16140.0</v>
      </c>
      <c r="D981" s="50">
        <v>16106.0</v>
      </c>
      <c r="E981" s="98">
        <f t="shared" si="6"/>
        <v>-0.002106567534</v>
      </c>
      <c r="F981" s="50">
        <v>15826.0</v>
      </c>
      <c r="G981" s="98">
        <f t="shared" si="2"/>
        <v>-0.01738482553</v>
      </c>
      <c r="H981" s="50">
        <v>16169.0</v>
      </c>
      <c r="I981" s="98">
        <f t="shared" si="3"/>
        <v>0.02167319601</v>
      </c>
      <c r="J981" s="50">
        <v>17175.0</v>
      </c>
      <c r="K981" s="98">
        <f t="shared" si="4"/>
        <v>0.06221782423</v>
      </c>
      <c r="L981" s="98">
        <f t="shared" si="7"/>
        <v>0.06412639405</v>
      </c>
    </row>
    <row r="982">
      <c r="A982" s="20" t="s">
        <v>692</v>
      </c>
      <c r="B982" s="29" t="s">
        <v>1947</v>
      </c>
      <c r="C982" s="50">
        <v>17605.0</v>
      </c>
      <c r="D982" s="50">
        <v>16957.0</v>
      </c>
      <c r="E982" s="98">
        <f t="shared" si="6"/>
        <v>-0.03680772508</v>
      </c>
      <c r="F982" s="50">
        <v>15026.0</v>
      </c>
      <c r="G982" s="98">
        <f t="shared" si="2"/>
        <v>-0.1138762753</v>
      </c>
      <c r="H982" s="50">
        <v>14242.0</v>
      </c>
      <c r="I982" s="98">
        <f t="shared" si="3"/>
        <v>-0.05217622787</v>
      </c>
      <c r="J982" s="50">
        <v>13465.0</v>
      </c>
      <c r="K982" s="98">
        <f t="shared" si="4"/>
        <v>-0.05455694425</v>
      </c>
      <c r="L982" s="98">
        <f t="shared" si="7"/>
        <v>-0.2351604658</v>
      </c>
    </row>
    <row r="983">
      <c r="A983" s="20" t="s">
        <v>277</v>
      </c>
      <c r="B983" s="29" t="s">
        <v>1947</v>
      </c>
      <c r="C983" s="50">
        <v>24759.0</v>
      </c>
      <c r="D983" s="50">
        <v>32089.0</v>
      </c>
      <c r="E983" s="98">
        <f t="shared" si="6"/>
        <v>0.2960539602</v>
      </c>
      <c r="F983" s="50">
        <v>34921.0</v>
      </c>
      <c r="G983" s="98">
        <f t="shared" si="2"/>
        <v>0.08825454205</v>
      </c>
      <c r="H983" s="50">
        <v>49206.0</v>
      </c>
      <c r="I983" s="98">
        <f t="shared" si="3"/>
        <v>0.4090661779</v>
      </c>
      <c r="J983" s="50">
        <v>83912.0</v>
      </c>
      <c r="K983" s="98">
        <f t="shared" si="4"/>
        <v>0.7053204894</v>
      </c>
      <c r="L983" s="98">
        <f t="shared" si="7"/>
        <v>2.38915142</v>
      </c>
    </row>
    <row r="984">
      <c r="A984" s="20" t="s">
        <v>1955</v>
      </c>
      <c r="B984" s="29" t="s">
        <v>1947</v>
      </c>
      <c r="C984" s="50">
        <v>26451.0</v>
      </c>
      <c r="D984" s="50">
        <v>36147.0</v>
      </c>
      <c r="E984" s="98">
        <f t="shared" si="6"/>
        <v>0.3665645911</v>
      </c>
      <c r="F984" s="50">
        <v>43347.0</v>
      </c>
      <c r="G984" s="98">
        <f t="shared" si="2"/>
        <v>0.1991866545</v>
      </c>
      <c r="H984" s="50">
        <v>60095.0</v>
      </c>
      <c r="I984" s="98">
        <f t="shared" si="3"/>
        <v>0.3863704524</v>
      </c>
      <c r="J984" s="50">
        <v>89490.0</v>
      </c>
      <c r="K984" s="98">
        <f t="shared" si="4"/>
        <v>0.4891421915</v>
      </c>
      <c r="L984" s="98">
        <f t="shared" si="7"/>
        <v>2.383236929</v>
      </c>
    </row>
    <row r="985">
      <c r="A985" s="20" t="s">
        <v>1956</v>
      </c>
      <c r="B985" s="29" t="s">
        <v>1947</v>
      </c>
      <c r="C985" s="50">
        <v>19257.0</v>
      </c>
      <c r="D985" s="50">
        <v>16839.0</v>
      </c>
      <c r="E985" s="98">
        <f t="shared" si="6"/>
        <v>-0.1255647297</v>
      </c>
      <c r="F985" s="50">
        <v>16001.0</v>
      </c>
      <c r="G985" s="98">
        <f t="shared" si="2"/>
        <v>-0.0497654255</v>
      </c>
      <c r="H985" s="50">
        <v>14571.0</v>
      </c>
      <c r="I985" s="98">
        <f t="shared" si="3"/>
        <v>-0.08936941441</v>
      </c>
      <c r="J985" s="50">
        <v>14476.0</v>
      </c>
      <c r="K985" s="98">
        <f t="shared" si="4"/>
        <v>-0.006519799602</v>
      </c>
      <c r="L985" s="98">
        <f t="shared" si="7"/>
        <v>-0.2482733551</v>
      </c>
    </row>
    <row r="986">
      <c r="A986" s="20" t="s">
        <v>1019</v>
      </c>
      <c r="B986" s="29" t="s">
        <v>1947</v>
      </c>
      <c r="C986" s="50">
        <v>21668.0</v>
      </c>
      <c r="D986" s="50">
        <v>26455.0</v>
      </c>
      <c r="E986" s="98">
        <f t="shared" si="6"/>
        <v>0.2209248662</v>
      </c>
      <c r="F986" s="50">
        <v>24602.0</v>
      </c>
      <c r="G986" s="98">
        <f t="shared" si="2"/>
        <v>-0.07004347004</v>
      </c>
      <c r="H986" s="50">
        <v>23382.0</v>
      </c>
      <c r="I986" s="98">
        <f t="shared" si="3"/>
        <v>-0.04958946427</v>
      </c>
      <c r="J986" s="50">
        <v>20965.0</v>
      </c>
      <c r="K986" s="98">
        <f t="shared" si="4"/>
        <v>-0.1033701138</v>
      </c>
      <c r="L986" s="98">
        <f t="shared" si="7"/>
        <v>-0.03244415728</v>
      </c>
    </row>
    <row r="987">
      <c r="A987" s="20" t="s">
        <v>1957</v>
      </c>
      <c r="B987" s="29" t="s">
        <v>1947</v>
      </c>
      <c r="C987" s="50">
        <v>16934.0</v>
      </c>
      <c r="D987" s="50">
        <v>17030.0</v>
      </c>
      <c r="E987" s="98">
        <f t="shared" si="6"/>
        <v>0.005669068147</v>
      </c>
      <c r="F987" s="50">
        <v>16112.0</v>
      </c>
      <c r="G987" s="98">
        <f t="shared" si="2"/>
        <v>-0.05390487375</v>
      </c>
      <c r="H987" s="50">
        <v>15189.0</v>
      </c>
      <c r="I987" s="98">
        <f t="shared" si="3"/>
        <v>-0.05728649454</v>
      </c>
      <c r="J987" s="50">
        <v>14626.0</v>
      </c>
      <c r="K987" s="98">
        <f t="shared" si="4"/>
        <v>-0.03706629798</v>
      </c>
      <c r="L987" s="98">
        <f t="shared" si="7"/>
        <v>-0.1362938467</v>
      </c>
    </row>
    <row r="988">
      <c r="A988" s="20" t="s">
        <v>1958</v>
      </c>
      <c r="B988" s="29" t="s">
        <v>1947</v>
      </c>
      <c r="C988" s="50">
        <v>19065.0</v>
      </c>
      <c r="D988" s="50">
        <v>19620.0</v>
      </c>
      <c r="E988" s="98">
        <f t="shared" si="6"/>
        <v>0.02911093627</v>
      </c>
      <c r="F988" s="50">
        <v>18306.0</v>
      </c>
      <c r="G988" s="98">
        <f t="shared" si="2"/>
        <v>-0.06697247706</v>
      </c>
      <c r="H988" s="50">
        <v>18583.0</v>
      </c>
      <c r="I988" s="98">
        <f t="shared" si="3"/>
        <v>0.01513165082</v>
      </c>
      <c r="J988" s="50">
        <v>18784.0</v>
      </c>
      <c r="K988" s="98">
        <f t="shared" si="4"/>
        <v>0.01081633751</v>
      </c>
      <c r="L988" s="98">
        <f t="shared" si="7"/>
        <v>-0.01473905062</v>
      </c>
    </row>
    <row r="989">
      <c r="A989" s="20" t="s">
        <v>631</v>
      </c>
      <c r="B989" s="29" t="s">
        <v>1947</v>
      </c>
      <c r="C989" s="50">
        <v>38561.0</v>
      </c>
      <c r="D989" s="50">
        <v>49617.0</v>
      </c>
      <c r="E989" s="98">
        <f t="shared" si="6"/>
        <v>0.2867145562</v>
      </c>
      <c r="F989" s="50">
        <v>59694.0</v>
      </c>
      <c r="G989" s="98">
        <f t="shared" si="2"/>
        <v>0.2030957132</v>
      </c>
      <c r="H989" s="50">
        <v>65882.0</v>
      </c>
      <c r="I989" s="98">
        <f t="shared" si="3"/>
        <v>0.1036620096</v>
      </c>
      <c r="J989" s="50">
        <v>68838.0</v>
      </c>
      <c r="K989" s="98">
        <f t="shared" si="4"/>
        <v>0.04486809751</v>
      </c>
      <c r="L989" s="98">
        <f t="shared" si="7"/>
        <v>0.7851715464</v>
      </c>
    </row>
    <row r="990">
      <c r="A990" s="20" t="s">
        <v>1959</v>
      </c>
      <c r="B990" s="29" t="s">
        <v>1947</v>
      </c>
      <c r="C990" s="50">
        <v>18016.0</v>
      </c>
      <c r="D990" s="50">
        <v>26815.0</v>
      </c>
      <c r="E990" s="98">
        <f t="shared" si="6"/>
        <v>0.4883992007</v>
      </c>
      <c r="F990" s="50">
        <v>28165.0</v>
      </c>
      <c r="G990" s="98">
        <f t="shared" si="2"/>
        <v>0.05034495618</v>
      </c>
      <c r="H990" s="50">
        <v>31229.0</v>
      </c>
      <c r="I990" s="98">
        <f t="shared" si="3"/>
        <v>0.1087875022</v>
      </c>
      <c r="J990" s="50">
        <v>34530.0</v>
      </c>
      <c r="K990" s="98">
        <f t="shared" si="4"/>
        <v>0.1057030324</v>
      </c>
      <c r="L990" s="98">
        <f t="shared" si="7"/>
        <v>0.9166296625</v>
      </c>
    </row>
    <row r="991">
      <c r="A991" s="20" t="s">
        <v>434</v>
      </c>
      <c r="B991" s="29" t="s">
        <v>1947</v>
      </c>
      <c r="C991" s="50">
        <v>19539.0</v>
      </c>
      <c r="D991" s="50">
        <v>21841.0</v>
      </c>
      <c r="E991" s="98">
        <f t="shared" si="6"/>
        <v>0.1178156507</v>
      </c>
      <c r="F991" s="50">
        <v>22309.0</v>
      </c>
      <c r="G991" s="98">
        <f t="shared" si="2"/>
        <v>0.02142759031</v>
      </c>
      <c r="H991" s="50">
        <v>21624.0</v>
      </c>
      <c r="I991" s="98">
        <f t="shared" si="3"/>
        <v>-0.0307050966</v>
      </c>
      <c r="J991" s="50">
        <v>21245.0</v>
      </c>
      <c r="K991" s="98">
        <f t="shared" si="4"/>
        <v>-0.01752682205</v>
      </c>
      <c r="L991" s="98">
        <f t="shared" si="7"/>
        <v>0.08731255438</v>
      </c>
    </row>
    <row r="992">
      <c r="A992" s="20" t="s">
        <v>1960</v>
      </c>
      <c r="B992" s="29" t="s">
        <v>1961</v>
      </c>
      <c r="C992" s="50">
        <v>45042.0</v>
      </c>
      <c r="D992" s="50">
        <v>59822.0</v>
      </c>
      <c r="E992" s="98">
        <f t="shared" si="6"/>
        <v>0.3281381821</v>
      </c>
      <c r="F992" s="50">
        <v>65796.0</v>
      </c>
      <c r="G992" s="98">
        <f t="shared" si="2"/>
        <v>0.09986292668</v>
      </c>
      <c r="H992" s="50">
        <v>71214.0</v>
      </c>
      <c r="I992" s="98">
        <f t="shared" si="3"/>
        <v>0.08234543133</v>
      </c>
      <c r="J992" s="50">
        <v>76679.0</v>
      </c>
      <c r="K992" s="98">
        <f t="shared" si="4"/>
        <v>0.07674052855</v>
      </c>
      <c r="L992" s="98">
        <f t="shared" si="7"/>
        <v>0.7023888815</v>
      </c>
    </row>
    <row r="993">
      <c r="A993" s="20" t="s">
        <v>1962</v>
      </c>
      <c r="B993" s="29" t="s">
        <v>1961</v>
      </c>
      <c r="C993" s="50">
        <v>41700.0</v>
      </c>
      <c r="D993" s="50">
        <v>74664.0</v>
      </c>
      <c r="E993" s="98">
        <f t="shared" si="6"/>
        <v>0.7905035971</v>
      </c>
      <c r="F993" s="50">
        <v>81728.0</v>
      </c>
      <c r="G993" s="98">
        <f t="shared" si="2"/>
        <v>0.0946105218</v>
      </c>
      <c r="H993" s="50">
        <v>87843.0</v>
      </c>
      <c r="I993" s="98">
        <f t="shared" si="3"/>
        <v>0.07482135865</v>
      </c>
      <c r="J993" s="50">
        <v>94436.0</v>
      </c>
      <c r="K993" s="98">
        <f t="shared" si="4"/>
        <v>0.07505435834</v>
      </c>
      <c r="L993" s="98">
        <f t="shared" si="7"/>
        <v>1.264652278</v>
      </c>
    </row>
    <row r="994">
      <c r="A994" s="20" t="s">
        <v>1330</v>
      </c>
      <c r="B994" s="29" t="s">
        <v>1961</v>
      </c>
      <c r="C994" s="50">
        <v>86359.0</v>
      </c>
      <c r="D994" s="50">
        <v>112014.0</v>
      </c>
      <c r="E994" s="98">
        <f t="shared" si="6"/>
        <v>0.2970738429</v>
      </c>
      <c r="F994" s="50">
        <v>124376.0</v>
      </c>
      <c r="G994" s="98">
        <f t="shared" si="2"/>
        <v>0.1103612048</v>
      </c>
      <c r="H994" s="50">
        <v>134645.0</v>
      </c>
      <c r="I994" s="98">
        <f t="shared" si="3"/>
        <v>0.08256416029</v>
      </c>
      <c r="J994" s="50">
        <v>146000.0</v>
      </c>
      <c r="K994" s="98">
        <f t="shared" si="4"/>
        <v>0.08433287534</v>
      </c>
      <c r="L994" s="98">
        <f t="shared" si="7"/>
        <v>0.6906170752</v>
      </c>
    </row>
    <row r="995">
      <c r="A995" s="20" t="s">
        <v>323</v>
      </c>
      <c r="B995" s="29" t="s">
        <v>1961</v>
      </c>
      <c r="C995" s="50">
        <v>18180.0</v>
      </c>
      <c r="D995" s="50">
        <v>19119.0</v>
      </c>
      <c r="E995" s="98">
        <f t="shared" si="6"/>
        <v>0.05165016502</v>
      </c>
      <c r="F995" s="50">
        <v>19825.0</v>
      </c>
      <c r="G995" s="98">
        <f t="shared" si="2"/>
        <v>0.0369266175</v>
      </c>
      <c r="H995" s="50">
        <v>19941.0</v>
      </c>
      <c r="I995" s="98">
        <f t="shared" si="3"/>
        <v>0.005851197982</v>
      </c>
      <c r="J995" s="50">
        <v>19896.0</v>
      </c>
      <c r="K995" s="98">
        <f t="shared" si="4"/>
        <v>-0.002256657139</v>
      </c>
      <c r="L995" s="98">
        <f t="shared" si="7"/>
        <v>0.09438943894</v>
      </c>
    </row>
    <row r="996">
      <c r="A996" s="20" t="s">
        <v>654</v>
      </c>
      <c r="B996" s="29" t="s">
        <v>1961</v>
      </c>
      <c r="C996" s="50">
        <v>38129.0</v>
      </c>
      <c r="D996" s="50">
        <v>35575.0</v>
      </c>
      <c r="E996" s="98">
        <f t="shared" si="6"/>
        <v>-0.0669831362</v>
      </c>
      <c r="F996" s="50">
        <v>30361.0</v>
      </c>
      <c r="G996" s="98">
        <f t="shared" si="2"/>
        <v>-0.146563598</v>
      </c>
      <c r="H996" s="50">
        <v>30721.0</v>
      </c>
      <c r="I996" s="98">
        <f t="shared" si="3"/>
        <v>0.01185731695</v>
      </c>
      <c r="J996" s="50">
        <v>32422.0</v>
      </c>
      <c r="K996" s="98">
        <f t="shared" si="4"/>
        <v>0.05536929136</v>
      </c>
      <c r="L996" s="98">
        <f t="shared" si="7"/>
        <v>-0.1496760996</v>
      </c>
    </row>
    <row r="997">
      <c r="A997" s="20" t="s">
        <v>1963</v>
      </c>
      <c r="B997" s="29" t="s">
        <v>1961</v>
      </c>
      <c r="C997" s="50">
        <v>53058.0</v>
      </c>
      <c r="D997" s="50">
        <v>62863.0</v>
      </c>
      <c r="E997" s="98">
        <f t="shared" si="6"/>
        <v>0.1847977685</v>
      </c>
      <c r="F997" s="50">
        <v>63844.0</v>
      </c>
      <c r="G997" s="98">
        <f t="shared" si="2"/>
        <v>0.01560536405</v>
      </c>
      <c r="H997" s="50">
        <v>70691.0</v>
      </c>
      <c r="I997" s="98">
        <f t="shared" si="3"/>
        <v>0.1072457866</v>
      </c>
      <c r="J997" s="50">
        <v>77231.0</v>
      </c>
      <c r="K997" s="98">
        <f t="shared" si="4"/>
        <v>0.09251531312</v>
      </c>
      <c r="L997" s="98">
        <f t="shared" si="7"/>
        <v>0.4555957631</v>
      </c>
    </row>
    <row r="998">
      <c r="A998" s="20" t="s">
        <v>734</v>
      </c>
      <c r="B998" s="29" t="s">
        <v>1961</v>
      </c>
      <c r="C998" s="50">
        <v>32863.0</v>
      </c>
      <c r="D998" s="50">
        <v>28981.0</v>
      </c>
      <c r="E998" s="98">
        <f t="shared" si="6"/>
        <v>-0.1181267687</v>
      </c>
      <c r="F998" s="50">
        <v>26245.0</v>
      </c>
      <c r="G998" s="98">
        <f t="shared" si="2"/>
        <v>-0.09440668024</v>
      </c>
      <c r="H998" s="50">
        <v>27693.0</v>
      </c>
      <c r="I998" s="98">
        <f t="shared" si="3"/>
        <v>0.05517241379</v>
      </c>
      <c r="J998" s="50">
        <v>27191.0</v>
      </c>
      <c r="K998" s="98">
        <f t="shared" si="4"/>
        <v>-0.01812732459</v>
      </c>
      <c r="L998" s="98">
        <f t="shared" si="7"/>
        <v>-0.17259532</v>
      </c>
    </row>
    <row r="999">
      <c r="A999" s="20" t="s">
        <v>1563</v>
      </c>
      <c r="B999" s="29" t="s">
        <v>1961</v>
      </c>
      <c r="C999" s="50">
        <v>24821.0</v>
      </c>
      <c r="D999" s="50">
        <v>18216.0</v>
      </c>
      <c r="E999" s="98">
        <f t="shared" si="6"/>
        <v>-0.266105314</v>
      </c>
      <c r="F999" s="50">
        <v>15976.0</v>
      </c>
      <c r="G999" s="98">
        <f t="shared" si="2"/>
        <v>-0.1229688186</v>
      </c>
      <c r="H999" s="50">
        <v>15498.0</v>
      </c>
      <c r="I999" s="98">
        <f t="shared" si="3"/>
        <v>-0.02991987982</v>
      </c>
      <c r="J999" s="50">
        <v>16294.0</v>
      </c>
      <c r="K999" s="98">
        <f t="shared" si="4"/>
        <v>0.051361466</v>
      </c>
      <c r="L999" s="98">
        <f t="shared" si="7"/>
        <v>-0.3435397446</v>
      </c>
    </row>
    <row r="1000">
      <c r="A1000" s="20" t="s">
        <v>630</v>
      </c>
      <c r="B1000" s="29" t="s">
        <v>1961</v>
      </c>
      <c r="C1000" s="50">
        <v>32627.0</v>
      </c>
      <c r="D1000" s="50">
        <v>36256.0</v>
      </c>
      <c r="E1000" s="98">
        <f t="shared" si="6"/>
        <v>0.111226898</v>
      </c>
      <c r="F1000" s="50">
        <v>37700.0</v>
      </c>
      <c r="G1000" s="98">
        <f t="shared" si="2"/>
        <v>0.03982789056</v>
      </c>
      <c r="H1000" s="50">
        <v>41483.0</v>
      </c>
      <c r="I1000" s="98">
        <f t="shared" si="3"/>
        <v>0.1003448276</v>
      </c>
      <c r="J1000" s="50">
        <v>42662.0</v>
      </c>
      <c r="K1000" s="98">
        <f t="shared" si="4"/>
        <v>0.02842128101</v>
      </c>
      <c r="L1000" s="98">
        <f t="shared" si="7"/>
        <v>0.3075673522</v>
      </c>
    </row>
    <row r="1001">
      <c r="A1001" s="20" t="s">
        <v>1964</v>
      </c>
      <c r="B1001" s="29" t="s">
        <v>1961</v>
      </c>
      <c r="C1001" s="50">
        <v>70476.0</v>
      </c>
      <c r="D1001" s="50">
        <v>85285.0</v>
      </c>
      <c r="E1001" s="98">
        <f t="shared" si="6"/>
        <v>0.2101282706</v>
      </c>
      <c r="F1001" s="50">
        <v>87684.0</v>
      </c>
      <c r="G1001" s="98">
        <f t="shared" si="2"/>
        <v>0.02812921381</v>
      </c>
      <c r="H1001" s="50">
        <v>92379.0</v>
      </c>
      <c r="I1001" s="98">
        <f t="shared" si="3"/>
        <v>0.05354454633</v>
      </c>
      <c r="J1001" s="50">
        <v>97104.0</v>
      </c>
      <c r="K1001" s="98">
        <f t="shared" si="4"/>
        <v>0.05114798818</v>
      </c>
      <c r="L1001" s="98">
        <f t="shared" si="7"/>
        <v>0.3778307509</v>
      </c>
    </row>
    <row r="1002">
      <c r="A1002" s="20" t="s">
        <v>1965</v>
      </c>
      <c r="B1002" s="29" t="s">
        <v>1961</v>
      </c>
      <c r="C1002" s="50">
        <v>14872.0</v>
      </c>
      <c r="D1002" s="50">
        <v>19887.0</v>
      </c>
      <c r="E1002" s="98">
        <f t="shared" si="6"/>
        <v>0.3372108661</v>
      </c>
      <c r="F1002" s="50">
        <v>20554.0</v>
      </c>
      <c r="G1002" s="98">
        <f t="shared" si="2"/>
        <v>0.03353949816</v>
      </c>
      <c r="H1002" s="50">
        <v>18231.0</v>
      </c>
      <c r="I1002" s="98">
        <f t="shared" si="3"/>
        <v>-0.1130193636</v>
      </c>
      <c r="J1002" s="50">
        <v>18467.0</v>
      </c>
      <c r="K1002" s="98">
        <f t="shared" si="4"/>
        <v>0.01294498382</v>
      </c>
      <c r="L1002" s="98">
        <f t="shared" si="7"/>
        <v>0.2417294244</v>
      </c>
    </row>
    <row r="1003">
      <c r="A1003" s="20" t="s">
        <v>1966</v>
      </c>
      <c r="B1003" s="29" t="s">
        <v>1961</v>
      </c>
      <c r="C1003" s="50">
        <v>19272.0</v>
      </c>
      <c r="D1003" s="50">
        <v>18574.0</v>
      </c>
      <c r="E1003" s="98">
        <f t="shared" si="6"/>
        <v>-0.03621834786</v>
      </c>
      <c r="F1003" s="50">
        <v>23021.0</v>
      </c>
      <c r="G1003" s="98">
        <f t="shared" si="2"/>
        <v>0.2394206956</v>
      </c>
      <c r="H1003" s="50">
        <v>16927.0</v>
      </c>
      <c r="I1003" s="98">
        <f t="shared" si="3"/>
        <v>-0.2647148256</v>
      </c>
      <c r="J1003" s="50">
        <v>19123.0</v>
      </c>
      <c r="K1003" s="98">
        <f t="shared" si="4"/>
        <v>0.1297335618</v>
      </c>
      <c r="L1003" s="98">
        <f t="shared" si="7"/>
        <v>-0.007731423827</v>
      </c>
    </row>
    <row r="1004">
      <c r="A1004" s="20" t="s">
        <v>1019</v>
      </c>
      <c r="B1004" s="29" t="s">
        <v>1961</v>
      </c>
      <c r="C1004" s="50">
        <v>32333.0</v>
      </c>
      <c r="D1004" s="50">
        <v>36301.0</v>
      </c>
      <c r="E1004" s="98">
        <f t="shared" si="6"/>
        <v>0.1227229147</v>
      </c>
      <c r="F1004" s="50">
        <v>37171.0</v>
      </c>
      <c r="G1004" s="98">
        <f t="shared" si="2"/>
        <v>0.02396628192</v>
      </c>
      <c r="H1004" s="50">
        <v>39111.0</v>
      </c>
      <c r="I1004" s="98">
        <f t="shared" si="3"/>
        <v>0.05219122434</v>
      </c>
      <c r="J1004" s="50">
        <v>38245.0</v>
      </c>
      <c r="K1004" s="98">
        <f t="shared" si="4"/>
        <v>-0.02214210836</v>
      </c>
      <c r="L1004" s="98">
        <f t="shared" si="7"/>
        <v>0.1828472458</v>
      </c>
    </row>
    <row r="1005">
      <c r="A1005" s="20" t="s">
        <v>1967</v>
      </c>
      <c r="B1005" s="29" t="s">
        <v>1961</v>
      </c>
      <c r="C1005" s="50">
        <v>32463.0</v>
      </c>
      <c r="D1005" s="50">
        <v>23383.0</v>
      </c>
      <c r="E1005" s="98">
        <f t="shared" si="6"/>
        <v>-0.2797030465</v>
      </c>
      <c r="F1005" s="50">
        <v>21328.0</v>
      </c>
      <c r="G1005" s="98">
        <f t="shared" si="2"/>
        <v>-0.08788436043</v>
      </c>
      <c r="H1005" s="50">
        <v>20286.0</v>
      </c>
      <c r="I1005" s="98">
        <f t="shared" si="3"/>
        <v>-0.04885596399</v>
      </c>
      <c r="J1005" s="50">
        <v>21159.0</v>
      </c>
      <c r="K1005" s="98">
        <f t="shared" si="4"/>
        <v>0.04303460515</v>
      </c>
      <c r="L1005" s="98">
        <f t="shared" si="7"/>
        <v>-0.3482118104</v>
      </c>
    </row>
    <row r="1006">
      <c r="A1006" s="20" t="s">
        <v>631</v>
      </c>
      <c r="B1006" s="29" t="s">
        <v>1961</v>
      </c>
      <c r="C1006" s="50">
        <v>44484.0</v>
      </c>
      <c r="D1006" s="50">
        <v>42905.0</v>
      </c>
      <c r="E1006" s="98">
        <f t="shared" si="6"/>
        <v>-0.03549590864</v>
      </c>
      <c r="F1006" s="50">
        <v>41709.0</v>
      </c>
      <c r="G1006" s="98">
        <f t="shared" si="2"/>
        <v>-0.02787553898</v>
      </c>
      <c r="H1006" s="50">
        <v>37826.0</v>
      </c>
      <c r="I1006" s="98">
        <f t="shared" si="3"/>
        <v>-0.09309741303</v>
      </c>
      <c r="J1006" s="50">
        <v>37767.0</v>
      </c>
      <c r="K1006" s="98">
        <f t="shared" si="4"/>
        <v>-0.001559773701</v>
      </c>
      <c r="L1006" s="98">
        <f t="shared" si="7"/>
        <v>-0.1509981117</v>
      </c>
    </row>
    <row r="1007">
      <c r="A1007" s="20" t="s">
        <v>998</v>
      </c>
      <c r="B1007" s="29" t="s">
        <v>1961</v>
      </c>
      <c r="C1007" s="50">
        <v>62257.0</v>
      </c>
      <c r="D1007" s="50">
        <v>68526.0</v>
      </c>
      <c r="E1007" s="98">
        <f t="shared" si="6"/>
        <v>0.1006955041</v>
      </c>
      <c r="F1007" s="50">
        <v>70696.0</v>
      </c>
      <c r="G1007" s="98">
        <f t="shared" si="2"/>
        <v>0.0316668126</v>
      </c>
      <c r="H1007" s="50">
        <v>72934.0</v>
      </c>
      <c r="I1007" s="98">
        <f t="shared" si="3"/>
        <v>0.03165667082</v>
      </c>
      <c r="J1007" s="50">
        <v>82550.0</v>
      </c>
      <c r="K1007" s="98">
        <f t="shared" si="4"/>
        <v>0.1318452299</v>
      </c>
      <c r="L1007" s="98">
        <f t="shared" si="7"/>
        <v>0.3259553143</v>
      </c>
    </row>
    <row r="1008">
      <c r="A1008" s="20" t="s">
        <v>1968</v>
      </c>
      <c r="B1008" s="29" t="s">
        <v>1969</v>
      </c>
      <c r="C1008" s="50">
        <v>3107.0</v>
      </c>
      <c r="D1008" s="50">
        <v>5703.0</v>
      </c>
      <c r="E1008" s="98">
        <f t="shared" si="6"/>
        <v>0.8355326682</v>
      </c>
      <c r="F1008" s="50">
        <v>5912.0</v>
      </c>
      <c r="G1008" s="98">
        <f t="shared" si="2"/>
        <v>0.03664737857</v>
      </c>
      <c r="H1008" s="50">
        <v>4989.0</v>
      </c>
      <c r="I1008" s="98">
        <f t="shared" si="3"/>
        <v>-0.1561231394</v>
      </c>
      <c r="J1008" s="50">
        <v>5463.0</v>
      </c>
      <c r="K1008" s="98">
        <f t="shared" si="4"/>
        <v>0.09500901984</v>
      </c>
      <c r="L1008" s="98">
        <f t="shared" si="7"/>
        <v>0.7582877374</v>
      </c>
    </row>
    <row r="1009">
      <c r="A1009" s="20" t="s">
        <v>1970</v>
      </c>
      <c r="B1009" s="29" t="s">
        <v>1969</v>
      </c>
      <c r="C1009" s="50">
        <v>1575.0</v>
      </c>
      <c r="D1009" s="50">
        <f>7675+8681</f>
        <v>16356</v>
      </c>
      <c r="E1009" s="98">
        <f t="shared" si="6"/>
        <v>9.384761905</v>
      </c>
      <c r="F1009" s="50">
        <f>9983+9524</f>
        <v>19507</v>
      </c>
      <c r="G1009" s="98">
        <f t="shared" si="2"/>
        <v>0.1926510149</v>
      </c>
      <c r="H1009" s="50">
        <f>9327+8451</f>
        <v>17778</v>
      </c>
      <c r="I1009" s="98">
        <f t="shared" si="3"/>
        <v>-0.08863484903</v>
      </c>
      <c r="J1009" s="50">
        <f>10167+9977</f>
        <v>20144</v>
      </c>
      <c r="K1009" s="98">
        <f t="shared" si="4"/>
        <v>0.1330858364</v>
      </c>
      <c r="L1009" s="98">
        <f t="shared" si="7"/>
        <v>11.78984127</v>
      </c>
    </row>
    <row r="1010">
      <c r="A1010" s="20" t="s">
        <v>1971</v>
      </c>
      <c r="B1010" s="29" t="s">
        <v>1969</v>
      </c>
      <c r="C1010" s="50">
        <v>37815.0</v>
      </c>
      <c r="D1010" s="50">
        <v>39819.0</v>
      </c>
      <c r="E1010" s="98">
        <f t="shared" si="6"/>
        <v>0.05299484332</v>
      </c>
      <c r="F1010" s="50">
        <v>37540.0</v>
      </c>
      <c r="G1010" s="98">
        <f t="shared" si="2"/>
        <v>-0.05723398378</v>
      </c>
      <c r="H1010" s="50">
        <v>38974.0</v>
      </c>
      <c r="I1010" s="98">
        <f t="shared" si="3"/>
        <v>0.03819925413</v>
      </c>
      <c r="J1010" s="50">
        <v>41839.0</v>
      </c>
      <c r="K1010" s="98">
        <f t="shared" si="4"/>
        <v>0.07351054549</v>
      </c>
      <c r="L1010" s="98">
        <f t="shared" si="7"/>
        <v>0.1064127992</v>
      </c>
    </row>
    <row r="1011">
      <c r="A1011" s="20" t="s">
        <v>1972</v>
      </c>
      <c r="B1011" s="29" t="s">
        <v>1969</v>
      </c>
      <c r="C1011" s="50">
        <v>8789.0</v>
      </c>
      <c r="D1011" s="50">
        <v>19965.0</v>
      </c>
      <c r="E1011" s="98">
        <f t="shared" si="6"/>
        <v>1.271589487</v>
      </c>
      <c r="F1011" s="50">
        <v>17869.0</v>
      </c>
      <c r="G1011" s="98">
        <f t="shared" si="2"/>
        <v>-0.1049837215</v>
      </c>
      <c r="H1011" s="50">
        <v>18574.0</v>
      </c>
      <c r="I1011" s="98">
        <f t="shared" si="3"/>
        <v>0.03945380268</v>
      </c>
      <c r="J1011" s="50">
        <v>20766.0</v>
      </c>
      <c r="K1011" s="98">
        <f t="shared" si="4"/>
        <v>0.1180144288</v>
      </c>
      <c r="L1011" s="98">
        <f t="shared" si="7"/>
        <v>1.362726135</v>
      </c>
    </row>
    <row r="1012">
      <c r="A1012" s="20" t="s">
        <v>1973</v>
      </c>
      <c r="B1012" s="29" t="s">
        <v>1969</v>
      </c>
      <c r="C1012" s="50">
        <v>5237.0</v>
      </c>
      <c r="D1012" s="50">
        <v>15692.0</v>
      </c>
      <c r="E1012" s="98">
        <f t="shared" si="6"/>
        <v>1.996371969</v>
      </c>
      <c r="F1012" s="50">
        <v>11543.0</v>
      </c>
      <c r="G1012" s="98">
        <f t="shared" si="2"/>
        <v>-0.2644022432</v>
      </c>
      <c r="H1012" s="50">
        <v>9979.0</v>
      </c>
      <c r="I1012" s="98">
        <f t="shared" si="3"/>
        <v>-0.1354933726</v>
      </c>
      <c r="J1012" s="50">
        <v>10964.0</v>
      </c>
      <c r="K1012" s="98">
        <f t="shared" si="4"/>
        <v>0.0987072853</v>
      </c>
      <c r="L1012" s="98">
        <f t="shared" si="7"/>
        <v>1.093565018</v>
      </c>
    </row>
    <row r="1013">
      <c r="A1013" s="20" t="s">
        <v>1974</v>
      </c>
      <c r="B1013" s="29" t="s">
        <v>1969</v>
      </c>
      <c r="C1013" s="50">
        <v>38081.0</v>
      </c>
      <c r="D1013" s="50">
        <v>77878.0</v>
      </c>
      <c r="E1013" s="98">
        <f t="shared" si="6"/>
        <v>1.045061842</v>
      </c>
      <c r="F1013" s="50">
        <v>79008.0</v>
      </c>
      <c r="G1013" s="98">
        <f t="shared" si="2"/>
        <v>0.01450987442</v>
      </c>
      <c r="H1013" s="50">
        <v>77481.0</v>
      </c>
      <c r="I1013" s="98">
        <f t="shared" si="3"/>
        <v>-0.01932715674</v>
      </c>
      <c r="J1013" s="50">
        <v>84214.0</v>
      </c>
      <c r="K1013" s="98">
        <f t="shared" si="4"/>
        <v>0.08689872356</v>
      </c>
      <c r="L1013" s="98">
        <f t="shared" si="7"/>
        <v>1.211444027</v>
      </c>
    </row>
    <row r="1014">
      <c r="A1014" s="20" t="s">
        <v>2678</v>
      </c>
      <c r="B1014" s="29" t="s">
        <v>1969</v>
      </c>
      <c r="C1014" s="50">
        <v>1804.0</v>
      </c>
      <c r="D1014" s="50">
        <v>6127.0</v>
      </c>
      <c r="E1014" s="98">
        <f t="shared" si="6"/>
        <v>2.396341463</v>
      </c>
      <c r="F1014" s="50">
        <v>7662.0</v>
      </c>
      <c r="G1014" s="98">
        <f t="shared" si="2"/>
        <v>0.250530439</v>
      </c>
      <c r="H1014" s="50">
        <v>9168.0</v>
      </c>
      <c r="I1014" s="98">
        <f t="shared" si="3"/>
        <v>0.1965544244</v>
      </c>
      <c r="J1014" s="50">
        <v>9356.0</v>
      </c>
      <c r="K1014" s="98">
        <f t="shared" si="4"/>
        <v>0.0205061082</v>
      </c>
      <c r="L1014" s="98">
        <f t="shared" si="7"/>
        <v>4.186252772</v>
      </c>
    </row>
    <row r="1015">
      <c r="A1015" s="20" t="s">
        <v>1975</v>
      </c>
      <c r="B1015" s="29" t="s">
        <v>1969</v>
      </c>
      <c r="C1015" s="50">
        <v>25317.0</v>
      </c>
      <c r="D1015" s="50">
        <v>22633.0</v>
      </c>
      <c r="E1015" s="98">
        <f t="shared" si="6"/>
        <v>-0.1060157207</v>
      </c>
      <c r="F1015" s="50">
        <v>21383.0</v>
      </c>
      <c r="G1015" s="98">
        <f t="shared" si="2"/>
        <v>-0.05522909027</v>
      </c>
      <c r="H1015" s="50">
        <v>20928.0</v>
      </c>
      <c r="I1015" s="98">
        <f t="shared" si="3"/>
        <v>-0.02127858579</v>
      </c>
      <c r="J1015" s="50">
        <v>22613.0</v>
      </c>
      <c r="K1015" s="98">
        <f t="shared" si="4"/>
        <v>0.08051414373</v>
      </c>
      <c r="L1015" s="98">
        <f t="shared" si="7"/>
        <v>-0.1068057037</v>
      </c>
    </row>
    <row r="1016">
      <c r="A1016" s="20" t="s">
        <v>1976</v>
      </c>
      <c r="B1016" s="29" t="s">
        <v>1969</v>
      </c>
      <c r="C1016" s="50">
        <v>3433.0</v>
      </c>
      <c r="D1016" s="50">
        <v>10638.0</v>
      </c>
      <c r="E1016" s="98">
        <f t="shared" si="6"/>
        <v>2.098747451</v>
      </c>
      <c r="F1016" s="50">
        <v>6947.0</v>
      </c>
      <c r="G1016" s="98">
        <f t="shared" si="2"/>
        <v>-0.346963715</v>
      </c>
      <c r="H1016" s="50">
        <v>6587.0</v>
      </c>
      <c r="I1016" s="98">
        <f t="shared" si="3"/>
        <v>-0.0518209299</v>
      </c>
      <c r="J1016" s="50">
        <v>7800.0</v>
      </c>
      <c r="K1016" s="98">
        <f t="shared" si="4"/>
        <v>0.1841505997</v>
      </c>
      <c r="L1016" s="98">
        <f t="shared" si="7"/>
        <v>1.272065249</v>
      </c>
    </row>
    <row r="1017">
      <c r="A1017" s="20" t="s">
        <v>1977</v>
      </c>
      <c r="B1017" s="29" t="s">
        <v>1969</v>
      </c>
      <c r="C1017" s="50">
        <v>36785.0</v>
      </c>
      <c r="D1017" s="50">
        <v>53622.0</v>
      </c>
      <c r="E1017" s="98">
        <f t="shared" si="6"/>
        <v>0.457713742</v>
      </c>
      <c r="F1017" s="50">
        <v>62653.0</v>
      </c>
      <c r="G1017" s="98">
        <f t="shared" si="2"/>
        <v>0.1684196785</v>
      </c>
      <c r="H1017" s="50">
        <v>81066.0</v>
      </c>
      <c r="I1017" s="98">
        <f t="shared" si="3"/>
        <v>0.2938885608</v>
      </c>
      <c r="J1017" s="50">
        <v>89117.0</v>
      </c>
      <c r="K1017" s="98">
        <f t="shared" si="4"/>
        <v>0.0993141391</v>
      </c>
      <c r="L1017" s="98">
        <f t="shared" si="7"/>
        <v>1.4226451</v>
      </c>
    </row>
    <row r="1018">
      <c r="A1018" s="20" t="s">
        <v>1978</v>
      </c>
      <c r="B1018" s="29" t="s">
        <v>1969</v>
      </c>
      <c r="C1018" s="50">
        <v>27941.0</v>
      </c>
      <c r="D1018" s="50">
        <v>25605.0</v>
      </c>
      <c r="E1018" s="98">
        <f t="shared" si="6"/>
        <v>-0.08360473856</v>
      </c>
      <c r="F1018" s="50">
        <v>23997.0</v>
      </c>
      <c r="G1018" s="98">
        <f t="shared" si="2"/>
        <v>-0.06280023433</v>
      </c>
      <c r="H1018" s="50">
        <v>23950.0</v>
      </c>
      <c r="I1018" s="98">
        <f t="shared" si="3"/>
        <v>-0.001958578156</v>
      </c>
      <c r="J1018" s="50">
        <v>25845.0</v>
      </c>
      <c r="K1018" s="98">
        <f t="shared" si="4"/>
        <v>0.07912317328</v>
      </c>
      <c r="L1018" s="98">
        <f t="shared" si="7"/>
        <v>-0.07501521062</v>
      </c>
    </row>
    <row r="1019">
      <c r="A1019" s="20" t="s">
        <v>1388</v>
      </c>
      <c r="B1019" s="29" t="s">
        <v>1969</v>
      </c>
      <c r="C1019" s="50">
        <v>38452.0</v>
      </c>
      <c r="D1019" s="50">
        <v>56638.0</v>
      </c>
      <c r="E1019" s="98">
        <f t="shared" si="6"/>
        <v>0.4729532924</v>
      </c>
      <c r="F1019" s="50">
        <v>72918.0</v>
      </c>
      <c r="G1019" s="98">
        <f t="shared" si="2"/>
        <v>0.2874395282</v>
      </c>
      <c r="H1019" s="50">
        <v>87043.0</v>
      </c>
      <c r="I1019" s="98">
        <f t="shared" si="3"/>
        <v>0.1937107436</v>
      </c>
      <c r="J1019" s="50">
        <v>94206.0</v>
      </c>
      <c r="K1019" s="98">
        <f t="shared" si="4"/>
        <v>0.08229265995</v>
      </c>
      <c r="L1019" s="98">
        <f t="shared" si="7"/>
        <v>1.449963591</v>
      </c>
    </row>
    <row r="1020">
      <c r="A1020" s="20" t="s">
        <v>1554</v>
      </c>
      <c r="B1020" s="29" t="s">
        <v>1969</v>
      </c>
      <c r="C1020" s="50">
        <v>22009.0</v>
      </c>
      <c r="D1020" s="50">
        <v>20624.0</v>
      </c>
      <c r="E1020" s="98">
        <f t="shared" si="6"/>
        <v>-0.06292880185</v>
      </c>
      <c r="F1020" s="50">
        <v>20395.0</v>
      </c>
      <c r="G1020" s="98">
        <f t="shared" si="2"/>
        <v>-0.01110356866</v>
      </c>
      <c r="H1020" s="50">
        <v>20888.0</v>
      </c>
      <c r="I1020" s="98">
        <f t="shared" si="3"/>
        <v>0.02417259132</v>
      </c>
      <c r="J1020" s="50">
        <v>21910.0</v>
      </c>
      <c r="K1020" s="98">
        <f t="shared" si="4"/>
        <v>0.04892761394</v>
      </c>
      <c r="L1020" s="98">
        <f t="shared" si="7"/>
        <v>-0.004498159844</v>
      </c>
    </row>
    <row r="1021">
      <c r="A1021" s="20" t="s">
        <v>1979</v>
      </c>
      <c r="B1021" s="29" t="s">
        <v>1969</v>
      </c>
      <c r="C1021" s="50">
        <v>5115.0</v>
      </c>
      <c r="D1021" s="50">
        <v>19157.0</v>
      </c>
      <c r="E1021" s="98">
        <f t="shared" si="6"/>
        <v>2.745259042</v>
      </c>
      <c r="F1021" s="50">
        <v>15788.0</v>
      </c>
      <c r="G1021" s="98">
        <f t="shared" si="2"/>
        <v>-0.175862609</v>
      </c>
      <c r="H1021" s="50">
        <v>11981.0</v>
      </c>
      <c r="I1021" s="98">
        <f t="shared" si="3"/>
        <v>-0.2411325057</v>
      </c>
      <c r="J1021" s="50">
        <v>13031.0</v>
      </c>
      <c r="K1021" s="98">
        <f t="shared" si="4"/>
        <v>0.08763876137</v>
      </c>
      <c r="L1021" s="98">
        <f t="shared" si="7"/>
        <v>1.547605083</v>
      </c>
    </row>
    <row r="1022">
      <c r="A1022" s="20" t="s">
        <v>1980</v>
      </c>
      <c r="B1022" s="29" t="s">
        <v>1969</v>
      </c>
      <c r="C1022" s="50">
        <v>6524.0</v>
      </c>
      <c r="D1022" s="50">
        <v>17872.0</v>
      </c>
      <c r="E1022" s="98">
        <f t="shared" si="6"/>
        <v>1.739423666</v>
      </c>
      <c r="F1022" s="50">
        <v>13991.0</v>
      </c>
      <c r="G1022" s="98">
        <f t="shared" si="2"/>
        <v>-0.2171553268</v>
      </c>
      <c r="H1022" s="50">
        <v>11502.0</v>
      </c>
      <c r="I1022" s="98">
        <f t="shared" si="3"/>
        <v>-0.1779000786</v>
      </c>
      <c r="J1022" s="50">
        <v>13644.0</v>
      </c>
      <c r="K1022" s="98">
        <f t="shared" si="4"/>
        <v>0.186228482</v>
      </c>
      <c r="L1022" s="98">
        <f t="shared" si="7"/>
        <v>1.091354997</v>
      </c>
    </row>
    <row r="1023">
      <c r="A1023" s="20" t="s">
        <v>1981</v>
      </c>
      <c r="B1023" s="29" t="s">
        <v>1969</v>
      </c>
      <c r="C1023" s="50">
        <v>5248.0</v>
      </c>
      <c r="D1023" s="50">
        <f>24472+4004</f>
        <v>28476</v>
      </c>
      <c r="E1023" s="98">
        <f t="shared" si="6"/>
        <v>4.426067073</v>
      </c>
      <c r="F1023" s="50">
        <f>24818+6149</f>
        <v>30967</v>
      </c>
      <c r="G1023" s="98">
        <f t="shared" si="2"/>
        <v>0.08747717376</v>
      </c>
      <c r="H1023" s="50">
        <f>25047+6528</f>
        <v>31575</v>
      </c>
      <c r="I1023" s="98">
        <f t="shared" si="3"/>
        <v>0.01963380373</v>
      </c>
      <c r="J1023" s="50">
        <f>27807+7423</f>
        <v>35230</v>
      </c>
      <c r="K1023" s="98">
        <f t="shared" si="4"/>
        <v>0.1157561362</v>
      </c>
      <c r="L1023" s="98">
        <f t="shared" si="7"/>
        <v>5.713033537</v>
      </c>
    </row>
    <row r="1024">
      <c r="A1024" s="20" t="s">
        <v>1982</v>
      </c>
      <c r="B1024" s="29" t="s">
        <v>1969</v>
      </c>
      <c r="C1024" s="50">
        <v>4187.0</v>
      </c>
      <c r="D1024" s="50">
        <v>9240.0</v>
      </c>
      <c r="E1024" s="98">
        <f t="shared" si="6"/>
        <v>1.206830666</v>
      </c>
      <c r="F1024" s="50">
        <v>8250.0</v>
      </c>
      <c r="G1024" s="98">
        <f t="shared" si="2"/>
        <v>-0.1071428571</v>
      </c>
      <c r="H1024" s="50">
        <v>7032.0</v>
      </c>
      <c r="I1024" s="98">
        <f t="shared" si="3"/>
        <v>-0.1476363636</v>
      </c>
      <c r="J1024" s="50">
        <v>9163.0</v>
      </c>
      <c r="K1024" s="98">
        <f t="shared" si="4"/>
        <v>0.3030432309</v>
      </c>
      <c r="L1024" s="98">
        <f t="shared" si="7"/>
        <v>1.188440411</v>
      </c>
    </row>
    <row r="1025">
      <c r="A1025" s="20" t="s">
        <v>697</v>
      </c>
      <c r="B1025" s="29" t="s">
        <v>1969</v>
      </c>
      <c r="C1025" s="50">
        <v>28100.0</v>
      </c>
      <c r="D1025" s="50">
        <v>23129.0</v>
      </c>
      <c r="E1025" s="98">
        <f t="shared" si="6"/>
        <v>-0.1769039146</v>
      </c>
      <c r="F1025" s="50">
        <v>23110.0</v>
      </c>
      <c r="G1025" s="98">
        <f t="shared" si="2"/>
        <v>-0.0008214795279</v>
      </c>
      <c r="H1025" s="50">
        <v>24174.0</v>
      </c>
      <c r="I1025" s="98">
        <f t="shared" si="3"/>
        <v>0.04604067503</v>
      </c>
      <c r="J1025" s="50">
        <v>26671.0</v>
      </c>
      <c r="K1025" s="98">
        <f t="shared" si="4"/>
        <v>0.1032927939</v>
      </c>
      <c r="L1025" s="98">
        <f t="shared" si="7"/>
        <v>-0.05085409253</v>
      </c>
    </row>
    <row r="1026">
      <c r="A1026" s="20" t="s">
        <v>472</v>
      </c>
      <c r="B1026" s="29" t="s">
        <v>1969</v>
      </c>
      <c r="C1026" s="50">
        <v>1159.0</v>
      </c>
      <c r="D1026" s="50">
        <v>3934.0</v>
      </c>
      <c r="E1026" s="98">
        <f t="shared" si="6"/>
        <v>2.394305436</v>
      </c>
      <c r="F1026" s="50">
        <v>4049.0</v>
      </c>
      <c r="G1026" s="98">
        <f t="shared" si="2"/>
        <v>0.0292323335</v>
      </c>
      <c r="H1026" s="50">
        <v>3097.0</v>
      </c>
      <c r="I1026" s="98">
        <f t="shared" si="3"/>
        <v>-0.2351197827</v>
      </c>
      <c r="J1026" s="50">
        <v>3765.0</v>
      </c>
      <c r="K1026" s="98">
        <f t="shared" si="4"/>
        <v>0.2156926057</v>
      </c>
      <c r="L1026" s="98">
        <f t="shared" si="7"/>
        <v>2.248490078</v>
      </c>
    </row>
    <row r="1027">
      <c r="A1027" s="20" t="s">
        <v>1983</v>
      </c>
      <c r="B1027" s="29" t="s">
        <v>1969</v>
      </c>
      <c r="C1027" s="50">
        <v>6812.0</v>
      </c>
      <c r="D1027" s="50">
        <v>30108.0</v>
      </c>
      <c r="E1027" s="98">
        <f t="shared" si="6"/>
        <v>3.419847328</v>
      </c>
      <c r="F1027" s="50">
        <v>30909.0</v>
      </c>
      <c r="G1027" s="98">
        <f t="shared" si="2"/>
        <v>0.02660422479</v>
      </c>
      <c r="H1027" s="50">
        <v>32280.0</v>
      </c>
      <c r="I1027" s="98">
        <f t="shared" si="3"/>
        <v>0.04435601281</v>
      </c>
      <c r="J1027" s="50">
        <v>34037.0</v>
      </c>
      <c r="K1027" s="98">
        <f t="shared" si="4"/>
        <v>0.05442998761</v>
      </c>
      <c r="L1027" s="98">
        <f t="shared" si="7"/>
        <v>3.996623605</v>
      </c>
    </row>
    <row r="1028">
      <c r="A1028" s="20" t="s">
        <v>489</v>
      </c>
      <c r="B1028" s="29" t="s">
        <v>1969</v>
      </c>
      <c r="C1028" s="50">
        <v>31225.0</v>
      </c>
      <c r="D1028" s="50">
        <v>30499.0</v>
      </c>
      <c r="E1028" s="98">
        <f t="shared" si="6"/>
        <v>-0.02325060048</v>
      </c>
      <c r="F1028" s="50">
        <v>29377.0</v>
      </c>
      <c r="G1028" s="98">
        <f t="shared" si="2"/>
        <v>-0.03678809141</v>
      </c>
      <c r="H1028" s="50">
        <v>31728.0</v>
      </c>
      <c r="I1028" s="98">
        <f t="shared" si="3"/>
        <v>0.0800285938</v>
      </c>
      <c r="J1028" s="50">
        <v>34124.0</v>
      </c>
      <c r="K1028" s="98">
        <f t="shared" si="4"/>
        <v>0.0755168936</v>
      </c>
      <c r="L1028" s="98">
        <f t="shared" si="7"/>
        <v>0.09284227382</v>
      </c>
    </row>
    <row r="1029">
      <c r="A1029" s="20" t="s">
        <v>1684</v>
      </c>
      <c r="B1029" s="29" t="s">
        <v>1969</v>
      </c>
      <c r="C1029" s="50">
        <v>6639.0</v>
      </c>
      <c r="D1029" s="50">
        <v>18561.0</v>
      </c>
      <c r="E1029" s="98">
        <f t="shared" si="6"/>
        <v>1.795752372</v>
      </c>
      <c r="F1029" s="50">
        <v>15639.0</v>
      </c>
      <c r="G1029" s="98">
        <f t="shared" si="2"/>
        <v>-0.1574268628</v>
      </c>
      <c r="H1029" s="50">
        <v>15109.0</v>
      </c>
      <c r="I1029" s="98">
        <f t="shared" si="3"/>
        <v>-0.03388963489</v>
      </c>
      <c r="J1029" s="50">
        <v>15791.0</v>
      </c>
      <c r="K1029" s="98">
        <f t="shared" si="4"/>
        <v>0.04513865908</v>
      </c>
      <c r="L1029" s="98">
        <f t="shared" si="7"/>
        <v>1.378520862</v>
      </c>
    </row>
    <row r="1030">
      <c r="A1030" s="20" t="s">
        <v>752</v>
      </c>
      <c r="B1030" s="29" t="s">
        <v>1969</v>
      </c>
      <c r="C1030" s="50">
        <v>39220.0</v>
      </c>
      <c r="D1030" s="50">
        <v>64555.0</v>
      </c>
      <c r="E1030" s="98">
        <f t="shared" si="6"/>
        <v>0.6459714431</v>
      </c>
      <c r="F1030" s="50">
        <v>125668.0</v>
      </c>
      <c r="G1030" s="98">
        <f t="shared" si="2"/>
        <v>0.9466811246</v>
      </c>
      <c r="H1030" s="50">
        <v>211641.0</v>
      </c>
      <c r="I1030" s="98">
        <f t="shared" si="3"/>
        <v>0.6841280199</v>
      </c>
      <c r="J1030" s="50">
        <v>227944.0</v>
      </c>
      <c r="K1030" s="98">
        <f t="shared" si="4"/>
        <v>0.07703138806</v>
      </c>
      <c r="L1030" s="98">
        <f t="shared" si="7"/>
        <v>4.811932687</v>
      </c>
    </row>
    <row r="1031">
      <c r="A1031" s="20" t="s">
        <v>1984</v>
      </c>
      <c r="B1031" s="29" t="s">
        <v>1969</v>
      </c>
      <c r="C1031" s="50">
        <v>1127.0</v>
      </c>
      <c r="D1031" s="50">
        <v>8413.0</v>
      </c>
      <c r="E1031" s="98">
        <f t="shared" si="6"/>
        <v>6.464951198</v>
      </c>
      <c r="F1031" s="50">
        <v>8827.0</v>
      </c>
      <c r="G1031" s="98">
        <f t="shared" si="2"/>
        <v>0.04920955664</v>
      </c>
      <c r="H1031" s="50">
        <v>7424.0</v>
      </c>
      <c r="I1031" s="98">
        <f t="shared" si="3"/>
        <v>-0.1589441486</v>
      </c>
      <c r="J1031" s="50">
        <v>9385.0</v>
      </c>
      <c r="K1031" s="98">
        <f t="shared" si="4"/>
        <v>0.264143319</v>
      </c>
      <c r="L1031" s="98">
        <f t="shared" si="7"/>
        <v>7.327417924</v>
      </c>
    </row>
    <row r="1032">
      <c r="A1032" s="20" t="s">
        <v>1985</v>
      </c>
      <c r="B1032" s="29" t="s">
        <v>1969</v>
      </c>
      <c r="C1032" s="50">
        <v>8422.0</v>
      </c>
      <c r="D1032" s="50">
        <v>23784.0</v>
      </c>
      <c r="E1032" s="98">
        <f t="shared" si="6"/>
        <v>1.824032296</v>
      </c>
      <c r="F1032" s="50">
        <v>19518.0</v>
      </c>
      <c r="G1032" s="98">
        <f t="shared" si="2"/>
        <v>-0.1793642785</v>
      </c>
      <c r="H1032" s="50">
        <v>20011.0</v>
      </c>
      <c r="I1032" s="98">
        <f t="shared" si="3"/>
        <v>0.02525873553</v>
      </c>
      <c r="J1032" s="50">
        <v>23390.0</v>
      </c>
      <c r="K1032" s="98">
        <f t="shared" si="4"/>
        <v>0.1688571286</v>
      </c>
      <c r="L1032" s="98">
        <f t="shared" si="7"/>
        <v>1.777250059</v>
      </c>
    </row>
    <row r="1033">
      <c r="A1033" s="20" t="s">
        <v>1986</v>
      </c>
      <c r="B1033" s="29" t="s">
        <v>1969</v>
      </c>
      <c r="C1033" s="50">
        <v>21936.0</v>
      </c>
      <c r="D1033" s="50">
        <v>28820.0</v>
      </c>
      <c r="E1033" s="98">
        <f t="shared" si="6"/>
        <v>0.3138220277</v>
      </c>
      <c r="F1033" s="50">
        <v>33914.0</v>
      </c>
      <c r="G1033" s="98">
        <f t="shared" si="2"/>
        <v>0.1767522554</v>
      </c>
      <c r="H1033" s="50">
        <v>30252.0</v>
      </c>
      <c r="I1033" s="98">
        <f t="shared" si="3"/>
        <v>-0.1079790057</v>
      </c>
      <c r="J1033" s="50">
        <v>32205.0</v>
      </c>
      <c r="K1033" s="98">
        <f t="shared" si="4"/>
        <v>0.06455771519</v>
      </c>
      <c r="L1033" s="98">
        <f t="shared" si="7"/>
        <v>0.4681345733</v>
      </c>
    </row>
    <row r="1034">
      <c r="A1034" s="20" t="s">
        <v>867</v>
      </c>
      <c r="B1034" s="29" t="s">
        <v>1969</v>
      </c>
      <c r="C1034" s="50">
        <v>32732.0</v>
      </c>
      <c r="D1034" s="50">
        <v>29678.0</v>
      </c>
      <c r="E1034" s="98">
        <f t="shared" si="6"/>
        <v>-0.09330318954</v>
      </c>
      <c r="F1034" s="50">
        <v>28161.0</v>
      </c>
      <c r="G1034" s="98">
        <f t="shared" si="2"/>
        <v>-0.05111530427</v>
      </c>
      <c r="H1034" s="50">
        <v>27417.0</v>
      </c>
      <c r="I1034" s="98">
        <f t="shared" si="3"/>
        <v>-0.02641951635</v>
      </c>
      <c r="J1034" s="50">
        <v>29092.0</v>
      </c>
      <c r="K1034" s="98">
        <f t="shared" si="4"/>
        <v>0.06109348215</v>
      </c>
      <c r="L1034" s="98">
        <f t="shared" si="7"/>
        <v>-0.1112061591</v>
      </c>
    </row>
    <row r="1035">
      <c r="A1035" s="20" t="s">
        <v>2679</v>
      </c>
      <c r="B1035" s="29" t="s">
        <v>1969</v>
      </c>
      <c r="C1035" s="50">
        <v>22473.0</v>
      </c>
      <c r="D1035" s="50">
        <v>88098.0</v>
      </c>
      <c r="E1035" s="98">
        <f t="shared" si="6"/>
        <v>2.920170872</v>
      </c>
      <c r="F1035" s="50">
        <v>71930.0</v>
      </c>
      <c r="G1035" s="98">
        <f t="shared" si="2"/>
        <v>-0.183522895</v>
      </c>
      <c r="H1035" s="50">
        <v>52851.0</v>
      </c>
      <c r="I1035" s="98">
        <f t="shared" si="3"/>
        <v>-0.2652439872</v>
      </c>
      <c r="J1035" s="50">
        <v>47631.0</v>
      </c>
      <c r="K1035" s="98">
        <f t="shared" si="4"/>
        <v>-0.09876823523</v>
      </c>
      <c r="L1035" s="98">
        <f t="shared" si="7"/>
        <v>1.119476705</v>
      </c>
    </row>
    <row r="1036">
      <c r="A1036" s="20" t="s">
        <v>1231</v>
      </c>
      <c r="B1036" s="29" t="s">
        <v>1969</v>
      </c>
      <c r="C1036" s="50">
        <v>20089.0</v>
      </c>
      <c r="D1036" s="50">
        <v>34758.0</v>
      </c>
      <c r="E1036" s="98">
        <f t="shared" si="6"/>
        <v>0.7302006073</v>
      </c>
      <c r="F1036" s="50">
        <v>32786.0</v>
      </c>
      <c r="G1036" s="98">
        <f t="shared" si="2"/>
        <v>-0.05673514011</v>
      </c>
      <c r="H1036" s="50">
        <v>31132.0</v>
      </c>
      <c r="I1036" s="98">
        <f t="shared" si="3"/>
        <v>-0.05044836211</v>
      </c>
      <c r="J1036" s="50">
        <v>32584.0</v>
      </c>
      <c r="K1036" s="98">
        <f t="shared" si="4"/>
        <v>0.04664011307</v>
      </c>
      <c r="L1036" s="98">
        <f t="shared" si="7"/>
        <v>0.6219821793</v>
      </c>
    </row>
    <row r="1037">
      <c r="A1037" s="20" t="s">
        <v>1987</v>
      </c>
      <c r="B1037" s="29" t="s">
        <v>1969</v>
      </c>
      <c r="C1037" s="50">
        <v>33676.0</v>
      </c>
      <c r="D1037" s="50">
        <v>53310.0</v>
      </c>
      <c r="E1037" s="98">
        <f t="shared" si="6"/>
        <v>0.5830264877</v>
      </c>
      <c r="F1037" s="50">
        <v>81554.0</v>
      </c>
      <c r="G1037" s="98">
        <f t="shared" si="2"/>
        <v>0.5298067905</v>
      </c>
      <c r="H1037" s="50">
        <v>116587.0</v>
      </c>
      <c r="I1037" s="98">
        <f t="shared" si="3"/>
        <v>0.4295681389</v>
      </c>
      <c r="J1037" s="50">
        <v>130616.0</v>
      </c>
      <c r="K1037" s="98">
        <f t="shared" si="4"/>
        <v>0.1203307401</v>
      </c>
      <c r="L1037" s="98">
        <f t="shared" si="7"/>
        <v>2.878607911</v>
      </c>
    </row>
    <row r="1038">
      <c r="A1038" s="20" t="s">
        <v>1988</v>
      </c>
      <c r="B1038" s="29" t="s">
        <v>1969</v>
      </c>
      <c r="C1038" s="50">
        <v>33872.0</v>
      </c>
      <c r="D1038" s="50">
        <v>33550.0</v>
      </c>
      <c r="E1038" s="98">
        <f t="shared" si="6"/>
        <v>-0.009506376949</v>
      </c>
      <c r="F1038" s="50">
        <v>33087.0</v>
      </c>
      <c r="G1038" s="98">
        <f t="shared" si="2"/>
        <v>-0.01380029806</v>
      </c>
      <c r="H1038" s="50">
        <v>35093.0</v>
      </c>
      <c r="I1038" s="98">
        <f t="shared" si="3"/>
        <v>0.06062804122</v>
      </c>
      <c r="J1038" s="50">
        <v>35710.0</v>
      </c>
      <c r="K1038" s="98">
        <f t="shared" si="4"/>
        <v>0.01758185393</v>
      </c>
      <c r="L1038" s="98">
        <f t="shared" si="7"/>
        <v>0.05426310817</v>
      </c>
    </row>
    <row r="1039">
      <c r="A1039" s="20" t="s">
        <v>1989</v>
      </c>
      <c r="B1039" s="29" t="s">
        <v>1969</v>
      </c>
      <c r="C1039" s="50">
        <v>6873.0</v>
      </c>
      <c r="D1039" s="50">
        <v>9753.0</v>
      </c>
      <c r="E1039" s="98">
        <f t="shared" si="6"/>
        <v>0.4190309908</v>
      </c>
      <c r="F1039" s="50">
        <v>8199.0</v>
      </c>
      <c r="G1039" s="98">
        <f t="shared" si="2"/>
        <v>-0.159335589</v>
      </c>
      <c r="H1039" s="50">
        <v>7517.0</v>
      </c>
      <c r="I1039" s="98">
        <f t="shared" si="3"/>
        <v>-0.08318087572</v>
      </c>
      <c r="J1039" s="50">
        <v>8560.0</v>
      </c>
      <c r="K1039" s="98">
        <f t="shared" si="4"/>
        <v>0.1387521618</v>
      </c>
      <c r="L1039" s="98">
        <f t="shared" si="7"/>
        <v>0.2454532228</v>
      </c>
    </row>
    <row r="1040">
      <c r="A1040" s="20" t="s">
        <v>1990</v>
      </c>
      <c r="B1040" s="29" t="s">
        <v>1969</v>
      </c>
      <c r="C1040" s="50">
        <v>12159.0</v>
      </c>
      <c r="D1040" s="50">
        <v>23029.0</v>
      </c>
      <c r="E1040" s="98">
        <f t="shared" si="6"/>
        <v>0.8939879924</v>
      </c>
      <c r="F1040" s="50">
        <v>22610.0</v>
      </c>
      <c r="G1040" s="98">
        <f t="shared" si="2"/>
        <v>-0.01819445048</v>
      </c>
      <c r="H1040" s="50">
        <v>21126.0</v>
      </c>
      <c r="I1040" s="98">
        <f t="shared" si="3"/>
        <v>-0.06563467492</v>
      </c>
      <c r="J1040" s="50">
        <v>25982.0</v>
      </c>
      <c r="K1040" s="98">
        <f t="shared" si="4"/>
        <v>0.2298589416</v>
      </c>
      <c r="L1040" s="98">
        <f t="shared" si="7"/>
        <v>1.13685336</v>
      </c>
    </row>
    <row r="1041">
      <c r="A1041" s="20" t="s">
        <v>1227</v>
      </c>
      <c r="B1041" s="29" t="s">
        <v>1969</v>
      </c>
      <c r="C1041" s="50">
        <v>42031.0</v>
      </c>
      <c r="D1041" s="50">
        <v>53426.0</v>
      </c>
      <c r="E1041" s="98">
        <f t="shared" si="6"/>
        <v>0.2711094192</v>
      </c>
      <c r="F1041" s="50">
        <v>72539.0</v>
      </c>
      <c r="G1041" s="98">
        <f t="shared" si="2"/>
        <v>0.3577471643</v>
      </c>
      <c r="H1041" s="50">
        <v>92304.0</v>
      </c>
      <c r="I1041" s="98">
        <f t="shared" si="3"/>
        <v>0.2724741174</v>
      </c>
      <c r="J1041" s="50">
        <v>93108.0</v>
      </c>
      <c r="K1041" s="98">
        <f t="shared" si="4"/>
        <v>0.008710348414</v>
      </c>
      <c r="L1041" s="98">
        <f t="shared" si="7"/>
        <v>1.215222098</v>
      </c>
    </row>
    <row r="1042">
      <c r="A1042" s="20" t="s">
        <v>1991</v>
      </c>
      <c r="B1042" s="29" t="s">
        <v>1969</v>
      </c>
      <c r="C1042" s="50">
        <v>34342.0</v>
      </c>
      <c r="D1042" s="50">
        <v>60427.0</v>
      </c>
      <c r="E1042" s="98">
        <f t="shared" si="6"/>
        <v>0.7595655466</v>
      </c>
      <c r="F1042" s="50">
        <v>71225.0</v>
      </c>
      <c r="G1042" s="98">
        <f t="shared" si="2"/>
        <v>0.1786949542</v>
      </c>
      <c r="H1042" s="50">
        <v>91368.0</v>
      </c>
      <c r="I1042" s="98">
        <f t="shared" si="3"/>
        <v>0.2828080028</v>
      </c>
      <c r="J1042" s="50">
        <v>100085.0</v>
      </c>
      <c r="K1042" s="98">
        <f t="shared" si="4"/>
        <v>0.09540539357</v>
      </c>
      <c r="L1042" s="98">
        <f t="shared" si="7"/>
        <v>1.914361423</v>
      </c>
    </row>
    <row r="1043">
      <c r="A1043" s="20" t="s">
        <v>1992</v>
      </c>
      <c r="B1043" s="29" t="s">
        <v>1969</v>
      </c>
      <c r="C1043" s="50">
        <v>2937.0</v>
      </c>
      <c r="D1043" s="50">
        <v>8097.0</v>
      </c>
      <c r="E1043" s="98">
        <f t="shared" si="6"/>
        <v>1.756894791</v>
      </c>
      <c r="F1043" s="50">
        <v>5577.0</v>
      </c>
      <c r="G1043" s="98">
        <f t="shared" si="2"/>
        <v>-0.3112263801</v>
      </c>
      <c r="H1043" s="50">
        <v>3799.0</v>
      </c>
      <c r="I1043" s="98">
        <f t="shared" si="3"/>
        <v>-0.3188093957</v>
      </c>
      <c r="J1043" s="50">
        <v>5159.0</v>
      </c>
      <c r="K1043" s="98">
        <f t="shared" si="4"/>
        <v>0.3579889445</v>
      </c>
      <c r="L1043" s="98">
        <f t="shared" si="7"/>
        <v>0.7565543071</v>
      </c>
    </row>
    <row r="1044">
      <c r="A1044" s="20" t="s">
        <v>692</v>
      </c>
      <c r="B1044" s="29" t="s">
        <v>1969</v>
      </c>
      <c r="C1044" s="50">
        <v>73253.0</v>
      </c>
      <c r="D1044" s="50">
        <v>159145.0</v>
      </c>
      <c r="E1044" s="98">
        <f t="shared" si="6"/>
        <v>1.172539009</v>
      </c>
      <c r="F1044" s="50">
        <v>183041.0</v>
      </c>
      <c r="G1044" s="98">
        <f t="shared" si="2"/>
        <v>0.1501523768</v>
      </c>
      <c r="H1044" s="50">
        <v>240511.0</v>
      </c>
      <c r="I1044" s="98">
        <f t="shared" si="3"/>
        <v>0.3139733721</v>
      </c>
      <c r="J1044" s="50">
        <v>246338.0</v>
      </c>
      <c r="K1044" s="98">
        <f t="shared" si="4"/>
        <v>0.02422758211</v>
      </c>
      <c r="L1044" s="98">
        <f t="shared" si="7"/>
        <v>2.362838382</v>
      </c>
    </row>
    <row r="1045">
      <c r="A1045" s="20" t="s">
        <v>2680</v>
      </c>
      <c r="B1045" s="29" t="s">
        <v>1969</v>
      </c>
      <c r="C1045" s="50">
        <v>4270.0</v>
      </c>
      <c r="D1045" s="50">
        <v>7158.0</v>
      </c>
      <c r="E1045" s="98">
        <f t="shared" si="6"/>
        <v>0.6763466042</v>
      </c>
      <c r="F1045" s="50">
        <v>6322.0</v>
      </c>
      <c r="G1045" s="98">
        <f t="shared" si="2"/>
        <v>-0.1167924001</v>
      </c>
      <c r="H1045" s="50">
        <v>5076.0</v>
      </c>
      <c r="I1045" s="98">
        <f t="shared" si="3"/>
        <v>-0.1970895286</v>
      </c>
      <c r="J1045" s="50">
        <v>4004.0</v>
      </c>
      <c r="K1045" s="98">
        <f t="shared" si="4"/>
        <v>-0.2111899133</v>
      </c>
      <c r="L1045" s="98">
        <f t="shared" si="7"/>
        <v>-0.06229508197</v>
      </c>
    </row>
    <row r="1046">
      <c r="A1046" s="20" t="s">
        <v>1483</v>
      </c>
      <c r="B1046" s="29" t="s">
        <v>1969</v>
      </c>
      <c r="C1046" s="50">
        <v>3233.0</v>
      </c>
      <c r="D1046" s="50">
        <v>4939.0</v>
      </c>
      <c r="E1046" s="98">
        <f t="shared" si="6"/>
        <v>0.5276832663</v>
      </c>
      <c r="F1046" s="50">
        <v>4437.0</v>
      </c>
      <c r="G1046" s="98">
        <f t="shared" si="2"/>
        <v>-0.1016400081</v>
      </c>
      <c r="H1046" s="50">
        <v>4066.0</v>
      </c>
      <c r="I1046" s="98">
        <f t="shared" si="3"/>
        <v>-0.08361505522</v>
      </c>
      <c r="J1046" s="50">
        <v>4798.0</v>
      </c>
      <c r="K1046" s="98">
        <f t="shared" si="4"/>
        <v>0.180029513</v>
      </c>
      <c r="L1046" s="98">
        <f t="shared" si="7"/>
        <v>0.4840705227</v>
      </c>
    </row>
    <row r="1047">
      <c r="A1047" s="20" t="s">
        <v>876</v>
      </c>
      <c r="B1047" s="29" t="s">
        <v>1969</v>
      </c>
      <c r="C1047" s="50">
        <v>30138.0</v>
      </c>
      <c r="D1047" s="50">
        <v>26033.0</v>
      </c>
      <c r="E1047" s="98">
        <f t="shared" si="6"/>
        <v>-0.1362067821</v>
      </c>
      <c r="F1047" s="50">
        <v>25782.0</v>
      </c>
      <c r="G1047" s="98">
        <f t="shared" si="2"/>
        <v>-0.009641608727</v>
      </c>
      <c r="H1047" s="50">
        <v>28348.0</v>
      </c>
      <c r="I1047" s="98">
        <f t="shared" si="3"/>
        <v>0.09952680164</v>
      </c>
      <c r="J1047" s="50">
        <v>32116.0</v>
      </c>
      <c r="K1047" s="98">
        <f t="shared" si="4"/>
        <v>0.1329194299</v>
      </c>
      <c r="L1047" s="98">
        <f t="shared" si="7"/>
        <v>0.06563142876</v>
      </c>
    </row>
    <row r="1048">
      <c r="A1048" s="20" t="s">
        <v>1994</v>
      </c>
      <c r="B1048" s="29" t="s">
        <v>1969</v>
      </c>
      <c r="C1048" s="50">
        <v>6253.0</v>
      </c>
      <c r="D1048" s="50">
        <v>10608.0</v>
      </c>
      <c r="E1048" s="98">
        <f t="shared" si="6"/>
        <v>0.6964656965</v>
      </c>
      <c r="F1048" s="50">
        <v>9061.0</v>
      </c>
      <c r="G1048" s="98">
        <f t="shared" si="2"/>
        <v>-0.1458333333</v>
      </c>
      <c r="H1048" s="50">
        <v>8206.0</v>
      </c>
      <c r="I1048" s="98">
        <f t="shared" si="3"/>
        <v>-0.09436044587</v>
      </c>
      <c r="J1048" s="50">
        <v>8436.0</v>
      </c>
      <c r="K1048" s="98">
        <f t="shared" si="4"/>
        <v>0.028028272</v>
      </c>
      <c r="L1048" s="98">
        <f t="shared" si="7"/>
        <v>0.349112426</v>
      </c>
    </row>
    <row r="1049">
      <c r="A1049" s="20" t="s">
        <v>1995</v>
      </c>
      <c r="B1049" s="29" t="s">
        <v>1969</v>
      </c>
      <c r="C1049" s="50">
        <v>48343.0</v>
      </c>
      <c r="D1049" s="50">
        <v>47907.0</v>
      </c>
      <c r="E1049" s="98">
        <f t="shared" si="6"/>
        <v>-0.009018885878</v>
      </c>
      <c r="F1049" s="50">
        <v>47767.0</v>
      </c>
      <c r="G1049" s="98">
        <f t="shared" si="2"/>
        <v>-0.002922328678</v>
      </c>
      <c r="H1049" s="50">
        <v>49849.0</v>
      </c>
      <c r="I1049" s="98">
        <f t="shared" si="3"/>
        <v>0.04358657651</v>
      </c>
      <c r="J1049" s="50">
        <v>53110.0</v>
      </c>
      <c r="K1049" s="98">
        <f t="shared" si="4"/>
        <v>0.06541756103</v>
      </c>
      <c r="L1049" s="98">
        <f t="shared" si="7"/>
        <v>0.09860786463</v>
      </c>
    </row>
    <row r="1050">
      <c r="A1050" s="20" t="s">
        <v>297</v>
      </c>
      <c r="B1050" s="29" t="s">
        <v>1969</v>
      </c>
      <c r="C1050" s="50">
        <v>22251.0</v>
      </c>
      <c r="D1050" s="50">
        <v>17736.0</v>
      </c>
      <c r="E1050" s="98">
        <f t="shared" si="6"/>
        <v>-0.2029122287</v>
      </c>
      <c r="F1050" s="50">
        <v>17522.0</v>
      </c>
      <c r="G1050" s="98">
        <f t="shared" si="2"/>
        <v>-0.01206585476</v>
      </c>
      <c r="H1050" s="50">
        <v>19274.0</v>
      </c>
      <c r="I1050" s="98">
        <f t="shared" si="3"/>
        <v>0.09998858578</v>
      </c>
      <c r="J1050" s="50">
        <v>20863.0</v>
      </c>
      <c r="K1050" s="98">
        <f t="shared" si="4"/>
        <v>0.08244266888</v>
      </c>
      <c r="L1050" s="98">
        <f t="shared" si="7"/>
        <v>-0.06237921891</v>
      </c>
    </row>
    <row r="1051">
      <c r="A1051" s="20" t="s">
        <v>1996</v>
      </c>
      <c r="B1051" s="29" t="s">
        <v>1969</v>
      </c>
      <c r="C1051" s="50">
        <v>2902.0</v>
      </c>
      <c r="D1051" s="50">
        <v>9249.0</v>
      </c>
      <c r="E1051" s="98">
        <f t="shared" si="6"/>
        <v>2.187112336</v>
      </c>
      <c r="F1051" s="50">
        <v>8026.0</v>
      </c>
      <c r="G1051" s="98">
        <f t="shared" si="2"/>
        <v>-0.1322305114</v>
      </c>
      <c r="H1051" s="50">
        <v>8783.0</v>
      </c>
      <c r="I1051" s="98">
        <f t="shared" si="3"/>
        <v>0.09431846499</v>
      </c>
      <c r="J1051" s="50">
        <v>9438.0</v>
      </c>
      <c r="K1051" s="98">
        <f t="shared" si="4"/>
        <v>0.07457588523</v>
      </c>
      <c r="L1051" s="98">
        <f t="shared" si="7"/>
        <v>2.252239835</v>
      </c>
    </row>
    <row r="1052">
      <c r="A1052" s="20" t="s">
        <v>1157</v>
      </c>
      <c r="B1052" s="29" t="s">
        <v>1969</v>
      </c>
      <c r="C1052" s="50">
        <v>31627.0</v>
      </c>
      <c r="D1052" s="50">
        <v>32606.0</v>
      </c>
      <c r="E1052" s="98">
        <f t="shared" si="6"/>
        <v>0.03095456414</v>
      </c>
      <c r="F1052" s="50">
        <v>38103.0</v>
      </c>
      <c r="G1052" s="98">
        <f t="shared" si="2"/>
        <v>0.1685886033</v>
      </c>
      <c r="H1052" s="50">
        <v>77146.0</v>
      </c>
      <c r="I1052" s="98">
        <f t="shared" si="3"/>
        <v>1.024669973</v>
      </c>
      <c r="J1052" s="50">
        <v>107638.0</v>
      </c>
      <c r="K1052" s="98">
        <f t="shared" si="4"/>
        <v>0.3952505639</v>
      </c>
      <c r="L1052" s="98">
        <f t="shared" si="7"/>
        <v>2.40335789</v>
      </c>
    </row>
    <row r="1053">
      <c r="A1053" s="20" t="s">
        <v>1997</v>
      </c>
      <c r="B1053" s="29" t="s">
        <v>1969</v>
      </c>
      <c r="C1053" s="50">
        <v>12532.0</v>
      </c>
      <c r="D1053" s="50">
        <v>26688.0</v>
      </c>
      <c r="E1053" s="98">
        <f t="shared" si="6"/>
        <v>1.129588254</v>
      </c>
      <c r="F1053" s="50">
        <v>20899.0</v>
      </c>
      <c r="G1053" s="98">
        <f t="shared" si="2"/>
        <v>-0.2169139688</v>
      </c>
      <c r="H1053" s="50">
        <v>17409.0</v>
      </c>
      <c r="I1053" s="98">
        <f t="shared" si="3"/>
        <v>-0.1669936361</v>
      </c>
      <c r="J1053" s="50">
        <v>18450.0</v>
      </c>
      <c r="K1053" s="98">
        <f t="shared" si="4"/>
        <v>0.0597966569</v>
      </c>
      <c r="L1053" s="98">
        <f t="shared" si="7"/>
        <v>0.4722310884</v>
      </c>
    </row>
    <row r="1054">
      <c r="A1054" s="20" t="s">
        <v>1998</v>
      </c>
      <c r="B1054" s="29" t="s">
        <v>1969</v>
      </c>
      <c r="C1054" s="50">
        <v>37381.0</v>
      </c>
      <c r="D1054" s="50">
        <v>108075.0</v>
      </c>
      <c r="E1054" s="98">
        <f t="shared" si="6"/>
        <v>1.891174661</v>
      </c>
      <c r="F1054" s="50">
        <v>111127.0</v>
      </c>
      <c r="G1054" s="98">
        <f t="shared" si="2"/>
        <v>0.02823964839</v>
      </c>
      <c r="H1054" s="50">
        <v>118474.0</v>
      </c>
      <c r="I1054" s="98">
        <f t="shared" si="3"/>
        <v>0.06611354576</v>
      </c>
      <c r="J1054" s="50">
        <v>121001.0</v>
      </c>
      <c r="K1054" s="98">
        <f t="shared" si="4"/>
        <v>0.02132957442</v>
      </c>
      <c r="L1054" s="98">
        <f t="shared" si="7"/>
        <v>2.236965303</v>
      </c>
    </row>
    <row r="1055">
      <c r="A1055" s="20" t="s">
        <v>1745</v>
      </c>
      <c r="B1055" s="29" t="s">
        <v>1969</v>
      </c>
      <c r="C1055" s="50">
        <v>10065.0</v>
      </c>
      <c r="D1055" s="50">
        <v>21832.0</v>
      </c>
      <c r="E1055" s="98">
        <f t="shared" si="6"/>
        <v>1.169100845</v>
      </c>
      <c r="F1055" s="50">
        <v>19831.0</v>
      </c>
      <c r="G1055" s="98">
        <f t="shared" si="2"/>
        <v>-0.09165445218</v>
      </c>
      <c r="H1055" s="50">
        <v>18756.0</v>
      </c>
      <c r="I1055" s="98">
        <f t="shared" si="3"/>
        <v>-0.05420805809</v>
      </c>
      <c r="J1055" s="50">
        <v>19378.0</v>
      </c>
      <c r="K1055" s="98">
        <f t="shared" si="4"/>
        <v>0.03316272126</v>
      </c>
      <c r="L1055" s="98">
        <f t="shared" si="7"/>
        <v>0.9252856433</v>
      </c>
    </row>
    <row r="1056">
      <c r="A1056" s="20" t="s">
        <v>1999</v>
      </c>
      <c r="B1056" s="29" t="s">
        <v>1969</v>
      </c>
      <c r="C1056" s="50">
        <v>13973.0</v>
      </c>
      <c r="D1056" s="50">
        <v>19466.0</v>
      </c>
      <c r="E1056" s="98">
        <f t="shared" si="6"/>
        <v>0.3931152938</v>
      </c>
      <c r="F1056" s="50">
        <v>17765.0</v>
      </c>
      <c r="G1056" s="98">
        <f t="shared" si="2"/>
        <v>-0.08738312956</v>
      </c>
      <c r="H1056" s="50">
        <v>15738.0</v>
      </c>
      <c r="I1056" s="98">
        <f t="shared" si="3"/>
        <v>-0.1141007599</v>
      </c>
      <c r="J1056" s="50">
        <v>16902.0</v>
      </c>
      <c r="K1056" s="98">
        <f t="shared" si="4"/>
        <v>0.07396111323</v>
      </c>
      <c r="L1056" s="98">
        <f t="shared" si="7"/>
        <v>0.2096185501</v>
      </c>
    </row>
    <row r="1057">
      <c r="A1057" s="20" t="s">
        <v>2000</v>
      </c>
      <c r="B1057" s="29" t="s">
        <v>1969</v>
      </c>
      <c r="C1057" s="50">
        <v>6893.0</v>
      </c>
      <c r="D1057" s="50">
        <v>14005.0</v>
      </c>
      <c r="E1057" s="98">
        <f t="shared" si="6"/>
        <v>1.031771362</v>
      </c>
      <c r="F1057" s="50">
        <v>17237.0</v>
      </c>
      <c r="G1057" s="98">
        <f t="shared" si="2"/>
        <v>0.2307747233</v>
      </c>
      <c r="H1057" s="50">
        <v>19150.0</v>
      </c>
      <c r="I1057" s="98">
        <f t="shared" si="3"/>
        <v>0.1109821895</v>
      </c>
      <c r="J1057" s="50">
        <v>27094.0</v>
      </c>
      <c r="K1057" s="98">
        <f t="shared" si="4"/>
        <v>0.4148302872</v>
      </c>
      <c r="L1057" s="98">
        <f t="shared" si="7"/>
        <v>2.930654287</v>
      </c>
    </row>
    <row r="1058">
      <c r="A1058" s="20" t="s">
        <v>2001</v>
      </c>
      <c r="B1058" s="29" t="s">
        <v>1969</v>
      </c>
      <c r="C1058" s="50">
        <v>1553.0</v>
      </c>
      <c r="D1058" s="50">
        <v>10606.0</v>
      </c>
      <c r="E1058" s="98">
        <f t="shared" si="6"/>
        <v>5.829362524</v>
      </c>
      <c r="F1058" s="50">
        <v>9004.0</v>
      </c>
      <c r="G1058" s="98">
        <f t="shared" si="2"/>
        <v>-0.1510465774</v>
      </c>
      <c r="H1058" s="50">
        <v>6992.0</v>
      </c>
      <c r="I1058" s="98">
        <f t="shared" si="3"/>
        <v>-0.2234562417</v>
      </c>
      <c r="J1058" s="50">
        <v>8034.0</v>
      </c>
      <c r="K1058" s="98">
        <f t="shared" si="4"/>
        <v>0.14902746</v>
      </c>
      <c r="L1058" s="98">
        <f t="shared" si="7"/>
        <v>4.173213136</v>
      </c>
    </row>
    <row r="1059">
      <c r="A1059" s="20" t="s">
        <v>285</v>
      </c>
      <c r="B1059" s="29" t="s">
        <v>1969</v>
      </c>
      <c r="C1059" s="50">
        <v>33624.0</v>
      </c>
      <c r="D1059" s="50">
        <v>32917.0</v>
      </c>
      <c r="E1059" s="98">
        <f t="shared" si="6"/>
        <v>-0.02102664763</v>
      </c>
      <c r="F1059" s="50">
        <v>37115.0</v>
      </c>
      <c r="G1059" s="98">
        <f t="shared" si="2"/>
        <v>0.1275328857</v>
      </c>
      <c r="H1059" s="50">
        <v>52485.0</v>
      </c>
      <c r="I1059" s="98">
        <f t="shared" si="3"/>
        <v>0.414118281</v>
      </c>
      <c r="J1059" s="50">
        <v>58620.0</v>
      </c>
      <c r="K1059" s="98">
        <f t="shared" si="4"/>
        <v>0.1168905402</v>
      </c>
      <c r="L1059" s="98">
        <f t="shared" si="7"/>
        <v>0.7433975732</v>
      </c>
    </row>
    <row r="1060">
      <c r="A1060" s="20" t="s">
        <v>2002</v>
      </c>
      <c r="B1060" s="29" t="s">
        <v>1969</v>
      </c>
      <c r="C1060" s="50">
        <v>33148.0</v>
      </c>
      <c r="D1060" s="50">
        <v>32069.0</v>
      </c>
      <c r="E1060" s="98">
        <f t="shared" si="6"/>
        <v>-0.03255098347</v>
      </c>
      <c r="F1060" s="50">
        <v>30441.0</v>
      </c>
      <c r="G1060" s="98">
        <f t="shared" si="2"/>
        <v>-0.05076553681</v>
      </c>
      <c r="H1060" s="50">
        <v>27471.0</v>
      </c>
      <c r="I1060" s="98">
        <f t="shared" si="3"/>
        <v>-0.09756578299</v>
      </c>
      <c r="J1060" s="50">
        <v>28581.0</v>
      </c>
      <c r="K1060" s="98">
        <f t="shared" si="4"/>
        <v>0.04040624659</v>
      </c>
      <c r="L1060" s="98">
        <f t="shared" si="7"/>
        <v>-0.1377760348</v>
      </c>
    </row>
    <row r="1061">
      <c r="A1061" s="20" t="s">
        <v>2003</v>
      </c>
      <c r="B1061" s="29" t="s">
        <v>1969</v>
      </c>
      <c r="C1061" s="50">
        <v>467.0</v>
      </c>
      <c r="D1061" s="50">
        <f>3755+2027</f>
        <v>5782</v>
      </c>
      <c r="E1061" s="98">
        <f t="shared" si="6"/>
        <v>11.38115632</v>
      </c>
      <c r="F1061" s="50">
        <f>4089+1783</f>
        <v>5872</v>
      </c>
      <c r="G1061" s="98">
        <f t="shared" si="2"/>
        <v>0.01556554825</v>
      </c>
      <c r="H1061" s="50">
        <f>2814+1723</f>
        <v>4537</v>
      </c>
      <c r="I1061" s="98">
        <f t="shared" si="3"/>
        <v>-0.2273501362</v>
      </c>
      <c r="J1061" s="50">
        <f>3840+2543</f>
        <v>6383</v>
      </c>
      <c r="K1061" s="98">
        <f t="shared" si="4"/>
        <v>0.4068767908</v>
      </c>
      <c r="L1061" s="98">
        <f t="shared" si="7"/>
        <v>12.66809422</v>
      </c>
    </row>
    <row r="1062">
      <c r="A1062" s="20" t="s">
        <v>2004</v>
      </c>
      <c r="B1062" s="29" t="s">
        <v>1969</v>
      </c>
      <c r="C1062" s="50">
        <v>26586.0</v>
      </c>
      <c r="D1062" s="50">
        <v>40577.0</v>
      </c>
      <c r="E1062" s="98">
        <f t="shared" si="6"/>
        <v>0.5262544196</v>
      </c>
      <c r="F1062" s="50">
        <v>62362.0</v>
      </c>
      <c r="G1062" s="98">
        <f t="shared" si="2"/>
        <v>0.5368804988</v>
      </c>
      <c r="H1062" s="50">
        <v>84630.0</v>
      </c>
      <c r="I1062" s="98">
        <f t="shared" si="3"/>
        <v>0.3570764247</v>
      </c>
      <c r="J1062" s="50">
        <v>94501.0</v>
      </c>
      <c r="K1062" s="98">
        <f t="shared" si="4"/>
        <v>0.1166371263</v>
      </c>
      <c r="L1062" s="98">
        <f t="shared" si="7"/>
        <v>2.554539983</v>
      </c>
    </row>
    <row r="1063">
      <c r="A1063" s="20" t="s">
        <v>2005</v>
      </c>
      <c r="B1063" s="29" t="s">
        <v>1969</v>
      </c>
      <c r="C1063" s="50">
        <v>14688.0</v>
      </c>
      <c r="D1063" s="50">
        <v>19220.0</v>
      </c>
      <c r="E1063" s="98">
        <f t="shared" si="6"/>
        <v>0.3085511983</v>
      </c>
      <c r="F1063" s="50">
        <v>17378.0</v>
      </c>
      <c r="G1063" s="98">
        <f t="shared" si="2"/>
        <v>-0.09583766909</v>
      </c>
      <c r="H1063" s="50">
        <v>17029.0</v>
      </c>
      <c r="I1063" s="98">
        <f t="shared" si="3"/>
        <v>-0.02008286339</v>
      </c>
      <c r="J1063" s="50">
        <v>19286.0</v>
      </c>
      <c r="K1063" s="98">
        <f t="shared" si="4"/>
        <v>0.1325386106</v>
      </c>
      <c r="L1063" s="98">
        <f t="shared" si="7"/>
        <v>0.3130446623</v>
      </c>
    </row>
    <row r="1064">
      <c r="A1064" s="20" t="s">
        <v>2006</v>
      </c>
      <c r="B1064" s="29" t="s">
        <v>1969</v>
      </c>
      <c r="C1064" s="50">
        <v>41537.0</v>
      </c>
      <c r="D1064" s="50">
        <v>49576.0</v>
      </c>
      <c r="E1064" s="98">
        <f t="shared" si="6"/>
        <v>0.1935382912</v>
      </c>
      <c r="F1064" s="50">
        <v>90050.0</v>
      </c>
      <c r="G1064" s="98">
        <f t="shared" si="2"/>
        <v>0.8164030983</v>
      </c>
      <c r="H1064" s="50">
        <v>211251.0</v>
      </c>
      <c r="I1064" s="98">
        <f t="shared" si="3"/>
        <v>1.345930039</v>
      </c>
      <c r="J1064" s="50">
        <v>254068.0</v>
      </c>
      <c r="K1064" s="98">
        <f t="shared" si="4"/>
        <v>0.2026830642</v>
      </c>
      <c r="L1064" s="98">
        <f t="shared" si="7"/>
        <v>5.116667068</v>
      </c>
    </row>
    <row r="1065">
      <c r="A1065" s="20" t="s">
        <v>2007</v>
      </c>
      <c r="B1065" s="29" t="s">
        <v>1969</v>
      </c>
      <c r="C1065" s="50">
        <v>11699.0</v>
      </c>
      <c r="D1065" s="50">
        <v>18379.0</v>
      </c>
      <c r="E1065" s="98">
        <f t="shared" si="6"/>
        <v>0.5709889734</v>
      </c>
      <c r="F1065" s="50">
        <v>15601.0</v>
      </c>
      <c r="G1065" s="98">
        <f t="shared" si="2"/>
        <v>-0.1511507699</v>
      </c>
      <c r="H1065" s="50">
        <v>13805.0</v>
      </c>
      <c r="I1065" s="98">
        <f t="shared" si="3"/>
        <v>-0.1151208256</v>
      </c>
      <c r="J1065" s="50">
        <v>14812.0</v>
      </c>
      <c r="K1065" s="98">
        <f t="shared" si="4"/>
        <v>0.0729445853</v>
      </c>
      <c r="L1065" s="98">
        <f t="shared" si="7"/>
        <v>0.2660911189</v>
      </c>
    </row>
    <row r="1066">
      <c r="A1066" s="20" t="s">
        <v>2008</v>
      </c>
      <c r="B1066" s="29" t="s">
        <v>1969</v>
      </c>
      <c r="C1066" s="50">
        <v>1914.0</v>
      </c>
      <c r="D1066" s="50">
        <v>8907.0</v>
      </c>
      <c r="E1066" s="98">
        <f t="shared" si="6"/>
        <v>3.653605016</v>
      </c>
      <c r="F1066" s="50">
        <v>7786.0</v>
      </c>
      <c r="G1066" s="98">
        <f t="shared" si="2"/>
        <v>-0.1258560683</v>
      </c>
      <c r="H1066" s="50">
        <v>6595.0</v>
      </c>
      <c r="I1066" s="98">
        <f t="shared" si="3"/>
        <v>-0.1529668636</v>
      </c>
      <c r="J1066" s="50">
        <v>8720.0</v>
      </c>
      <c r="K1066" s="98">
        <f t="shared" si="4"/>
        <v>0.3222137983</v>
      </c>
      <c r="L1066" s="98">
        <f t="shared" si="7"/>
        <v>3.555903866</v>
      </c>
    </row>
    <row r="1067">
      <c r="A1067" s="20" t="s">
        <v>2009</v>
      </c>
      <c r="B1067" s="29" t="s">
        <v>1969</v>
      </c>
      <c r="C1067" s="50">
        <v>2565.0</v>
      </c>
      <c r="D1067" s="50">
        <v>31983.0</v>
      </c>
      <c r="E1067" s="98">
        <f t="shared" si="6"/>
        <v>11.46900585</v>
      </c>
      <c r="F1067" s="50">
        <v>45653.0</v>
      </c>
      <c r="G1067" s="98">
        <f t="shared" si="2"/>
        <v>0.427414564</v>
      </c>
      <c r="H1067" s="50">
        <v>42691.0</v>
      </c>
      <c r="I1067" s="98">
        <f t="shared" si="3"/>
        <v>-0.06488073073</v>
      </c>
      <c r="J1067" s="50">
        <v>43156.0</v>
      </c>
      <c r="K1067" s="98">
        <f t="shared" si="4"/>
        <v>0.01089222553</v>
      </c>
      <c r="L1067" s="98">
        <f t="shared" si="7"/>
        <v>15.82495127</v>
      </c>
    </row>
    <row r="1068">
      <c r="A1068" s="20" t="s">
        <v>980</v>
      </c>
      <c r="B1068" s="29" t="s">
        <v>1969</v>
      </c>
      <c r="C1068" s="50">
        <v>10777.0</v>
      </c>
      <c r="D1068" s="50">
        <v>17889.0</v>
      </c>
      <c r="E1068" s="98">
        <f t="shared" si="6"/>
        <v>0.659923912</v>
      </c>
      <c r="F1068" s="50">
        <v>15221.0</v>
      </c>
      <c r="G1068" s="98">
        <f t="shared" si="2"/>
        <v>-0.1491419308</v>
      </c>
      <c r="H1068" s="50">
        <v>12806.0</v>
      </c>
      <c r="I1068" s="98">
        <f t="shared" si="3"/>
        <v>-0.1586623744</v>
      </c>
      <c r="J1068" s="50">
        <v>13309.0</v>
      </c>
      <c r="K1068" s="98">
        <f t="shared" si="4"/>
        <v>0.03927846322</v>
      </c>
      <c r="L1068" s="98">
        <f t="shared" si="7"/>
        <v>0.2349447898</v>
      </c>
    </row>
    <row r="1069">
      <c r="A1069" s="20" t="s">
        <v>1098</v>
      </c>
      <c r="B1069" s="29" t="s">
        <v>1969</v>
      </c>
      <c r="C1069" s="50">
        <v>1974.0</v>
      </c>
      <c r="D1069" s="50">
        <v>6552.0</v>
      </c>
      <c r="E1069" s="98">
        <f t="shared" si="6"/>
        <v>2.319148936</v>
      </c>
      <c r="F1069" s="50">
        <v>6043.0</v>
      </c>
      <c r="G1069" s="98">
        <f t="shared" si="2"/>
        <v>-0.07768620269</v>
      </c>
      <c r="H1069" s="50">
        <v>5554.0</v>
      </c>
      <c r="I1069" s="98">
        <f t="shared" si="3"/>
        <v>-0.08092007281</v>
      </c>
      <c r="J1069" s="50">
        <v>5827.0</v>
      </c>
      <c r="K1069" s="98">
        <f t="shared" si="4"/>
        <v>0.04915376305</v>
      </c>
      <c r="L1069" s="98">
        <f t="shared" si="7"/>
        <v>1.951874367</v>
      </c>
    </row>
    <row r="1070">
      <c r="A1070" s="20" t="s">
        <v>1829</v>
      </c>
      <c r="B1070" s="29" t="s">
        <v>1969</v>
      </c>
      <c r="C1070" s="50">
        <v>33126.0</v>
      </c>
      <c r="D1070" s="50">
        <v>45301.0</v>
      </c>
      <c r="E1070" s="98">
        <f t="shared" si="6"/>
        <v>0.3675360744</v>
      </c>
      <c r="F1070" s="50">
        <v>59660.0</v>
      </c>
      <c r="G1070" s="98">
        <f t="shared" si="2"/>
        <v>0.3169687203</v>
      </c>
      <c r="H1070" s="50">
        <v>54858.0</v>
      </c>
      <c r="I1070" s="98">
        <f t="shared" si="3"/>
        <v>-0.08048944016</v>
      </c>
      <c r="J1070" s="50">
        <v>47660.0</v>
      </c>
      <c r="K1070" s="98">
        <f t="shared" si="4"/>
        <v>-0.1312114915</v>
      </c>
      <c r="L1070" s="98">
        <f t="shared" si="7"/>
        <v>0.4387490189</v>
      </c>
    </row>
    <row r="1071">
      <c r="A1071" s="20" t="s">
        <v>2010</v>
      </c>
      <c r="B1071" s="29" t="s">
        <v>1969</v>
      </c>
      <c r="C1071" s="50">
        <v>3113.0</v>
      </c>
      <c r="D1071" s="50">
        <v>11249.0</v>
      </c>
      <c r="E1071" s="98">
        <f t="shared" si="6"/>
        <v>2.613556055</v>
      </c>
      <c r="F1071" s="50">
        <v>12250.0</v>
      </c>
      <c r="G1071" s="98">
        <f t="shared" si="2"/>
        <v>0.08898568762</v>
      </c>
      <c r="H1071" s="50">
        <v>11330.0</v>
      </c>
      <c r="I1071" s="98">
        <f t="shared" si="3"/>
        <v>-0.07510204082</v>
      </c>
      <c r="J1071" s="50">
        <v>12131.0</v>
      </c>
      <c r="K1071" s="98">
        <f t="shared" si="4"/>
        <v>0.0706972639</v>
      </c>
      <c r="L1071" s="98">
        <f t="shared" si="7"/>
        <v>2.896884035</v>
      </c>
    </row>
    <row r="1072">
      <c r="A1072" s="20" t="s">
        <v>2011</v>
      </c>
      <c r="B1072" s="29" t="s">
        <v>1969</v>
      </c>
      <c r="C1072" s="50">
        <v>1459.0</v>
      </c>
      <c r="D1072" s="50">
        <v>2274.0</v>
      </c>
      <c r="E1072" s="98">
        <f t="shared" si="6"/>
        <v>0.558601782</v>
      </c>
      <c r="F1072" s="50">
        <v>3668.0</v>
      </c>
      <c r="G1072" s="98">
        <f t="shared" si="2"/>
        <v>0.6130167106</v>
      </c>
      <c r="H1072" s="50">
        <v>2055.0</v>
      </c>
      <c r="I1072" s="98">
        <f t="shared" si="3"/>
        <v>-0.4397491821</v>
      </c>
      <c r="J1072" s="50">
        <v>2032.0</v>
      </c>
      <c r="K1072" s="98">
        <f t="shared" si="4"/>
        <v>-0.01119221411</v>
      </c>
      <c r="L1072" s="98">
        <f t="shared" si="7"/>
        <v>0.3927347498</v>
      </c>
    </row>
    <row r="1073">
      <c r="A1073" s="20" t="s">
        <v>2012</v>
      </c>
      <c r="B1073" s="29" t="s">
        <v>1969</v>
      </c>
      <c r="C1073" s="50">
        <v>59095.0</v>
      </c>
      <c r="D1073" s="50">
        <v>89290.0</v>
      </c>
      <c r="E1073" s="98">
        <f t="shared" si="6"/>
        <v>0.5109569338</v>
      </c>
      <c r="F1073" s="50">
        <v>130468.0</v>
      </c>
      <c r="G1073" s="98">
        <f t="shared" si="2"/>
        <v>0.4611714638</v>
      </c>
      <c r="H1073" s="50">
        <v>120717.0</v>
      </c>
      <c r="I1073" s="98">
        <f t="shared" si="3"/>
        <v>-0.07473863323</v>
      </c>
      <c r="J1073" s="50">
        <v>100286.0</v>
      </c>
      <c r="K1073" s="98">
        <f t="shared" si="4"/>
        <v>-0.169247082</v>
      </c>
      <c r="L1073" s="98">
        <f t="shared" si="7"/>
        <v>0.6970302056</v>
      </c>
    </row>
    <row r="1074">
      <c r="A1074" s="20" t="s">
        <v>2013</v>
      </c>
      <c r="B1074" s="29" t="s">
        <v>1969</v>
      </c>
      <c r="C1074" s="50">
        <v>26341.0</v>
      </c>
      <c r="D1074" s="50">
        <v>33930.0</v>
      </c>
      <c r="E1074" s="98">
        <f t="shared" si="6"/>
        <v>0.2881059945</v>
      </c>
      <c r="F1074" s="50">
        <v>30114.0</v>
      </c>
      <c r="G1074" s="98">
        <f t="shared" si="2"/>
        <v>-0.1124668435</v>
      </c>
      <c r="H1074" s="50">
        <v>27571.0</v>
      </c>
      <c r="I1074" s="98">
        <f t="shared" si="3"/>
        <v>-0.08444577273</v>
      </c>
      <c r="J1074" s="50">
        <v>31237.0</v>
      </c>
      <c r="K1074" s="98">
        <f t="shared" si="4"/>
        <v>0.1329657974</v>
      </c>
      <c r="L1074" s="98">
        <f t="shared" si="7"/>
        <v>0.1858699366</v>
      </c>
    </row>
    <row r="1075">
      <c r="A1075" s="20" t="s">
        <v>2014</v>
      </c>
      <c r="B1075" s="29" t="s">
        <v>1969</v>
      </c>
      <c r="C1075" s="50">
        <v>27059.0</v>
      </c>
      <c r="D1075" s="50">
        <v>33246.0</v>
      </c>
      <c r="E1075" s="98">
        <f t="shared" si="6"/>
        <v>0.2286485088</v>
      </c>
      <c r="F1075" s="50">
        <v>41207.0</v>
      </c>
      <c r="G1075" s="98">
        <f t="shared" si="2"/>
        <v>0.2394573783</v>
      </c>
      <c r="H1075" s="50">
        <v>39517.0</v>
      </c>
      <c r="I1075" s="98">
        <f t="shared" si="3"/>
        <v>-0.04101244934</v>
      </c>
      <c r="J1075" s="50">
        <v>35924.0</v>
      </c>
      <c r="K1075" s="98">
        <f t="shared" si="4"/>
        <v>-0.09092289394</v>
      </c>
      <c r="L1075" s="98">
        <f t="shared" si="7"/>
        <v>0.3276174286</v>
      </c>
    </row>
    <row r="1076">
      <c r="A1076" s="20" t="s">
        <v>1416</v>
      </c>
      <c r="B1076" s="29" t="s">
        <v>1969</v>
      </c>
      <c r="C1076" s="50">
        <v>46197.0</v>
      </c>
      <c r="D1076" s="50">
        <v>52341.0</v>
      </c>
      <c r="E1076" s="98">
        <f t="shared" si="6"/>
        <v>0.1329956491</v>
      </c>
      <c r="F1076" s="50">
        <v>76222.0</v>
      </c>
      <c r="G1076" s="98">
        <f t="shared" si="2"/>
        <v>0.4562580004</v>
      </c>
      <c r="H1076" s="50">
        <v>67563.0</v>
      </c>
      <c r="I1076" s="98">
        <f t="shared" si="3"/>
        <v>-0.113602372</v>
      </c>
      <c r="J1076" s="50">
        <v>58009.0</v>
      </c>
      <c r="K1076" s="98">
        <f t="shared" si="4"/>
        <v>-0.1414087592</v>
      </c>
      <c r="L1076" s="98">
        <f t="shared" si="7"/>
        <v>0.2556875988</v>
      </c>
    </row>
    <row r="1077">
      <c r="A1077" s="20" t="s">
        <v>1789</v>
      </c>
      <c r="B1077" s="29" t="s">
        <v>1969</v>
      </c>
      <c r="C1077" s="50">
        <v>26626.0</v>
      </c>
      <c r="D1077" s="50">
        <v>25499.0</v>
      </c>
      <c r="E1077" s="98">
        <f t="shared" si="6"/>
        <v>-0.04232704875</v>
      </c>
      <c r="F1077" s="50">
        <v>31749.0</v>
      </c>
      <c r="G1077" s="98">
        <f t="shared" si="2"/>
        <v>0.2451076513</v>
      </c>
      <c r="H1077" s="50">
        <v>30618.0</v>
      </c>
      <c r="I1077" s="98">
        <f t="shared" si="3"/>
        <v>-0.03562316923</v>
      </c>
      <c r="J1077" s="50">
        <v>26818.0</v>
      </c>
      <c r="K1077" s="98">
        <f t="shared" si="4"/>
        <v>-0.1241100007</v>
      </c>
      <c r="L1077" s="98">
        <f t="shared" si="7"/>
        <v>0.00721099677</v>
      </c>
    </row>
    <row r="1078">
      <c r="A1078" s="20" t="s">
        <v>2015</v>
      </c>
      <c r="B1078" s="29" t="s">
        <v>1969</v>
      </c>
      <c r="C1078" s="50">
        <v>25738.0</v>
      </c>
      <c r="D1078" s="50">
        <v>34913.0</v>
      </c>
      <c r="E1078" s="98">
        <f t="shared" si="6"/>
        <v>0.3564768047</v>
      </c>
      <c r="F1078" s="50">
        <v>35694.0</v>
      </c>
      <c r="G1078" s="98">
        <f t="shared" si="2"/>
        <v>0.02236989087</v>
      </c>
      <c r="H1078" s="50">
        <v>32934.0</v>
      </c>
      <c r="I1078" s="98">
        <f t="shared" si="3"/>
        <v>-0.07732391999</v>
      </c>
      <c r="J1078" s="50">
        <v>33320.0</v>
      </c>
      <c r="K1078" s="98">
        <f t="shared" si="4"/>
        <v>0.01172041052</v>
      </c>
      <c r="L1078" s="98">
        <f t="shared" si="7"/>
        <v>0.2945838838</v>
      </c>
    </row>
    <row r="1079">
      <c r="A1079" s="20" t="s">
        <v>1053</v>
      </c>
      <c r="B1079" s="29" t="s">
        <v>1969</v>
      </c>
      <c r="C1079" s="50">
        <v>30807.0</v>
      </c>
      <c r="D1079" s="50">
        <v>33185.0</v>
      </c>
      <c r="E1079" s="98">
        <f t="shared" si="6"/>
        <v>0.07719024897</v>
      </c>
      <c r="F1079" s="50">
        <v>35111.0</v>
      </c>
      <c r="G1079" s="98">
        <f t="shared" si="2"/>
        <v>0.0580382703</v>
      </c>
      <c r="H1079" s="50">
        <v>32637.0</v>
      </c>
      <c r="I1079" s="98">
        <f t="shared" si="3"/>
        <v>-0.0704622483</v>
      </c>
      <c r="J1079" s="50">
        <v>30715.0</v>
      </c>
      <c r="K1079" s="98">
        <f t="shared" si="4"/>
        <v>-0.05889021663</v>
      </c>
      <c r="L1079" s="98">
        <f t="shared" si="7"/>
        <v>-0.002986334275</v>
      </c>
    </row>
    <row r="1080">
      <c r="A1080" s="20" t="s">
        <v>2016</v>
      </c>
      <c r="B1080" s="29" t="s">
        <v>1969</v>
      </c>
      <c r="C1080" s="50">
        <v>41848.0</v>
      </c>
      <c r="D1080" s="50">
        <v>44714.0</v>
      </c>
      <c r="E1080" s="98">
        <f t="shared" si="6"/>
        <v>0.06848594915</v>
      </c>
      <c r="F1080" s="50">
        <v>80810.0</v>
      </c>
      <c r="G1080" s="98">
        <f t="shared" si="2"/>
        <v>0.8072639442</v>
      </c>
      <c r="H1080" s="50">
        <v>65530.0</v>
      </c>
      <c r="I1080" s="98">
        <f t="shared" si="3"/>
        <v>-0.1890855092</v>
      </c>
      <c r="J1080" s="50">
        <v>49520.0</v>
      </c>
      <c r="K1080" s="98">
        <f t="shared" si="4"/>
        <v>-0.2443155807</v>
      </c>
      <c r="L1080" s="98">
        <f t="shared" si="7"/>
        <v>0.1833301472</v>
      </c>
    </row>
    <row r="1081">
      <c r="A1081" s="20" t="s">
        <v>1190</v>
      </c>
      <c r="B1081" s="29" t="s">
        <v>1969</v>
      </c>
      <c r="C1081" s="50">
        <v>166444.0</v>
      </c>
      <c r="D1081" s="50">
        <v>531591.0</v>
      </c>
      <c r="E1081" s="98">
        <f t="shared" si="6"/>
        <v>2.193812934</v>
      </c>
      <c r="F1081" s="109">
        <v>1177645.0</v>
      </c>
      <c r="G1081" s="98">
        <f t="shared" si="2"/>
        <v>1.215321554</v>
      </c>
      <c r="H1081" s="50">
        <v>1888946.0</v>
      </c>
      <c r="I1081" s="98">
        <f t="shared" si="3"/>
        <v>0.6040029041</v>
      </c>
      <c r="J1081" s="109">
        <v>2015623.0</v>
      </c>
      <c r="K1081" s="98">
        <f t="shared" si="4"/>
        <v>0.06706226647</v>
      </c>
      <c r="L1081" s="98">
        <f t="shared" si="7"/>
        <v>11.10991685</v>
      </c>
    </row>
    <row r="1082">
      <c r="A1082" s="20" t="s">
        <v>2017</v>
      </c>
      <c r="B1082" s="29" t="s">
        <v>1969</v>
      </c>
      <c r="C1082" s="50">
        <v>6815.0</v>
      </c>
      <c r="D1082" s="50">
        <v>20769.0</v>
      </c>
      <c r="E1082" s="98">
        <f t="shared" si="6"/>
        <v>2.047542186</v>
      </c>
      <c r="F1082" s="50">
        <v>17976.0</v>
      </c>
      <c r="G1082" s="98">
        <f t="shared" si="2"/>
        <v>-0.134479272</v>
      </c>
      <c r="H1082" s="50">
        <v>16827.0</v>
      </c>
      <c r="I1082" s="98">
        <f t="shared" si="3"/>
        <v>-0.06391855808</v>
      </c>
      <c r="J1082" s="50">
        <v>18207.0</v>
      </c>
      <c r="K1082" s="98">
        <f t="shared" si="4"/>
        <v>0.08201105366</v>
      </c>
      <c r="L1082" s="98">
        <f t="shared" si="7"/>
        <v>1.67160675</v>
      </c>
    </row>
    <row r="1083">
      <c r="A1083" s="20" t="s">
        <v>2018</v>
      </c>
      <c r="B1083" s="29" t="s">
        <v>2019</v>
      </c>
      <c r="C1083" s="50">
        <v>366.0</v>
      </c>
      <c r="D1083" s="50">
        <v>10371.0</v>
      </c>
      <c r="E1083" s="98">
        <f t="shared" si="6"/>
        <v>27.33606557</v>
      </c>
      <c r="F1083" s="50">
        <v>15043.0</v>
      </c>
      <c r="G1083" s="98">
        <f t="shared" si="2"/>
        <v>0.4504869347</v>
      </c>
      <c r="H1083" s="50">
        <v>15009.0</v>
      </c>
      <c r="I1083" s="98">
        <f t="shared" si="3"/>
        <v>-0.002260187463</v>
      </c>
      <c r="J1083" s="50">
        <v>17865.0</v>
      </c>
      <c r="K1083" s="98">
        <f t="shared" si="4"/>
        <v>0.1902858285</v>
      </c>
      <c r="L1083" s="98">
        <f t="shared" si="7"/>
        <v>47.81147541</v>
      </c>
    </row>
    <row r="1084">
      <c r="A1084" s="20" t="s">
        <v>2020</v>
      </c>
      <c r="B1084" s="29" t="s">
        <v>2019</v>
      </c>
      <c r="C1084" s="50">
        <v>7108.0</v>
      </c>
      <c r="D1084" s="50">
        <v>12493.0</v>
      </c>
      <c r="E1084" s="98">
        <f t="shared" si="6"/>
        <v>0.7575970737</v>
      </c>
      <c r="F1084" s="50">
        <v>15626.0</v>
      </c>
      <c r="G1084" s="98">
        <f t="shared" si="2"/>
        <v>0.250780437</v>
      </c>
      <c r="H1084" s="50">
        <v>18415.0</v>
      </c>
      <c r="I1084" s="98">
        <f t="shared" si="3"/>
        <v>0.178484577</v>
      </c>
      <c r="J1084" s="50">
        <v>22443.0</v>
      </c>
      <c r="K1084" s="98">
        <f t="shared" si="4"/>
        <v>0.2187347271</v>
      </c>
      <c r="L1084" s="98">
        <f t="shared" si="7"/>
        <v>2.15742825</v>
      </c>
    </row>
    <row r="1085">
      <c r="A1085" s="20" t="s">
        <v>2021</v>
      </c>
      <c r="B1085" s="29" t="s">
        <v>2019</v>
      </c>
      <c r="C1085" s="50">
        <v>5218.0</v>
      </c>
      <c r="D1085" s="50">
        <v>18840.0</v>
      </c>
      <c r="E1085" s="98">
        <f t="shared" si="6"/>
        <v>2.610578766</v>
      </c>
      <c r="F1085" s="50">
        <v>22851.0</v>
      </c>
      <c r="G1085" s="98">
        <f t="shared" si="2"/>
        <v>0.2128980892</v>
      </c>
      <c r="H1085" s="50">
        <v>22503.0</v>
      </c>
      <c r="I1085" s="98">
        <f t="shared" si="3"/>
        <v>-0.01522909282</v>
      </c>
      <c r="J1085" s="50">
        <v>26562.0</v>
      </c>
      <c r="K1085" s="98">
        <f t="shared" si="4"/>
        <v>0.1803759499</v>
      </c>
      <c r="L1085" s="98">
        <f t="shared" si="7"/>
        <v>4.090456113</v>
      </c>
    </row>
    <row r="1086">
      <c r="A1086" s="20" t="s">
        <v>2022</v>
      </c>
      <c r="B1086" s="29" t="s">
        <v>2019</v>
      </c>
      <c r="C1086" s="50">
        <v>9775.0</v>
      </c>
      <c r="D1086" s="50">
        <v>120910.0</v>
      </c>
      <c r="E1086" s="98">
        <f t="shared" si="6"/>
        <v>11.36930946</v>
      </c>
      <c r="F1086" s="50">
        <v>156431.0</v>
      </c>
      <c r="G1086" s="98">
        <f t="shared" si="2"/>
        <v>0.2937804979</v>
      </c>
      <c r="H1086" s="50">
        <v>150732.0</v>
      </c>
      <c r="I1086" s="98">
        <f t="shared" si="3"/>
        <v>-0.03643139787</v>
      </c>
      <c r="J1086" s="50">
        <v>179256.0</v>
      </c>
      <c r="K1086" s="98">
        <f t="shared" si="4"/>
        <v>0.1892365258</v>
      </c>
      <c r="L1086" s="98">
        <f t="shared" si="7"/>
        <v>17.33820972</v>
      </c>
    </row>
    <row r="1087">
      <c r="A1087" s="20" t="s">
        <v>1258</v>
      </c>
      <c r="B1087" s="29" t="s">
        <v>2019</v>
      </c>
      <c r="C1087" s="50">
        <v>3012.0</v>
      </c>
      <c r="D1087" s="50">
        <v>11615.0</v>
      </c>
      <c r="E1087" s="98">
        <f t="shared" si="6"/>
        <v>2.8562417</v>
      </c>
      <c r="F1087" s="50">
        <v>14073.0</v>
      </c>
      <c r="G1087" s="98">
        <f t="shared" si="2"/>
        <v>0.2116229014</v>
      </c>
      <c r="H1087" s="50">
        <v>15056.0</v>
      </c>
      <c r="I1087" s="98">
        <f t="shared" si="3"/>
        <v>0.06985006751</v>
      </c>
      <c r="J1087" s="50">
        <v>16106.0</v>
      </c>
      <c r="K1087" s="98">
        <f t="shared" si="4"/>
        <v>0.06973963868</v>
      </c>
      <c r="L1087" s="98">
        <f t="shared" si="7"/>
        <v>4.347277556</v>
      </c>
    </row>
    <row r="1088">
      <c r="A1088" s="20" t="s">
        <v>2023</v>
      </c>
      <c r="B1088" s="29" t="s">
        <v>2019</v>
      </c>
      <c r="C1088" s="50">
        <v>3688.0</v>
      </c>
      <c r="D1088" s="50">
        <v>9367.0</v>
      </c>
      <c r="E1088" s="98">
        <f t="shared" si="6"/>
        <v>1.539859002</v>
      </c>
      <c r="F1088" s="50">
        <v>9766.0</v>
      </c>
      <c r="G1088" s="98">
        <f t="shared" si="2"/>
        <v>0.04259634888</v>
      </c>
      <c r="H1088" s="50">
        <v>9838.0</v>
      </c>
      <c r="I1088" s="98">
        <f t="shared" si="3"/>
        <v>0.007372516895</v>
      </c>
      <c r="J1088" s="50">
        <v>10447.0</v>
      </c>
      <c r="K1088" s="98">
        <f t="shared" si="4"/>
        <v>0.06190282578</v>
      </c>
      <c r="L1088" s="98">
        <f t="shared" si="7"/>
        <v>1.832700651</v>
      </c>
    </row>
    <row r="1089">
      <c r="A1089" s="20" t="s">
        <v>2024</v>
      </c>
      <c r="B1089" s="29" t="s">
        <v>2019</v>
      </c>
      <c r="C1089" s="50">
        <v>22889.0</v>
      </c>
      <c r="D1089" s="50">
        <v>29337.0</v>
      </c>
      <c r="E1089" s="98">
        <f t="shared" si="6"/>
        <v>0.2817073704</v>
      </c>
      <c r="F1089" s="50">
        <v>31477.0</v>
      </c>
      <c r="G1089" s="98">
        <f t="shared" si="2"/>
        <v>0.07294542728</v>
      </c>
      <c r="H1089" s="50">
        <v>33847.0</v>
      </c>
      <c r="I1089" s="98">
        <f t="shared" si="3"/>
        <v>0.07529307113</v>
      </c>
      <c r="J1089" s="50">
        <v>36203.0</v>
      </c>
      <c r="K1089" s="98">
        <f t="shared" si="4"/>
        <v>0.06960735073</v>
      </c>
      <c r="L1089" s="98">
        <f t="shared" si="7"/>
        <v>0.581676788</v>
      </c>
    </row>
    <row r="1090">
      <c r="A1090" s="20" t="s">
        <v>1725</v>
      </c>
      <c r="B1090" s="29" t="s">
        <v>2019</v>
      </c>
      <c r="C1090" s="50">
        <v>12018.0</v>
      </c>
      <c r="D1090" s="50">
        <v>20134.0</v>
      </c>
      <c r="E1090" s="98">
        <f t="shared" si="6"/>
        <v>0.6753203528</v>
      </c>
      <c r="F1090" s="50">
        <v>22421.0</v>
      </c>
      <c r="G1090" s="98">
        <f t="shared" si="2"/>
        <v>0.113588954</v>
      </c>
      <c r="H1090" s="50">
        <v>23428.0</v>
      </c>
      <c r="I1090" s="98">
        <f t="shared" si="3"/>
        <v>0.04491325097</v>
      </c>
      <c r="J1090" s="50">
        <v>25544.0</v>
      </c>
      <c r="K1090" s="98">
        <f t="shared" si="4"/>
        <v>0.09031927608</v>
      </c>
      <c r="L1090" s="98">
        <f t="shared" si="7"/>
        <v>1.125478449</v>
      </c>
    </row>
    <row r="1091">
      <c r="A1091" s="20" t="s">
        <v>1069</v>
      </c>
      <c r="B1091" s="29" t="s">
        <v>2019</v>
      </c>
      <c r="C1091" s="50">
        <v>1230.0</v>
      </c>
      <c r="D1091" s="50">
        <v>17559.0</v>
      </c>
      <c r="E1091" s="98">
        <f t="shared" si="6"/>
        <v>13.27560976</v>
      </c>
      <c r="F1091" s="50">
        <v>19391.0</v>
      </c>
      <c r="G1091" s="98">
        <f t="shared" si="2"/>
        <v>0.1043339598</v>
      </c>
      <c r="H1091" s="50">
        <v>21232.0</v>
      </c>
      <c r="I1091" s="98">
        <f t="shared" si="3"/>
        <v>0.09494095199</v>
      </c>
      <c r="J1091" s="50">
        <v>24212.0</v>
      </c>
      <c r="K1091" s="98">
        <f t="shared" si="4"/>
        <v>0.1403541824</v>
      </c>
      <c r="L1091" s="98">
        <f t="shared" si="7"/>
        <v>18.68455285</v>
      </c>
    </row>
    <row r="1092">
      <c r="A1092" s="20" t="s">
        <v>2025</v>
      </c>
      <c r="B1092" s="29" t="s">
        <v>2019</v>
      </c>
      <c r="C1092" s="50">
        <v>14140.0</v>
      </c>
      <c r="D1092" s="50">
        <v>17455.0</v>
      </c>
      <c r="E1092" s="98">
        <f t="shared" si="6"/>
        <v>0.2344413013</v>
      </c>
      <c r="F1092" s="50">
        <v>16946.0</v>
      </c>
      <c r="G1092" s="98">
        <f t="shared" si="2"/>
        <v>-0.02916069894</v>
      </c>
      <c r="H1092" s="50">
        <v>16936.0</v>
      </c>
      <c r="I1092" s="98">
        <f t="shared" si="3"/>
        <v>-0.0005901097604</v>
      </c>
      <c r="J1092" s="50">
        <v>17606.0</v>
      </c>
      <c r="K1092" s="98">
        <f t="shared" si="4"/>
        <v>0.0395606991</v>
      </c>
      <c r="L1092" s="98">
        <f t="shared" si="7"/>
        <v>0.2451202263</v>
      </c>
    </row>
    <row r="1093">
      <c r="A1093" s="20" t="s">
        <v>2026</v>
      </c>
      <c r="B1093" s="29" t="s">
        <v>2019</v>
      </c>
      <c r="C1093" s="50">
        <v>5408.0</v>
      </c>
      <c r="D1093" s="50">
        <v>13458.0</v>
      </c>
      <c r="E1093" s="98">
        <f t="shared" si="6"/>
        <v>1.488535503</v>
      </c>
      <c r="F1093" s="50">
        <v>15720.0</v>
      </c>
      <c r="G1093" s="98">
        <f t="shared" si="2"/>
        <v>0.1680784663</v>
      </c>
      <c r="H1093" s="50">
        <v>15762.0</v>
      </c>
      <c r="I1093" s="98">
        <f t="shared" si="3"/>
        <v>0.002671755725</v>
      </c>
      <c r="J1093" s="50">
        <v>16927.0</v>
      </c>
      <c r="K1093" s="98">
        <f t="shared" si="4"/>
        <v>0.07391194011</v>
      </c>
      <c r="L1093" s="98">
        <f t="shared" si="7"/>
        <v>2.129992604</v>
      </c>
    </row>
    <row r="1094">
      <c r="A1094" s="20" t="s">
        <v>2027</v>
      </c>
      <c r="B1094" s="29" t="s">
        <v>2019</v>
      </c>
      <c r="C1094" s="50">
        <v>7982.0</v>
      </c>
      <c r="D1094" s="50">
        <v>13537.0</v>
      </c>
      <c r="E1094" s="98">
        <f t="shared" si="6"/>
        <v>0.695940867</v>
      </c>
      <c r="F1094" s="50">
        <v>14445.0</v>
      </c>
      <c r="G1094" s="98">
        <f t="shared" si="2"/>
        <v>0.06707542291</v>
      </c>
      <c r="H1094" s="50">
        <v>13188.0</v>
      </c>
      <c r="I1094" s="98">
        <f t="shared" si="3"/>
        <v>-0.08701973001</v>
      </c>
      <c r="J1094" s="50">
        <v>13124.0</v>
      </c>
      <c r="K1094" s="98">
        <f t="shared" si="4"/>
        <v>-0.004852896573</v>
      </c>
      <c r="L1094" s="98">
        <f t="shared" si="7"/>
        <v>0.6441994488</v>
      </c>
    </row>
    <row r="1095">
      <c r="A1095" s="20" t="s">
        <v>532</v>
      </c>
      <c r="B1095" s="29" t="s">
        <v>2019</v>
      </c>
      <c r="C1095" s="50">
        <v>5887.0</v>
      </c>
      <c r="D1095" s="50">
        <v>19640.0</v>
      </c>
      <c r="E1095" s="98">
        <f t="shared" si="6"/>
        <v>2.33616443</v>
      </c>
      <c r="F1095" s="50">
        <v>21780.0</v>
      </c>
      <c r="G1095" s="98">
        <f t="shared" si="2"/>
        <v>0.1089613035</v>
      </c>
      <c r="H1095" s="50">
        <v>23120.0</v>
      </c>
      <c r="I1095" s="98">
        <f t="shared" si="3"/>
        <v>0.06152433425</v>
      </c>
      <c r="J1095" s="50">
        <v>25337.0</v>
      </c>
      <c r="K1095" s="98">
        <f t="shared" si="4"/>
        <v>0.09589100346</v>
      </c>
      <c r="L1095" s="98">
        <f t="shared" si="7"/>
        <v>3.303889927</v>
      </c>
    </row>
    <row r="1096">
      <c r="A1096" s="20" t="s">
        <v>1730</v>
      </c>
      <c r="B1096" s="29" t="s">
        <v>2019</v>
      </c>
      <c r="C1096" s="50">
        <v>65.0</v>
      </c>
      <c r="D1096" s="50">
        <v>1336.0</v>
      </c>
      <c r="E1096" s="98">
        <f t="shared" si="6"/>
        <v>19.55384615</v>
      </c>
      <c r="F1096" s="50">
        <v>1841.0</v>
      </c>
      <c r="G1096" s="98">
        <f t="shared" si="2"/>
        <v>0.377994012</v>
      </c>
      <c r="H1096" s="50">
        <v>2435.0</v>
      </c>
      <c r="I1096" s="98">
        <f t="shared" si="3"/>
        <v>0.3226507333</v>
      </c>
      <c r="J1096" s="50">
        <v>3030.0</v>
      </c>
      <c r="K1096" s="98">
        <f t="shared" si="4"/>
        <v>0.2443531828</v>
      </c>
      <c r="L1096" s="98">
        <f t="shared" si="7"/>
        <v>45.61538462</v>
      </c>
    </row>
    <row r="1097">
      <c r="A1097" s="20" t="s">
        <v>2028</v>
      </c>
      <c r="B1097" s="29" t="s">
        <v>2019</v>
      </c>
      <c r="C1097" s="50">
        <v>5533.0</v>
      </c>
      <c r="D1097" s="50">
        <v>12651.0</v>
      </c>
      <c r="E1097" s="98">
        <f t="shared" si="6"/>
        <v>1.28646304</v>
      </c>
      <c r="F1097" s="50">
        <v>14570.0</v>
      </c>
      <c r="G1097" s="98">
        <f t="shared" si="2"/>
        <v>0.1516876136</v>
      </c>
      <c r="H1097" s="50">
        <v>14782.0</v>
      </c>
      <c r="I1097" s="98">
        <f t="shared" si="3"/>
        <v>0.01455044612</v>
      </c>
      <c r="J1097" s="50">
        <v>16143.0</v>
      </c>
      <c r="K1097" s="98">
        <f t="shared" si="4"/>
        <v>0.09207143824</v>
      </c>
      <c r="L1097" s="98">
        <f t="shared" si="7"/>
        <v>1.917585397</v>
      </c>
    </row>
    <row r="1098">
      <c r="A1098" s="20" t="s">
        <v>2029</v>
      </c>
      <c r="B1098" s="29" t="s">
        <v>2019</v>
      </c>
      <c r="C1098" s="50">
        <v>17391.0</v>
      </c>
      <c r="D1098" s="50">
        <v>25171.0</v>
      </c>
      <c r="E1098" s="98">
        <f t="shared" si="6"/>
        <v>0.4473578288</v>
      </c>
      <c r="F1098" s="50">
        <v>28967.0</v>
      </c>
      <c r="G1098" s="98">
        <f t="shared" si="2"/>
        <v>0.1508084701</v>
      </c>
      <c r="H1098" s="50">
        <v>34592.0</v>
      </c>
      <c r="I1098" s="98">
        <f t="shared" si="3"/>
        <v>0.1941864881</v>
      </c>
      <c r="J1098" s="50">
        <v>39660.0</v>
      </c>
      <c r="K1098" s="98">
        <f t="shared" si="4"/>
        <v>0.1465078631</v>
      </c>
      <c r="L1098" s="98">
        <f t="shared" si="7"/>
        <v>1.280489909</v>
      </c>
    </row>
    <row r="1099">
      <c r="A1099" s="20" t="s">
        <v>1613</v>
      </c>
      <c r="B1099" s="29" t="s">
        <v>2019</v>
      </c>
      <c r="C1099" s="50">
        <v>11344.0</v>
      </c>
      <c r="D1099" s="50">
        <v>12094.0</v>
      </c>
      <c r="E1099" s="98">
        <f t="shared" si="6"/>
        <v>0.06611424542</v>
      </c>
      <c r="F1099" s="50">
        <v>12552.0</v>
      </c>
      <c r="G1099" s="98">
        <f t="shared" si="2"/>
        <v>0.03787001819</v>
      </c>
      <c r="H1099" s="50">
        <v>12127.0</v>
      </c>
      <c r="I1099" s="98">
        <f t="shared" si="3"/>
        <v>-0.03385914595</v>
      </c>
      <c r="J1099" s="50">
        <v>12931.0</v>
      </c>
      <c r="K1099" s="98">
        <f t="shared" si="4"/>
        <v>0.06629834254</v>
      </c>
      <c r="L1099" s="98">
        <f t="shared" si="7"/>
        <v>0.1398977433</v>
      </c>
    </row>
    <row r="1100">
      <c r="A1100" s="20" t="s">
        <v>1530</v>
      </c>
      <c r="B1100" s="29" t="s">
        <v>2019</v>
      </c>
      <c r="C1100" s="50">
        <v>9130.0</v>
      </c>
      <c r="D1100" s="50">
        <v>17669.0</v>
      </c>
      <c r="E1100" s="98">
        <f t="shared" si="6"/>
        <v>0.9352683461</v>
      </c>
      <c r="F1100" s="50">
        <v>19039.0</v>
      </c>
      <c r="G1100" s="98">
        <f t="shared" si="2"/>
        <v>0.07753692908</v>
      </c>
      <c r="H1100" s="50">
        <v>18813.0</v>
      </c>
      <c r="I1100" s="98">
        <f t="shared" si="3"/>
        <v>-0.01187037134</v>
      </c>
      <c r="J1100" s="50">
        <v>20369.0</v>
      </c>
      <c r="K1100" s="98">
        <f t="shared" si="4"/>
        <v>0.08270876522</v>
      </c>
      <c r="L1100" s="98">
        <f t="shared" si="7"/>
        <v>1.230996714</v>
      </c>
    </row>
    <row r="1101">
      <c r="A1101" s="20" t="s">
        <v>2030</v>
      </c>
      <c r="B1101" s="29" t="s">
        <v>2019</v>
      </c>
      <c r="C1101" s="50">
        <v>13016.0</v>
      </c>
      <c r="D1101" s="50">
        <v>19949.0</v>
      </c>
      <c r="E1101" s="98">
        <f t="shared" si="6"/>
        <v>0.5326521205</v>
      </c>
      <c r="F1101" s="50">
        <v>20998.0</v>
      </c>
      <c r="G1101" s="98">
        <f t="shared" si="2"/>
        <v>0.05258408943</v>
      </c>
      <c r="H1101" s="50">
        <v>21642.0</v>
      </c>
      <c r="I1101" s="98">
        <f t="shared" si="3"/>
        <v>0.03066958758</v>
      </c>
      <c r="J1101" s="50">
        <v>23941.0</v>
      </c>
      <c r="K1101" s="98">
        <f t="shared" si="4"/>
        <v>0.1062286295</v>
      </c>
      <c r="L1101" s="98">
        <f t="shared" si="7"/>
        <v>0.8393515673</v>
      </c>
    </row>
    <row r="1102">
      <c r="A1102" s="20" t="s">
        <v>2031</v>
      </c>
      <c r="B1102" s="29" t="s">
        <v>2019</v>
      </c>
      <c r="C1102" s="50">
        <v>28162.0</v>
      </c>
      <c r="D1102" s="50">
        <v>25680.0</v>
      </c>
      <c r="E1102" s="98">
        <f t="shared" si="6"/>
        <v>-0.0881329451</v>
      </c>
      <c r="F1102" s="50">
        <v>25330.0</v>
      </c>
      <c r="G1102" s="98">
        <f t="shared" si="2"/>
        <v>-0.01362928349</v>
      </c>
      <c r="H1102" s="50">
        <v>24642.0</v>
      </c>
      <c r="I1102" s="98">
        <f t="shared" si="3"/>
        <v>-0.02716146861</v>
      </c>
      <c r="J1102" s="50">
        <v>25830.0</v>
      </c>
      <c r="K1102" s="98">
        <f t="shared" si="4"/>
        <v>0.04821037253</v>
      </c>
      <c r="L1102" s="98">
        <f t="shared" si="7"/>
        <v>-0.08280661885</v>
      </c>
    </row>
    <row r="1103">
      <c r="A1103" s="20" t="s">
        <v>2032</v>
      </c>
      <c r="B1103" s="29" t="s">
        <v>2019</v>
      </c>
      <c r="C1103" s="50">
        <v>16069.0</v>
      </c>
      <c r="D1103" s="50">
        <v>22282.0</v>
      </c>
      <c r="E1103" s="98">
        <f t="shared" si="6"/>
        <v>0.386645093</v>
      </c>
      <c r="F1103" s="50">
        <v>24692.0</v>
      </c>
      <c r="G1103" s="98">
        <f t="shared" si="2"/>
        <v>0.1081590521</v>
      </c>
      <c r="H1103" s="50">
        <v>28748.0</v>
      </c>
      <c r="I1103" s="98">
        <f t="shared" si="3"/>
        <v>0.1642637291</v>
      </c>
      <c r="J1103" s="50">
        <v>31780.0</v>
      </c>
      <c r="K1103" s="98">
        <f t="shared" si="4"/>
        <v>0.1054682065</v>
      </c>
      <c r="L1103" s="98">
        <f t="shared" si="7"/>
        <v>0.9777210779</v>
      </c>
    </row>
    <row r="1104">
      <c r="A1104" s="20" t="s">
        <v>2033</v>
      </c>
      <c r="B1104" s="29" t="s">
        <v>2019</v>
      </c>
      <c r="C1104" s="50">
        <v>29651.0</v>
      </c>
      <c r="D1104" s="50">
        <v>31637.0</v>
      </c>
      <c r="E1104" s="98">
        <f t="shared" si="6"/>
        <v>0.06697919126</v>
      </c>
      <c r="F1104" s="50">
        <v>30799.0</v>
      </c>
      <c r="G1104" s="98">
        <f t="shared" si="2"/>
        <v>-0.02648797294</v>
      </c>
      <c r="H1104" s="50">
        <v>31317.0</v>
      </c>
      <c r="I1104" s="98">
        <f t="shared" si="3"/>
        <v>0.01681872788</v>
      </c>
      <c r="J1104" s="50">
        <v>31564.0</v>
      </c>
      <c r="K1104" s="98">
        <f t="shared" si="4"/>
        <v>0.007887090079</v>
      </c>
      <c r="L1104" s="98">
        <f t="shared" si="7"/>
        <v>0.06451721696</v>
      </c>
    </row>
    <row r="1105">
      <c r="A1105" s="20" t="s">
        <v>1440</v>
      </c>
      <c r="B1105" s="29" t="s">
        <v>2019</v>
      </c>
      <c r="C1105" s="50">
        <v>3004.0</v>
      </c>
      <c r="D1105" s="50">
        <v>9114.0</v>
      </c>
      <c r="E1105" s="98">
        <f t="shared" si="6"/>
        <v>2.033954727</v>
      </c>
      <c r="F1105" s="50">
        <v>9788.0</v>
      </c>
      <c r="G1105" s="98">
        <f t="shared" si="2"/>
        <v>0.07395216151</v>
      </c>
      <c r="H1105" s="50">
        <v>9558.0</v>
      </c>
      <c r="I1105" s="98">
        <f t="shared" si="3"/>
        <v>-0.02349816101</v>
      </c>
      <c r="J1105" s="50">
        <v>9828.0</v>
      </c>
      <c r="K1105" s="98">
        <f t="shared" si="4"/>
        <v>0.02824858757</v>
      </c>
      <c r="L1105" s="98">
        <f t="shared" si="7"/>
        <v>2.271637816</v>
      </c>
    </row>
    <row r="1106">
      <c r="A1106" s="20" t="s">
        <v>2034</v>
      </c>
      <c r="B1106" s="29" t="s">
        <v>2019</v>
      </c>
      <c r="C1106" s="50">
        <v>67013.0</v>
      </c>
      <c r="D1106" s="50">
        <v>333480.0</v>
      </c>
      <c r="E1106" s="98">
        <f t="shared" si="6"/>
        <v>3.976347873</v>
      </c>
      <c r="F1106" s="50">
        <v>415419.0</v>
      </c>
      <c r="G1106" s="98">
        <f t="shared" si="2"/>
        <v>0.2457088881</v>
      </c>
      <c r="H1106" s="50">
        <v>517785.0</v>
      </c>
      <c r="I1106" s="98">
        <f t="shared" si="3"/>
        <v>0.2464162689</v>
      </c>
      <c r="J1106" s="50">
        <v>568299.0</v>
      </c>
      <c r="K1106" s="98">
        <f t="shared" si="4"/>
        <v>0.09755786668</v>
      </c>
      <c r="L1106" s="98">
        <f t="shared" si="7"/>
        <v>7.48042917</v>
      </c>
    </row>
    <row r="1107">
      <c r="A1107" s="20" t="s">
        <v>2035</v>
      </c>
      <c r="B1107" s="29" t="s">
        <v>2019</v>
      </c>
      <c r="C1107" s="50">
        <v>16332.0</v>
      </c>
      <c r="D1107" s="50">
        <v>14297.0</v>
      </c>
      <c r="E1107" s="98">
        <f t="shared" si="6"/>
        <v>-0.1246020083</v>
      </c>
      <c r="F1107" s="50">
        <v>14013.0</v>
      </c>
      <c r="G1107" s="98">
        <f t="shared" si="2"/>
        <v>-0.0198643072</v>
      </c>
      <c r="H1107" s="50">
        <v>13845.0</v>
      </c>
      <c r="I1107" s="98">
        <f t="shared" si="3"/>
        <v>-0.01198886748</v>
      </c>
      <c r="J1107" s="50">
        <v>14735.0</v>
      </c>
      <c r="K1107" s="98">
        <f t="shared" si="4"/>
        <v>0.06428313471</v>
      </c>
      <c r="L1107" s="98">
        <f t="shared" si="7"/>
        <v>-0.09778349253</v>
      </c>
    </row>
    <row r="1108">
      <c r="A1108" s="20" t="s">
        <v>2036</v>
      </c>
      <c r="B1108" s="29" t="s">
        <v>2019</v>
      </c>
      <c r="C1108" s="50">
        <v>124.0</v>
      </c>
      <c r="D1108" s="50">
        <v>17208.0</v>
      </c>
      <c r="E1108" s="98">
        <f t="shared" si="6"/>
        <v>137.7741935</v>
      </c>
      <c r="F1108" s="50">
        <v>23876.0</v>
      </c>
      <c r="G1108" s="98">
        <f t="shared" si="2"/>
        <v>0.3874941887</v>
      </c>
      <c r="H1108" s="50">
        <v>27224.0</v>
      </c>
      <c r="I1108" s="98">
        <f t="shared" si="3"/>
        <v>0.1402244932</v>
      </c>
      <c r="J1108" s="50">
        <v>32996.0</v>
      </c>
      <c r="K1108" s="98">
        <f t="shared" si="4"/>
        <v>0.2120188069</v>
      </c>
      <c r="L1108" s="98">
        <f t="shared" si="7"/>
        <v>265.0967742</v>
      </c>
    </row>
    <row r="1109">
      <c r="A1109" s="20" t="s">
        <v>1227</v>
      </c>
      <c r="B1109" s="29" t="s">
        <v>2019</v>
      </c>
      <c r="C1109" s="50">
        <v>4806.0</v>
      </c>
      <c r="D1109" s="50">
        <v>14491.0</v>
      </c>
      <c r="E1109" s="98">
        <f t="shared" si="6"/>
        <v>2.015189347</v>
      </c>
      <c r="F1109" s="50">
        <v>15955.0</v>
      </c>
      <c r="G1109" s="98">
        <f t="shared" si="2"/>
        <v>0.1010282244</v>
      </c>
      <c r="H1109" s="50">
        <v>15863.0</v>
      </c>
      <c r="I1109" s="98">
        <f t="shared" si="3"/>
        <v>-0.005766217487</v>
      </c>
      <c r="J1109" s="50">
        <v>16805.0</v>
      </c>
      <c r="K1109" s="98">
        <f t="shared" si="4"/>
        <v>0.05938347097</v>
      </c>
      <c r="L1109" s="98">
        <f t="shared" si="7"/>
        <v>2.496670828</v>
      </c>
    </row>
    <row r="1110">
      <c r="A1110" s="20" t="s">
        <v>2037</v>
      </c>
      <c r="B1110" s="29" t="s">
        <v>2019</v>
      </c>
      <c r="C1110" s="50">
        <v>505.0</v>
      </c>
      <c r="D1110" s="50">
        <v>6461.0</v>
      </c>
      <c r="E1110" s="98">
        <f t="shared" si="6"/>
        <v>11.79405941</v>
      </c>
      <c r="F1110" s="50">
        <v>9086.0</v>
      </c>
      <c r="G1110" s="98">
        <f t="shared" si="2"/>
        <v>0.406283857</v>
      </c>
      <c r="H1110" s="50">
        <v>8658.0</v>
      </c>
      <c r="I1110" s="98">
        <f t="shared" si="3"/>
        <v>-0.04710543694</v>
      </c>
      <c r="J1110" s="50">
        <v>9651.0</v>
      </c>
      <c r="K1110" s="98">
        <f t="shared" si="4"/>
        <v>0.1146916147</v>
      </c>
      <c r="L1110" s="98">
        <f t="shared" si="7"/>
        <v>18.11089109</v>
      </c>
    </row>
    <row r="1111">
      <c r="A1111" s="20" t="s">
        <v>2038</v>
      </c>
      <c r="B1111" s="29" t="s">
        <v>2019</v>
      </c>
      <c r="C1111" s="50">
        <v>10159.0</v>
      </c>
      <c r="D1111" s="50">
        <v>18969.0</v>
      </c>
      <c r="E1111" s="98">
        <f t="shared" si="6"/>
        <v>0.8672113397</v>
      </c>
      <c r="F1111" s="50">
        <v>22060.0</v>
      </c>
      <c r="G1111" s="98">
        <f t="shared" si="2"/>
        <v>0.1629500764</v>
      </c>
      <c r="H1111" s="50">
        <v>23574.0</v>
      </c>
      <c r="I1111" s="98">
        <f t="shared" si="3"/>
        <v>0.06863100635</v>
      </c>
      <c r="J1111" s="50">
        <v>26524.0</v>
      </c>
      <c r="K1111" s="98">
        <f t="shared" si="4"/>
        <v>0.1251378637</v>
      </c>
      <c r="L1111" s="98">
        <f t="shared" si="7"/>
        <v>1.610886898</v>
      </c>
    </row>
    <row r="1112">
      <c r="A1112" s="20" t="s">
        <v>2039</v>
      </c>
      <c r="B1112" s="29" t="s">
        <v>2019</v>
      </c>
      <c r="C1112" s="50">
        <v>4891.0</v>
      </c>
      <c r="D1112" s="50">
        <f>15435+292</f>
        <v>15727</v>
      </c>
      <c r="E1112" s="98">
        <f t="shared" si="6"/>
        <v>2.215497853</v>
      </c>
      <c r="F1112" s="50">
        <v>15554.0</v>
      </c>
      <c r="G1112" s="98">
        <f t="shared" si="2"/>
        <v>-0.01100019075</v>
      </c>
      <c r="H1112" s="50">
        <v>15398.0</v>
      </c>
      <c r="I1112" s="98">
        <f t="shared" si="3"/>
        <v>-0.01002957439</v>
      </c>
      <c r="J1112" s="50">
        <v>15509.0</v>
      </c>
      <c r="K1112" s="98">
        <f t="shared" si="4"/>
        <v>0.007208728406</v>
      </c>
      <c r="L1112" s="98">
        <f t="shared" si="7"/>
        <v>2.170926191</v>
      </c>
    </row>
    <row r="1113">
      <c r="A1113" s="20" t="s">
        <v>1483</v>
      </c>
      <c r="B1113" s="29" t="s">
        <v>2019</v>
      </c>
      <c r="C1113" s="50">
        <v>106.0</v>
      </c>
      <c r="D1113" s="50">
        <v>8011.0</v>
      </c>
      <c r="E1113" s="98">
        <f t="shared" si="6"/>
        <v>74.5754717</v>
      </c>
      <c r="F1113" s="50">
        <v>8251.0</v>
      </c>
      <c r="G1113" s="98">
        <f t="shared" si="2"/>
        <v>0.02995880664</v>
      </c>
      <c r="H1113" s="50">
        <v>7068.0</v>
      </c>
      <c r="I1113" s="98">
        <f t="shared" si="3"/>
        <v>-0.1433765604</v>
      </c>
      <c r="J1113" s="50">
        <v>6956.0</v>
      </c>
      <c r="K1113" s="98">
        <f t="shared" si="4"/>
        <v>-0.01584606678</v>
      </c>
      <c r="L1113" s="98">
        <f t="shared" si="7"/>
        <v>64.62264151</v>
      </c>
    </row>
    <row r="1114">
      <c r="A1114" s="20" t="s">
        <v>2040</v>
      </c>
      <c r="B1114" s="29" t="s">
        <v>2019</v>
      </c>
      <c r="C1114" s="50">
        <v>16103.0</v>
      </c>
      <c r="D1114" s="50">
        <v>18609.0</v>
      </c>
      <c r="E1114" s="98">
        <f t="shared" si="6"/>
        <v>0.1556231758</v>
      </c>
      <c r="F1114" s="50">
        <v>17870.0</v>
      </c>
      <c r="G1114" s="98">
        <f t="shared" si="2"/>
        <v>-0.03971196733</v>
      </c>
      <c r="H1114" s="50">
        <v>17990.0</v>
      </c>
      <c r="I1114" s="98">
        <f t="shared" si="3"/>
        <v>0.006715165081</v>
      </c>
      <c r="J1114" s="50">
        <v>19227.0</v>
      </c>
      <c r="K1114" s="98">
        <f t="shared" si="4"/>
        <v>0.06876042246</v>
      </c>
      <c r="L1114" s="98">
        <f t="shared" si="7"/>
        <v>0.1940011178</v>
      </c>
    </row>
    <row r="1115">
      <c r="A1115" s="20" t="s">
        <v>1563</v>
      </c>
      <c r="B1115" s="29" t="s">
        <v>2019</v>
      </c>
      <c r="C1115" s="50">
        <v>2945.0</v>
      </c>
      <c r="D1115" s="50">
        <v>9874.0</v>
      </c>
      <c r="E1115" s="98">
        <f t="shared" si="6"/>
        <v>2.352801358</v>
      </c>
      <c r="F1115" s="50">
        <v>11268.0</v>
      </c>
      <c r="G1115" s="98">
        <f t="shared" si="2"/>
        <v>0.1411788536</v>
      </c>
      <c r="H1115" s="50">
        <v>11303.0</v>
      </c>
      <c r="I1115" s="98">
        <f t="shared" si="3"/>
        <v>0.003106141285</v>
      </c>
      <c r="J1115" s="50">
        <v>10797.0</v>
      </c>
      <c r="K1115" s="98">
        <f t="shared" si="4"/>
        <v>-0.04476687605</v>
      </c>
      <c r="L1115" s="98">
        <f t="shared" si="7"/>
        <v>2.666213922</v>
      </c>
    </row>
    <row r="1116">
      <c r="A1116" s="20" t="s">
        <v>1695</v>
      </c>
      <c r="B1116" s="29" t="s">
        <v>2019</v>
      </c>
      <c r="C1116" s="50">
        <v>6257.0</v>
      </c>
      <c r="D1116" s="50">
        <v>15722.0</v>
      </c>
      <c r="E1116" s="98">
        <f t="shared" si="6"/>
        <v>1.51270577</v>
      </c>
      <c r="F1116" s="50">
        <v>18837.0</v>
      </c>
      <c r="G1116" s="98">
        <f t="shared" si="2"/>
        <v>0.1981300089</v>
      </c>
      <c r="H1116" s="50">
        <v>19326.0</v>
      </c>
      <c r="I1116" s="98">
        <f t="shared" si="3"/>
        <v>0.0259595477</v>
      </c>
      <c r="J1116" s="50">
        <v>21569.0</v>
      </c>
      <c r="K1116" s="98">
        <f t="shared" si="4"/>
        <v>0.1160612646</v>
      </c>
      <c r="L1116" s="98">
        <f t="shared" si="7"/>
        <v>2.447179159</v>
      </c>
    </row>
    <row r="1117">
      <c r="A1117" s="20" t="s">
        <v>1782</v>
      </c>
      <c r="B1117" s="29" t="s">
        <v>2019</v>
      </c>
      <c r="C1117" s="50">
        <v>5249.0</v>
      </c>
      <c r="D1117" s="50">
        <v>17518.0</v>
      </c>
      <c r="E1117" s="98">
        <f t="shared" si="6"/>
        <v>2.3373976</v>
      </c>
      <c r="F1117" s="50">
        <v>21085.0</v>
      </c>
      <c r="G1117" s="98">
        <f t="shared" si="2"/>
        <v>0.2036191346</v>
      </c>
      <c r="H1117" s="50">
        <v>22401.0</v>
      </c>
      <c r="I1117" s="98">
        <f t="shared" si="3"/>
        <v>0.06241403842</v>
      </c>
      <c r="J1117" s="50">
        <v>24656.0</v>
      </c>
      <c r="K1117" s="98">
        <f t="shared" si="4"/>
        <v>0.1006651489</v>
      </c>
      <c r="L1117" s="98">
        <f t="shared" si="7"/>
        <v>3.697275672</v>
      </c>
    </row>
    <row r="1118">
      <c r="A1118" s="20" t="s">
        <v>2041</v>
      </c>
      <c r="B1118" s="29" t="s">
        <v>2019</v>
      </c>
      <c r="C1118" s="50">
        <v>11433.0</v>
      </c>
      <c r="D1118" s="50">
        <v>68636.0</v>
      </c>
      <c r="E1118" s="98">
        <f t="shared" si="6"/>
        <v>5.003323712</v>
      </c>
      <c r="F1118" s="50">
        <v>77521.0</v>
      </c>
      <c r="G1118" s="98">
        <f t="shared" si="2"/>
        <v>0.129451017</v>
      </c>
      <c r="H1118" s="50">
        <v>73607.0</v>
      </c>
      <c r="I1118" s="98">
        <f t="shared" si="3"/>
        <v>-0.05048954477</v>
      </c>
      <c r="J1118" s="50">
        <v>80860.0</v>
      </c>
      <c r="K1118" s="98">
        <f t="shared" si="4"/>
        <v>0.09853682394</v>
      </c>
      <c r="L1118" s="98">
        <f t="shared" si="7"/>
        <v>6.072509403</v>
      </c>
    </row>
    <row r="1119">
      <c r="A1119" s="20" t="s">
        <v>2042</v>
      </c>
      <c r="B1119" s="29" t="s">
        <v>2019</v>
      </c>
      <c r="C1119" s="50">
        <v>12342.0</v>
      </c>
      <c r="D1119" s="50">
        <v>18691.0</v>
      </c>
      <c r="E1119" s="98">
        <f t="shared" si="6"/>
        <v>0.5144222978</v>
      </c>
      <c r="F1119" s="50">
        <v>20444.0</v>
      </c>
      <c r="G1119" s="98">
        <f t="shared" si="2"/>
        <v>0.09378845434</v>
      </c>
      <c r="H1119" s="50">
        <v>20522.0</v>
      </c>
      <c r="I1119" s="98">
        <f t="shared" si="3"/>
        <v>0.003815300333</v>
      </c>
      <c r="J1119" s="50">
        <v>21380.0</v>
      </c>
      <c r="K1119" s="98">
        <f t="shared" si="4"/>
        <v>0.04180879057</v>
      </c>
      <c r="L1119" s="98">
        <f t="shared" si="7"/>
        <v>0.7322962243</v>
      </c>
    </row>
    <row r="1120">
      <c r="A1120" s="20" t="s">
        <v>2043</v>
      </c>
      <c r="B1120" s="29" t="s">
        <v>2019</v>
      </c>
      <c r="C1120" s="50">
        <v>11739.0</v>
      </c>
      <c r="D1120" s="50">
        <v>17022.0</v>
      </c>
      <c r="E1120" s="98">
        <f t="shared" si="6"/>
        <v>0.4500383338</v>
      </c>
      <c r="F1120" s="50">
        <v>18103.0</v>
      </c>
      <c r="G1120" s="98">
        <f t="shared" si="2"/>
        <v>0.06350605099</v>
      </c>
      <c r="H1120" s="50">
        <v>17914.0</v>
      </c>
      <c r="I1120" s="98">
        <f t="shared" si="3"/>
        <v>-0.01044025852</v>
      </c>
      <c r="J1120" s="50">
        <v>19277.0</v>
      </c>
      <c r="K1120" s="98">
        <f t="shared" si="4"/>
        <v>0.07608574299</v>
      </c>
      <c r="L1120" s="98">
        <f t="shared" si="7"/>
        <v>0.6421330607</v>
      </c>
    </row>
    <row r="1121">
      <c r="A1121" s="20" t="s">
        <v>2044</v>
      </c>
      <c r="B1121" s="29" t="s">
        <v>2019</v>
      </c>
      <c r="C1121" s="50">
        <v>1501.0</v>
      </c>
      <c r="D1121" s="50">
        <v>10705.0</v>
      </c>
      <c r="E1121" s="98">
        <f t="shared" si="6"/>
        <v>6.131912059</v>
      </c>
      <c r="F1121" s="50">
        <v>14180.0</v>
      </c>
      <c r="G1121" s="98">
        <f t="shared" si="2"/>
        <v>0.324614666</v>
      </c>
      <c r="H1121" s="50">
        <v>14076.0</v>
      </c>
      <c r="I1121" s="98">
        <f t="shared" si="3"/>
        <v>-0.007334273625</v>
      </c>
      <c r="J1121" s="50">
        <v>15558.0</v>
      </c>
      <c r="K1121" s="98">
        <f t="shared" si="4"/>
        <v>0.1052855925</v>
      </c>
      <c r="L1121" s="98">
        <f t="shared" si="7"/>
        <v>9.36508994</v>
      </c>
    </row>
    <row r="1122">
      <c r="A1122" s="20" t="s">
        <v>2045</v>
      </c>
      <c r="B1122" s="29" t="s">
        <v>2019</v>
      </c>
      <c r="C1122" s="50">
        <v>5875.0</v>
      </c>
      <c r="D1122" s="50">
        <v>24053.0</v>
      </c>
      <c r="E1122" s="98">
        <f t="shared" si="6"/>
        <v>3.09412766</v>
      </c>
      <c r="F1122" s="50">
        <v>25841.0</v>
      </c>
      <c r="G1122" s="98">
        <f t="shared" si="2"/>
        <v>0.07433584168</v>
      </c>
      <c r="H1122" s="50">
        <v>25442.0</v>
      </c>
      <c r="I1122" s="98">
        <f t="shared" si="3"/>
        <v>-0.01544057892</v>
      </c>
      <c r="J1122" s="50">
        <v>27473.0</v>
      </c>
      <c r="K1122" s="98">
        <f t="shared" si="4"/>
        <v>0.07982862982</v>
      </c>
      <c r="L1122" s="98">
        <f t="shared" si="7"/>
        <v>3.676255319</v>
      </c>
    </row>
    <row r="1123">
      <c r="A1123" s="20" t="s">
        <v>2046</v>
      </c>
      <c r="B1123" s="29" t="s">
        <v>2019</v>
      </c>
      <c r="C1123" s="50">
        <v>16799.0</v>
      </c>
      <c r="D1123" s="50">
        <v>22640.0</v>
      </c>
      <c r="E1123" s="98">
        <f t="shared" si="6"/>
        <v>0.3476992678</v>
      </c>
      <c r="F1123" s="50">
        <v>25993.0</v>
      </c>
      <c r="G1123" s="98">
        <f t="shared" si="2"/>
        <v>0.1481007067</v>
      </c>
      <c r="H1123" s="50">
        <v>28065.0</v>
      </c>
      <c r="I1123" s="98">
        <f t="shared" si="3"/>
        <v>0.07971376909</v>
      </c>
      <c r="J1123" s="50">
        <v>36113.0</v>
      </c>
      <c r="K1123" s="98">
        <f t="shared" si="4"/>
        <v>0.2867628719</v>
      </c>
      <c r="L1123" s="98">
        <f t="shared" si="7"/>
        <v>1.149711292</v>
      </c>
    </row>
    <row r="1124">
      <c r="A1124" s="20" t="s">
        <v>496</v>
      </c>
      <c r="B1124" s="29" t="s">
        <v>2019</v>
      </c>
      <c r="C1124" s="50">
        <v>3604.0</v>
      </c>
      <c r="D1124" s="50">
        <v>11755.0</v>
      </c>
      <c r="E1124" s="98">
        <f t="shared" si="6"/>
        <v>2.261653718</v>
      </c>
      <c r="F1124" s="50">
        <v>13631.0</v>
      </c>
      <c r="G1124" s="98">
        <f t="shared" si="2"/>
        <v>0.1595916631</v>
      </c>
      <c r="H1124" s="50">
        <v>13902.0</v>
      </c>
      <c r="I1124" s="98">
        <f t="shared" si="3"/>
        <v>0.01988115325</v>
      </c>
      <c r="J1124" s="50">
        <v>15060.0</v>
      </c>
      <c r="K1124" s="98">
        <f t="shared" si="4"/>
        <v>0.08329736729</v>
      </c>
      <c r="L1124" s="98">
        <f t="shared" si="7"/>
        <v>3.178690344</v>
      </c>
    </row>
    <row r="1125">
      <c r="A1125" s="20" t="s">
        <v>2047</v>
      </c>
      <c r="B1125" s="29" t="s">
        <v>2019</v>
      </c>
      <c r="C1125" s="50">
        <v>12333.0</v>
      </c>
      <c r="D1125" s="50">
        <v>14125.0</v>
      </c>
      <c r="E1125" s="98">
        <f t="shared" si="6"/>
        <v>0.1453012244</v>
      </c>
      <c r="F1125" s="50">
        <v>15036.0</v>
      </c>
      <c r="G1125" s="98">
        <f t="shared" si="2"/>
        <v>0.06449557522</v>
      </c>
      <c r="H1125" s="50">
        <v>16550.0</v>
      </c>
      <c r="I1125" s="98">
        <f t="shared" si="3"/>
        <v>0.1006916733</v>
      </c>
      <c r="J1125" s="50">
        <v>18282.0</v>
      </c>
      <c r="K1125" s="98">
        <f t="shared" si="4"/>
        <v>0.104652568</v>
      </c>
      <c r="L1125" s="98">
        <f t="shared" si="7"/>
        <v>0.4823643882</v>
      </c>
    </row>
    <row r="1126">
      <c r="A1126" s="20" t="s">
        <v>2048</v>
      </c>
      <c r="B1126" s="29" t="s">
        <v>2019</v>
      </c>
      <c r="C1126" s="50">
        <v>4435.0</v>
      </c>
      <c r="D1126" s="50">
        <v>15210.0</v>
      </c>
      <c r="E1126" s="98">
        <f t="shared" si="6"/>
        <v>2.429537768</v>
      </c>
      <c r="F1126" s="50">
        <v>17917.0</v>
      </c>
      <c r="G1126" s="98">
        <f t="shared" si="2"/>
        <v>0.1779750164</v>
      </c>
      <c r="H1126" s="50">
        <v>18618.0</v>
      </c>
      <c r="I1126" s="98">
        <f t="shared" si="3"/>
        <v>0.03912485349</v>
      </c>
      <c r="J1126" s="50">
        <v>21215.0</v>
      </c>
      <c r="K1126" s="98">
        <f t="shared" si="4"/>
        <v>0.1394886669</v>
      </c>
      <c r="L1126" s="98">
        <f t="shared" si="7"/>
        <v>3.783540023</v>
      </c>
    </row>
    <row r="1127">
      <c r="A1127" s="20" t="s">
        <v>2049</v>
      </c>
      <c r="B1127" s="29" t="s">
        <v>2019</v>
      </c>
      <c r="C1127" s="50">
        <v>21543.0</v>
      </c>
      <c r="D1127" s="50">
        <v>22497.0</v>
      </c>
      <c r="E1127" s="98">
        <f t="shared" si="6"/>
        <v>0.04428352597</v>
      </c>
      <c r="F1127" s="50">
        <v>28014.0</v>
      </c>
      <c r="G1127" s="98">
        <f t="shared" si="2"/>
        <v>0.2452326977</v>
      </c>
      <c r="H1127" s="50">
        <v>35426.0</v>
      </c>
      <c r="I1127" s="98">
        <f t="shared" si="3"/>
        <v>0.2645819947</v>
      </c>
      <c r="J1127" s="50">
        <v>42658.0</v>
      </c>
      <c r="K1127" s="98">
        <f t="shared" si="4"/>
        <v>0.2041438492</v>
      </c>
      <c r="L1127" s="98">
        <f t="shared" si="7"/>
        <v>0.9801327577</v>
      </c>
    </row>
    <row r="1128">
      <c r="A1128" s="20" t="s">
        <v>2050</v>
      </c>
      <c r="B1128" s="29" t="s">
        <v>2019</v>
      </c>
      <c r="C1128" s="50">
        <v>18675.0</v>
      </c>
      <c r="D1128" s="50">
        <v>46036.0</v>
      </c>
      <c r="E1128" s="98">
        <f t="shared" si="6"/>
        <v>1.465113788</v>
      </c>
      <c r="F1128" s="50">
        <v>50818.0</v>
      </c>
      <c r="G1128" s="98">
        <f t="shared" si="2"/>
        <v>0.1038752281</v>
      </c>
      <c r="H1128" s="50">
        <v>51006.0</v>
      </c>
      <c r="I1128" s="98">
        <f t="shared" si="3"/>
        <v>0.003699476563</v>
      </c>
      <c r="J1128" s="50">
        <v>53192.0</v>
      </c>
      <c r="K1128" s="98">
        <f t="shared" si="4"/>
        <v>0.04285770302</v>
      </c>
      <c r="L1128" s="98">
        <f t="shared" si="7"/>
        <v>1.848299866</v>
      </c>
    </row>
    <row r="1129">
      <c r="A1129" s="20" t="s">
        <v>2051</v>
      </c>
      <c r="B1129" s="29" t="s">
        <v>2019</v>
      </c>
      <c r="C1129" s="50">
        <v>1365.0</v>
      </c>
      <c r="D1129" s="50">
        <v>15878.0</v>
      </c>
      <c r="E1129" s="98">
        <f t="shared" si="6"/>
        <v>10.63223443</v>
      </c>
      <c r="F1129" s="50">
        <v>21117.0</v>
      </c>
      <c r="G1129" s="98">
        <f t="shared" si="2"/>
        <v>0.3299533946</v>
      </c>
      <c r="H1129" s="50">
        <v>20264.0</v>
      </c>
      <c r="I1129" s="98">
        <f t="shared" si="3"/>
        <v>-0.04039399536</v>
      </c>
      <c r="J1129" s="50">
        <v>21478.0</v>
      </c>
      <c r="K1129" s="98">
        <f t="shared" si="4"/>
        <v>0.05990919858</v>
      </c>
      <c r="L1129" s="98">
        <f t="shared" si="7"/>
        <v>14.73479853</v>
      </c>
    </row>
    <row r="1130">
      <c r="A1130" s="20" t="s">
        <v>2052</v>
      </c>
      <c r="B1130" s="29" t="s">
        <v>2019</v>
      </c>
      <c r="C1130" s="50">
        <v>2092.0</v>
      </c>
      <c r="D1130" s="50">
        <v>9553.0</v>
      </c>
      <c r="E1130" s="98">
        <f t="shared" si="6"/>
        <v>3.566443595</v>
      </c>
      <c r="F1130" s="50">
        <v>12050.0</v>
      </c>
      <c r="G1130" s="98">
        <f t="shared" si="2"/>
        <v>0.2613838585</v>
      </c>
      <c r="H1130" s="50">
        <v>12238.0</v>
      </c>
      <c r="I1130" s="98">
        <f t="shared" si="3"/>
        <v>0.01560165975</v>
      </c>
      <c r="J1130" s="50">
        <v>13794.0</v>
      </c>
      <c r="K1130" s="98">
        <f t="shared" si="4"/>
        <v>0.1271449583</v>
      </c>
      <c r="L1130" s="98">
        <f t="shared" si="7"/>
        <v>5.593690249</v>
      </c>
    </row>
    <row r="1131">
      <c r="A1131" s="20" t="s">
        <v>1755</v>
      </c>
      <c r="B1131" s="29" t="s">
        <v>2019</v>
      </c>
      <c r="C1131" s="50">
        <v>5874.0</v>
      </c>
      <c r="D1131" s="50">
        <v>12746.0</v>
      </c>
      <c r="E1131" s="98">
        <f t="shared" si="6"/>
        <v>1.16990126</v>
      </c>
      <c r="F1131" s="50">
        <v>13631.0</v>
      </c>
      <c r="G1131" s="98">
        <f t="shared" si="2"/>
        <v>0.06943354778</v>
      </c>
      <c r="H1131" s="50">
        <v>13085.0</v>
      </c>
      <c r="I1131" s="98">
        <f t="shared" si="3"/>
        <v>-0.04005575526</v>
      </c>
      <c r="J1131" s="50">
        <v>13544.0</v>
      </c>
      <c r="K1131" s="98">
        <f t="shared" si="4"/>
        <v>0.03507833397</v>
      </c>
      <c r="L1131" s="98">
        <f t="shared" si="7"/>
        <v>1.305754171</v>
      </c>
    </row>
    <row r="1132">
      <c r="A1132" s="20" t="s">
        <v>2053</v>
      </c>
      <c r="B1132" s="29" t="s">
        <v>2019</v>
      </c>
      <c r="C1132" s="50">
        <v>45890.0</v>
      </c>
      <c r="D1132" s="50">
        <v>223675.0</v>
      </c>
      <c r="E1132" s="98">
        <f t="shared" si="6"/>
        <v>3.874155589</v>
      </c>
      <c r="F1132" s="50">
        <v>244554.0</v>
      </c>
      <c r="G1132" s="98">
        <f t="shared" si="2"/>
        <v>0.09334525539</v>
      </c>
      <c r="H1132" s="50">
        <v>286721.0</v>
      </c>
      <c r="I1132" s="98">
        <f t="shared" si="3"/>
        <v>0.1724240863</v>
      </c>
      <c r="J1132" s="50">
        <v>309935.0</v>
      </c>
      <c r="K1132" s="98">
        <f t="shared" si="4"/>
        <v>0.08096372432</v>
      </c>
      <c r="L1132" s="98">
        <f t="shared" si="7"/>
        <v>5.753867945</v>
      </c>
    </row>
    <row r="1133">
      <c r="A1133" s="20" t="s">
        <v>2054</v>
      </c>
      <c r="B1133" s="29" t="s">
        <v>2019</v>
      </c>
      <c r="C1133" s="50">
        <v>5375.0</v>
      </c>
      <c r="D1133" s="50">
        <v>18425.0</v>
      </c>
      <c r="E1133" s="98">
        <f t="shared" si="6"/>
        <v>2.427906977</v>
      </c>
      <c r="F1133" s="50">
        <v>20908.0</v>
      </c>
      <c r="G1133" s="98">
        <f t="shared" si="2"/>
        <v>0.1347625509</v>
      </c>
      <c r="H1133" s="50">
        <v>20620.0</v>
      </c>
      <c r="I1133" s="98">
        <f t="shared" si="3"/>
        <v>-0.01377463172</v>
      </c>
      <c r="J1133" s="50">
        <v>22290.0</v>
      </c>
      <c r="K1133" s="98">
        <f t="shared" si="4"/>
        <v>0.08098933075</v>
      </c>
      <c r="L1133" s="98">
        <f t="shared" si="7"/>
        <v>3.146976744</v>
      </c>
    </row>
    <row r="1134">
      <c r="A1134" s="20" t="s">
        <v>2055</v>
      </c>
      <c r="B1134" s="29" t="s">
        <v>2019</v>
      </c>
      <c r="C1134" s="50">
        <v>10791.0</v>
      </c>
      <c r="D1134" s="50">
        <v>23123.0</v>
      </c>
      <c r="E1134" s="98">
        <f t="shared" si="6"/>
        <v>1.142804189</v>
      </c>
      <c r="F1134" s="50">
        <v>23634.0</v>
      </c>
      <c r="G1134" s="98">
        <f t="shared" si="2"/>
        <v>0.02209920858</v>
      </c>
      <c r="H1134" s="50">
        <v>23645.0</v>
      </c>
      <c r="I1134" s="98">
        <f t="shared" si="3"/>
        <v>0.0004654311585</v>
      </c>
      <c r="J1134" s="50">
        <v>24625.0</v>
      </c>
      <c r="K1134" s="98">
        <f t="shared" si="4"/>
        <v>0.04144639459</v>
      </c>
      <c r="L1134" s="98">
        <f t="shared" si="7"/>
        <v>1.281994254</v>
      </c>
    </row>
    <row r="1135">
      <c r="A1135" s="20" t="s">
        <v>1837</v>
      </c>
      <c r="B1135" s="29" t="s">
        <v>2019</v>
      </c>
      <c r="C1135" s="50">
        <v>22481.0</v>
      </c>
      <c r="D1135" s="50">
        <v>25911.0</v>
      </c>
      <c r="E1135" s="98">
        <f t="shared" si="6"/>
        <v>0.1525732841</v>
      </c>
      <c r="F1135" s="50">
        <v>28307.0</v>
      </c>
      <c r="G1135" s="98">
        <f t="shared" si="2"/>
        <v>0.09247037938</v>
      </c>
      <c r="H1135" s="50">
        <v>29974.0</v>
      </c>
      <c r="I1135" s="98">
        <f t="shared" si="3"/>
        <v>0.0588900272</v>
      </c>
      <c r="J1135" s="50">
        <v>32160.0</v>
      </c>
      <c r="K1135" s="98">
        <f t="shared" si="4"/>
        <v>0.07292987256</v>
      </c>
      <c r="L1135" s="98">
        <f t="shared" si="7"/>
        <v>0.430541346</v>
      </c>
    </row>
    <row r="1136">
      <c r="A1136" s="20" t="s">
        <v>2056</v>
      </c>
      <c r="B1136" s="29" t="s">
        <v>2019</v>
      </c>
      <c r="C1136" s="50">
        <v>3669.0</v>
      </c>
      <c r="D1136" s="50">
        <v>10222.0</v>
      </c>
      <c r="E1136" s="98">
        <f t="shared" si="6"/>
        <v>1.786045244</v>
      </c>
      <c r="F1136" s="50">
        <v>10965.0</v>
      </c>
      <c r="G1136" s="98">
        <f t="shared" si="2"/>
        <v>0.07268636275</v>
      </c>
      <c r="H1136" s="50">
        <v>10962.0</v>
      </c>
      <c r="I1136" s="98">
        <f t="shared" si="3"/>
        <v>-0.0002735978112</v>
      </c>
      <c r="J1136" s="50">
        <v>10933.0</v>
      </c>
      <c r="K1136" s="98">
        <f t="shared" si="4"/>
        <v>-0.002645502646</v>
      </c>
      <c r="L1136" s="98">
        <f t="shared" si="7"/>
        <v>1.979831017</v>
      </c>
    </row>
    <row r="1137">
      <c r="A1137" s="20" t="s">
        <v>879</v>
      </c>
      <c r="B1137" s="29" t="s">
        <v>2019</v>
      </c>
      <c r="C1137" s="50">
        <v>13516.0</v>
      </c>
      <c r="D1137" s="50">
        <v>14888.0</v>
      </c>
      <c r="E1137" s="98">
        <f t="shared" si="6"/>
        <v>0.1015093223</v>
      </c>
      <c r="F1137" s="50">
        <v>14245.0</v>
      </c>
      <c r="G1137" s="98">
        <f t="shared" si="2"/>
        <v>-0.04318914562</v>
      </c>
      <c r="H1137" s="50">
        <v>14116.0</v>
      </c>
      <c r="I1137" s="98">
        <f t="shared" si="3"/>
        <v>-0.009055809056</v>
      </c>
      <c r="J1137" s="50">
        <v>15585.0</v>
      </c>
      <c r="K1137" s="98">
        <f t="shared" si="4"/>
        <v>0.1040663077</v>
      </c>
      <c r="L1137" s="98">
        <f t="shared" si="7"/>
        <v>0.1530778337</v>
      </c>
    </row>
    <row r="1138">
      <c r="A1138" s="20" t="s">
        <v>846</v>
      </c>
      <c r="B1138" s="29" t="s">
        <v>2019</v>
      </c>
      <c r="C1138" s="50">
        <v>3855.0</v>
      </c>
      <c r="D1138" s="50">
        <v>8136.0</v>
      </c>
      <c r="E1138" s="98">
        <f t="shared" si="6"/>
        <v>1.110505837</v>
      </c>
      <c r="F1138" s="50">
        <v>9651.0</v>
      </c>
      <c r="G1138" s="98">
        <f t="shared" si="2"/>
        <v>0.1862094395</v>
      </c>
      <c r="H1138" s="50">
        <v>9709.0</v>
      </c>
      <c r="I1138" s="98">
        <f t="shared" si="3"/>
        <v>0.006009739923</v>
      </c>
      <c r="J1138" s="50">
        <v>10456.0</v>
      </c>
      <c r="K1138" s="98">
        <f t="shared" si="4"/>
        <v>0.07693892265</v>
      </c>
      <c r="L1138" s="98">
        <f t="shared" si="7"/>
        <v>1.71232166</v>
      </c>
    </row>
    <row r="1139">
      <c r="A1139" s="20" t="s">
        <v>2057</v>
      </c>
      <c r="B1139" s="29" t="s">
        <v>2019</v>
      </c>
      <c r="C1139" s="50">
        <v>10637.0</v>
      </c>
      <c r="D1139" s="50">
        <v>15540.0</v>
      </c>
      <c r="E1139" s="98">
        <f t="shared" si="6"/>
        <v>0.4609382345</v>
      </c>
      <c r="F1139" s="50">
        <v>15635.0</v>
      </c>
      <c r="G1139" s="98">
        <f t="shared" si="2"/>
        <v>0.006113256113</v>
      </c>
      <c r="H1139" s="50">
        <v>15865.0</v>
      </c>
      <c r="I1139" s="98">
        <f t="shared" si="3"/>
        <v>0.01471058523</v>
      </c>
      <c r="J1139" s="50">
        <v>16625.0</v>
      </c>
      <c r="K1139" s="98">
        <f t="shared" si="4"/>
        <v>0.04790419162</v>
      </c>
      <c r="L1139" s="98">
        <f t="shared" si="7"/>
        <v>0.5629406788</v>
      </c>
    </row>
    <row r="1140">
      <c r="A1140" s="20" t="s">
        <v>2058</v>
      </c>
      <c r="B1140" s="29" t="s">
        <v>2019</v>
      </c>
      <c r="C1140" s="50">
        <v>4504.0</v>
      </c>
      <c r="D1140" s="50">
        <v>163274.0</v>
      </c>
      <c r="E1140" s="98">
        <f t="shared" si="6"/>
        <v>35.2508881</v>
      </c>
      <c r="F1140" s="50">
        <v>206391.0</v>
      </c>
      <c r="G1140" s="98">
        <f t="shared" si="2"/>
        <v>0.2640775629</v>
      </c>
      <c r="H1140" s="50">
        <v>204596.0</v>
      </c>
      <c r="I1140" s="98">
        <f t="shared" si="3"/>
        <v>-0.00869708466</v>
      </c>
      <c r="J1140" s="50">
        <v>206917.0</v>
      </c>
      <c r="K1140" s="98">
        <f t="shared" si="4"/>
        <v>0.01134430781</v>
      </c>
      <c r="L1140" s="98">
        <f t="shared" si="7"/>
        <v>44.94071936</v>
      </c>
    </row>
    <row r="1141">
      <c r="A1141" s="20" t="s">
        <v>2059</v>
      </c>
      <c r="B1141" s="29" t="s">
        <v>2019</v>
      </c>
      <c r="C1141" s="50">
        <v>21956.0</v>
      </c>
      <c r="D1141" s="50">
        <v>47733.0</v>
      </c>
      <c r="E1141" s="98">
        <f t="shared" si="6"/>
        <v>1.174029878</v>
      </c>
      <c r="F1141" s="50">
        <v>55741.0</v>
      </c>
      <c r="G1141" s="98">
        <f t="shared" si="2"/>
        <v>0.1677665347</v>
      </c>
      <c r="H1141" s="50">
        <v>62121.0</v>
      </c>
      <c r="I1141" s="98">
        <f t="shared" si="3"/>
        <v>0.1144579394</v>
      </c>
      <c r="J1141" s="50">
        <v>67200.0</v>
      </c>
      <c r="K1141" s="98">
        <f t="shared" si="4"/>
        <v>0.08175979137</v>
      </c>
      <c r="L1141" s="98">
        <f t="shared" si="7"/>
        <v>2.060666788</v>
      </c>
    </row>
    <row r="1142">
      <c r="A1142" s="20" t="s">
        <v>2060</v>
      </c>
      <c r="B1142" s="29" t="s">
        <v>2019</v>
      </c>
      <c r="C1142" s="50">
        <v>12460.0</v>
      </c>
      <c r="D1142" s="50">
        <v>16146.0</v>
      </c>
      <c r="E1142" s="98">
        <f t="shared" si="6"/>
        <v>0.2958266453</v>
      </c>
      <c r="F1142" s="50">
        <v>18061.0</v>
      </c>
      <c r="G1142" s="98">
        <f t="shared" si="2"/>
        <v>0.1186052273</v>
      </c>
      <c r="H1142" s="50">
        <v>18475.0</v>
      </c>
      <c r="I1142" s="98">
        <f t="shared" si="3"/>
        <v>0.02292231881</v>
      </c>
      <c r="J1142" s="50">
        <v>19749.0</v>
      </c>
      <c r="K1142" s="98">
        <f t="shared" si="4"/>
        <v>0.06895805142</v>
      </c>
      <c r="L1142" s="98">
        <f t="shared" si="7"/>
        <v>0.5849919743</v>
      </c>
    </row>
    <row r="1143">
      <c r="A1143" s="20" t="s">
        <v>2061</v>
      </c>
      <c r="B1143" s="29" t="s">
        <v>2019</v>
      </c>
      <c r="C1143" s="50">
        <v>3911.0</v>
      </c>
      <c r="D1143" s="50">
        <v>8293.0</v>
      </c>
      <c r="E1143" s="98">
        <f t="shared" si="6"/>
        <v>1.120429558</v>
      </c>
      <c r="F1143" s="50">
        <v>9778.0</v>
      </c>
      <c r="G1143" s="98">
        <f t="shared" si="2"/>
        <v>0.1790666827</v>
      </c>
      <c r="H1143" s="50">
        <v>10185.0</v>
      </c>
      <c r="I1143" s="98">
        <f t="shared" si="3"/>
        <v>0.041624054</v>
      </c>
      <c r="J1143" s="50">
        <v>11639.0</v>
      </c>
      <c r="K1143" s="98">
        <f t="shared" si="4"/>
        <v>0.1427589593</v>
      </c>
      <c r="L1143" s="98">
        <f t="shared" si="7"/>
        <v>1.975965226</v>
      </c>
    </row>
    <row r="1144">
      <c r="A1144" s="20" t="s">
        <v>2062</v>
      </c>
      <c r="B1144" s="29" t="s">
        <v>2019</v>
      </c>
      <c r="C1144" s="50">
        <v>7473.0</v>
      </c>
      <c r="D1144" s="50">
        <v>12949.0</v>
      </c>
      <c r="E1144" s="98">
        <f t="shared" si="6"/>
        <v>0.73277131</v>
      </c>
      <c r="F1144" s="50">
        <v>15093.0</v>
      </c>
      <c r="G1144" s="98">
        <f t="shared" si="2"/>
        <v>0.1655726311</v>
      </c>
      <c r="H1144" s="50">
        <v>14735.0</v>
      </c>
      <c r="I1144" s="98">
        <f t="shared" si="3"/>
        <v>-0.02371960511</v>
      </c>
      <c r="J1144" s="50">
        <v>15469.0</v>
      </c>
      <c r="K1144" s="98">
        <f t="shared" si="4"/>
        <v>0.04981336953</v>
      </c>
      <c r="L1144" s="98">
        <f t="shared" si="7"/>
        <v>1.06998528</v>
      </c>
    </row>
    <row r="1145">
      <c r="A1145" s="20" t="s">
        <v>1894</v>
      </c>
      <c r="B1145" s="29" t="s">
        <v>2019</v>
      </c>
      <c r="C1145" s="50">
        <v>6133.0</v>
      </c>
      <c r="D1145" s="50">
        <v>23407.0</v>
      </c>
      <c r="E1145" s="98">
        <f t="shared" si="6"/>
        <v>2.816566118</v>
      </c>
      <c r="F1145" s="50">
        <v>26059.0</v>
      </c>
      <c r="G1145" s="98">
        <f t="shared" si="2"/>
        <v>0.1132994403</v>
      </c>
      <c r="H1145" s="50">
        <v>26170.0</v>
      </c>
      <c r="I1145" s="98">
        <f t="shared" si="3"/>
        <v>0.004259564834</v>
      </c>
      <c r="J1145" s="50">
        <v>27438.0</v>
      </c>
      <c r="K1145" s="98">
        <f t="shared" si="4"/>
        <v>0.04845242644</v>
      </c>
      <c r="L1145" s="98">
        <f t="shared" si="7"/>
        <v>3.473830099</v>
      </c>
    </row>
    <row r="1146">
      <c r="A1146" s="20" t="s">
        <v>2063</v>
      </c>
      <c r="B1146" s="29" t="s">
        <v>2019</v>
      </c>
      <c r="C1146" s="50">
        <v>1507.0</v>
      </c>
      <c r="D1146" s="50">
        <v>8049.0</v>
      </c>
      <c r="E1146" s="98">
        <f t="shared" si="6"/>
        <v>4.341074983</v>
      </c>
      <c r="F1146" s="50">
        <v>7943.0</v>
      </c>
      <c r="G1146" s="98">
        <f t="shared" si="2"/>
        <v>-0.01316933781</v>
      </c>
      <c r="H1146" s="50">
        <v>7938.0</v>
      </c>
      <c r="I1146" s="98">
        <f t="shared" si="3"/>
        <v>-0.0006294850812</v>
      </c>
      <c r="J1146" s="50">
        <v>8283.0</v>
      </c>
      <c r="K1146" s="98">
        <f t="shared" si="4"/>
        <v>0.04346182918</v>
      </c>
      <c r="L1146" s="98">
        <f t="shared" si="7"/>
        <v>4.496350365</v>
      </c>
    </row>
    <row r="1147">
      <c r="A1147" s="20" t="s">
        <v>2064</v>
      </c>
      <c r="B1147" s="29" t="s">
        <v>2019</v>
      </c>
      <c r="C1147" s="50">
        <v>18206.0</v>
      </c>
      <c r="D1147" s="50">
        <v>18554.0</v>
      </c>
      <c r="E1147" s="98">
        <f t="shared" si="6"/>
        <v>0.01911457761</v>
      </c>
      <c r="F1147" s="50">
        <v>17919.0</v>
      </c>
      <c r="G1147" s="98">
        <f t="shared" si="2"/>
        <v>-0.034224426</v>
      </c>
      <c r="H1147" s="50">
        <v>17613.0</v>
      </c>
      <c r="I1147" s="98">
        <f t="shared" si="3"/>
        <v>-0.01707684581</v>
      </c>
      <c r="J1147" s="50">
        <v>17653.0</v>
      </c>
      <c r="K1147" s="98">
        <f t="shared" si="4"/>
        <v>0.002271049793</v>
      </c>
      <c r="L1147" s="98">
        <f t="shared" si="7"/>
        <v>-0.03037460178</v>
      </c>
    </row>
    <row r="1148">
      <c r="A1148" s="20" t="s">
        <v>2065</v>
      </c>
      <c r="B1148" s="29" t="s">
        <v>2019</v>
      </c>
      <c r="C1148" s="50">
        <v>2080.0</v>
      </c>
      <c r="D1148" s="50">
        <v>8652.0</v>
      </c>
      <c r="E1148" s="98">
        <f t="shared" si="6"/>
        <v>3.159615385</v>
      </c>
      <c r="F1148" s="50">
        <v>10699.0</v>
      </c>
      <c r="G1148" s="98">
        <f t="shared" si="2"/>
        <v>0.2365926953</v>
      </c>
      <c r="H1148" s="50">
        <v>10990.0</v>
      </c>
      <c r="I1148" s="98">
        <f t="shared" si="3"/>
        <v>0.02719880363</v>
      </c>
      <c r="J1148" s="50">
        <v>12772.0</v>
      </c>
      <c r="K1148" s="98">
        <f t="shared" si="4"/>
        <v>0.1621474067</v>
      </c>
      <c r="L1148" s="98">
        <f t="shared" si="7"/>
        <v>5.140384615</v>
      </c>
    </row>
    <row r="1149">
      <c r="A1149" s="20" t="s">
        <v>2066</v>
      </c>
      <c r="B1149" s="29" t="s">
        <v>2019</v>
      </c>
      <c r="C1149" s="50">
        <v>12385.0</v>
      </c>
      <c r="D1149" s="50">
        <v>13466.0</v>
      </c>
      <c r="E1149" s="98">
        <f t="shared" si="6"/>
        <v>0.08728300363</v>
      </c>
      <c r="F1149" s="50">
        <v>14133.0</v>
      </c>
      <c r="G1149" s="98">
        <f t="shared" si="2"/>
        <v>0.04953215506</v>
      </c>
      <c r="H1149" s="50">
        <v>14412.0</v>
      </c>
      <c r="I1149" s="98">
        <f t="shared" si="3"/>
        <v>0.01974103163</v>
      </c>
      <c r="J1149" s="50">
        <v>15186.0</v>
      </c>
      <c r="K1149" s="98">
        <f t="shared" si="4"/>
        <v>0.05370524563</v>
      </c>
      <c r="L1149" s="98">
        <f t="shared" si="7"/>
        <v>0.2261606782</v>
      </c>
    </row>
    <row r="1150">
      <c r="A1150" s="20" t="s">
        <v>631</v>
      </c>
      <c r="B1150" s="29" t="s">
        <v>2019</v>
      </c>
      <c r="C1150" s="50">
        <v>19563.0</v>
      </c>
      <c r="D1150" s="50">
        <v>26013.0</v>
      </c>
      <c r="E1150" s="98">
        <f t="shared" si="6"/>
        <v>0.3297040331</v>
      </c>
      <c r="F1150" s="50">
        <v>23761.0</v>
      </c>
      <c r="G1150" s="98">
        <f t="shared" si="2"/>
        <v>-0.08657209857</v>
      </c>
      <c r="H1150" s="50">
        <v>24753.0</v>
      </c>
      <c r="I1150" s="98">
        <f t="shared" si="3"/>
        <v>0.04174908463</v>
      </c>
      <c r="J1150" s="50">
        <v>26430.0</v>
      </c>
      <c r="K1150" s="98">
        <f t="shared" si="4"/>
        <v>0.06774936371</v>
      </c>
      <c r="L1150" s="98">
        <f t="shared" si="7"/>
        <v>0.3510197822</v>
      </c>
    </row>
    <row r="1151">
      <c r="A1151" s="20" t="s">
        <v>2067</v>
      </c>
      <c r="B1151" s="29" t="s">
        <v>2019</v>
      </c>
      <c r="C1151" s="50">
        <v>5104.0</v>
      </c>
      <c r="D1151" s="50">
        <v>11382.0</v>
      </c>
      <c r="E1151" s="98">
        <f t="shared" si="6"/>
        <v>1.230015674</v>
      </c>
      <c r="F1151" s="50">
        <v>12457.0</v>
      </c>
      <c r="G1151" s="98">
        <f t="shared" si="2"/>
        <v>0.09444737305</v>
      </c>
      <c r="H1151" s="50">
        <v>12802.0</v>
      </c>
      <c r="I1151" s="98">
        <f t="shared" si="3"/>
        <v>0.02769527173</v>
      </c>
      <c r="J1151" s="50">
        <v>13902.0</v>
      </c>
      <c r="K1151" s="98">
        <f t="shared" si="4"/>
        <v>0.08592407436</v>
      </c>
      <c r="L1151" s="98">
        <f t="shared" si="7"/>
        <v>1.723746082</v>
      </c>
    </row>
    <row r="1152">
      <c r="A1152" s="20" t="s">
        <v>2068</v>
      </c>
      <c r="B1152" s="29" t="s">
        <v>2019</v>
      </c>
      <c r="C1152" s="50">
        <v>1906.0</v>
      </c>
      <c r="D1152" s="50">
        <v>9063.0</v>
      </c>
      <c r="E1152" s="98">
        <f t="shared" si="6"/>
        <v>3.75498426</v>
      </c>
      <c r="F1152" s="50">
        <v>10187.0</v>
      </c>
      <c r="G1152" s="98">
        <f t="shared" si="2"/>
        <v>0.1240207437</v>
      </c>
      <c r="H1152" s="50">
        <v>9791.0</v>
      </c>
      <c r="I1152" s="98">
        <f t="shared" si="3"/>
        <v>-0.03887307353</v>
      </c>
      <c r="J1152" s="50">
        <v>10475.0</v>
      </c>
      <c r="K1152" s="98">
        <f t="shared" si="4"/>
        <v>0.06986007558</v>
      </c>
      <c r="L1152" s="98">
        <f t="shared" si="7"/>
        <v>4.495802728</v>
      </c>
    </row>
    <row r="1153">
      <c r="A1153" s="20" t="s">
        <v>2069</v>
      </c>
      <c r="B1153" s="29" t="s">
        <v>2019</v>
      </c>
      <c r="C1153" s="50">
        <v>27197.0</v>
      </c>
      <c r="D1153" s="50">
        <v>33398.0</v>
      </c>
      <c r="E1153" s="98">
        <f t="shared" si="6"/>
        <v>0.2280030886</v>
      </c>
      <c r="F1153" s="50">
        <v>33653.0</v>
      </c>
      <c r="G1153" s="98">
        <f t="shared" si="2"/>
        <v>0.007635187736</v>
      </c>
      <c r="H1153" s="50">
        <v>35144.0</v>
      </c>
      <c r="I1153" s="98">
        <f t="shared" si="3"/>
        <v>0.04430511396</v>
      </c>
      <c r="J1153" s="50">
        <v>37795.0</v>
      </c>
      <c r="K1153" s="98">
        <f t="shared" si="4"/>
        <v>0.07543250626</v>
      </c>
      <c r="L1153" s="98">
        <f t="shared" si="7"/>
        <v>0.3896753318</v>
      </c>
    </row>
    <row r="1154">
      <c r="A1154" s="20" t="s">
        <v>1136</v>
      </c>
      <c r="B1154" s="29" t="s">
        <v>2019</v>
      </c>
      <c r="C1154" s="50">
        <v>18104.0</v>
      </c>
      <c r="D1154" s="50">
        <v>28082.0</v>
      </c>
      <c r="E1154" s="98">
        <f t="shared" si="6"/>
        <v>0.5511489174</v>
      </c>
      <c r="F1154" s="50">
        <v>28685.0</v>
      </c>
      <c r="G1154" s="98">
        <f t="shared" si="2"/>
        <v>0.02147282957</v>
      </c>
      <c r="H1154" s="50">
        <v>27119.0</v>
      </c>
      <c r="I1154" s="98">
        <f t="shared" si="3"/>
        <v>-0.05459299285</v>
      </c>
      <c r="J1154" s="50">
        <v>27550.0</v>
      </c>
      <c r="K1154" s="98">
        <f t="shared" si="4"/>
        <v>0.01589291641</v>
      </c>
      <c r="L1154" s="98">
        <f t="shared" si="7"/>
        <v>0.5217631463</v>
      </c>
    </row>
    <row r="1155">
      <c r="A1155" s="20" t="s">
        <v>2070</v>
      </c>
      <c r="B1155" s="29" t="s">
        <v>2019</v>
      </c>
      <c r="C1155" s="50">
        <v>5884.0</v>
      </c>
      <c r="D1155" s="50">
        <v>15406.0</v>
      </c>
      <c r="E1155" s="98">
        <f t="shared" si="6"/>
        <v>1.61828688</v>
      </c>
      <c r="F1155" s="50">
        <v>16550.0</v>
      </c>
      <c r="G1155" s="98">
        <f t="shared" si="2"/>
        <v>0.07425678307</v>
      </c>
      <c r="H1155" s="50">
        <v>16625.0</v>
      </c>
      <c r="I1155" s="98">
        <f t="shared" si="3"/>
        <v>0.004531722054</v>
      </c>
      <c r="J1155" s="50">
        <v>16917.0</v>
      </c>
      <c r="K1155" s="98">
        <f t="shared" si="4"/>
        <v>0.01756390977</v>
      </c>
      <c r="L1155" s="98">
        <f t="shared" si="7"/>
        <v>1.875084976</v>
      </c>
    </row>
    <row r="1156">
      <c r="A1156" s="20" t="s">
        <v>1669</v>
      </c>
      <c r="B1156" s="29" t="s">
        <v>2071</v>
      </c>
      <c r="C1156" s="50">
        <v>15190.0</v>
      </c>
      <c r="D1156" s="50">
        <v>22700.0</v>
      </c>
      <c r="E1156" s="98">
        <f t="shared" si="6"/>
        <v>0.4944042133</v>
      </c>
      <c r="F1156" s="50">
        <v>21404.0</v>
      </c>
      <c r="G1156" s="98">
        <f t="shared" si="2"/>
        <v>-0.05709251101</v>
      </c>
      <c r="H1156" s="50">
        <v>19436.0</v>
      </c>
      <c r="I1156" s="98">
        <f t="shared" si="3"/>
        <v>-0.09194543076</v>
      </c>
      <c r="J1156" s="50">
        <v>20246.0</v>
      </c>
      <c r="K1156" s="98">
        <f t="shared" si="4"/>
        <v>0.04167524182</v>
      </c>
      <c r="L1156" s="98">
        <f t="shared" si="7"/>
        <v>0.3328505596</v>
      </c>
    </row>
    <row r="1157">
      <c r="A1157" s="20" t="s">
        <v>2072</v>
      </c>
      <c r="B1157" s="29" t="s">
        <v>2071</v>
      </c>
      <c r="C1157" s="50">
        <v>16318.0</v>
      </c>
      <c r="D1157" s="50">
        <v>15282.0</v>
      </c>
      <c r="E1157" s="98">
        <f t="shared" si="6"/>
        <v>-0.06348817257</v>
      </c>
      <c r="F1157" s="50">
        <v>14075.0</v>
      </c>
      <c r="G1157" s="98">
        <f t="shared" si="2"/>
        <v>-0.07898180866</v>
      </c>
      <c r="H1157" s="50">
        <v>13469.0</v>
      </c>
      <c r="I1157" s="98">
        <f t="shared" si="3"/>
        <v>-0.04305506217</v>
      </c>
      <c r="J1157" s="50">
        <v>13015.0</v>
      </c>
      <c r="K1157" s="98">
        <f t="shared" si="4"/>
        <v>-0.03370703096</v>
      </c>
      <c r="L1157" s="98">
        <f t="shared" si="7"/>
        <v>-0.2024145116</v>
      </c>
    </row>
    <row r="1158">
      <c r="A1158" s="20" t="s">
        <v>1802</v>
      </c>
      <c r="B1158" s="29" t="s">
        <v>2071</v>
      </c>
      <c r="C1158" s="50">
        <v>14556.0</v>
      </c>
      <c r="D1158" s="50">
        <v>13604.0</v>
      </c>
      <c r="E1158" s="98">
        <f t="shared" si="6"/>
        <v>-0.06540258313</v>
      </c>
      <c r="F1158" s="50">
        <v>13008.0</v>
      </c>
      <c r="G1158" s="98">
        <f t="shared" si="2"/>
        <v>-0.04381064393</v>
      </c>
      <c r="H1158" s="50">
        <v>13421.0</v>
      </c>
      <c r="I1158" s="98">
        <f t="shared" si="3"/>
        <v>0.0317496925</v>
      </c>
      <c r="J1158" s="50">
        <v>12897.0</v>
      </c>
      <c r="K1158" s="98">
        <f t="shared" si="4"/>
        <v>-0.03904329037</v>
      </c>
      <c r="L1158" s="98">
        <f t="shared" si="7"/>
        <v>-0.1139736191</v>
      </c>
    </row>
    <row r="1159">
      <c r="A1159" s="20" t="s">
        <v>2073</v>
      </c>
      <c r="B1159" s="29" t="s">
        <v>2071</v>
      </c>
      <c r="C1159" s="50">
        <v>19732.0</v>
      </c>
      <c r="D1159" s="50">
        <v>21687.0</v>
      </c>
      <c r="E1159" s="98">
        <f t="shared" si="6"/>
        <v>0.09907764038</v>
      </c>
      <c r="F1159" s="50">
        <v>20589.0</v>
      </c>
      <c r="G1159" s="98">
        <f t="shared" si="2"/>
        <v>-0.05062940932</v>
      </c>
      <c r="H1159" s="50">
        <v>22077.0</v>
      </c>
      <c r="I1159" s="98">
        <f t="shared" si="3"/>
        <v>0.07227160134</v>
      </c>
      <c r="J1159" s="50">
        <v>22673.0</v>
      </c>
      <c r="K1159" s="98">
        <f t="shared" si="4"/>
        <v>0.02699642162</v>
      </c>
      <c r="L1159" s="98">
        <f t="shared" si="7"/>
        <v>0.1490472329</v>
      </c>
    </row>
    <row r="1160">
      <c r="A1160" s="20" t="s">
        <v>1975</v>
      </c>
      <c r="B1160" s="29" t="s">
        <v>2071</v>
      </c>
      <c r="C1160" s="50">
        <v>14405.0</v>
      </c>
      <c r="D1160" s="50">
        <v>23869.0</v>
      </c>
      <c r="E1160" s="98">
        <f t="shared" si="6"/>
        <v>0.6569940993</v>
      </c>
      <c r="F1160" s="50">
        <v>23473.0</v>
      </c>
      <c r="G1160" s="98">
        <f t="shared" si="2"/>
        <v>-0.01659055679</v>
      </c>
      <c r="H1160" s="50">
        <v>22803.0</v>
      </c>
      <c r="I1160" s="98">
        <f t="shared" si="3"/>
        <v>-0.02854343288</v>
      </c>
      <c r="J1160" s="50">
        <v>23546.0</v>
      </c>
      <c r="K1160" s="98">
        <f t="shared" si="4"/>
        <v>0.032583432</v>
      </c>
      <c r="L1160" s="98">
        <f t="shared" si="7"/>
        <v>0.6345713294</v>
      </c>
    </row>
    <row r="1161">
      <c r="A1161" s="20" t="s">
        <v>373</v>
      </c>
      <c r="B1161" s="29" t="s">
        <v>2071</v>
      </c>
      <c r="C1161" s="50">
        <v>10332.0</v>
      </c>
      <c r="D1161" s="50">
        <v>16747.0</v>
      </c>
      <c r="E1161" s="98">
        <f t="shared" si="6"/>
        <v>0.620886566</v>
      </c>
      <c r="F1161" s="50">
        <v>16879.0</v>
      </c>
      <c r="G1161" s="98">
        <f t="shared" si="2"/>
        <v>0.007882008718</v>
      </c>
      <c r="H1161" s="50">
        <v>14560.0</v>
      </c>
      <c r="I1161" s="98">
        <f t="shared" si="3"/>
        <v>-0.1373896558</v>
      </c>
      <c r="J1161" s="50">
        <v>14148.0</v>
      </c>
      <c r="K1161" s="98">
        <f t="shared" si="4"/>
        <v>-0.0282967033</v>
      </c>
      <c r="L1161" s="98">
        <f t="shared" si="7"/>
        <v>0.3693379791</v>
      </c>
    </row>
    <row r="1162">
      <c r="A1162" s="20" t="s">
        <v>2074</v>
      </c>
      <c r="B1162" s="29" t="s">
        <v>2071</v>
      </c>
      <c r="C1162" s="50">
        <v>25381.0</v>
      </c>
      <c r="D1162" s="50">
        <v>25869.0</v>
      </c>
      <c r="E1162" s="98">
        <f t="shared" si="6"/>
        <v>0.01922698081</v>
      </c>
      <c r="F1162" s="50">
        <v>23933.0</v>
      </c>
      <c r="G1162" s="98">
        <f t="shared" si="2"/>
        <v>-0.07483860992</v>
      </c>
      <c r="H1162" s="50">
        <v>22068.0</v>
      </c>
      <c r="I1162" s="98">
        <f t="shared" si="3"/>
        <v>-0.0779258764</v>
      </c>
      <c r="J1162" s="50">
        <v>19531.0</v>
      </c>
      <c r="K1162" s="98">
        <f t="shared" si="4"/>
        <v>-0.1149628421</v>
      </c>
      <c r="L1162" s="98">
        <f t="shared" si="7"/>
        <v>-0.2304873724</v>
      </c>
    </row>
    <row r="1163">
      <c r="A1163" s="20" t="s">
        <v>1258</v>
      </c>
      <c r="B1163" s="29" t="s">
        <v>2071</v>
      </c>
      <c r="C1163" s="50">
        <v>12396.0</v>
      </c>
      <c r="D1163" s="50">
        <v>14881.0</v>
      </c>
      <c r="E1163" s="98">
        <f t="shared" si="6"/>
        <v>0.2004678929</v>
      </c>
      <c r="F1163" s="50">
        <v>12989.0</v>
      </c>
      <c r="G1163" s="98">
        <f t="shared" si="2"/>
        <v>-0.1271419931</v>
      </c>
      <c r="H1163" s="50">
        <v>11708.0</v>
      </c>
      <c r="I1163" s="98">
        <f t="shared" si="3"/>
        <v>-0.09862191085</v>
      </c>
      <c r="J1163" s="50">
        <v>11142.0</v>
      </c>
      <c r="K1163" s="98">
        <f t="shared" si="4"/>
        <v>-0.04834301332</v>
      </c>
      <c r="L1163" s="98">
        <f t="shared" si="7"/>
        <v>-0.1011616651</v>
      </c>
    </row>
    <row r="1164">
      <c r="A1164" s="20" t="s">
        <v>2075</v>
      </c>
      <c r="B1164" s="29" t="s">
        <v>2071</v>
      </c>
      <c r="C1164" s="50">
        <v>11130.0</v>
      </c>
      <c r="D1164" s="50">
        <v>14576.0</v>
      </c>
      <c r="E1164" s="98">
        <f t="shared" si="6"/>
        <v>0.3096136568</v>
      </c>
      <c r="F1164" s="50">
        <v>13909.0</v>
      </c>
      <c r="G1164" s="98">
        <f t="shared" si="2"/>
        <v>-0.04576015368</v>
      </c>
      <c r="H1164" s="50">
        <v>12269.0</v>
      </c>
      <c r="I1164" s="98">
        <f t="shared" si="3"/>
        <v>-0.1179092674</v>
      </c>
      <c r="J1164" s="50">
        <v>12898.0</v>
      </c>
      <c r="K1164" s="98">
        <f t="shared" si="4"/>
        <v>0.05126742196</v>
      </c>
      <c r="L1164" s="98">
        <f t="shared" si="7"/>
        <v>0.1588499551</v>
      </c>
    </row>
    <row r="1165">
      <c r="A1165" s="20" t="s">
        <v>1428</v>
      </c>
      <c r="B1165" s="29" t="s">
        <v>2071</v>
      </c>
      <c r="C1165" s="50">
        <v>25422.0</v>
      </c>
      <c r="D1165" s="50">
        <v>30533.0</v>
      </c>
      <c r="E1165" s="98">
        <f t="shared" si="6"/>
        <v>0.2010463378</v>
      </c>
      <c r="F1165" s="50">
        <v>29672.0</v>
      </c>
      <c r="G1165" s="98">
        <f t="shared" si="2"/>
        <v>-0.02819899781</v>
      </c>
      <c r="H1165" s="50">
        <v>30995.0</v>
      </c>
      <c r="I1165" s="98">
        <f t="shared" si="3"/>
        <v>0.04458748989</v>
      </c>
      <c r="J1165" s="50">
        <v>34991.0</v>
      </c>
      <c r="K1165" s="98">
        <f t="shared" si="4"/>
        <v>0.12892402</v>
      </c>
      <c r="L1165" s="98">
        <f t="shared" si="7"/>
        <v>0.3764062623</v>
      </c>
    </row>
    <row r="1166">
      <c r="A1166" s="20" t="s">
        <v>1676</v>
      </c>
      <c r="B1166" s="29" t="s">
        <v>2071</v>
      </c>
      <c r="C1166" s="50">
        <v>49792.0</v>
      </c>
      <c r="D1166" s="50">
        <v>93020.0</v>
      </c>
      <c r="E1166" s="98">
        <f t="shared" si="6"/>
        <v>0.8681715938</v>
      </c>
      <c r="F1166" s="50">
        <v>93684.0</v>
      </c>
      <c r="G1166" s="98">
        <f t="shared" si="2"/>
        <v>0.007138249839</v>
      </c>
      <c r="H1166" s="50">
        <v>98633.0</v>
      </c>
      <c r="I1166" s="98">
        <f t="shared" si="3"/>
        <v>0.05282652321</v>
      </c>
      <c r="J1166" s="50">
        <v>94067.0</v>
      </c>
      <c r="K1166" s="98">
        <f t="shared" si="4"/>
        <v>-0.04629282289</v>
      </c>
      <c r="L1166" s="98">
        <f t="shared" si="7"/>
        <v>0.8891990681</v>
      </c>
    </row>
    <row r="1167">
      <c r="A1167" s="20" t="s">
        <v>1229</v>
      </c>
      <c r="B1167" s="29" t="s">
        <v>2071</v>
      </c>
      <c r="C1167" s="50">
        <v>6011.0</v>
      </c>
      <c r="D1167" s="50">
        <v>20624.0</v>
      </c>
      <c r="E1167" s="98">
        <f t="shared" si="6"/>
        <v>2.431043088</v>
      </c>
      <c r="F1167" s="50">
        <v>24106.0</v>
      </c>
      <c r="G1167" s="98">
        <f t="shared" si="2"/>
        <v>0.1688324282</v>
      </c>
      <c r="H1167" s="50">
        <v>23697.0</v>
      </c>
      <c r="I1167" s="98">
        <f t="shared" si="3"/>
        <v>-0.01696673027</v>
      </c>
      <c r="J1167" s="50">
        <v>34276.0</v>
      </c>
      <c r="K1167" s="98">
        <f t="shared" si="4"/>
        <v>0.4464278179</v>
      </c>
      <c r="L1167" s="98">
        <f t="shared" si="7"/>
        <v>4.70221261</v>
      </c>
    </row>
    <row r="1168">
      <c r="A1168" s="20" t="s">
        <v>1857</v>
      </c>
      <c r="B1168" s="29" t="s">
        <v>2071</v>
      </c>
      <c r="C1168" s="50">
        <v>13646.0</v>
      </c>
      <c r="D1168" s="50">
        <v>14605.0</v>
      </c>
      <c r="E1168" s="98">
        <f t="shared" si="6"/>
        <v>0.07027700425</v>
      </c>
      <c r="F1168" s="50">
        <v>13849.0</v>
      </c>
      <c r="G1168" s="98">
        <f t="shared" si="2"/>
        <v>-0.05176309483</v>
      </c>
      <c r="H1168" s="50">
        <v>12509.0</v>
      </c>
      <c r="I1168" s="98">
        <f t="shared" si="3"/>
        <v>-0.09675788866</v>
      </c>
      <c r="J1168" s="50">
        <v>11629.0</v>
      </c>
      <c r="K1168" s="98">
        <f t="shared" si="4"/>
        <v>-0.07034934847</v>
      </c>
      <c r="L1168" s="98">
        <f t="shared" si="7"/>
        <v>-0.1478088817</v>
      </c>
    </row>
    <row r="1169">
      <c r="A1169" s="20" t="s">
        <v>2076</v>
      </c>
      <c r="B1169" s="29" t="s">
        <v>2071</v>
      </c>
      <c r="C1169" s="50">
        <v>23670.0</v>
      </c>
      <c r="D1169" s="50">
        <v>24400.0</v>
      </c>
      <c r="E1169" s="98">
        <f t="shared" si="6"/>
        <v>0.03084072666</v>
      </c>
      <c r="F1169" s="50">
        <v>23007.0</v>
      </c>
      <c r="G1169" s="98">
        <f t="shared" si="2"/>
        <v>-0.05709016393</v>
      </c>
      <c r="H1169" s="50">
        <v>19923.0</v>
      </c>
      <c r="I1169" s="98">
        <f t="shared" si="3"/>
        <v>-0.1340461599</v>
      </c>
      <c r="J1169" s="50">
        <v>23094.0</v>
      </c>
      <c r="K1169" s="98">
        <f t="shared" si="4"/>
        <v>0.1591627767</v>
      </c>
      <c r="L1169" s="98">
        <f t="shared" si="7"/>
        <v>-0.02433460076</v>
      </c>
    </row>
    <row r="1170">
      <c r="A1170" s="20" t="s">
        <v>1025</v>
      </c>
      <c r="B1170" s="29" t="s">
        <v>2071</v>
      </c>
      <c r="C1170" s="50">
        <v>7266.0</v>
      </c>
      <c r="D1170" s="50">
        <v>11582.0</v>
      </c>
      <c r="E1170" s="98">
        <f t="shared" si="6"/>
        <v>0.5939994495</v>
      </c>
      <c r="F1170" s="50">
        <v>10474.0</v>
      </c>
      <c r="G1170" s="98">
        <f t="shared" si="2"/>
        <v>-0.09566568814</v>
      </c>
      <c r="H1170" s="50">
        <v>9142.0</v>
      </c>
      <c r="I1170" s="98">
        <f t="shared" si="3"/>
        <v>-0.1271720451</v>
      </c>
      <c r="J1170" s="50">
        <v>8971.0</v>
      </c>
      <c r="K1170" s="98">
        <f t="shared" si="4"/>
        <v>-0.01870487858</v>
      </c>
      <c r="L1170" s="98">
        <f t="shared" si="7"/>
        <v>0.2346545555</v>
      </c>
    </row>
    <row r="1171">
      <c r="A1171" s="20" t="s">
        <v>2077</v>
      </c>
      <c r="B1171" s="29" t="s">
        <v>2071</v>
      </c>
      <c r="C1171" s="50">
        <v>20998.0</v>
      </c>
      <c r="D1171" s="50">
        <v>27621.0</v>
      </c>
      <c r="E1171" s="98">
        <f t="shared" si="6"/>
        <v>0.3154109915</v>
      </c>
      <c r="F1171" s="50">
        <v>29839.0</v>
      </c>
      <c r="G1171" s="98">
        <f t="shared" si="2"/>
        <v>0.08030122009</v>
      </c>
      <c r="H1171" s="50">
        <v>33203.0</v>
      </c>
      <c r="I1171" s="98">
        <f t="shared" si="3"/>
        <v>0.1127383625</v>
      </c>
      <c r="J1171" s="50">
        <v>37775.0</v>
      </c>
      <c r="K1171" s="98">
        <f t="shared" si="4"/>
        <v>0.1376984007</v>
      </c>
      <c r="L1171" s="98">
        <f t="shared" si="7"/>
        <v>0.7989808553</v>
      </c>
    </row>
    <row r="1172">
      <c r="A1172" s="20" t="s">
        <v>814</v>
      </c>
      <c r="B1172" s="29" t="s">
        <v>2071</v>
      </c>
      <c r="C1172" s="50">
        <v>23274.0</v>
      </c>
      <c r="D1172" s="50">
        <v>23098.0</v>
      </c>
      <c r="E1172" s="98">
        <f t="shared" si="6"/>
        <v>-0.007562086448</v>
      </c>
      <c r="F1172" s="50">
        <v>20480.0</v>
      </c>
      <c r="G1172" s="98">
        <f t="shared" si="2"/>
        <v>-0.1133431466</v>
      </c>
      <c r="H1172" s="50">
        <v>19940.0</v>
      </c>
      <c r="I1172" s="98">
        <f t="shared" si="3"/>
        <v>-0.0263671875</v>
      </c>
      <c r="J1172" s="50">
        <v>17814.0</v>
      </c>
      <c r="K1172" s="98">
        <f t="shared" si="4"/>
        <v>-0.1066198596</v>
      </c>
      <c r="L1172" s="98">
        <f t="shared" si="7"/>
        <v>-0.2345965455</v>
      </c>
    </row>
    <row r="1173">
      <c r="A1173" s="20" t="s">
        <v>1859</v>
      </c>
      <c r="B1173" s="29" t="s">
        <v>2071</v>
      </c>
      <c r="C1173" s="50">
        <v>2168.0</v>
      </c>
      <c r="D1173" s="50">
        <v>5504.0</v>
      </c>
      <c r="E1173" s="98">
        <f t="shared" si="6"/>
        <v>1.538745387</v>
      </c>
      <c r="F1173" s="50">
        <v>7482.0</v>
      </c>
      <c r="G1173" s="98">
        <f t="shared" si="2"/>
        <v>0.359375</v>
      </c>
      <c r="H1173" s="50">
        <v>5503.0</v>
      </c>
      <c r="I1173" s="98">
        <f t="shared" si="3"/>
        <v>-0.2645014702</v>
      </c>
      <c r="J1173" s="50">
        <v>6226.0</v>
      </c>
      <c r="K1173" s="98">
        <f t="shared" si="4"/>
        <v>0.1313828821</v>
      </c>
      <c r="L1173" s="98">
        <f t="shared" si="7"/>
        <v>1.871771218</v>
      </c>
    </row>
    <row r="1174">
      <c r="A1174" s="20" t="s">
        <v>1554</v>
      </c>
      <c r="B1174" s="29" t="s">
        <v>2071</v>
      </c>
      <c r="C1174" s="50">
        <v>22431.0</v>
      </c>
      <c r="D1174" s="50">
        <v>22973.0</v>
      </c>
      <c r="E1174" s="98">
        <f t="shared" si="6"/>
        <v>0.02416298872</v>
      </c>
      <c r="F1174" s="50">
        <v>21536.0</v>
      </c>
      <c r="G1174" s="98">
        <f t="shared" si="2"/>
        <v>-0.06255169112</v>
      </c>
      <c r="H1174" s="50">
        <v>20962.0</v>
      </c>
      <c r="I1174" s="98">
        <f t="shared" si="3"/>
        <v>-0.02665304606</v>
      </c>
      <c r="J1174" s="50">
        <v>19534.0</v>
      </c>
      <c r="K1174" s="98">
        <f t="shared" si="4"/>
        <v>-0.06812327068</v>
      </c>
      <c r="L1174" s="98">
        <f t="shared" si="7"/>
        <v>-0.1291516205</v>
      </c>
    </row>
    <row r="1175">
      <c r="A1175" s="20" t="s">
        <v>1677</v>
      </c>
      <c r="B1175" s="29" t="s">
        <v>2071</v>
      </c>
      <c r="C1175" s="50">
        <v>10741.0</v>
      </c>
      <c r="D1175" s="50">
        <v>16080.0</v>
      </c>
      <c r="E1175" s="98">
        <f t="shared" si="6"/>
        <v>0.4970673122</v>
      </c>
      <c r="F1175" s="50">
        <v>13933.0</v>
      </c>
      <c r="G1175" s="98">
        <f t="shared" si="2"/>
        <v>-0.1335199005</v>
      </c>
      <c r="H1175" s="50">
        <v>11136.0</v>
      </c>
      <c r="I1175" s="98">
        <f t="shared" si="3"/>
        <v>-0.2007464293</v>
      </c>
      <c r="J1175" s="50">
        <v>11697.0</v>
      </c>
      <c r="K1175" s="98">
        <f t="shared" si="4"/>
        <v>0.05037715517</v>
      </c>
      <c r="L1175" s="98">
        <f t="shared" si="7"/>
        <v>0.08900474816</v>
      </c>
    </row>
    <row r="1176">
      <c r="A1176" s="20" t="s">
        <v>2078</v>
      </c>
      <c r="B1176" s="29" t="s">
        <v>2071</v>
      </c>
      <c r="C1176" s="50">
        <v>25224.0</v>
      </c>
      <c r="D1176" s="50">
        <v>23503.0</v>
      </c>
      <c r="E1176" s="98">
        <f t="shared" si="6"/>
        <v>-0.06822867111</v>
      </c>
      <c r="F1176" s="50">
        <v>21769.0</v>
      </c>
      <c r="G1176" s="98">
        <f t="shared" si="2"/>
        <v>-0.0737778156</v>
      </c>
      <c r="H1176" s="50">
        <v>19588.0</v>
      </c>
      <c r="I1176" s="98">
        <f t="shared" si="3"/>
        <v>-0.1001883412</v>
      </c>
      <c r="J1176" s="50">
        <v>18084.0</v>
      </c>
      <c r="K1176" s="98">
        <f t="shared" si="4"/>
        <v>-0.07678170308</v>
      </c>
      <c r="L1176" s="98">
        <f t="shared" si="7"/>
        <v>-0.2830637488</v>
      </c>
    </row>
    <row r="1177">
      <c r="A1177" s="20" t="s">
        <v>1728</v>
      </c>
      <c r="B1177" s="29" t="s">
        <v>2071</v>
      </c>
      <c r="C1177" s="50">
        <v>9628.0</v>
      </c>
      <c r="D1177" s="50">
        <v>15832.0</v>
      </c>
      <c r="E1177" s="98">
        <f t="shared" si="6"/>
        <v>0.6443705858</v>
      </c>
      <c r="F1177" s="50">
        <v>15252.0</v>
      </c>
      <c r="G1177" s="98">
        <f t="shared" si="2"/>
        <v>-0.03663466397</v>
      </c>
      <c r="H1177" s="50">
        <v>13169.0</v>
      </c>
      <c r="I1177" s="98">
        <f t="shared" si="3"/>
        <v>-0.1365722528</v>
      </c>
      <c r="J1177" s="50">
        <v>13538.0</v>
      </c>
      <c r="K1177" s="98">
        <f t="shared" si="4"/>
        <v>0.02802035082</v>
      </c>
      <c r="L1177" s="98">
        <f t="shared" si="7"/>
        <v>0.4061071874</v>
      </c>
    </row>
    <row r="1178">
      <c r="A1178" s="20" t="s">
        <v>1431</v>
      </c>
      <c r="B1178" s="29" t="s">
        <v>2071</v>
      </c>
      <c r="C1178" s="50">
        <v>15031.0</v>
      </c>
      <c r="D1178" s="50">
        <v>12811.0</v>
      </c>
      <c r="E1178" s="98">
        <f t="shared" si="6"/>
        <v>-0.1476947642</v>
      </c>
      <c r="F1178" s="50">
        <v>11874.0</v>
      </c>
      <c r="G1178" s="98">
        <f t="shared" si="2"/>
        <v>-0.07314027008</v>
      </c>
      <c r="H1178" s="50">
        <v>10254.0</v>
      </c>
      <c r="I1178" s="98">
        <f t="shared" si="3"/>
        <v>-0.1364325417</v>
      </c>
      <c r="J1178" s="50">
        <v>10166.0</v>
      </c>
      <c r="K1178" s="98">
        <f t="shared" si="4"/>
        <v>-0.008582016774</v>
      </c>
      <c r="L1178" s="98">
        <f t="shared" si="7"/>
        <v>-0.3236644269</v>
      </c>
    </row>
    <row r="1179">
      <c r="A1179" s="20" t="s">
        <v>532</v>
      </c>
      <c r="B1179" s="29" t="s">
        <v>2071</v>
      </c>
      <c r="C1179" s="50">
        <v>15572.0</v>
      </c>
      <c r="D1179" s="50">
        <v>20302.0</v>
      </c>
      <c r="E1179" s="98">
        <f t="shared" si="6"/>
        <v>0.3037503211</v>
      </c>
      <c r="F1179" s="50">
        <v>20455.0</v>
      </c>
      <c r="G1179" s="98">
        <f t="shared" si="2"/>
        <v>0.00753620333</v>
      </c>
      <c r="H1179" s="50">
        <v>26811.0</v>
      </c>
      <c r="I1179" s="98">
        <f t="shared" si="3"/>
        <v>0.3107308726</v>
      </c>
      <c r="J1179" s="50">
        <v>30417.0</v>
      </c>
      <c r="K1179" s="98">
        <f t="shared" si="4"/>
        <v>0.1344970348</v>
      </c>
      <c r="L1179" s="98">
        <f t="shared" si="7"/>
        <v>0.9533136399</v>
      </c>
    </row>
    <row r="1180">
      <c r="A1180" s="20" t="s">
        <v>697</v>
      </c>
      <c r="B1180" s="29" t="s">
        <v>2071</v>
      </c>
      <c r="C1180" s="50">
        <v>16073.0</v>
      </c>
      <c r="D1180" s="50">
        <v>15297.0</v>
      </c>
      <c r="E1180" s="98">
        <f t="shared" si="6"/>
        <v>-0.04827972376</v>
      </c>
      <c r="F1180" s="50">
        <v>14461.0</v>
      </c>
      <c r="G1180" s="98">
        <f t="shared" si="2"/>
        <v>-0.0546512388</v>
      </c>
      <c r="H1180" s="50">
        <v>13505.0</v>
      </c>
      <c r="I1180" s="98">
        <f t="shared" si="3"/>
        <v>-0.06610884448</v>
      </c>
      <c r="J1180" s="50">
        <v>13261.0</v>
      </c>
      <c r="K1180" s="98">
        <f t="shared" si="4"/>
        <v>-0.01806738245</v>
      </c>
      <c r="L1180" s="98">
        <f t="shared" si="7"/>
        <v>-0.1749517825</v>
      </c>
    </row>
    <row r="1181">
      <c r="A1181" s="20" t="s">
        <v>2079</v>
      </c>
      <c r="B1181" s="29" t="s">
        <v>2071</v>
      </c>
      <c r="C1181" s="50">
        <v>15515.0</v>
      </c>
      <c r="D1181" s="50">
        <v>21957.0</v>
      </c>
      <c r="E1181" s="98">
        <f t="shared" si="6"/>
        <v>0.415211086</v>
      </c>
      <c r="F1181" s="50">
        <v>24680.0</v>
      </c>
      <c r="G1181" s="98">
        <f t="shared" si="2"/>
        <v>0.1240151205</v>
      </c>
      <c r="H1181" s="50">
        <v>30848.0</v>
      </c>
      <c r="I1181" s="98">
        <f t="shared" si="3"/>
        <v>0.2499189627</v>
      </c>
      <c r="J1181" s="50">
        <v>34912.0</v>
      </c>
      <c r="K1181" s="98">
        <f t="shared" si="4"/>
        <v>0.1317427386</v>
      </c>
      <c r="L1181" s="98">
        <f t="shared" si="7"/>
        <v>1.250209475</v>
      </c>
    </row>
    <row r="1182">
      <c r="A1182" s="20" t="s">
        <v>2080</v>
      </c>
      <c r="B1182" s="29" t="s">
        <v>2071</v>
      </c>
      <c r="C1182" s="50">
        <v>21596.0</v>
      </c>
      <c r="D1182" s="50">
        <v>20311.0</v>
      </c>
      <c r="E1182" s="98">
        <f t="shared" si="6"/>
        <v>-0.05950175959</v>
      </c>
      <c r="F1182" s="50">
        <v>19308.0</v>
      </c>
      <c r="G1182" s="98">
        <f t="shared" si="2"/>
        <v>-0.04938210822</v>
      </c>
      <c r="H1182" s="50">
        <v>19522.0</v>
      </c>
      <c r="I1182" s="98">
        <f t="shared" si="3"/>
        <v>0.01108348871</v>
      </c>
      <c r="J1182" s="50">
        <v>18075.0</v>
      </c>
      <c r="K1182" s="98">
        <f t="shared" si="4"/>
        <v>-0.07412150394</v>
      </c>
      <c r="L1182" s="98">
        <f t="shared" si="7"/>
        <v>-0.1630394518</v>
      </c>
    </row>
    <row r="1183">
      <c r="A1183" s="20" t="s">
        <v>472</v>
      </c>
      <c r="B1183" s="29" t="s">
        <v>2071</v>
      </c>
      <c r="C1183" s="50">
        <v>10756.0</v>
      </c>
      <c r="D1183" s="50">
        <v>13576.0</v>
      </c>
      <c r="E1183" s="98">
        <f t="shared" si="6"/>
        <v>0.2621792488</v>
      </c>
      <c r="F1183" s="50">
        <v>12355.0</v>
      </c>
      <c r="G1183" s="98">
        <f t="shared" si="2"/>
        <v>-0.0899381261</v>
      </c>
      <c r="H1183" s="50">
        <v>11287.0</v>
      </c>
      <c r="I1183" s="98">
        <f t="shared" si="3"/>
        <v>-0.08644273573</v>
      </c>
      <c r="J1183" s="50">
        <v>12693.0</v>
      </c>
      <c r="K1183" s="98">
        <f t="shared" si="4"/>
        <v>0.1245680872</v>
      </c>
      <c r="L1183" s="98">
        <f t="shared" si="7"/>
        <v>0.1800855337</v>
      </c>
    </row>
    <row r="1184">
      <c r="A1184" s="20" t="s">
        <v>1611</v>
      </c>
      <c r="B1184" s="29" t="s">
        <v>2071</v>
      </c>
      <c r="C1184" s="50">
        <v>12557.0</v>
      </c>
      <c r="D1184" s="50">
        <v>15613.0</v>
      </c>
      <c r="E1184" s="98">
        <f t="shared" si="6"/>
        <v>0.2433702317</v>
      </c>
      <c r="F1184" s="50">
        <v>14173.0</v>
      </c>
      <c r="G1184" s="98">
        <f t="shared" si="2"/>
        <v>-0.09223083328</v>
      </c>
      <c r="H1184" s="50">
        <v>11764.0</v>
      </c>
      <c r="I1184" s="98">
        <f t="shared" si="3"/>
        <v>-0.1699710718</v>
      </c>
      <c r="J1184" s="50">
        <v>11248.0</v>
      </c>
      <c r="K1184" s="98">
        <f t="shared" si="4"/>
        <v>-0.04386263176</v>
      </c>
      <c r="L1184" s="98">
        <f t="shared" si="7"/>
        <v>-0.1042446444</v>
      </c>
    </row>
    <row r="1185">
      <c r="A1185" s="20" t="s">
        <v>1402</v>
      </c>
      <c r="B1185" s="29" t="s">
        <v>2071</v>
      </c>
      <c r="C1185" s="50">
        <v>9263.0</v>
      </c>
      <c r="D1185" s="50">
        <v>13181.0</v>
      </c>
      <c r="E1185" s="98">
        <f t="shared" si="6"/>
        <v>0.4229731189</v>
      </c>
      <c r="F1185" s="50">
        <v>12033.0</v>
      </c>
      <c r="G1185" s="98">
        <f t="shared" si="2"/>
        <v>-0.08709506107</v>
      </c>
      <c r="H1185" s="50">
        <v>10541.0</v>
      </c>
      <c r="I1185" s="98">
        <f t="shared" si="3"/>
        <v>-0.1239923544</v>
      </c>
      <c r="J1185" s="50">
        <v>11523.0</v>
      </c>
      <c r="K1185" s="98">
        <f t="shared" si="4"/>
        <v>0.09316004174</v>
      </c>
      <c r="L1185" s="98">
        <f t="shared" si="7"/>
        <v>0.2439814315</v>
      </c>
    </row>
    <row r="1186">
      <c r="A1186" s="20" t="s">
        <v>1771</v>
      </c>
      <c r="B1186" s="29" t="s">
        <v>2071</v>
      </c>
      <c r="C1186" s="50">
        <v>19145.0</v>
      </c>
      <c r="D1186" s="50">
        <v>17605.0</v>
      </c>
      <c r="E1186" s="98">
        <f t="shared" si="6"/>
        <v>-0.08043875686</v>
      </c>
      <c r="F1186" s="50">
        <v>16641.0</v>
      </c>
      <c r="G1186" s="98">
        <f t="shared" si="2"/>
        <v>-0.05475717126</v>
      </c>
      <c r="H1186" s="50">
        <v>14424.0</v>
      </c>
      <c r="I1186" s="98">
        <f t="shared" si="3"/>
        <v>-0.1332251668</v>
      </c>
      <c r="J1186" s="50">
        <v>13398.0</v>
      </c>
      <c r="K1186" s="98">
        <f t="shared" si="4"/>
        <v>-0.07113144759</v>
      </c>
      <c r="L1186" s="98">
        <f t="shared" si="7"/>
        <v>-0.3001828154</v>
      </c>
    </row>
    <row r="1187">
      <c r="A1187" s="20" t="s">
        <v>603</v>
      </c>
      <c r="B1187" s="29" t="s">
        <v>2071</v>
      </c>
      <c r="C1187" s="50">
        <v>13334.0</v>
      </c>
      <c r="D1187" s="50">
        <v>12531.0</v>
      </c>
      <c r="E1187" s="98">
        <f t="shared" si="6"/>
        <v>-0.0602219889</v>
      </c>
      <c r="F1187" s="50">
        <v>11694.0</v>
      </c>
      <c r="G1187" s="98">
        <f t="shared" si="2"/>
        <v>-0.06679435001</v>
      </c>
      <c r="H1187" s="50">
        <v>10270.0</v>
      </c>
      <c r="I1187" s="98">
        <f t="shared" si="3"/>
        <v>-0.1217718488</v>
      </c>
      <c r="J1187" s="50">
        <v>9751.0</v>
      </c>
      <c r="K1187" s="98">
        <f t="shared" si="4"/>
        <v>-0.05053554041</v>
      </c>
      <c r="L1187" s="98">
        <f t="shared" si="7"/>
        <v>-0.2687115644</v>
      </c>
    </row>
    <row r="1188">
      <c r="A1188" s="20" t="s">
        <v>2081</v>
      </c>
      <c r="B1188" s="29" t="s">
        <v>2071</v>
      </c>
      <c r="C1188" s="50">
        <v>10646.0</v>
      </c>
      <c r="D1188" s="50">
        <v>13245.0</v>
      </c>
      <c r="E1188" s="98">
        <f t="shared" si="6"/>
        <v>0.2441292504</v>
      </c>
      <c r="F1188" s="50">
        <v>12318.0</v>
      </c>
      <c r="G1188" s="98">
        <f t="shared" si="2"/>
        <v>-0.06998867497</v>
      </c>
      <c r="H1188" s="50">
        <v>10974.0</v>
      </c>
      <c r="I1188" s="98">
        <f t="shared" si="3"/>
        <v>-0.1091086215</v>
      </c>
      <c r="J1188" s="50">
        <v>11763.0</v>
      </c>
      <c r="K1188" s="98">
        <f t="shared" si="4"/>
        <v>0.07189721159</v>
      </c>
      <c r="L1188" s="98">
        <f t="shared" si="7"/>
        <v>0.1049220364</v>
      </c>
    </row>
    <row r="1189">
      <c r="A1189" s="20" t="s">
        <v>1530</v>
      </c>
      <c r="B1189" s="29" t="s">
        <v>2071</v>
      </c>
      <c r="C1189" s="50">
        <v>7753.0</v>
      </c>
      <c r="D1189" s="50">
        <v>16664.0</v>
      </c>
      <c r="E1189" s="98">
        <f t="shared" si="6"/>
        <v>1.149361537</v>
      </c>
      <c r="F1189" s="50">
        <v>15436.0</v>
      </c>
      <c r="G1189" s="98">
        <f t="shared" si="2"/>
        <v>-0.07369179069</v>
      </c>
      <c r="H1189" s="50">
        <v>13959.0</v>
      </c>
      <c r="I1189" s="98">
        <f t="shared" si="3"/>
        <v>-0.09568541073</v>
      </c>
      <c r="J1189" s="50">
        <v>15600.0</v>
      </c>
      <c r="K1189" s="98">
        <f t="shared" si="4"/>
        <v>0.1175585644</v>
      </c>
      <c r="L1189" s="98">
        <f t="shared" si="7"/>
        <v>1.012124339</v>
      </c>
    </row>
    <row r="1190">
      <c r="A1190" s="20" t="s">
        <v>2082</v>
      </c>
      <c r="B1190" s="29" t="s">
        <v>2071</v>
      </c>
      <c r="C1190" s="50">
        <v>9604.0</v>
      </c>
      <c r="D1190" s="50">
        <v>30328.0</v>
      </c>
      <c r="E1190" s="98">
        <f t="shared" si="6"/>
        <v>2.157850895</v>
      </c>
      <c r="F1190" s="50">
        <v>32773.0</v>
      </c>
      <c r="G1190" s="98">
        <f t="shared" si="2"/>
        <v>0.0806185703</v>
      </c>
      <c r="H1190" s="50">
        <v>35799.0</v>
      </c>
      <c r="I1190" s="98">
        <f t="shared" si="3"/>
        <v>0.09233210265</v>
      </c>
      <c r="J1190" s="50">
        <v>44957.0</v>
      </c>
      <c r="K1190" s="98">
        <f t="shared" si="4"/>
        <v>0.2558172016</v>
      </c>
      <c r="L1190" s="98">
        <f t="shared" si="7"/>
        <v>3.681070387</v>
      </c>
    </row>
    <row r="1191">
      <c r="A1191" s="20" t="s">
        <v>323</v>
      </c>
      <c r="B1191" s="29" t="s">
        <v>2071</v>
      </c>
      <c r="C1191" s="50">
        <v>26534.0</v>
      </c>
      <c r="D1191" s="50">
        <v>29830.0</v>
      </c>
      <c r="E1191" s="98">
        <f t="shared" si="6"/>
        <v>0.1242179845</v>
      </c>
      <c r="F1191" s="50">
        <v>28427.0</v>
      </c>
      <c r="G1191" s="98">
        <f t="shared" si="2"/>
        <v>-0.04703318807</v>
      </c>
      <c r="H1191" s="50">
        <v>30519.0</v>
      </c>
      <c r="I1191" s="98">
        <f t="shared" si="3"/>
        <v>0.0735920076</v>
      </c>
      <c r="J1191" s="50">
        <v>33868.0</v>
      </c>
      <c r="K1191" s="98">
        <f t="shared" si="4"/>
        <v>0.1097349192</v>
      </c>
      <c r="L1191" s="98">
        <f t="shared" si="7"/>
        <v>0.2764000904</v>
      </c>
    </row>
    <row r="1192">
      <c r="A1192" s="20" t="s">
        <v>2083</v>
      </c>
      <c r="B1192" s="29" t="s">
        <v>2071</v>
      </c>
      <c r="C1192" s="50">
        <v>11153.0</v>
      </c>
      <c r="D1192" s="50">
        <v>12847.0</v>
      </c>
      <c r="E1192" s="98">
        <f t="shared" si="6"/>
        <v>0.1518873846</v>
      </c>
      <c r="F1192" s="50">
        <v>12381.0</v>
      </c>
      <c r="G1192" s="98">
        <f t="shared" si="2"/>
        <v>-0.03627305986</v>
      </c>
      <c r="H1192" s="50">
        <v>12172.0</v>
      </c>
      <c r="I1192" s="98">
        <f t="shared" si="3"/>
        <v>-0.0168807043</v>
      </c>
      <c r="J1192" s="50">
        <v>12414.0</v>
      </c>
      <c r="K1192" s="98">
        <f t="shared" si="4"/>
        <v>0.0198816957</v>
      </c>
      <c r="L1192" s="98">
        <f t="shared" si="7"/>
        <v>0.1130637497</v>
      </c>
    </row>
    <row r="1193">
      <c r="A1193" s="20" t="s">
        <v>2084</v>
      </c>
      <c r="B1193" s="29" t="s">
        <v>2071</v>
      </c>
      <c r="C1193" s="50">
        <v>17176.0</v>
      </c>
      <c r="D1193" s="50">
        <v>16820.0</v>
      </c>
      <c r="E1193" s="98">
        <f t="shared" si="6"/>
        <v>-0.02072659525</v>
      </c>
      <c r="F1193" s="50">
        <v>15634.0</v>
      </c>
      <c r="G1193" s="98">
        <f t="shared" si="2"/>
        <v>-0.07051129608</v>
      </c>
      <c r="H1193" s="50">
        <v>14348.0</v>
      </c>
      <c r="I1193" s="98">
        <f t="shared" si="3"/>
        <v>-0.08225662019</v>
      </c>
      <c r="J1193" s="50">
        <v>13359.0</v>
      </c>
      <c r="K1193" s="98">
        <f t="shared" si="4"/>
        <v>-0.06892946752</v>
      </c>
      <c r="L1193" s="98">
        <f t="shared" si="7"/>
        <v>-0.2222286912</v>
      </c>
    </row>
    <row r="1194">
      <c r="A1194" s="20" t="s">
        <v>2085</v>
      </c>
      <c r="B1194" s="29" t="s">
        <v>2071</v>
      </c>
      <c r="C1194" s="50">
        <v>15185.0</v>
      </c>
      <c r="D1194" s="50">
        <v>16744.0</v>
      </c>
      <c r="E1194" s="98">
        <f t="shared" si="6"/>
        <v>0.1026671057</v>
      </c>
      <c r="F1194" s="50">
        <v>17554.0</v>
      </c>
      <c r="G1194" s="98">
        <f t="shared" si="2"/>
        <v>0.04837553751</v>
      </c>
      <c r="H1194" s="50">
        <v>16135.0</v>
      </c>
      <c r="I1194" s="98">
        <f t="shared" si="3"/>
        <v>-0.08083627663</v>
      </c>
      <c r="J1194" s="50">
        <v>15716.0</v>
      </c>
      <c r="K1194" s="98">
        <f t="shared" si="4"/>
        <v>-0.0259683917</v>
      </c>
      <c r="L1194" s="98">
        <f t="shared" si="7"/>
        <v>0.03496871913</v>
      </c>
    </row>
    <row r="1195">
      <c r="A1195" s="20" t="s">
        <v>564</v>
      </c>
      <c r="B1195" s="29" t="s">
        <v>2071</v>
      </c>
      <c r="C1195" s="50">
        <v>28801.0</v>
      </c>
      <c r="D1195" s="50">
        <v>63831.0</v>
      </c>
      <c r="E1195" s="98">
        <f t="shared" si="6"/>
        <v>1.216277213</v>
      </c>
      <c r="F1195" s="50">
        <v>68698.0</v>
      </c>
      <c r="G1195" s="98">
        <f t="shared" si="2"/>
        <v>0.07624821795</v>
      </c>
      <c r="H1195" s="50">
        <v>82929.0</v>
      </c>
      <c r="I1195" s="98">
        <f t="shared" si="3"/>
        <v>0.2071530467</v>
      </c>
      <c r="J1195" s="50">
        <v>90541.0</v>
      </c>
      <c r="K1195" s="98">
        <f t="shared" si="4"/>
        <v>0.09178936198</v>
      </c>
      <c r="L1195" s="98">
        <f t="shared" si="7"/>
        <v>2.143675567</v>
      </c>
    </row>
    <row r="1196">
      <c r="A1196" s="20" t="s">
        <v>298</v>
      </c>
      <c r="B1196" s="29" t="s">
        <v>2071</v>
      </c>
      <c r="C1196" s="50">
        <v>20304.0</v>
      </c>
      <c r="D1196" s="50">
        <v>20466.0</v>
      </c>
      <c r="E1196" s="98">
        <f t="shared" si="6"/>
        <v>0.007978723404</v>
      </c>
      <c r="F1196" s="50">
        <v>19719.0</v>
      </c>
      <c r="G1196" s="98">
        <f t="shared" si="2"/>
        <v>-0.03649956025</v>
      </c>
      <c r="H1196" s="50">
        <v>17233.0</v>
      </c>
      <c r="I1196" s="98">
        <f t="shared" si="3"/>
        <v>-0.1260713018</v>
      </c>
      <c r="J1196" s="50">
        <v>16525.0</v>
      </c>
      <c r="K1196" s="98">
        <f t="shared" si="4"/>
        <v>-0.04108396681</v>
      </c>
      <c r="L1196" s="98">
        <f t="shared" si="7"/>
        <v>-0.1861209614</v>
      </c>
    </row>
    <row r="1197">
      <c r="A1197" s="20" t="s">
        <v>1633</v>
      </c>
      <c r="B1197" s="29" t="s">
        <v>2071</v>
      </c>
      <c r="C1197" s="50">
        <v>23906.0</v>
      </c>
      <c r="D1197" s="50">
        <v>27242.0</v>
      </c>
      <c r="E1197" s="98">
        <f t="shared" si="6"/>
        <v>0.1395465573</v>
      </c>
      <c r="F1197" s="50">
        <v>25116.0</v>
      </c>
      <c r="G1197" s="98">
        <f t="shared" si="2"/>
        <v>-0.07804125982</v>
      </c>
      <c r="H1197" s="50">
        <v>22931.0</v>
      </c>
      <c r="I1197" s="98">
        <f t="shared" si="3"/>
        <v>-0.086996337</v>
      </c>
      <c r="J1197" s="50">
        <v>22313.0</v>
      </c>
      <c r="K1197" s="98">
        <f t="shared" si="4"/>
        <v>-0.02695041647</v>
      </c>
      <c r="L1197" s="98">
        <f t="shared" si="7"/>
        <v>-0.06663599096</v>
      </c>
    </row>
    <row r="1198">
      <c r="A1198" s="20" t="s">
        <v>2086</v>
      </c>
      <c r="B1198" s="29" t="s">
        <v>2071</v>
      </c>
      <c r="C1198" s="50">
        <v>7387.0</v>
      </c>
      <c r="D1198" s="50">
        <v>8741.0</v>
      </c>
      <c r="E1198" s="98">
        <f t="shared" si="6"/>
        <v>0.1832949777</v>
      </c>
      <c r="F1198" s="50">
        <v>7033.0</v>
      </c>
      <c r="G1198" s="98">
        <f t="shared" si="2"/>
        <v>-0.1954009839</v>
      </c>
      <c r="H1198" s="50">
        <v>6430.0</v>
      </c>
      <c r="I1198" s="98">
        <f t="shared" si="3"/>
        <v>-0.0857386606</v>
      </c>
      <c r="J1198" s="50">
        <v>6506.0</v>
      </c>
      <c r="K1198" s="98">
        <f t="shared" si="4"/>
        <v>0.01181959565</v>
      </c>
      <c r="L1198" s="98">
        <f t="shared" si="7"/>
        <v>-0.1192635711</v>
      </c>
    </row>
    <row r="1199">
      <c r="A1199" s="20" t="s">
        <v>2087</v>
      </c>
      <c r="B1199" s="29" t="s">
        <v>2071</v>
      </c>
      <c r="C1199" s="50">
        <v>15509.0</v>
      </c>
      <c r="D1199" s="50">
        <v>14539.0</v>
      </c>
      <c r="E1199" s="98">
        <f t="shared" si="6"/>
        <v>-0.0625443291</v>
      </c>
      <c r="F1199" s="50">
        <v>14084.0</v>
      </c>
      <c r="G1199" s="98">
        <f t="shared" si="2"/>
        <v>-0.03129513722</v>
      </c>
      <c r="H1199" s="50">
        <v>12720.0</v>
      </c>
      <c r="I1199" s="98">
        <f t="shared" si="3"/>
        <v>-0.09684748651</v>
      </c>
      <c r="J1199" s="50">
        <v>12476.0</v>
      </c>
      <c r="K1199" s="98">
        <f t="shared" si="4"/>
        <v>-0.01918238994</v>
      </c>
      <c r="L1199" s="98">
        <f t="shared" si="7"/>
        <v>-0.1955638661</v>
      </c>
    </row>
    <row r="1200">
      <c r="A1200" s="20" t="s">
        <v>1179</v>
      </c>
      <c r="B1200" s="29" t="s">
        <v>2071</v>
      </c>
      <c r="C1200" s="50">
        <v>18428.0</v>
      </c>
      <c r="D1200" s="50">
        <v>15653.0</v>
      </c>
      <c r="E1200" s="98">
        <f t="shared" si="6"/>
        <v>-0.1505860647</v>
      </c>
      <c r="F1200" s="50">
        <v>13997.0</v>
      </c>
      <c r="G1200" s="98">
        <f t="shared" si="2"/>
        <v>-0.1057944164</v>
      </c>
      <c r="H1200" s="50">
        <v>13490.0</v>
      </c>
      <c r="I1200" s="98">
        <f t="shared" si="3"/>
        <v>-0.03622204758</v>
      </c>
      <c r="J1200" s="50">
        <v>13026.0</v>
      </c>
      <c r="K1200" s="98">
        <f t="shared" si="4"/>
        <v>-0.03439584878</v>
      </c>
      <c r="L1200" s="98">
        <f t="shared" si="7"/>
        <v>-0.2931408726</v>
      </c>
    </row>
    <row r="1201">
      <c r="A1201" s="20" t="s">
        <v>267</v>
      </c>
      <c r="B1201" s="29" t="s">
        <v>2071</v>
      </c>
      <c r="C1201" s="50">
        <v>8814.0</v>
      </c>
      <c r="D1201" s="50">
        <v>21065.0</v>
      </c>
      <c r="E1201" s="98">
        <f t="shared" si="6"/>
        <v>1.38994781</v>
      </c>
      <c r="F1201" s="50">
        <v>21102.0</v>
      </c>
      <c r="G1201" s="98">
        <f t="shared" si="2"/>
        <v>0.001756468075</v>
      </c>
      <c r="H1201" s="50">
        <v>19672.0</v>
      </c>
      <c r="I1201" s="98">
        <f t="shared" si="3"/>
        <v>-0.06776608852</v>
      </c>
      <c r="J1201" s="50">
        <v>22270.0</v>
      </c>
      <c r="K1201" s="98">
        <f t="shared" si="4"/>
        <v>0.1320658804</v>
      </c>
      <c r="L1201" s="98">
        <f t="shared" si="7"/>
        <v>1.526662128</v>
      </c>
    </row>
    <row r="1202">
      <c r="A1202" s="20" t="s">
        <v>2088</v>
      </c>
      <c r="B1202" s="29" t="s">
        <v>2071</v>
      </c>
      <c r="C1202" s="50">
        <v>8183.0</v>
      </c>
      <c r="D1202" s="50">
        <v>8563.0</v>
      </c>
      <c r="E1202" s="98">
        <f t="shared" si="6"/>
        <v>0.04643773677</v>
      </c>
      <c r="F1202" s="50">
        <v>9458.0</v>
      </c>
      <c r="G1202" s="98">
        <f t="shared" si="2"/>
        <v>0.1045194441</v>
      </c>
      <c r="H1202" s="50">
        <v>9642.0</v>
      </c>
      <c r="I1202" s="98">
        <f t="shared" si="3"/>
        <v>0.01945443011</v>
      </c>
      <c r="J1202" s="50">
        <v>10440.0</v>
      </c>
      <c r="K1202" s="98">
        <f t="shared" si="4"/>
        <v>0.08276291226</v>
      </c>
      <c r="L1202" s="98">
        <f t="shared" si="7"/>
        <v>0.2758157155</v>
      </c>
    </row>
    <row r="1203">
      <c r="A1203" s="20" t="s">
        <v>1227</v>
      </c>
      <c r="B1203" s="29" t="s">
        <v>2071</v>
      </c>
      <c r="C1203" s="50">
        <v>82325.0</v>
      </c>
      <c r="D1203" s="50">
        <v>283522.0</v>
      </c>
      <c r="E1203" s="98">
        <f t="shared" si="6"/>
        <v>2.443935621</v>
      </c>
      <c r="F1203" s="50">
        <v>367846.0</v>
      </c>
      <c r="G1203" s="98">
        <f t="shared" si="2"/>
        <v>0.2974160735</v>
      </c>
      <c r="H1203" s="50">
        <v>470454.0</v>
      </c>
      <c r="I1203" s="98">
        <f t="shared" si="3"/>
        <v>0.2789428185</v>
      </c>
      <c r="J1203" s="50">
        <v>477828.0</v>
      </c>
      <c r="K1203" s="98">
        <f t="shared" si="4"/>
        <v>0.01567422107</v>
      </c>
      <c r="L1203" s="98">
        <f t="shared" si="7"/>
        <v>4.804166414</v>
      </c>
    </row>
    <row r="1204">
      <c r="A1204" s="20" t="s">
        <v>1180</v>
      </c>
      <c r="B1204" s="29" t="s">
        <v>2071</v>
      </c>
      <c r="C1204" s="50">
        <v>32019.0</v>
      </c>
      <c r="D1204" s="50">
        <v>89673.0</v>
      </c>
      <c r="E1204" s="98">
        <f t="shared" si="6"/>
        <v>1.800618383</v>
      </c>
      <c r="F1204" s="50">
        <v>75941.0</v>
      </c>
      <c r="G1204" s="98">
        <f t="shared" si="2"/>
        <v>-0.1531341652</v>
      </c>
      <c r="H1204" s="50">
        <v>73810.0</v>
      </c>
      <c r="I1204" s="98">
        <f t="shared" si="3"/>
        <v>-0.02806125808</v>
      </c>
      <c r="J1204" s="50">
        <v>78705.0</v>
      </c>
      <c r="K1204" s="98">
        <f t="shared" si="4"/>
        <v>0.06631892697</v>
      </c>
      <c r="L1204" s="98">
        <f t="shared" si="7"/>
        <v>1.45807177</v>
      </c>
    </row>
    <row r="1205">
      <c r="A1205" s="20" t="s">
        <v>1132</v>
      </c>
      <c r="B1205" s="29" t="s">
        <v>2071</v>
      </c>
      <c r="C1205" s="50">
        <v>18736.0</v>
      </c>
      <c r="D1205" s="50">
        <v>27878.0</v>
      </c>
      <c r="E1205" s="98">
        <f t="shared" si="6"/>
        <v>0.4879376601</v>
      </c>
      <c r="F1205" s="50">
        <v>26555.0</v>
      </c>
      <c r="G1205" s="98">
        <f t="shared" si="2"/>
        <v>-0.04745677595</v>
      </c>
      <c r="H1205" s="50">
        <v>27563.0</v>
      </c>
      <c r="I1205" s="98">
        <f t="shared" si="3"/>
        <v>0.03795895312</v>
      </c>
      <c r="J1205" s="50">
        <v>32023.0</v>
      </c>
      <c r="K1205" s="98">
        <f t="shared" si="4"/>
        <v>0.1618111236</v>
      </c>
      <c r="L1205" s="98">
        <f t="shared" si="7"/>
        <v>0.7091695132</v>
      </c>
    </row>
    <row r="1206">
      <c r="A1206" s="20" t="s">
        <v>1634</v>
      </c>
      <c r="B1206" s="29" t="s">
        <v>2071</v>
      </c>
      <c r="C1206" s="50">
        <v>28172.0</v>
      </c>
      <c r="D1206" s="50">
        <v>26297.0</v>
      </c>
      <c r="E1206" s="98">
        <f t="shared" si="6"/>
        <v>-0.06655544512</v>
      </c>
      <c r="F1206" s="50">
        <v>24899.0</v>
      </c>
      <c r="G1206" s="98">
        <f t="shared" si="2"/>
        <v>-0.05316195764</v>
      </c>
      <c r="H1206" s="50">
        <v>22413.0</v>
      </c>
      <c r="I1206" s="98">
        <f t="shared" si="3"/>
        <v>-0.0998433672</v>
      </c>
      <c r="J1206" s="50">
        <v>21617.0</v>
      </c>
      <c r="K1206" s="98">
        <f t="shared" si="4"/>
        <v>-0.03551510284</v>
      </c>
      <c r="L1206" s="98">
        <f t="shared" si="7"/>
        <v>-0.2326778361</v>
      </c>
    </row>
    <row r="1207">
      <c r="A1207" s="20" t="s">
        <v>734</v>
      </c>
      <c r="B1207" s="29" t="s">
        <v>2071</v>
      </c>
      <c r="C1207" s="50">
        <v>13047.0</v>
      </c>
      <c r="D1207" s="50">
        <v>12403.0</v>
      </c>
      <c r="E1207" s="98">
        <f t="shared" si="6"/>
        <v>-0.04936000613</v>
      </c>
      <c r="F1207" s="50">
        <v>10783.0</v>
      </c>
      <c r="G1207" s="98">
        <f t="shared" si="2"/>
        <v>-0.1306135612</v>
      </c>
      <c r="H1207" s="50">
        <v>9658.0</v>
      </c>
      <c r="I1207" s="98">
        <f t="shared" si="3"/>
        <v>-0.1043308912</v>
      </c>
      <c r="J1207" s="50">
        <v>8878.0</v>
      </c>
      <c r="K1207" s="98">
        <f t="shared" si="4"/>
        <v>-0.08076206254</v>
      </c>
      <c r="L1207" s="98">
        <f t="shared" si="7"/>
        <v>-0.3195370583</v>
      </c>
    </row>
    <row r="1208">
      <c r="A1208" s="20" t="s">
        <v>2089</v>
      </c>
      <c r="B1208" s="29" t="s">
        <v>2071</v>
      </c>
      <c r="C1208" s="50">
        <v>25710.0</v>
      </c>
      <c r="D1208" s="50">
        <v>30154.0</v>
      </c>
      <c r="E1208" s="98">
        <f t="shared" si="6"/>
        <v>0.1728510307</v>
      </c>
      <c r="F1208" s="50">
        <v>30006.0</v>
      </c>
      <c r="G1208" s="98">
        <f t="shared" si="2"/>
        <v>-0.004908138224</v>
      </c>
      <c r="H1208" s="50">
        <v>29259.0</v>
      </c>
      <c r="I1208" s="98">
        <f t="shared" si="3"/>
        <v>-0.024895021</v>
      </c>
      <c r="J1208" s="50">
        <v>27856.0</v>
      </c>
      <c r="K1208" s="98">
        <f t="shared" si="4"/>
        <v>-0.04795105779</v>
      </c>
      <c r="L1208" s="98">
        <f t="shared" si="7"/>
        <v>0.08346946713</v>
      </c>
    </row>
    <row r="1209">
      <c r="A1209" s="20" t="s">
        <v>2090</v>
      </c>
      <c r="B1209" s="29" t="s">
        <v>2071</v>
      </c>
      <c r="C1209" s="50">
        <v>11524.0</v>
      </c>
      <c r="D1209" s="50">
        <v>17363.0</v>
      </c>
      <c r="E1209" s="98">
        <f t="shared" si="6"/>
        <v>0.5066817077</v>
      </c>
      <c r="F1209" s="50">
        <v>16857.0</v>
      </c>
      <c r="G1209" s="98">
        <f t="shared" si="2"/>
        <v>-0.0291424293</v>
      </c>
      <c r="H1209" s="50">
        <v>16320.0</v>
      </c>
      <c r="I1209" s="98">
        <f t="shared" si="3"/>
        <v>-0.03185620217</v>
      </c>
      <c r="J1209" s="50">
        <v>18718.0</v>
      </c>
      <c r="K1209" s="98">
        <f t="shared" si="4"/>
        <v>0.1469362745</v>
      </c>
      <c r="L1209" s="98">
        <f t="shared" si="7"/>
        <v>0.6242624089</v>
      </c>
    </row>
    <row r="1210">
      <c r="A1210" s="20" t="s">
        <v>606</v>
      </c>
      <c r="B1210" s="29" t="s">
        <v>2071</v>
      </c>
      <c r="C1210" s="50">
        <v>17583.0</v>
      </c>
      <c r="D1210" s="50">
        <v>26583.0</v>
      </c>
      <c r="E1210" s="98">
        <f t="shared" si="6"/>
        <v>0.5118580447</v>
      </c>
      <c r="F1210" s="50">
        <v>24211.0</v>
      </c>
      <c r="G1210" s="98">
        <f t="shared" si="2"/>
        <v>-0.089229959</v>
      </c>
      <c r="H1210" s="50">
        <v>23774.0</v>
      </c>
      <c r="I1210" s="98">
        <f t="shared" si="3"/>
        <v>-0.01804964685</v>
      </c>
      <c r="J1210" s="50">
        <v>24637.0</v>
      </c>
      <c r="K1210" s="98">
        <f t="shared" si="4"/>
        <v>0.03630015984</v>
      </c>
      <c r="L1210" s="98">
        <f t="shared" si="7"/>
        <v>0.4011829608</v>
      </c>
    </row>
    <row r="1211">
      <c r="A1211" s="20" t="s">
        <v>916</v>
      </c>
      <c r="B1211" s="29" t="s">
        <v>2071</v>
      </c>
      <c r="C1211" s="50">
        <v>15925.0</v>
      </c>
      <c r="D1211" s="50">
        <v>15514.0</v>
      </c>
      <c r="E1211" s="98">
        <f t="shared" si="6"/>
        <v>-0.02580847724</v>
      </c>
      <c r="F1211" s="50">
        <v>13465.0</v>
      </c>
      <c r="G1211" s="98">
        <f t="shared" si="2"/>
        <v>-0.1320742555</v>
      </c>
      <c r="H1211" s="50">
        <v>12093.0</v>
      </c>
      <c r="I1211" s="98">
        <f t="shared" si="3"/>
        <v>-0.1018937987</v>
      </c>
      <c r="J1211" s="50">
        <v>11490.0</v>
      </c>
      <c r="K1211" s="98">
        <f t="shared" si="4"/>
        <v>-0.04986355743</v>
      </c>
      <c r="L1211" s="98">
        <f t="shared" si="7"/>
        <v>-0.2784929356</v>
      </c>
    </row>
    <row r="1212">
      <c r="A1212" s="20" t="s">
        <v>1563</v>
      </c>
      <c r="B1212" s="29" t="s">
        <v>2071</v>
      </c>
      <c r="C1212" s="50">
        <v>17426.0</v>
      </c>
      <c r="D1212" s="50">
        <v>17033.0</v>
      </c>
      <c r="E1212" s="98">
        <f t="shared" si="6"/>
        <v>-0.02255250775</v>
      </c>
      <c r="F1212" s="50">
        <v>15956.0</v>
      </c>
      <c r="G1212" s="98">
        <f t="shared" si="2"/>
        <v>-0.0632302002</v>
      </c>
      <c r="H1212" s="50">
        <v>13929.0</v>
      </c>
      <c r="I1212" s="98">
        <f t="shared" si="3"/>
        <v>-0.1270368513</v>
      </c>
      <c r="J1212" s="50">
        <v>14395.0</v>
      </c>
      <c r="K1212" s="98">
        <f t="shared" si="4"/>
        <v>0.03345538086</v>
      </c>
      <c r="L1212" s="98">
        <f t="shared" si="7"/>
        <v>-0.1739354987</v>
      </c>
    </row>
    <row r="1213">
      <c r="A1213" s="20" t="s">
        <v>1692</v>
      </c>
      <c r="B1213" s="29" t="s">
        <v>2071</v>
      </c>
      <c r="C1213" s="50">
        <v>20016.0</v>
      </c>
      <c r="D1213" s="50">
        <v>25253.0</v>
      </c>
      <c r="E1213" s="98">
        <f t="shared" si="6"/>
        <v>0.2616406875</v>
      </c>
      <c r="F1213" s="50">
        <v>24778.0</v>
      </c>
      <c r="G1213" s="98">
        <f t="shared" si="2"/>
        <v>-0.01880964638</v>
      </c>
      <c r="H1213" s="50">
        <v>23339.0</v>
      </c>
      <c r="I1213" s="98">
        <f t="shared" si="3"/>
        <v>-0.05807571233</v>
      </c>
      <c r="J1213" s="50">
        <v>21416.0</v>
      </c>
      <c r="K1213" s="98">
        <f t="shared" si="4"/>
        <v>-0.08239427568</v>
      </c>
      <c r="L1213" s="98">
        <f t="shared" si="7"/>
        <v>0.06994404476</v>
      </c>
    </row>
    <row r="1214">
      <c r="A1214" s="20" t="s">
        <v>297</v>
      </c>
      <c r="B1214" s="29" t="s">
        <v>2071</v>
      </c>
      <c r="C1214" s="50">
        <v>20196.0</v>
      </c>
      <c r="D1214" s="50">
        <v>19453.0</v>
      </c>
      <c r="E1214" s="98">
        <f t="shared" si="6"/>
        <v>-0.03678946326</v>
      </c>
      <c r="F1214" s="50">
        <v>18857.0</v>
      </c>
      <c r="G1214" s="98">
        <f t="shared" si="2"/>
        <v>-0.03063794787</v>
      </c>
      <c r="H1214" s="50">
        <v>18615.0</v>
      </c>
      <c r="I1214" s="98">
        <f t="shared" si="3"/>
        <v>-0.01283343056</v>
      </c>
      <c r="J1214" s="50">
        <v>18000.0</v>
      </c>
      <c r="K1214" s="98">
        <f t="shared" si="4"/>
        <v>-0.03303787268</v>
      </c>
      <c r="L1214" s="98">
        <f t="shared" si="7"/>
        <v>-0.1087344029</v>
      </c>
    </row>
    <row r="1215">
      <c r="A1215" s="20" t="s">
        <v>1411</v>
      </c>
      <c r="B1215" s="29" t="s">
        <v>2071</v>
      </c>
      <c r="C1215" s="50">
        <v>26222.0</v>
      </c>
      <c r="D1215" s="50">
        <v>30868.0</v>
      </c>
      <c r="E1215" s="98">
        <f t="shared" si="6"/>
        <v>0.1771794676</v>
      </c>
      <c r="F1215" s="50">
        <v>27518.0</v>
      </c>
      <c r="G1215" s="98">
        <f t="shared" si="2"/>
        <v>-0.1085266295</v>
      </c>
      <c r="H1215" s="50">
        <v>23070.0</v>
      </c>
      <c r="I1215" s="98">
        <f t="shared" si="3"/>
        <v>-0.161639654</v>
      </c>
      <c r="J1215" s="50">
        <v>21396.0</v>
      </c>
      <c r="K1215" s="98">
        <f t="shared" si="4"/>
        <v>-0.07256176853</v>
      </c>
      <c r="L1215" s="98">
        <f t="shared" si="7"/>
        <v>-0.1840439326</v>
      </c>
    </row>
    <row r="1216">
      <c r="A1216" s="20" t="s">
        <v>708</v>
      </c>
      <c r="B1216" s="29" t="s">
        <v>2071</v>
      </c>
      <c r="C1216" s="50">
        <v>8876.0</v>
      </c>
      <c r="D1216" s="50">
        <v>11273.0</v>
      </c>
      <c r="E1216" s="98">
        <f t="shared" si="6"/>
        <v>0.2700540784</v>
      </c>
      <c r="F1216" s="50">
        <v>10721.0</v>
      </c>
      <c r="G1216" s="98">
        <f t="shared" si="2"/>
        <v>-0.04896655726</v>
      </c>
      <c r="H1216" s="50">
        <v>9418.0</v>
      </c>
      <c r="I1216" s="98">
        <f t="shared" si="3"/>
        <v>-0.12153717</v>
      </c>
      <c r="J1216" s="50">
        <v>9656.0</v>
      </c>
      <c r="K1216" s="98">
        <f t="shared" si="4"/>
        <v>0.02527075812</v>
      </c>
      <c r="L1216" s="98">
        <f t="shared" si="7"/>
        <v>0.08787742226</v>
      </c>
    </row>
    <row r="1217">
      <c r="A1217" s="20" t="s">
        <v>2091</v>
      </c>
      <c r="B1217" s="29" t="s">
        <v>2071</v>
      </c>
      <c r="C1217" s="50">
        <v>7304.0</v>
      </c>
      <c r="D1217" s="50">
        <v>10088.0</v>
      </c>
      <c r="E1217" s="98">
        <f t="shared" si="6"/>
        <v>0.3811610077</v>
      </c>
      <c r="F1217" s="50">
        <v>9500.0</v>
      </c>
      <c r="G1217" s="98">
        <f t="shared" si="2"/>
        <v>-0.05828707375</v>
      </c>
      <c r="H1217" s="50">
        <v>8368.0</v>
      </c>
      <c r="I1217" s="98">
        <f t="shared" si="3"/>
        <v>-0.1191578947</v>
      </c>
      <c r="J1217" s="50">
        <v>8638.0</v>
      </c>
      <c r="K1217" s="98">
        <f t="shared" si="4"/>
        <v>0.03226577438</v>
      </c>
      <c r="L1217" s="98">
        <f t="shared" si="7"/>
        <v>0.1826396495</v>
      </c>
    </row>
    <row r="1218">
      <c r="A1218" s="20" t="s">
        <v>1234</v>
      </c>
      <c r="B1218" s="29" t="s">
        <v>2071</v>
      </c>
      <c r="C1218" s="50">
        <v>24837.0</v>
      </c>
      <c r="D1218" s="50">
        <v>30572.0</v>
      </c>
      <c r="E1218" s="98">
        <f t="shared" si="6"/>
        <v>0.2309055039</v>
      </c>
      <c r="F1218" s="50">
        <v>30226.0</v>
      </c>
      <c r="G1218" s="98">
        <f t="shared" si="2"/>
        <v>-0.01131754547</v>
      </c>
      <c r="H1218" s="50">
        <v>33493.0</v>
      </c>
      <c r="I1218" s="98">
        <f t="shared" si="3"/>
        <v>0.108085754</v>
      </c>
      <c r="J1218" s="50">
        <v>31576.0</v>
      </c>
      <c r="K1218" s="98">
        <f t="shared" si="4"/>
        <v>-0.05723584032</v>
      </c>
      <c r="L1218" s="98">
        <f t="shared" si="7"/>
        <v>0.2713290655</v>
      </c>
    </row>
    <row r="1219">
      <c r="A1219" s="20" t="s">
        <v>2092</v>
      </c>
      <c r="B1219" s="29" t="s">
        <v>2071</v>
      </c>
      <c r="C1219" s="50">
        <v>7816.0</v>
      </c>
      <c r="D1219" s="50">
        <v>13539.0</v>
      </c>
      <c r="E1219" s="98">
        <f t="shared" si="6"/>
        <v>0.7322159672</v>
      </c>
      <c r="F1219" s="50">
        <v>14690.0</v>
      </c>
      <c r="G1219" s="98">
        <f t="shared" si="2"/>
        <v>0.08501366423</v>
      </c>
      <c r="H1219" s="50">
        <v>13936.0</v>
      </c>
      <c r="I1219" s="98">
        <f t="shared" si="3"/>
        <v>-0.05132743363</v>
      </c>
      <c r="J1219" s="50">
        <v>15749.0</v>
      </c>
      <c r="K1219" s="98">
        <f t="shared" si="4"/>
        <v>0.1300947187</v>
      </c>
      <c r="L1219" s="98">
        <f t="shared" si="7"/>
        <v>1.014969294</v>
      </c>
    </row>
    <row r="1220">
      <c r="A1220" s="20" t="s">
        <v>1750</v>
      </c>
      <c r="B1220" s="29" t="s">
        <v>2071</v>
      </c>
      <c r="C1220" s="50">
        <v>14673.0</v>
      </c>
      <c r="D1220" s="50">
        <v>12335.0</v>
      </c>
      <c r="E1220" s="98">
        <f t="shared" si="6"/>
        <v>-0.1593402849</v>
      </c>
      <c r="F1220" s="50">
        <v>11281.0</v>
      </c>
      <c r="G1220" s="98">
        <f t="shared" si="2"/>
        <v>-0.08544791244</v>
      </c>
      <c r="H1220" s="50">
        <v>9350.0</v>
      </c>
      <c r="I1220" s="98">
        <f t="shared" si="3"/>
        <v>-0.1711727684</v>
      </c>
      <c r="J1220" s="50">
        <v>8766.0</v>
      </c>
      <c r="K1220" s="98">
        <f t="shared" si="4"/>
        <v>-0.06245989305</v>
      </c>
      <c r="L1220" s="98">
        <f t="shared" si="7"/>
        <v>-0.4025761603</v>
      </c>
    </row>
    <row r="1221">
      <c r="A1221" s="20" t="s">
        <v>1448</v>
      </c>
      <c r="B1221" s="29" t="s">
        <v>2071</v>
      </c>
      <c r="C1221" s="50">
        <v>9805.0</v>
      </c>
      <c r="D1221" s="50">
        <v>16717.0</v>
      </c>
      <c r="E1221" s="98">
        <f t="shared" si="6"/>
        <v>0.7049464559</v>
      </c>
      <c r="F1221" s="50">
        <v>15567.0</v>
      </c>
      <c r="G1221" s="98">
        <f t="shared" si="2"/>
        <v>-0.06879224741</v>
      </c>
      <c r="H1221" s="50">
        <v>16728.0</v>
      </c>
      <c r="I1221" s="98">
        <f t="shared" si="3"/>
        <v>0.07458084409</v>
      </c>
      <c r="J1221" s="50">
        <v>14798.0</v>
      </c>
      <c r="K1221" s="98">
        <f t="shared" si="4"/>
        <v>-0.1153754185</v>
      </c>
      <c r="L1221" s="98">
        <f t="shared" si="7"/>
        <v>0.5092299847</v>
      </c>
    </row>
    <row r="1222">
      <c r="A1222" s="20" t="s">
        <v>1449</v>
      </c>
      <c r="B1222" s="29" t="s">
        <v>2071</v>
      </c>
      <c r="C1222" s="50">
        <v>9270.0</v>
      </c>
      <c r="D1222" s="50">
        <v>14557.0</v>
      </c>
      <c r="E1222" s="98">
        <f t="shared" si="6"/>
        <v>0.5703344121</v>
      </c>
      <c r="F1222" s="50">
        <v>12860.0</v>
      </c>
      <c r="G1222" s="98">
        <f t="shared" si="2"/>
        <v>-0.1165762176</v>
      </c>
      <c r="H1222" s="50">
        <v>15762.0</v>
      </c>
      <c r="I1222" s="98">
        <f t="shared" si="3"/>
        <v>0.2256609642</v>
      </c>
      <c r="J1222" s="50">
        <v>23149.0</v>
      </c>
      <c r="K1222" s="98">
        <f t="shared" si="4"/>
        <v>0.4686587996</v>
      </c>
      <c r="L1222" s="98">
        <f t="shared" si="7"/>
        <v>1.497195254</v>
      </c>
    </row>
    <row r="1223">
      <c r="A1223" s="20" t="s">
        <v>2093</v>
      </c>
      <c r="B1223" s="29" t="s">
        <v>2071</v>
      </c>
      <c r="C1223" s="50">
        <v>14346.0</v>
      </c>
      <c r="D1223" s="50">
        <v>14375.0</v>
      </c>
      <c r="E1223" s="98">
        <f t="shared" si="6"/>
        <v>0.002021469399</v>
      </c>
      <c r="F1223" s="50">
        <v>13532.0</v>
      </c>
      <c r="G1223" s="98">
        <f t="shared" si="2"/>
        <v>-0.05864347826</v>
      </c>
      <c r="H1223" s="50">
        <v>12173.0</v>
      </c>
      <c r="I1223" s="98">
        <f t="shared" si="3"/>
        <v>-0.1004286137</v>
      </c>
      <c r="J1223" s="50">
        <v>11775.0</v>
      </c>
      <c r="K1223" s="98">
        <f t="shared" si="4"/>
        <v>-0.03269530929</v>
      </c>
      <c r="L1223" s="98">
        <f t="shared" si="7"/>
        <v>-0.1792137181</v>
      </c>
    </row>
    <row r="1224">
      <c r="A1224" s="20" t="s">
        <v>285</v>
      </c>
      <c r="B1224" s="29" t="s">
        <v>2071</v>
      </c>
      <c r="C1224" s="50">
        <v>19071.0</v>
      </c>
      <c r="D1224" s="50">
        <v>18304.0</v>
      </c>
      <c r="E1224" s="98">
        <f t="shared" si="6"/>
        <v>-0.04021813224</v>
      </c>
      <c r="F1224" s="50">
        <v>16414.0</v>
      </c>
      <c r="G1224" s="98">
        <f t="shared" si="2"/>
        <v>-0.1032561189</v>
      </c>
      <c r="H1224" s="50">
        <v>13466.0</v>
      </c>
      <c r="I1224" s="98">
        <f t="shared" si="3"/>
        <v>-0.1796027781</v>
      </c>
      <c r="J1224" s="50">
        <v>13195.0</v>
      </c>
      <c r="K1224" s="98">
        <f t="shared" si="4"/>
        <v>-0.02012475865</v>
      </c>
      <c r="L1224" s="98">
        <f t="shared" si="7"/>
        <v>-0.3081117928</v>
      </c>
    </row>
    <row r="1225">
      <c r="A1225" s="20" t="s">
        <v>277</v>
      </c>
      <c r="B1225" s="29" t="s">
        <v>2071</v>
      </c>
      <c r="C1225" s="50">
        <v>16249.0</v>
      </c>
      <c r="D1225" s="50">
        <v>15604.0</v>
      </c>
      <c r="E1225" s="98">
        <f t="shared" si="6"/>
        <v>-0.03969475045</v>
      </c>
      <c r="F1225" s="50">
        <v>15233.0</v>
      </c>
      <c r="G1225" s="98">
        <f t="shared" si="2"/>
        <v>-0.02377595488</v>
      </c>
      <c r="H1225" s="50">
        <v>13011.0</v>
      </c>
      <c r="I1225" s="98">
        <f t="shared" si="3"/>
        <v>-0.1458675245</v>
      </c>
      <c r="J1225" s="50">
        <v>12442.0</v>
      </c>
      <c r="K1225" s="98">
        <f t="shared" si="4"/>
        <v>-0.04373222658</v>
      </c>
      <c r="L1225" s="98">
        <f t="shared" si="7"/>
        <v>-0.234291341</v>
      </c>
    </row>
    <row r="1226">
      <c r="A1226" s="20" t="s">
        <v>1414</v>
      </c>
      <c r="B1226" s="29" t="s">
        <v>2071</v>
      </c>
      <c r="C1226" s="50">
        <v>10132.0</v>
      </c>
      <c r="D1226" s="50">
        <v>12863.0</v>
      </c>
      <c r="E1226" s="98">
        <f t="shared" si="6"/>
        <v>0.269542045</v>
      </c>
      <c r="F1226" s="50">
        <v>12015.0</v>
      </c>
      <c r="G1226" s="98">
        <f t="shared" si="2"/>
        <v>-0.06592552282</v>
      </c>
      <c r="H1226" s="50">
        <v>10968.0</v>
      </c>
      <c r="I1226" s="98">
        <f t="shared" si="3"/>
        <v>-0.08714107366</v>
      </c>
      <c r="J1226" s="50">
        <v>11140.0</v>
      </c>
      <c r="K1226" s="98">
        <f t="shared" si="4"/>
        <v>0.01568198395</v>
      </c>
      <c r="L1226" s="98">
        <f t="shared" si="7"/>
        <v>0.09948677458</v>
      </c>
    </row>
    <row r="1227">
      <c r="A1227" s="20" t="s">
        <v>2094</v>
      </c>
      <c r="B1227" s="29" t="s">
        <v>2071</v>
      </c>
      <c r="C1227" s="50">
        <v>7694.0</v>
      </c>
      <c r="D1227" s="50">
        <v>19488.0</v>
      </c>
      <c r="E1227" s="98">
        <f t="shared" si="6"/>
        <v>1.532882766</v>
      </c>
      <c r="F1227" s="50">
        <v>25180.0</v>
      </c>
      <c r="G1227" s="98">
        <f t="shared" si="2"/>
        <v>0.2920771757</v>
      </c>
      <c r="H1227" s="50">
        <v>30262.0</v>
      </c>
      <c r="I1227" s="98">
        <f t="shared" si="3"/>
        <v>0.2018268467</v>
      </c>
      <c r="J1227" s="50">
        <v>39787.0</v>
      </c>
      <c r="K1227" s="98">
        <f t="shared" si="4"/>
        <v>0.3147511731</v>
      </c>
      <c r="L1227" s="98">
        <f t="shared" si="7"/>
        <v>4.171172342</v>
      </c>
    </row>
    <row r="1228">
      <c r="A1228" s="20" t="s">
        <v>1452</v>
      </c>
      <c r="B1228" s="29" t="s">
        <v>2071</v>
      </c>
      <c r="C1228" s="50">
        <v>18947.0</v>
      </c>
      <c r="D1228" s="50">
        <v>27136.0</v>
      </c>
      <c r="E1228" s="98">
        <f t="shared" si="6"/>
        <v>0.4322056262</v>
      </c>
      <c r="F1228" s="50">
        <v>24886.0</v>
      </c>
      <c r="G1228" s="98">
        <f t="shared" si="2"/>
        <v>-0.08291568396</v>
      </c>
      <c r="H1228" s="50">
        <v>26959.0</v>
      </c>
      <c r="I1228" s="98">
        <f t="shared" si="3"/>
        <v>0.0832998473</v>
      </c>
      <c r="J1228" s="50">
        <v>29039.0</v>
      </c>
      <c r="K1228" s="98">
        <f t="shared" si="4"/>
        <v>0.07715419711</v>
      </c>
      <c r="L1228" s="98">
        <f t="shared" si="7"/>
        <v>0.5326436903</v>
      </c>
    </row>
    <row r="1229">
      <c r="A1229" s="20" t="s">
        <v>2095</v>
      </c>
      <c r="B1229" s="29" t="s">
        <v>2071</v>
      </c>
      <c r="C1229" s="50">
        <v>29544.0</v>
      </c>
      <c r="D1229" s="50">
        <v>28833.0</v>
      </c>
      <c r="E1229" s="98">
        <f t="shared" si="6"/>
        <v>-0.02406580016</v>
      </c>
      <c r="F1229" s="50">
        <v>27744.0</v>
      </c>
      <c r="G1229" s="98">
        <f t="shared" si="2"/>
        <v>-0.03776922277</v>
      </c>
      <c r="H1229" s="50">
        <v>26371.0</v>
      </c>
      <c r="I1229" s="98">
        <f t="shared" si="3"/>
        <v>-0.04948817762</v>
      </c>
      <c r="J1229" s="50">
        <v>25556.0</v>
      </c>
      <c r="K1229" s="98">
        <f t="shared" si="4"/>
        <v>-0.03090516097</v>
      </c>
      <c r="L1229" s="98">
        <f t="shared" si="7"/>
        <v>-0.134985107</v>
      </c>
    </row>
    <row r="1230">
      <c r="A1230" s="20" t="s">
        <v>2096</v>
      </c>
      <c r="B1230" s="29" t="s">
        <v>2071</v>
      </c>
      <c r="C1230" s="50">
        <v>5791.0</v>
      </c>
      <c r="D1230" s="50">
        <v>14681.0</v>
      </c>
      <c r="E1230" s="98">
        <f t="shared" si="6"/>
        <v>1.535140736</v>
      </c>
      <c r="F1230" s="50">
        <v>12889.0</v>
      </c>
      <c r="G1230" s="98">
        <f t="shared" si="2"/>
        <v>-0.1220625298</v>
      </c>
      <c r="H1230" s="50">
        <v>12220.0</v>
      </c>
      <c r="I1230" s="98">
        <f t="shared" si="3"/>
        <v>-0.05190472496</v>
      </c>
      <c r="J1230" s="50">
        <v>13390.0</v>
      </c>
      <c r="K1230" s="98">
        <f t="shared" si="4"/>
        <v>0.09574468085</v>
      </c>
      <c r="L1230" s="98">
        <f t="shared" si="7"/>
        <v>1.3122086</v>
      </c>
    </row>
    <row r="1231">
      <c r="A1231" s="20" t="s">
        <v>1827</v>
      </c>
      <c r="B1231" s="29" t="s">
        <v>2071</v>
      </c>
      <c r="C1231" s="50">
        <v>11824.0</v>
      </c>
      <c r="D1231" s="50">
        <v>14283.0</v>
      </c>
      <c r="E1231" s="98">
        <f t="shared" si="6"/>
        <v>0.2079668471</v>
      </c>
      <c r="F1231" s="50">
        <v>13559.0</v>
      </c>
      <c r="G1231" s="98">
        <f t="shared" si="2"/>
        <v>-0.05068963103</v>
      </c>
      <c r="H1231" s="50">
        <v>12462.0</v>
      </c>
      <c r="I1231" s="98">
        <f t="shared" si="3"/>
        <v>-0.08090567151</v>
      </c>
      <c r="J1231" s="50">
        <v>12375.0</v>
      </c>
      <c r="K1231" s="98">
        <f t="shared" si="4"/>
        <v>-0.006981222918</v>
      </c>
      <c r="L1231" s="98">
        <f t="shared" si="7"/>
        <v>0.04660013532</v>
      </c>
    </row>
    <row r="1232">
      <c r="A1232" s="20" t="s">
        <v>2097</v>
      </c>
      <c r="B1232" s="29" t="s">
        <v>2071</v>
      </c>
      <c r="C1232" s="50">
        <v>5618.0</v>
      </c>
      <c r="D1232" s="50">
        <v>11926.0</v>
      </c>
      <c r="E1232" s="98">
        <f t="shared" si="6"/>
        <v>1.122819509</v>
      </c>
      <c r="F1232" s="50">
        <v>11125.0</v>
      </c>
      <c r="G1232" s="98">
        <f t="shared" si="2"/>
        <v>-0.0671641791</v>
      </c>
      <c r="H1232" s="50">
        <v>9537.0</v>
      </c>
      <c r="I1232" s="98">
        <f t="shared" si="3"/>
        <v>-0.142741573</v>
      </c>
      <c r="J1232" s="50">
        <v>10766.0</v>
      </c>
      <c r="K1232" s="98">
        <f t="shared" si="4"/>
        <v>0.1288665199</v>
      </c>
      <c r="L1232" s="98">
        <f t="shared" si="7"/>
        <v>0.9163403346</v>
      </c>
    </row>
    <row r="1233">
      <c r="A1233" s="20" t="s">
        <v>2098</v>
      </c>
      <c r="B1233" s="29" t="s">
        <v>2071</v>
      </c>
      <c r="C1233" s="50">
        <v>4299.0</v>
      </c>
      <c r="D1233" s="50">
        <v>19559.0</v>
      </c>
      <c r="E1233" s="98">
        <f t="shared" si="6"/>
        <v>3.549662712</v>
      </c>
      <c r="F1233" s="50">
        <v>26634.0</v>
      </c>
      <c r="G1233" s="98">
        <f t="shared" si="2"/>
        <v>0.3617260596</v>
      </c>
      <c r="H1233" s="50">
        <v>37284.0</v>
      </c>
      <c r="I1233" s="98">
        <f t="shared" si="3"/>
        <v>0.3998648344</v>
      </c>
      <c r="J1233" s="50">
        <v>46857.0</v>
      </c>
      <c r="K1233" s="98">
        <f t="shared" si="4"/>
        <v>0.2567589314</v>
      </c>
      <c r="L1233" s="98">
        <f t="shared" si="7"/>
        <v>9.899511514</v>
      </c>
    </row>
    <row r="1234">
      <c r="A1234" s="20" t="s">
        <v>670</v>
      </c>
      <c r="B1234" s="29" t="s">
        <v>2071</v>
      </c>
      <c r="C1234" s="50">
        <v>11895.0</v>
      </c>
      <c r="D1234" s="50">
        <v>14898.0</v>
      </c>
      <c r="E1234" s="98">
        <f t="shared" si="6"/>
        <v>0.2524590164</v>
      </c>
      <c r="F1234" s="50">
        <v>14434.0</v>
      </c>
      <c r="G1234" s="98">
        <f t="shared" si="2"/>
        <v>-0.03114512015</v>
      </c>
      <c r="H1234" s="50">
        <v>13707.0</v>
      </c>
      <c r="I1234" s="98">
        <f t="shared" si="3"/>
        <v>-0.05036718858</v>
      </c>
      <c r="J1234" s="50">
        <v>15358.0</v>
      </c>
      <c r="K1234" s="98">
        <f t="shared" si="4"/>
        <v>0.1204494054</v>
      </c>
      <c r="L1234" s="98">
        <f t="shared" si="7"/>
        <v>0.2911307272</v>
      </c>
    </row>
    <row r="1235">
      <c r="A1235" s="20" t="s">
        <v>2099</v>
      </c>
      <c r="B1235" s="29" t="s">
        <v>2071</v>
      </c>
      <c r="C1235" s="50">
        <v>27271.0</v>
      </c>
      <c r="D1235" s="50">
        <v>33913.0</v>
      </c>
      <c r="E1235" s="98">
        <f t="shared" si="6"/>
        <v>0.2435554252</v>
      </c>
      <c r="F1235" s="50">
        <v>35813.0</v>
      </c>
      <c r="G1235" s="98">
        <f t="shared" si="2"/>
        <v>0.05602571285</v>
      </c>
      <c r="H1235" s="50">
        <v>34664.0</v>
      </c>
      <c r="I1235" s="98">
        <f t="shared" si="3"/>
        <v>-0.0320833217</v>
      </c>
      <c r="J1235" s="50">
        <v>33336.0</v>
      </c>
      <c r="K1235" s="98">
        <f t="shared" si="4"/>
        <v>-0.03831063928</v>
      </c>
      <c r="L1235" s="98">
        <f t="shared" si="7"/>
        <v>0.2223974185</v>
      </c>
    </row>
    <row r="1236">
      <c r="A1236" s="20" t="s">
        <v>1059</v>
      </c>
      <c r="B1236" s="29" t="s">
        <v>2071</v>
      </c>
      <c r="C1236" s="50">
        <v>12568.0</v>
      </c>
      <c r="D1236" s="50">
        <v>15796.0</v>
      </c>
      <c r="E1236" s="98">
        <f t="shared" si="6"/>
        <v>0.2568427753</v>
      </c>
      <c r="F1236" s="50">
        <v>14941.0</v>
      </c>
      <c r="G1236" s="98">
        <f t="shared" si="2"/>
        <v>-0.05412762725</v>
      </c>
      <c r="H1236" s="50">
        <v>15308.0</v>
      </c>
      <c r="I1236" s="98">
        <f t="shared" si="3"/>
        <v>0.02456328224</v>
      </c>
      <c r="J1236" s="50">
        <v>17437.0</v>
      </c>
      <c r="K1236" s="98">
        <f t="shared" si="4"/>
        <v>0.1390776065</v>
      </c>
      <c r="L1236" s="98">
        <f t="shared" si="7"/>
        <v>0.3874124761</v>
      </c>
    </row>
    <row r="1237">
      <c r="A1237" s="20" t="s">
        <v>1255</v>
      </c>
      <c r="B1237" s="29" t="s">
        <v>2071</v>
      </c>
      <c r="C1237" s="50">
        <v>26715.0</v>
      </c>
      <c r="D1237" s="50">
        <v>22556.0</v>
      </c>
      <c r="E1237" s="98">
        <f t="shared" si="6"/>
        <v>-0.1556803294</v>
      </c>
      <c r="F1237" s="50">
        <v>20345.0</v>
      </c>
      <c r="G1237" s="98">
        <f t="shared" si="2"/>
        <v>-0.09802269906</v>
      </c>
      <c r="H1237" s="50">
        <v>18001.0</v>
      </c>
      <c r="I1237" s="98">
        <f t="shared" si="3"/>
        <v>-0.1152125829</v>
      </c>
      <c r="J1237" s="50">
        <v>18327.0</v>
      </c>
      <c r="K1237" s="98">
        <f t="shared" si="4"/>
        <v>0.01811010499</v>
      </c>
      <c r="L1237" s="98">
        <f t="shared" si="7"/>
        <v>-0.3139809096</v>
      </c>
    </row>
    <row r="1238">
      <c r="A1238" s="20" t="s">
        <v>2100</v>
      </c>
      <c r="B1238" s="29" t="s">
        <v>2071</v>
      </c>
      <c r="C1238" s="50">
        <v>17366.0</v>
      </c>
      <c r="D1238" s="50">
        <v>14429.0</v>
      </c>
      <c r="E1238" s="98">
        <f t="shared" si="6"/>
        <v>-0.1691235748</v>
      </c>
      <c r="F1238" s="50">
        <v>13990.0</v>
      </c>
      <c r="G1238" s="98">
        <f t="shared" si="2"/>
        <v>-0.03042483887</v>
      </c>
      <c r="H1238" s="50">
        <v>13819.0</v>
      </c>
      <c r="I1238" s="98">
        <f t="shared" si="3"/>
        <v>-0.01222301644</v>
      </c>
      <c r="J1238" s="50">
        <v>13862.0</v>
      </c>
      <c r="K1238" s="98">
        <f t="shared" si="4"/>
        <v>0.003111657862</v>
      </c>
      <c r="L1238" s="98">
        <f t="shared" si="7"/>
        <v>-0.2017735806</v>
      </c>
    </row>
    <row r="1239">
      <c r="A1239" s="20" t="s">
        <v>1455</v>
      </c>
      <c r="B1239" s="29" t="s">
        <v>2071</v>
      </c>
      <c r="C1239" s="50">
        <v>15734.0</v>
      </c>
      <c r="D1239" s="50">
        <v>21561.0</v>
      </c>
      <c r="E1239" s="98">
        <f t="shared" si="6"/>
        <v>0.3703444769</v>
      </c>
      <c r="F1239" s="50">
        <v>20351.0</v>
      </c>
      <c r="G1239" s="98">
        <f t="shared" si="2"/>
        <v>-0.05611984602</v>
      </c>
      <c r="H1239" s="50">
        <v>17803.0</v>
      </c>
      <c r="I1239" s="98">
        <f t="shared" si="3"/>
        <v>-0.1252026927</v>
      </c>
      <c r="J1239" s="50">
        <v>17400.0</v>
      </c>
      <c r="K1239" s="98">
        <f t="shared" si="4"/>
        <v>-0.02263663428</v>
      </c>
      <c r="L1239" s="98">
        <f t="shared" si="7"/>
        <v>0.1058853438</v>
      </c>
    </row>
    <row r="1240">
      <c r="A1240" s="20" t="s">
        <v>1756</v>
      </c>
      <c r="B1240" s="29" t="s">
        <v>2071</v>
      </c>
      <c r="C1240" s="50">
        <v>7250.0</v>
      </c>
      <c r="D1240" s="50">
        <v>11438.0</v>
      </c>
      <c r="E1240" s="98">
        <f t="shared" si="6"/>
        <v>0.5776551724</v>
      </c>
      <c r="F1240" s="50">
        <v>10490.0</v>
      </c>
      <c r="G1240" s="98">
        <f t="shared" si="2"/>
        <v>-0.08288162266</v>
      </c>
      <c r="H1240" s="50">
        <v>10755.0</v>
      </c>
      <c r="I1240" s="98">
        <f t="shared" si="3"/>
        <v>0.02526215443</v>
      </c>
      <c r="J1240" s="50">
        <v>10775.0</v>
      </c>
      <c r="K1240" s="98">
        <f t="shared" si="4"/>
        <v>0.001859600186</v>
      </c>
      <c r="L1240" s="98">
        <f t="shared" si="7"/>
        <v>0.4862068966</v>
      </c>
    </row>
    <row r="1241">
      <c r="A1241" s="20" t="s">
        <v>315</v>
      </c>
      <c r="B1241" s="29" t="s">
        <v>2071</v>
      </c>
      <c r="C1241" s="50">
        <v>13555.0</v>
      </c>
      <c r="D1241" s="50">
        <v>14308.0</v>
      </c>
      <c r="E1241" s="98">
        <f t="shared" si="6"/>
        <v>0.05555145703</v>
      </c>
      <c r="F1241" s="50">
        <v>13115.0</v>
      </c>
      <c r="G1241" s="98">
        <f t="shared" si="2"/>
        <v>-0.08337992731</v>
      </c>
      <c r="H1241" s="50">
        <v>11503.0</v>
      </c>
      <c r="I1241" s="98">
        <f t="shared" si="3"/>
        <v>-0.1229126954</v>
      </c>
      <c r="J1241" s="50">
        <v>11327.0</v>
      </c>
      <c r="K1241" s="98">
        <f t="shared" si="4"/>
        <v>-0.01530035643</v>
      </c>
      <c r="L1241" s="98">
        <f t="shared" si="7"/>
        <v>-0.1643673921</v>
      </c>
    </row>
    <row r="1242">
      <c r="A1242" s="20" t="s">
        <v>2101</v>
      </c>
      <c r="B1242" s="29" t="s">
        <v>2071</v>
      </c>
      <c r="C1242" s="50">
        <v>11838.0</v>
      </c>
      <c r="D1242" s="50">
        <v>12913.0</v>
      </c>
      <c r="E1242" s="98">
        <f t="shared" si="6"/>
        <v>0.09080925832</v>
      </c>
      <c r="F1242" s="50">
        <v>10412.0</v>
      </c>
      <c r="G1242" s="98">
        <f t="shared" si="2"/>
        <v>-0.1936807868</v>
      </c>
      <c r="H1242" s="50">
        <v>10704.0</v>
      </c>
      <c r="I1242" s="98">
        <f t="shared" si="3"/>
        <v>0.02804456396</v>
      </c>
      <c r="J1242" s="50">
        <v>10040.0</v>
      </c>
      <c r="K1242" s="98">
        <f t="shared" si="4"/>
        <v>-0.0620328849</v>
      </c>
      <c r="L1242" s="98">
        <f t="shared" si="7"/>
        <v>-0.1518837641</v>
      </c>
    </row>
    <row r="1243">
      <c r="A1243" s="20" t="s">
        <v>423</v>
      </c>
      <c r="B1243" s="29" t="s">
        <v>2071</v>
      </c>
      <c r="C1243" s="50">
        <v>22751.0</v>
      </c>
      <c r="D1243" s="50">
        <v>26182.0</v>
      </c>
      <c r="E1243" s="98">
        <f t="shared" si="6"/>
        <v>0.150806558</v>
      </c>
      <c r="F1243" s="50">
        <v>27633.0</v>
      </c>
      <c r="G1243" s="98">
        <f t="shared" si="2"/>
        <v>0.05541975403</v>
      </c>
      <c r="H1243" s="50">
        <v>26431.0</v>
      </c>
      <c r="I1243" s="98">
        <f t="shared" si="3"/>
        <v>-0.0434987153</v>
      </c>
      <c r="J1243" s="50">
        <v>24458.0</v>
      </c>
      <c r="K1243" s="98">
        <f t="shared" si="4"/>
        <v>-0.07464719458</v>
      </c>
      <c r="L1243" s="98">
        <f t="shared" si="7"/>
        <v>0.07502966903</v>
      </c>
    </row>
    <row r="1244">
      <c r="A1244" s="20" t="s">
        <v>2102</v>
      </c>
      <c r="B1244" s="29" t="s">
        <v>2071</v>
      </c>
      <c r="C1244" s="50">
        <v>20190.0</v>
      </c>
      <c r="D1244" s="50">
        <v>21451.0</v>
      </c>
      <c r="E1244" s="98">
        <f t="shared" si="6"/>
        <v>0.06245666171</v>
      </c>
      <c r="F1244" s="50">
        <v>20508.0</v>
      </c>
      <c r="G1244" s="98">
        <f t="shared" si="2"/>
        <v>-0.04396065451</v>
      </c>
      <c r="H1244" s="50">
        <v>19846.0</v>
      </c>
      <c r="I1244" s="98">
        <f t="shared" si="3"/>
        <v>-0.03228008582</v>
      </c>
      <c r="J1244" s="50">
        <v>18584.0</v>
      </c>
      <c r="K1244" s="98">
        <f t="shared" si="4"/>
        <v>-0.06358964023</v>
      </c>
      <c r="L1244" s="98">
        <f t="shared" si="7"/>
        <v>-0.07954432888</v>
      </c>
    </row>
    <row r="1245">
      <c r="A1245" s="20" t="s">
        <v>2103</v>
      </c>
      <c r="B1245" s="29" t="s">
        <v>2071</v>
      </c>
      <c r="C1245" s="50">
        <v>5722.0</v>
      </c>
      <c r="D1245" s="50">
        <v>9592.0</v>
      </c>
      <c r="E1245" s="98">
        <f t="shared" si="6"/>
        <v>0.6763369451</v>
      </c>
      <c r="F1245" s="50">
        <v>10106.0</v>
      </c>
      <c r="G1245" s="98">
        <f t="shared" si="2"/>
        <v>0.05358632193</v>
      </c>
      <c r="H1245" s="50">
        <v>8923.0</v>
      </c>
      <c r="I1245" s="98">
        <f t="shared" si="3"/>
        <v>-0.1170591728</v>
      </c>
      <c r="J1245" s="50">
        <v>9370.0</v>
      </c>
      <c r="K1245" s="98">
        <f t="shared" si="4"/>
        <v>0.05009525944</v>
      </c>
      <c r="L1245" s="98">
        <f t="shared" si="7"/>
        <v>0.6375393219</v>
      </c>
    </row>
    <row r="1246">
      <c r="A1246" s="20" t="s">
        <v>825</v>
      </c>
      <c r="B1246" s="29" t="s">
        <v>2071</v>
      </c>
      <c r="C1246" s="50">
        <v>5377.0</v>
      </c>
      <c r="D1246" s="50">
        <v>13099.0</v>
      </c>
      <c r="E1246" s="98">
        <f t="shared" si="6"/>
        <v>1.436116794</v>
      </c>
      <c r="F1246" s="50">
        <v>12061.0</v>
      </c>
      <c r="G1246" s="98">
        <f t="shared" si="2"/>
        <v>-0.07924269028</v>
      </c>
      <c r="H1246" s="50">
        <v>11176.0</v>
      </c>
      <c r="I1246" s="98">
        <f t="shared" si="3"/>
        <v>-0.07337700025</v>
      </c>
      <c r="J1246" s="50">
        <v>12606.0</v>
      </c>
      <c r="K1246" s="98">
        <f t="shared" si="4"/>
        <v>0.1279527559</v>
      </c>
      <c r="L1246" s="98">
        <f t="shared" si="7"/>
        <v>1.34442998</v>
      </c>
    </row>
    <row r="1247">
      <c r="A1247" s="20" t="s">
        <v>2104</v>
      </c>
      <c r="B1247" s="29" t="s">
        <v>2071</v>
      </c>
      <c r="C1247" s="50">
        <v>23065.0</v>
      </c>
      <c r="D1247" s="50">
        <v>24695.0</v>
      </c>
      <c r="E1247" s="98">
        <f t="shared" si="6"/>
        <v>0.07066984609</v>
      </c>
      <c r="F1247" s="50">
        <v>22828.0</v>
      </c>
      <c r="G1247" s="98">
        <f t="shared" si="2"/>
        <v>-0.07560234865</v>
      </c>
      <c r="H1247" s="50">
        <v>24354.0</v>
      </c>
      <c r="I1247" s="98">
        <f t="shared" si="3"/>
        <v>0.06684773086</v>
      </c>
      <c r="J1247" s="50">
        <v>25562.0</v>
      </c>
      <c r="K1247" s="98">
        <f t="shared" si="4"/>
        <v>0.04960170814</v>
      </c>
      <c r="L1247" s="98">
        <f t="shared" si="7"/>
        <v>0.1082592673</v>
      </c>
    </row>
    <row r="1248">
      <c r="A1248" s="20" t="s">
        <v>1758</v>
      </c>
      <c r="B1248" s="29" t="s">
        <v>2071</v>
      </c>
      <c r="C1248" s="50">
        <v>14125.0</v>
      </c>
      <c r="D1248" s="50">
        <v>16412.0</v>
      </c>
      <c r="E1248" s="98">
        <f t="shared" si="6"/>
        <v>0.1619115044</v>
      </c>
      <c r="F1248" s="50">
        <v>15341.0</v>
      </c>
      <c r="G1248" s="98">
        <f t="shared" si="2"/>
        <v>-0.06525712893</v>
      </c>
      <c r="H1248" s="50">
        <v>13289.0</v>
      </c>
      <c r="I1248" s="98">
        <f t="shared" si="3"/>
        <v>-0.1337592074</v>
      </c>
      <c r="J1248" s="50">
        <v>13146.0</v>
      </c>
      <c r="K1248" s="98">
        <f t="shared" si="4"/>
        <v>-0.01076077959</v>
      </c>
      <c r="L1248" s="98">
        <f t="shared" si="7"/>
        <v>-0.06930973451</v>
      </c>
    </row>
    <row r="1249">
      <c r="A1249" s="20" t="s">
        <v>2105</v>
      </c>
      <c r="B1249" s="29" t="s">
        <v>2071</v>
      </c>
      <c r="C1249" s="50">
        <v>10390.0</v>
      </c>
      <c r="D1249" s="50">
        <v>10607.0</v>
      </c>
      <c r="E1249" s="98">
        <f t="shared" si="6"/>
        <v>0.02088546679</v>
      </c>
      <c r="F1249" s="50">
        <v>9809.0</v>
      </c>
      <c r="G1249" s="98">
        <f t="shared" si="2"/>
        <v>-0.07523333648</v>
      </c>
      <c r="H1249" s="50">
        <v>10097.0</v>
      </c>
      <c r="I1249" s="98">
        <f t="shared" si="3"/>
        <v>0.02936079111</v>
      </c>
      <c r="J1249" s="50">
        <v>10905.0</v>
      </c>
      <c r="K1249" s="98">
        <f t="shared" si="4"/>
        <v>0.08002376944</v>
      </c>
      <c r="L1249" s="98">
        <f t="shared" si="7"/>
        <v>0.04956689124</v>
      </c>
    </row>
    <row r="1250">
      <c r="A1250" s="20" t="s">
        <v>2106</v>
      </c>
      <c r="B1250" s="29" t="s">
        <v>2071</v>
      </c>
      <c r="C1250" s="50">
        <f>31888+350518</f>
        <v>382406</v>
      </c>
      <c r="D1250" s="50">
        <f>82417+687029</f>
        <v>769446</v>
      </c>
      <c r="E1250" s="98">
        <f t="shared" si="6"/>
        <v>1.012118011</v>
      </c>
      <c r="F1250" s="50">
        <f>100737+772897</f>
        <v>873634</v>
      </c>
      <c r="G1250" s="98">
        <f t="shared" si="2"/>
        <v>0.1354065133</v>
      </c>
      <c r="H1250" s="50">
        <f>211593+821960</f>
        <v>1033553</v>
      </c>
      <c r="I1250" s="98">
        <f t="shared" si="3"/>
        <v>0.1830503392</v>
      </c>
      <c r="J1250" s="50">
        <f>274230+816048</f>
        <v>1090278</v>
      </c>
      <c r="K1250" s="98">
        <f t="shared" si="4"/>
        <v>0.05488349412</v>
      </c>
      <c r="L1250" s="98">
        <f t="shared" si="7"/>
        <v>1.851100663</v>
      </c>
    </row>
    <row r="1251">
      <c r="A1251" s="20" t="s">
        <v>1759</v>
      </c>
      <c r="B1251" s="29" t="s">
        <v>2071</v>
      </c>
      <c r="C1251" s="50">
        <v>29911.0</v>
      </c>
      <c r="D1251" s="50">
        <v>29448.0</v>
      </c>
      <c r="E1251" s="98">
        <f t="shared" si="6"/>
        <v>-0.01547925512</v>
      </c>
      <c r="F1251" s="50">
        <v>28826.0</v>
      </c>
      <c r="G1251" s="98">
        <f t="shared" si="2"/>
        <v>-0.02112197772</v>
      </c>
      <c r="H1251" s="50">
        <v>30598.0</v>
      </c>
      <c r="I1251" s="98">
        <f t="shared" si="3"/>
        <v>0.06147228197</v>
      </c>
      <c r="J1251" s="50">
        <v>29416.0</v>
      </c>
      <c r="K1251" s="98">
        <f t="shared" si="4"/>
        <v>-0.03862997582</v>
      </c>
      <c r="L1251" s="98">
        <f t="shared" si="7"/>
        <v>-0.01654909565</v>
      </c>
    </row>
    <row r="1252">
      <c r="A1252" s="20" t="s">
        <v>2107</v>
      </c>
      <c r="B1252" s="29" t="s">
        <v>2071</v>
      </c>
      <c r="C1252" s="50">
        <v>13822.0</v>
      </c>
      <c r="D1252" s="50">
        <v>35738.0</v>
      </c>
      <c r="E1252" s="98">
        <f t="shared" si="6"/>
        <v>1.585588193</v>
      </c>
      <c r="F1252" s="50">
        <v>31408.0</v>
      </c>
      <c r="G1252" s="98">
        <f t="shared" si="2"/>
        <v>-0.1211595501</v>
      </c>
      <c r="H1252" s="50">
        <v>35832.0</v>
      </c>
      <c r="I1252" s="98">
        <f t="shared" si="3"/>
        <v>0.1408558329</v>
      </c>
      <c r="J1252" s="50">
        <v>35950.0</v>
      </c>
      <c r="K1252" s="98">
        <f t="shared" si="4"/>
        <v>0.003293145791</v>
      </c>
      <c r="L1252" s="98">
        <f t="shared" si="7"/>
        <v>1.60092606</v>
      </c>
    </row>
    <row r="1253">
      <c r="A1253" s="20" t="s">
        <v>953</v>
      </c>
      <c r="B1253" s="29" t="s">
        <v>2071</v>
      </c>
      <c r="C1253" s="50">
        <v>10470.0</v>
      </c>
      <c r="D1253" s="50">
        <v>9062.0</v>
      </c>
      <c r="E1253" s="98">
        <f t="shared" si="6"/>
        <v>-0.1344794651</v>
      </c>
      <c r="F1253" s="50">
        <v>8383.0</v>
      </c>
      <c r="G1253" s="98">
        <f t="shared" si="2"/>
        <v>-0.0749282719</v>
      </c>
      <c r="H1253" s="50">
        <v>6951.0</v>
      </c>
      <c r="I1253" s="98">
        <f t="shared" si="3"/>
        <v>-0.1708219015</v>
      </c>
      <c r="J1253" s="50">
        <v>6627.0</v>
      </c>
      <c r="K1253" s="98">
        <f t="shared" si="4"/>
        <v>-0.04661199827</v>
      </c>
      <c r="L1253" s="98">
        <f t="shared" si="7"/>
        <v>-0.3670487106</v>
      </c>
    </row>
    <row r="1254">
      <c r="A1254" s="20" t="s">
        <v>728</v>
      </c>
      <c r="B1254" s="29" t="s">
        <v>2071</v>
      </c>
      <c r="C1254" s="50">
        <v>12508.0</v>
      </c>
      <c r="D1254" s="50">
        <v>11869.0</v>
      </c>
      <c r="E1254" s="98">
        <f t="shared" si="6"/>
        <v>-0.05108730413</v>
      </c>
      <c r="F1254" s="50">
        <v>10700.0</v>
      </c>
      <c r="G1254" s="98">
        <f t="shared" si="2"/>
        <v>-0.09849186958</v>
      </c>
      <c r="H1254" s="50">
        <v>8853.0</v>
      </c>
      <c r="I1254" s="98">
        <f t="shared" si="3"/>
        <v>-0.1726168224</v>
      </c>
      <c r="J1254" s="50">
        <v>8557.0</v>
      </c>
      <c r="K1254" s="98">
        <f t="shared" si="4"/>
        <v>-0.03343499379</v>
      </c>
      <c r="L1254" s="98">
        <f t="shared" si="7"/>
        <v>-0.3158778382</v>
      </c>
    </row>
    <row r="1255">
      <c r="A1255" s="20" t="s">
        <v>879</v>
      </c>
      <c r="B1255" s="29" t="s">
        <v>2071</v>
      </c>
      <c r="C1255" s="50">
        <v>8587.0</v>
      </c>
      <c r="D1255" s="50">
        <v>22372.0</v>
      </c>
      <c r="E1255" s="98">
        <f t="shared" si="6"/>
        <v>1.605333644</v>
      </c>
      <c r="F1255" s="50">
        <v>23409.0</v>
      </c>
      <c r="G1255" s="98">
        <f t="shared" si="2"/>
        <v>0.04635258359</v>
      </c>
      <c r="H1255" s="50">
        <v>24913.0</v>
      </c>
      <c r="I1255" s="98">
        <f t="shared" si="3"/>
        <v>0.0642487932</v>
      </c>
      <c r="J1255" s="50">
        <v>30377.0</v>
      </c>
      <c r="K1255" s="98">
        <f t="shared" si="4"/>
        <v>0.2193232449</v>
      </c>
      <c r="L1255" s="98">
        <f t="shared" si="7"/>
        <v>2.537556772</v>
      </c>
    </row>
    <row r="1256">
      <c r="A1256" s="20" t="s">
        <v>2108</v>
      </c>
      <c r="B1256" s="29" t="s">
        <v>2071</v>
      </c>
      <c r="C1256" s="50">
        <v>3441.0</v>
      </c>
      <c r="D1256" s="50">
        <v>11443.0</v>
      </c>
      <c r="E1256" s="98">
        <f t="shared" si="6"/>
        <v>2.325486777</v>
      </c>
      <c r="F1256" s="50">
        <v>11865.0</v>
      </c>
      <c r="G1256" s="98">
        <f t="shared" si="2"/>
        <v>0.03687844097</v>
      </c>
      <c r="H1256" s="50">
        <v>10894.0</v>
      </c>
      <c r="I1256" s="98">
        <f t="shared" si="3"/>
        <v>-0.0818373367</v>
      </c>
      <c r="J1256" s="50">
        <v>11831.0</v>
      </c>
      <c r="K1256" s="98">
        <f t="shared" si="4"/>
        <v>0.08601064806</v>
      </c>
      <c r="L1256" s="98">
        <f t="shared" si="7"/>
        <v>2.438244696</v>
      </c>
    </row>
    <row r="1257">
      <c r="A1257" s="20" t="s">
        <v>1073</v>
      </c>
      <c r="B1257" s="29" t="s">
        <v>2071</v>
      </c>
      <c r="C1257" s="50">
        <v>14024.0</v>
      </c>
      <c r="D1257" s="50">
        <v>14864.0</v>
      </c>
      <c r="E1257" s="98">
        <f t="shared" si="6"/>
        <v>0.05989731888</v>
      </c>
      <c r="F1257" s="50">
        <v>13617.0</v>
      </c>
      <c r="G1257" s="98">
        <f t="shared" si="2"/>
        <v>-0.08389397201</v>
      </c>
      <c r="H1257" s="50">
        <v>11983.0</v>
      </c>
      <c r="I1257" s="98">
        <f t="shared" si="3"/>
        <v>-0.1199970625</v>
      </c>
      <c r="J1257" s="50">
        <v>11224.0</v>
      </c>
      <c r="K1257" s="98">
        <f t="shared" si="4"/>
        <v>-0.06333973129</v>
      </c>
      <c r="L1257" s="98">
        <f t="shared" si="7"/>
        <v>-0.1996577296</v>
      </c>
    </row>
    <row r="1258">
      <c r="A1258" s="20" t="s">
        <v>2109</v>
      </c>
      <c r="B1258" s="29" t="s">
        <v>2071</v>
      </c>
      <c r="C1258" s="50">
        <v>13431.0</v>
      </c>
      <c r="D1258" s="50">
        <v>27807.0</v>
      </c>
      <c r="E1258" s="98">
        <f t="shared" si="6"/>
        <v>1.070359616</v>
      </c>
      <c r="F1258" s="50">
        <v>29755.0</v>
      </c>
      <c r="G1258" s="98">
        <f t="shared" si="2"/>
        <v>0.07005430287</v>
      </c>
      <c r="H1258" s="50">
        <v>27452.0</v>
      </c>
      <c r="I1258" s="98">
        <f t="shared" si="3"/>
        <v>-0.07739875651</v>
      </c>
      <c r="J1258" s="50">
        <v>33009.0</v>
      </c>
      <c r="K1258" s="98">
        <f t="shared" si="4"/>
        <v>0.2024260527</v>
      </c>
      <c r="L1258" s="98">
        <f t="shared" si="7"/>
        <v>1.457672549</v>
      </c>
    </row>
    <row r="1259">
      <c r="A1259" s="20" t="s">
        <v>2110</v>
      </c>
      <c r="B1259" s="29" t="s">
        <v>2071</v>
      </c>
      <c r="C1259" s="50">
        <v>4404.0</v>
      </c>
      <c r="D1259" s="50">
        <v>11559.0</v>
      </c>
      <c r="E1259" s="98">
        <f t="shared" si="6"/>
        <v>1.624659401</v>
      </c>
      <c r="F1259" s="50">
        <v>11941.0</v>
      </c>
      <c r="G1259" s="98">
        <f t="shared" si="2"/>
        <v>0.03304784151</v>
      </c>
      <c r="H1259" s="50">
        <v>11614.0</v>
      </c>
      <c r="I1259" s="98">
        <f t="shared" si="3"/>
        <v>-0.02738464115</v>
      </c>
      <c r="J1259" s="50">
        <v>11298.0</v>
      </c>
      <c r="K1259" s="98">
        <f t="shared" si="4"/>
        <v>-0.02720854142</v>
      </c>
      <c r="L1259" s="98">
        <f t="shared" si="7"/>
        <v>1.565395095</v>
      </c>
    </row>
    <row r="1260">
      <c r="A1260" s="20" t="s">
        <v>589</v>
      </c>
      <c r="B1260" s="29" t="s">
        <v>2071</v>
      </c>
      <c r="C1260" s="50">
        <v>16569.0</v>
      </c>
      <c r="D1260" s="50">
        <v>18598.0</v>
      </c>
      <c r="E1260" s="98">
        <f t="shared" si="6"/>
        <v>0.1224576015</v>
      </c>
      <c r="F1260" s="50">
        <v>17781.0</v>
      </c>
      <c r="G1260" s="98">
        <f t="shared" si="2"/>
        <v>-0.04392945478</v>
      </c>
      <c r="H1260" s="50">
        <v>15212.0</v>
      </c>
      <c r="I1260" s="98">
        <f t="shared" si="3"/>
        <v>-0.144480063</v>
      </c>
      <c r="J1260" s="50">
        <v>13701.0</v>
      </c>
      <c r="K1260" s="98">
        <f t="shared" si="4"/>
        <v>-0.09932947673</v>
      </c>
      <c r="L1260" s="98">
        <f t="shared" si="7"/>
        <v>-0.1730943328</v>
      </c>
    </row>
    <row r="1261">
      <c r="A1261" s="20" t="s">
        <v>2111</v>
      </c>
      <c r="B1261" s="29" t="s">
        <v>2071</v>
      </c>
      <c r="C1261" s="50">
        <v>5599.0</v>
      </c>
      <c r="D1261" s="50">
        <v>9134.0</v>
      </c>
      <c r="E1261" s="98">
        <f t="shared" si="6"/>
        <v>0.6313627433</v>
      </c>
      <c r="F1261" s="50">
        <v>8178.0</v>
      </c>
      <c r="G1261" s="98">
        <f t="shared" si="2"/>
        <v>-0.1046638931</v>
      </c>
      <c r="H1261" s="50">
        <v>8867.0</v>
      </c>
      <c r="I1261" s="98">
        <f t="shared" si="3"/>
        <v>0.08425042798</v>
      </c>
      <c r="J1261" s="50">
        <v>10323.0</v>
      </c>
      <c r="K1261" s="98">
        <f t="shared" si="4"/>
        <v>0.1642043532</v>
      </c>
      <c r="L1261" s="98">
        <f t="shared" si="7"/>
        <v>0.8437220932</v>
      </c>
    </row>
    <row r="1262">
      <c r="A1262" s="20" t="s">
        <v>2112</v>
      </c>
      <c r="B1262" s="29" t="s">
        <v>2071</v>
      </c>
      <c r="C1262" s="50">
        <v>12206.0</v>
      </c>
      <c r="D1262" s="50">
        <v>21458.0</v>
      </c>
      <c r="E1262" s="98">
        <f t="shared" si="6"/>
        <v>0.7579878748</v>
      </c>
      <c r="F1262" s="50">
        <v>20548.0</v>
      </c>
      <c r="G1262" s="98">
        <f t="shared" si="2"/>
        <v>-0.04240842576</v>
      </c>
      <c r="H1262" s="50">
        <v>18580.0</v>
      </c>
      <c r="I1262" s="98">
        <f t="shared" si="3"/>
        <v>-0.0957757446</v>
      </c>
      <c r="J1262" s="50">
        <v>19813.0</v>
      </c>
      <c r="K1262" s="98">
        <f t="shared" si="4"/>
        <v>0.06636167922</v>
      </c>
      <c r="L1262" s="98">
        <f t="shared" si="7"/>
        <v>0.6232180895</v>
      </c>
    </row>
    <row r="1263">
      <c r="A1263" s="20" t="s">
        <v>268</v>
      </c>
      <c r="B1263" s="29" t="s">
        <v>2071</v>
      </c>
      <c r="C1263" s="50">
        <v>19369.0</v>
      </c>
      <c r="D1263" s="50">
        <v>28827.0</v>
      </c>
      <c r="E1263" s="98">
        <f t="shared" si="6"/>
        <v>0.4883060561</v>
      </c>
      <c r="F1263" s="50">
        <v>26069.0</v>
      </c>
      <c r="G1263" s="98">
        <f t="shared" si="2"/>
        <v>-0.09567419433</v>
      </c>
      <c r="H1263" s="50">
        <v>25031.0</v>
      </c>
      <c r="I1263" s="98">
        <f t="shared" si="3"/>
        <v>-0.03981740765</v>
      </c>
      <c r="J1263" s="50">
        <v>25586.0</v>
      </c>
      <c r="K1263" s="98">
        <f t="shared" si="4"/>
        <v>0.02217250609</v>
      </c>
      <c r="L1263" s="98">
        <f t="shared" si="7"/>
        <v>0.3209768186</v>
      </c>
    </row>
    <row r="1264">
      <c r="A1264" s="20" t="s">
        <v>342</v>
      </c>
      <c r="B1264" s="29" t="s">
        <v>2071</v>
      </c>
      <c r="C1264" s="50">
        <v>10806.0</v>
      </c>
      <c r="D1264" s="50">
        <v>9123.0</v>
      </c>
      <c r="E1264" s="98">
        <f t="shared" si="6"/>
        <v>-0.1557468073</v>
      </c>
      <c r="F1264" s="50">
        <v>8490.0</v>
      </c>
      <c r="G1264" s="98">
        <f t="shared" si="2"/>
        <v>-0.0693850707</v>
      </c>
      <c r="H1264" s="50">
        <v>8082.0</v>
      </c>
      <c r="I1264" s="98">
        <f t="shared" si="3"/>
        <v>-0.0480565371</v>
      </c>
      <c r="J1264" s="50">
        <v>7734.0</v>
      </c>
      <c r="K1264" s="98">
        <f t="shared" si="4"/>
        <v>-0.04305864885</v>
      </c>
      <c r="L1264" s="98">
        <f t="shared" si="7"/>
        <v>-0.2842865075</v>
      </c>
    </row>
    <row r="1265">
      <c r="A1265" s="20" t="s">
        <v>631</v>
      </c>
      <c r="B1265" s="29" t="s">
        <v>2071</v>
      </c>
      <c r="C1265" s="50">
        <v>12896.0</v>
      </c>
      <c r="D1265" s="50">
        <v>13378.0</v>
      </c>
      <c r="E1265" s="98">
        <f t="shared" si="6"/>
        <v>0.03737593052</v>
      </c>
      <c r="F1265" s="50">
        <v>13803.0</v>
      </c>
      <c r="G1265" s="98">
        <f t="shared" si="2"/>
        <v>0.03176857527</v>
      </c>
      <c r="H1265" s="50">
        <v>14450.0</v>
      </c>
      <c r="I1265" s="98">
        <f t="shared" si="3"/>
        <v>0.046873868</v>
      </c>
      <c r="J1265" s="50">
        <v>17492.0</v>
      </c>
      <c r="K1265" s="98">
        <f t="shared" si="4"/>
        <v>0.2105190311</v>
      </c>
      <c r="L1265" s="98">
        <f t="shared" si="7"/>
        <v>0.3563895782</v>
      </c>
    </row>
    <row r="1266">
      <c r="A1266" s="20" t="s">
        <v>1190</v>
      </c>
      <c r="B1266" s="29" t="s">
        <v>2071</v>
      </c>
      <c r="C1266" s="50">
        <v>9096.0</v>
      </c>
      <c r="D1266" s="50">
        <v>15181.0</v>
      </c>
      <c r="E1266" s="98">
        <f t="shared" si="6"/>
        <v>0.6689753738</v>
      </c>
      <c r="F1266" s="50">
        <v>13012.0</v>
      </c>
      <c r="G1266" s="98">
        <f t="shared" si="2"/>
        <v>-0.1428759634</v>
      </c>
      <c r="H1266" s="50">
        <v>12243.0</v>
      </c>
      <c r="I1266" s="98">
        <f t="shared" si="3"/>
        <v>-0.05909929296</v>
      </c>
      <c r="J1266" s="50">
        <v>12794.0</v>
      </c>
      <c r="K1266" s="98">
        <f t="shared" si="4"/>
        <v>0.04500530916</v>
      </c>
      <c r="L1266" s="98">
        <f t="shared" si="7"/>
        <v>0.4065523307</v>
      </c>
    </row>
    <row r="1267">
      <c r="A1267" s="20" t="s">
        <v>439</v>
      </c>
      <c r="B1267" s="29" t="s">
        <v>2071</v>
      </c>
      <c r="C1267" s="50">
        <v>12175.0</v>
      </c>
      <c r="D1267" s="50">
        <v>17377.0</v>
      </c>
      <c r="E1267" s="98">
        <f t="shared" si="6"/>
        <v>0.4272689938</v>
      </c>
      <c r="F1267" s="50">
        <v>16609.0</v>
      </c>
      <c r="G1267" s="98">
        <f t="shared" si="2"/>
        <v>-0.0441963515</v>
      </c>
      <c r="H1267" s="50">
        <v>16148.0</v>
      </c>
      <c r="I1267" s="98">
        <f t="shared" si="3"/>
        <v>-0.02775603588</v>
      </c>
      <c r="J1267" s="50">
        <v>17226.0</v>
      </c>
      <c r="K1267" s="98">
        <f t="shared" si="4"/>
        <v>0.06675749319</v>
      </c>
      <c r="L1267" s="98">
        <f t="shared" si="7"/>
        <v>0.4148665298</v>
      </c>
    </row>
    <row r="1268">
      <c r="A1268" s="20" t="s">
        <v>969</v>
      </c>
      <c r="B1268" s="29" t="s">
        <v>2071</v>
      </c>
      <c r="C1268" s="50">
        <v>8203.0</v>
      </c>
      <c r="D1268" s="50">
        <v>8007.0</v>
      </c>
      <c r="E1268" s="98">
        <f t="shared" si="6"/>
        <v>-0.02389369743</v>
      </c>
      <c r="F1268" s="50">
        <v>7642.0</v>
      </c>
      <c r="G1268" s="98">
        <f t="shared" si="2"/>
        <v>-0.04558511303</v>
      </c>
      <c r="H1268" s="50">
        <v>6535.0</v>
      </c>
      <c r="I1268" s="98">
        <f t="shared" si="3"/>
        <v>-0.1448573672</v>
      </c>
      <c r="J1268" s="50">
        <v>6345.0</v>
      </c>
      <c r="K1268" s="98">
        <f t="shared" si="4"/>
        <v>-0.02907421576</v>
      </c>
      <c r="L1268" s="98">
        <f t="shared" si="7"/>
        <v>-0.2265024991</v>
      </c>
    </row>
    <row r="1269">
      <c r="A1269" s="20" t="s">
        <v>1136</v>
      </c>
      <c r="B1269" s="29" t="s">
        <v>2071</v>
      </c>
      <c r="C1269" s="50">
        <v>9712.0</v>
      </c>
      <c r="D1269" s="50">
        <v>18315.0</v>
      </c>
      <c r="E1269" s="98">
        <f t="shared" si="6"/>
        <v>0.8858113674</v>
      </c>
      <c r="F1269" s="50">
        <v>17733.0</v>
      </c>
      <c r="G1269" s="98">
        <f t="shared" si="2"/>
        <v>-0.03177723178</v>
      </c>
      <c r="H1269" s="50">
        <v>16741.0</v>
      </c>
      <c r="I1269" s="98">
        <f t="shared" si="3"/>
        <v>-0.05594090114</v>
      </c>
      <c r="J1269" s="50">
        <v>17967.0</v>
      </c>
      <c r="K1269" s="98">
        <f t="shared" si="4"/>
        <v>0.07323337913</v>
      </c>
      <c r="L1269" s="98">
        <f t="shared" si="7"/>
        <v>0.8499794069</v>
      </c>
    </row>
    <row r="1270">
      <c r="A1270" s="20" t="s">
        <v>528</v>
      </c>
      <c r="B1270" s="29" t="s">
        <v>2113</v>
      </c>
      <c r="C1270" s="50">
        <v>22049.0</v>
      </c>
      <c r="D1270" s="50">
        <v>25265.0</v>
      </c>
      <c r="E1270" s="98">
        <f t="shared" si="6"/>
        <v>0.145856955</v>
      </c>
      <c r="F1270" s="50">
        <v>22183.0</v>
      </c>
      <c r="G1270" s="98">
        <f t="shared" si="2"/>
        <v>-0.1219869385</v>
      </c>
      <c r="H1270" s="50">
        <v>23564.0</v>
      </c>
      <c r="I1270" s="98">
        <f t="shared" si="3"/>
        <v>0.06225487986</v>
      </c>
      <c r="J1270" s="50">
        <v>27238.0</v>
      </c>
      <c r="K1270" s="98">
        <f t="shared" si="4"/>
        <v>0.1559158038</v>
      </c>
      <c r="L1270" s="98">
        <f t="shared" si="7"/>
        <v>0.2353394712</v>
      </c>
    </row>
    <row r="1271">
      <c r="A1271" s="20" t="s">
        <v>2114</v>
      </c>
      <c r="B1271" s="29" t="s">
        <v>2113</v>
      </c>
      <c r="C1271" s="50">
        <v>14272.0</v>
      </c>
      <c r="D1271" s="50">
        <v>18159.0</v>
      </c>
      <c r="E1271" s="98">
        <f t="shared" si="6"/>
        <v>0.2723514574</v>
      </c>
      <c r="F1271" s="50">
        <v>21369.0</v>
      </c>
      <c r="G1271" s="98">
        <f t="shared" si="2"/>
        <v>0.1767718487</v>
      </c>
      <c r="H1271" s="50">
        <v>23563.0</v>
      </c>
      <c r="I1271" s="98">
        <f t="shared" si="3"/>
        <v>0.1026720951</v>
      </c>
      <c r="J1271" s="50">
        <v>26969.0</v>
      </c>
      <c r="K1271" s="98">
        <f t="shared" si="4"/>
        <v>0.1445486568</v>
      </c>
      <c r="L1271" s="98">
        <f t="shared" si="7"/>
        <v>0.8896440583</v>
      </c>
    </row>
    <row r="1272">
      <c r="A1272" s="20" t="s">
        <v>2115</v>
      </c>
      <c r="B1272" s="29" t="s">
        <v>2113</v>
      </c>
      <c r="C1272" s="50">
        <v>14004.0</v>
      </c>
      <c r="D1272" s="50">
        <v>22954.0</v>
      </c>
      <c r="E1272" s="98">
        <f t="shared" si="6"/>
        <v>0.6391031134</v>
      </c>
      <c r="F1272" s="50">
        <v>18960.0</v>
      </c>
      <c r="G1272" s="98">
        <f t="shared" si="2"/>
        <v>-0.1740001743</v>
      </c>
      <c r="H1272" s="50">
        <v>19712.0</v>
      </c>
      <c r="I1272" s="98">
        <f t="shared" si="3"/>
        <v>0.03966244726</v>
      </c>
      <c r="J1272" s="50">
        <v>21892.0</v>
      </c>
      <c r="K1272" s="98">
        <f t="shared" si="4"/>
        <v>0.1105925325</v>
      </c>
      <c r="L1272" s="98">
        <f t="shared" si="7"/>
        <v>0.5632676378</v>
      </c>
    </row>
    <row r="1273">
      <c r="A1273" s="20" t="s">
        <v>2116</v>
      </c>
      <c r="B1273" s="29" t="s">
        <v>2113</v>
      </c>
      <c r="C1273" s="50">
        <v>19988.0</v>
      </c>
      <c r="D1273" s="50">
        <v>28851.0</v>
      </c>
      <c r="E1273" s="98">
        <f t="shared" si="6"/>
        <v>0.4434160496</v>
      </c>
      <c r="F1273" s="50">
        <v>24831.0</v>
      </c>
      <c r="G1273" s="98">
        <f t="shared" si="2"/>
        <v>-0.1393365915</v>
      </c>
      <c r="H1273" s="50">
        <v>26035.0</v>
      </c>
      <c r="I1273" s="98">
        <f t="shared" si="3"/>
        <v>0.04848777738</v>
      </c>
      <c r="J1273" s="50">
        <v>30227.0</v>
      </c>
      <c r="K1273" s="98">
        <f t="shared" si="4"/>
        <v>0.1610140196</v>
      </c>
      <c r="L1273" s="98">
        <f t="shared" si="7"/>
        <v>0.5122573544</v>
      </c>
    </row>
    <row r="1274">
      <c r="A1274" s="20" t="s">
        <v>1258</v>
      </c>
      <c r="B1274" s="29" t="s">
        <v>2113</v>
      </c>
      <c r="C1274" s="50">
        <v>11023.0</v>
      </c>
      <c r="D1274" s="50">
        <v>10245.0</v>
      </c>
      <c r="E1274" s="98">
        <f t="shared" si="6"/>
        <v>-0.070579697</v>
      </c>
      <c r="F1274" s="50">
        <v>9851.0</v>
      </c>
      <c r="G1274" s="98">
        <f t="shared" si="2"/>
        <v>-0.03845778429</v>
      </c>
      <c r="H1274" s="50">
        <v>9813.0</v>
      </c>
      <c r="I1274" s="98">
        <f t="shared" si="3"/>
        <v>-0.003857476398</v>
      </c>
      <c r="J1274" s="50">
        <v>10429.0</v>
      </c>
      <c r="K1274" s="98">
        <f t="shared" si="4"/>
        <v>0.0627738714</v>
      </c>
      <c r="L1274" s="98">
        <f t="shared" si="7"/>
        <v>-0.0538873265</v>
      </c>
    </row>
    <row r="1275">
      <c r="A1275" s="20" t="s">
        <v>746</v>
      </c>
      <c r="B1275" s="29" t="s">
        <v>2113</v>
      </c>
      <c r="C1275" s="50">
        <v>18652.0</v>
      </c>
      <c r="D1275" s="50">
        <v>48905.0</v>
      </c>
      <c r="E1275" s="98">
        <f t="shared" si="6"/>
        <v>1.621970834</v>
      </c>
      <c r="F1275" s="50">
        <v>57669.0</v>
      </c>
      <c r="G1275" s="98">
        <f t="shared" si="2"/>
        <v>0.1792045803</v>
      </c>
      <c r="H1275" s="50">
        <v>71051.0</v>
      </c>
      <c r="I1275" s="98">
        <f t="shared" si="3"/>
        <v>0.2320484142</v>
      </c>
      <c r="J1275" s="50">
        <v>67574.0</v>
      </c>
      <c r="K1275" s="98">
        <f t="shared" si="4"/>
        <v>-0.04893667929</v>
      </c>
      <c r="L1275" s="98">
        <f t="shared" si="7"/>
        <v>2.622882265</v>
      </c>
    </row>
    <row r="1276">
      <c r="A1276" s="20" t="s">
        <v>1388</v>
      </c>
      <c r="B1276" s="29" t="s">
        <v>2113</v>
      </c>
      <c r="C1276" s="50">
        <v>13492.0</v>
      </c>
      <c r="D1276" s="50">
        <v>17726.0</v>
      </c>
      <c r="E1276" s="98">
        <f t="shared" si="6"/>
        <v>0.3138155944</v>
      </c>
      <c r="F1276" s="50">
        <v>16823.0</v>
      </c>
      <c r="G1276" s="98">
        <f t="shared" si="2"/>
        <v>-0.05094211892</v>
      </c>
      <c r="H1276" s="50">
        <v>18080.0</v>
      </c>
      <c r="I1276" s="98">
        <f t="shared" si="3"/>
        <v>0.07471913452</v>
      </c>
      <c r="J1276" s="50">
        <v>20893.0</v>
      </c>
      <c r="K1276" s="98">
        <f t="shared" si="4"/>
        <v>0.1555862832</v>
      </c>
      <c r="L1276" s="98">
        <f t="shared" si="7"/>
        <v>0.5485472873</v>
      </c>
    </row>
    <row r="1277">
      <c r="A1277" s="20" t="s">
        <v>814</v>
      </c>
      <c r="B1277" s="29" t="s">
        <v>2113</v>
      </c>
      <c r="C1277" s="50">
        <v>17795.0</v>
      </c>
      <c r="D1277" s="50">
        <v>23139.0</v>
      </c>
      <c r="E1277" s="98">
        <f t="shared" si="6"/>
        <v>0.3003090756</v>
      </c>
      <c r="F1277" s="50">
        <v>20324.0</v>
      </c>
      <c r="G1277" s="98">
        <f t="shared" si="2"/>
        <v>-0.1216560785</v>
      </c>
      <c r="H1277" s="50">
        <v>19765.0</v>
      </c>
      <c r="I1277" s="98">
        <f t="shared" si="3"/>
        <v>-0.02750442826</v>
      </c>
      <c r="J1277" s="50">
        <v>20651.0</v>
      </c>
      <c r="K1277" s="98">
        <f t="shared" si="4"/>
        <v>0.04482671389</v>
      </c>
      <c r="L1277" s="98">
        <f t="shared" si="7"/>
        <v>0.1604945209</v>
      </c>
    </row>
    <row r="1278">
      <c r="A1278" s="20" t="s">
        <v>1679</v>
      </c>
      <c r="B1278" s="29" t="s">
        <v>2113</v>
      </c>
      <c r="C1278" s="50">
        <v>17905.0</v>
      </c>
      <c r="D1278" s="50">
        <v>22846.0</v>
      </c>
      <c r="E1278" s="98">
        <f t="shared" si="6"/>
        <v>0.2759564367</v>
      </c>
      <c r="F1278" s="50">
        <v>22212.0</v>
      </c>
      <c r="G1278" s="98">
        <f t="shared" si="2"/>
        <v>-0.02775102863</v>
      </c>
      <c r="H1278" s="50">
        <v>20835.0</v>
      </c>
      <c r="I1278" s="98">
        <f t="shared" si="3"/>
        <v>-0.06199351702</v>
      </c>
      <c r="J1278" s="50">
        <v>21427.0</v>
      </c>
      <c r="K1278" s="98">
        <f t="shared" si="4"/>
        <v>0.0284137269</v>
      </c>
      <c r="L1278" s="98">
        <f t="shared" si="7"/>
        <v>0.1967048311</v>
      </c>
    </row>
    <row r="1279">
      <c r="A1279" s="20" t="s">
        <v>1392</v>
      </c>
      <c r="B1279" s="29" t="s">
        <v>2113</v>
      </c>
      <c r="C1279" s="50">
        <v>9036.0</v>
      </c>
      <c r="D1279" s="50">
        <v>14357.0</v>
      </c>
      <c r="E1279" s="98">
        <f t="shared" si="6"/>
        <v>0.5888667552</v>
      </c>
      <c r="F1279" s="50">
        <v>12491.0</v>
      </c>
      <c r="G1279" s="98">
        <f t="shared" si="2"/>
        <v>-0.1299714425</v>
      </c>
      <c r="H1279" s="50">
        <v>12339.0</v>
      </c>
      <c r="I1279" s="98">
        <f t="shared" si="3"/>
        <v>-0.01216876151</v>
      </c>
      <c r="J1279" s="50">
        <v>13548.0</v>
      </c>
      <c r="K1279" s="98">
        <f t="shared" si="4"/>
        <v>0.09798200827</v>
      </c>
      <c r="L1279" s="98">
        <f t="shared" si="7"/>
        <v>0.4993359894</v>
      </c>
    </row>
    <row r="1280">
      <c r="A1280" s="20" t="s">
        <v>1906</v>
      </c>
      <c r="B1280" s="29" t="s">
        <v>2113</v>
      </c>
      <c r="C1280" s="50">
        <v>16768.0</v>
      </c>
      <c r="D1280" s="50">
        <v>17403.0</v>
      </c>
      <c r="E1280" s="98">
        <f t="shared" si="6"/>
        <v>0.03786975191</v>
      </c>
      <c r="F1280" s="50">
        <v>13019.0</v>
      </c>
      <c r="G1280" s="98">
        <f t="shared" si="2"/>
        <v>-0.2519105901</v>
      </c>
      <c r="H1280" s="50">
        <v>12152.0</v>
      </c>
      <c r="I1280" s="98">
        <f t="shared" si="3"/>
        <v>-0.06659497657</v>
      </c>
      <c r="J1280" s="50">
        <v>12810.0</v>
      </c>
      <c r="K1280" s="98">
        <f t="shared" si="4"/>
        <v>0.05414746544</v>
      </c>
      <c r="L1280" s="98">
        <f t="shared" si="7"/>
        <v>-0.2360448473</v>
      </c>
    </row>
    <row r="1281">
      <c r="A1281" s="20" t="s">
        <v>1393</v>
      </c>
      <c r="B1281" s="29" t="s">
        <v>2113</v>
      </c>
      <c r="C1281" s="50">
        <v>15021.0</v>
      </c>
      <c r="D1281" s="50">
        <v>21630.0</v>
      </c>
      <c r="E1281" s="98">
        <f t="shared" si="6"/>
        <v>0.4399840224</v>
      </c>
      <c r="F1281" s="50">
        <v>17927.0</v>
      </c>
      <c r="G1281" s="98">
        <f t="shared" si="2"/>
        <v>-0.171197411</v>
      </c>
      <c r="H1281" s="50">
        <v>19679.0</v>
      </c>
      <c r="I1281" s="98">
        <f t="shared" si="3"/>
        <v>0.09772968149</v>
      </c>
      <c r="J1281" s="50">
        <v>20596.0</v>
      </c>
      <c r="K1281" s="98">
        <f t="shared" si="4"/>
        <v>0.04659789623</v>
      </c>
      <c r="L1281" s="98">
        <f t="shared" si="7"/>
        <v>0.3711470608</v>
      </c>
    </row>
    <row r="1282">
      <c r="A1282" s="20" t="s">
        <v>532</v>
      </c>
      <c r="B1282" s="29" t="s">
        <v>2113</v>
      </c>
      <c r="C1282" s="50">
        <v>17367.0</v>
      </c>
      <c r="D1282" s="50">
        <v>20203.0</v>
      </c>
      <c r="E1282" s="98">
        <f t="shared" si="6"/>
        <v>0.1632982092</v>
      </c>
      <c r="F1282" s="50">
        <v>17490.0</v>
      </c>
      <c r="G1282" s="98">
        <f t="shared" si="2"/>
        <v>-0.1342869871</v>
      </c>
      <c r="H1282" s="50">
        <v>17931.0</v>
      </c>
      <c r="I1282" s="98">
        <f t="shared" si="3"/>
        <v>0.02521440823</v>
      </c>
      <c r="J1282" s="50">
        <v>19030.0</v>
      </c>
      <c r="K1282" s="98">
        <f t="shared" si="4"/>
        <v>0.06129050248</v>
      </c>
      <c r="L1282" s="98">
        <f t="shared" si="7"/>
        <v>0.09575631946</v>
      </c>
    </row>
    <row r="1283">
      <c r="A1283" s="20" t="s">
        <v>2117</v>
      </c>
      <c r="B1283" s="29" t="s">
        <v>2113</v>
      </c>
      <c r="C1283" s="50">
        <v>13568.0</v>
      </c>
      <c r="D1283" s="50">
        <v>34217.0</v>
      </c>
      <c r="E1283" s="98">
        <f t="shared" si="6"/>
        <v>1.521889741</v>
      </c>
      <c r="F1283" s="50">
        <v>41511.0</v>
      </c>
      <c r="G1283" s="98">
        <f t="shared" si="2"/>
        <v>0.2131688927</v>
      </c>
      <c r="H1283" s="50">
        <v>46327.0</v>
      </c>
      <c r="I1283" s="98">
        <f t="shared" si="3"/>
        <v>0.1160174412</v>
      </c>
      <c r="J1283" s="50">
        <v>48333.0</v>
      </c>
      <c r="K1283" s="98">
        <f t="shared" si="4"/>
        <v>0.04330088285</v>
      </c>
      <c r="L1283" s="98">
        <f t="shared" si="7"/>
        <v>2.562278892</v>
      </c>
    </row>
    <row r="1284">
      <c r="A1284" s="20" t="s">
        <v>2118</v>
      </c>
      <c r="B1284" s="29" t="s">
        <v>2113</v>
      </c>
      <c r="C1284" s="50">
        <v>27552.0</v>
      </c>
      <c r="D1284" s="50">
        <v>35914.0</v>
      </c>
      <c r="E1284" s="98">
        <f t="shared" si="6"/>
        <v>0.3034988386</v>
      </c>
      <c r="F1284" s="50">
        <v>28672.0</v>
      </c>
      <c r="G1284" s="98">
        <f t="shared" si="2"/>
        <v>-0.2016483822</v>
      </c>
      <c r="H1284" s="50">
        <v>31614.0</v>
      </c>
      <c r="I1284" s="98">
        <f t="shared" si="3"/>
        <v>0.102608817</v>
      </c>
      <c r="J1284" s="50">
        <v>33974.0</v>
      </c>
      <c r="K1284" s="98">
        <f t="shared" si="4"/>
        <v>0.07465047131</v>
      </c>
      <c r="L1284" s="98">
        <f t="shared" si="7"/>
        <v>0.2330865273</v>
      </c>
    </row>
    <row r="1285">
      <c r="A1285" s="20" t="s">
        <v>1908</v>
      </c>
      <c r="B1285" s="29" t="s">
        <v>2113</v>
      </c>
      <c r="C1285" s="50">
        <v>22924.0</v>
      </c>
      <c r="D1285" s="50">
        <v>23130.0</v>
      </c>
      <c r="E1285" s="98">
        <f t="shared" si="6"/>
        <v>0.00898621532</v>
      </c>
      <c r="F1285" s="50">
        <v>24359.0</v>
      </c>
      <c r="G1285" s="98">
        <f t="shared" si="2"/>
        <v>0.05313445741</v>
      </c>
      <c r="H1285" s="50">
        <v>25438.0</v>
      </c>
      <c r="I1285" s="98">
        <f t="shared" si="3"/>
        <v>0.04429574285</v>
      </c>
      <c r="J1285" s="50">
        <v>26663.0</v>
      </c>
      <c r="K1285" s="98">
        <f t="shared" si="4"/>
        <v>0.0481563016</v>
      </c>
      <c r="L1285" s="98">
        <f t="shared" si="7"/>
        <v>0.1631041703</v>
      </c>
    </row>
    <row r="1286">
      <c r="A1286" s="20" t="s">
        <v>323</v>
      </c>
      <c r="B1286" s="29" t="s">
        <v>2113</v>
      </c>
      <c r="C1286" s="50">
        <v>9729.0</v>
      </c>
      <c r="D1286" s="50">
        <v>15193.0</v>
      </c>
      <c r="E1286" s="98">
        <f t="shared" si="6"/>
        <v>0.5616198993</v>
      </c>
      <c r="F1286" s="50">
        <v>14156.0</v>
      </c>
      <c r="G1286" s="98">
        <f t="shared" si="2"/>
        <v>-0.06825511749</v>
      </c>
      <c r="H1286" s="50">
        <v>12268.0</v>
      </c>
      <c r="I1286" s="98">
        <f t="shared" si="3"/>
        <v>-0.1333710088</v>
      </c>
      <c r="J1286" s="50">
        <v>12504.0</v>
      </c>
      <c r="K1286" s="98">
        <f t="shared" si="4"/>
        <v>0.01923703945</v>
      </c>
      <c r="L1286" s="98">
        <f t="shared" si="7"/>
        <v>0.2852297256</v>
      </c>
    </row>
    <row r="1287">
      <c r="A1287" s="20" t="s">
        <v>2119</v>
      </c>
      <c r="B1287" s="29" t="s">
        <v>2113</v>
      </c>
      <c r="C1287" s="50">
        <v>12071.0</v>
      </c>
      <c r="D1287" s="50">
        <v>15727.0</v>
      </c>
      <c r="E1287" s="98">
        <f t="shared" si="6"/>
        <v>0.3028746583</v>
      </c>
      <c r="F1287" s="50">
        <v>13607.0</v>
      </c>
      <c r="G1287" s="98">
        <f t="shared" si="2"/>
        <v>-0.1348000254</v>
      </c>
      <c r="H1287" s="50">
        <v>16802.0</v>
      </c>
      <c r="I1287" s="98">
        <f t="shared" si="3"/>
        <v>0.2348056148</v>
      </c>
      <c r="J1287" s="50">
        <v>19052.0</v>
      </c>
      <c r="K1287" s="98">
        <f t="shared" si="4"/>
        <v>0.1339126294</v>
      </c>
      <c r="L1287" s="98">
        <f t="shared" si="7"/>
        <v>0.5783282247</v>
      </c>
    </row>
    <row r="1288">
      <c r="A1288" s="20" t="s">
        <v>2120</v>
      </c>
      <c r="B1288" s="29" t="s">
        <v>2113</v>
      </c>
      <c r="C1288" s="50">
        <v>43958.0</v>
      </c>
      <c r="D1288" s="50">
        <v>63726.0</v>
      </c>
      <c r="E1288" s="98">
        <f t="shared" si="6"/>
        <v>0.4497019883</v>
      </c>
      <c r="F1288" s="50">
        <v>57110.0</v>
      </c>
      <c r="G1288" s="98">
        <f t="shared" si="2"/>
        <v>-0.1038194771</v>
      </c>
      <c r="H1288" s="50">
        <v>85118.0</v>
      </c>
      <c r="I1288" s="98">
        <f t="shared" si="3"/>
        <v>0.4904219926</v>
      </c>
      <c r="J1288" s="50">
        <v>107273.0</v>
      </c>
      <c r="K1288" s="98">
        <f t="shared" si="4"/>
        <v>0.260285721</v>
      </c>
      <c r="L1288" s="98">
        <f t="shared" si="7"/>
        <v>1.440352154</v>
      </c>
    </row>
    <row r="1289">
      <c r="A1289" s="20" t="s">
        <v>2121</v>
      </c>
      <c r="B1289" s="29" t="s">
        <v>2113</v>
      </c>
      <c r="C1289" s="50">
        <v>10004.0</v>
      </c>
      <c r="D1289" s="50">
        <v>10560.0</v>
      </c>
      <c r="E1289" s="98">
        <f t="shared" si="6"/>
        <v>0.05557776889</v>
      </c>
      <c r="F1289" s="50">
        <v>7618.0</v>
      </c>
      <c r="G1289" s="98">
        <f t="shared" si="2"/>
        <v>-0.2785984848</v>
      </c>
      <c r="H1289" s="50">
        <v>5734.0</v>
      </c>
      <c r="I1289" s="98">
        <f t="shared" si="3"/>
        <v>-0.247309005</v>
      </c>
      <c r="J1289" s="50">
        <v>6433.0</v>
      </c>
      <c r="K1289" s="98">
        <f t="shared" si="4"/>
        <v>0.1219044297</v>
      </c>
      <c r="L1289" s="98">
        <f t="shared" si="7"/>
        <v>-0.3569572171</v>
      </c>
    </row>
    <row r="1290">
      <c r="A1290" s="20" t="s">
        <v>2122</v>
      </c>
      <c r="B1290" s="29" t="s">
        <v>2113</v>
      </c>
      <c r="C1290" s="50">
        <v>10663.0</v>
      </c>
      <c r="D1290" s="50">
        <v>14526.0</v>
      </c>
      <c r="E1290" s="98">
        <f t="shared" si="6"/>
        <v>0.362280784</v>
      </c>
      <c r="F1290" s="50">
        <v>15647.0</v>
      </c>
      <c r="G1290" s="98">
        <f t="shared" si="2"/>
        <v>0.07717196751</v>
      </c>
      <c r="H1290" s="50">
        <v>18225.0</v>
      </c>
      <c r="I1290" s="98">
        <f t="shared" si="3"/>
        <v>0.1647600179</v>
      </c>
      <c r="J1290" s="50">
        <v>19922.0</v>
      </c>
      <c r="K1290" s="98">
        <f t="shared" si="4"/>
        <v>0.0931138546</v>
      </c>
      <c r="L1290" s="98">
        <f t="shared" si="7"/>
        <v>0.8683297383</v>
      </c>
    </row>
    <row r="1291">
      <c r="A1291" s="20" t="s">
        <v>1227</v>
      </c>
      <c r="B1291" s="29" t="s">
        <v>2113</v>
      </c>
      <c r="C1291" s="50">
        <v>7607.0</v>
      </c>
      <c r="D1291" s="50">
        <v>15451.0</v>
      </c>
      <c r="E1291" s="98">
        <f t="shared" si="6"/>
        <v>1.031155515</v>
      </c>
      <c r="F1291" s="50">
        <v>19208.0</v>
      </c>
      <c r="G1291" s="98">
        <f t="shared" si="2"/>
        <v>0.2431557828</v>
      </c>
      <c r="H1291" s="50">
        <v>15973.0</v>
      </c>
      <c r="I1291" s="98">
        <f t="shared" si="3"/>
        <v>-0.1684194086</v>
      </c>
      <c r="J1291" s="50">
        <v>20601.0</v>
      </c>
      <c r="K1291" s="98">
        <f t="shared" si="4"/>
        <v>0.2897389345</v>
      </c>
      <c r="L1291" s="98">
        <f t="shared" si="7"/>
        <v>1.708163534</v>
      </c>
    </row>
    <row r="1292">
      <c r="A1292" s="20" t="s">
        <v>1180</v>
      </c>
      <c r="B1292" s="29" t="s">
        <v>2113</v>
      </c>
      <c r="C1292" s="50">
        <v>12126.0</v>
      </c>
      <c r="D1292" s="50">
        <v>18498.0</v>
      </c>
      <c r="E1292" s="98">
        <f t="shared" si="6"/>
        <v>0.5254824344</v>
      </c>
      <c r="F1292" s="50">
        <v>18508.0</v>
      </c>
      <c r="G1292" s="98">
        <f t="shared" si="2"/>
        <v>0.0005405989837</v>
      </c>
      <c r="H1292" s="50">
        <v>18634.0</v>
      </c>
      <c r="I1292" s="98">
        <f t="shared" si="3"/>
        <v>0.006807866868</v>
      </c>
      <c r="J1292" s="50">
        <v>19484.0</v>
      </c>
      <c r="K1292" s="98">
        <f t="shared" si="4"/>
        <v>0.04561554148</v>
      </c>
      <c r="L1292" s="98">
        <f t="shared" si="7"/>
        <v>0.6067953159</v>
      </c>
    </row>
    <row r="1293">
      <c r="A1293" s="20" t="s">
        <v>1132</v>
      </c>
      <c r="B1293" s="29" t="s">
        <v>2113</v>
      </c>
      <c r="C1293" s="50">
        <v>17314.0</v>
      </c>
      <c r="D1293" s="50">
        <v>18221.0</v>
      </c>
      <c r="E1293" s="98">
        <f t="shared" si="6"/>
        <v>0.05238535289</v>
      </c>
      <c r="F1293" s="50">
        <v>15946.0</v>
      </c>
      <c r="G1293" s="98">
        <f t="shared" si="2"/>
        <v>-0.1248559355</v>
      </c>
      <c r="H1293" s="50">
        <v>14291.0</v>
      </c>
      <c r="I1293" s="98">
        <f t="shared" si="3"/>
        <v>-0.1037877838</v>
      </c>
      <c r="J1293" s="50">
        <v>13969.0</v>
      </c>
      <c r="K1293" s="98">
        <f t="shared" si="4"/>
        <v>-0.02253166328</v>
      </c>
      <c r="L1293" s="98">
        <f t="shared" si="7"/>
        <v>-0.1931962574</v>
      </c>
    </row>
    <row r="1294">
      <c r="A1294" s="20" t="s">
        <v>1635</v>
      </c>
      <c r="B1294" s="29" t="s">
        <v>2113</v>
      </c>
      <c r="C1294" s="50">
        <v>3828.0</v>
      </c>
      <c r="D1294" s="50">
        <v>29885.0</v>
      </c>
      <c r="E1294" s="98">
        <f t="shared" si="6"/>
        <v>6.806948798</v>
      </c>
      <c r="F1294" s="50">
        <v>32919.0</v>
      </c>
      <c r="G1294" s="98">
        <f t="shared" si="2"/>
        <v>0.1015225029</v>
      </c>
      <c r="H1294" s="50">
        <v>41492.0</v>
      </c>
      <c r="I1294" s="98">
        <f t="shared" si="3"/>
        <v>0.260427109</v>
      </c>
      <c r="J1294" s="50">
        <v>49227.0</v>
      </c>
      <c r="K1294" s="98">
        <f t="shared" si="4"/>
        <v>0.1864214788</v>
      </c>
      <c r="L1294" s="98">
        <f t="shared" si="7"/>
        <v>11.85971787</v>
      </c>
    </row>
    <row r="1295">
      <c r="A1295" s="20" t="s">
        <v>2123</v>
      </c>
      <c r="B1295" s="29" t="s">
        <v>2113</v>
      </c>
      <c r="C1295" s="50">
        <v>15719.0</v>
      </c>
      <c r="D1295" s="50">
        <v>20348.0</v>
      </c>
      <c r="E1295" s="98">
        <f t="shared" si="6"/>
        <v>0.294484382</v>
      </c>
      <c r="F1295" s="50">
        <v>19619.0</v>
      </c>
      <c r="G1295" s="98">
        <f t="shared" si="2"/>
        <v>-0.03582661687</v>
      </c>
      <c r="H1295" s="50">
        <v>21881.0</v>
      </c>
      <c r="I1295" s="98">
        <f t="shared" si="3"/>
        <v>0.1152963964</v>
      </c>
      <c r="J1295" s="50">
        <v>21867.0</v>
      </c>
      <c r="K1295" s="98">
        <f t="shared" si="4"/>
        <v>-0.0006398245053</v>
      </c>
      <c r="L1295" s="98">
        <f t="shared" si="7"/>
        <v>0.3911190279</v>
      </c>
    </row>
    <row r="1296">
      <c r="A1296" s="20" t="s">
        <v>1047</v>
      </c>
      <c r="B1296" s="29" t="s">
        <v>2113</v>
      </c>
      <c r="C1296" s="50">
        <v>21671.0</v>
      </c>
      <c r="D1296" s="50">
        <v>21883.0</v>
      </c>
      <c r="E1296" s="98">
        <f t="shared" si="6"/>
        <v>0.009782658853</v>
      </c>
      <c r="F1296" s="50">
        <v>19243.0</v>
      </c>
      <c r="G1296" s="98">
        <f t="shared" si="2"/>
        <v>-0.1206415939</v>
      </c>
      <c r="H1296" s="50">
        <v>19978.0</v>
      </c>
      <c r="I1296" s="98">
        <f t="shared" si="3"/>
        <v>0.03819570753</v>
      </c>
      <c r="J1296" s="50">
        <v>21257.0</v>
      </c>
      <c r="K1296" s="98">
        <f t="shared" si="4"/>
        <v>0.06402042246</v>
      </c>
      <c r="L1296" s="98">
        <f t="shared" si="7"/>
        <v>-0.01910387153</v>
      </c>
    </row>
    <row r="1297">
      <c r="A1297" s="20" t="s">
        <v>1408</v>
      </c>
      <c r="B1297" s="29" t="s">
        <v>2113</v>
      </c>
      <c r="C1297" s="50">
        <v>21501.0</v>
      </c>
      <c r="D1297" s="50">
        <v>46919.0</v>
      </c>
      <c r="E1297" s="98">
        <f t="shared" si="6"/>
        <v>1.182177573</v>
      </c>
      <c r="F1297" s="50">
        <v>45897.0</v>
      </c>
      <c r="G1297" s="98">
        <f t="shared" si="2"/>
        <v>-0.02178222042</v>
      </c>
      <c r="H1297" s="50">
        <v>52748.0</v>
      </c>
      <c r="I1297" s="98">
        <f t="shared" si="3"/>
        <v>0.1492690154</v>
      </c>
      <c r="J1297" s="50">
        <v>58247.0</v>
      </c>
      <c r="K1297" s="98">
        <f t="shared" si="4"/>
        <v>0.1042503981</v>
      </c>
      <c r="L1297" s="98">
        <f t="shared" si="7"/>
        <v>1.709036789</v>
      </c>
    </row>
    <row r="1298">
      <c r="A1298" s="20" t="s">
        <v>2124</v>
      </c>
      <c r="B1298" s="29" t="s">
        <v>2113</v>
      </c>
      <c r="C1298" s="50">
        <v>15413.0</v>
      </c>
      <c r="D1298" s="50">
        <v>42849.0</v>
      </c>
      <c r="E1298" s="98">
        <f t="shared" si="6"/>
        <v>1.780055797</v>
      </c>
      <c r="F1298" s="50">
        <v>40287.0</v>
      </c>
      <c r="G1298" s="98">
        <f t="shared" si="2"/>
        <v>-0.05979136036</v>
      </c>
      <c r="H1298" s="50">
        <v>41780.0</v>
      </c>
      <c r="I1298" s="98">
        <f t="shared" si="3"/>
        <v>0.03705910095</v>
      </c>
      <c r="J1298" s="50">
        <v>46882.0</v>
      </c>
      <c r="K1298" s="98">
        <f t="shared" si="4"/>
        <v>0.1221158449</v>
      </c>
      <c r="L1298" s="98">
        <f t="shared" si="7"/>
        <v>2.04171803</v>
      </c>
    </row>
    <row r="1299">
      <c r="A1299" s="20" t="s">
        <v>2125</v>
      </c>
      <c r="B1299" s="29" t="s">
        <v>2113</v>
      </c>
      <c r="C1299" s="50">
        <v>13146.0</v>
      </c>
      <c r="D1299" s="50">
        <v>18298.0</v>
      </c>
      <c r="E1299" s="98">
        <f t="shared" si="6"/>
        <v>0.3919062833</v>
      </c>
      <c r="F1299" s="50">
        <v>16973.0</v>
      </c>
      <c r="G1299" s="98">
        <f t="shared" si="2"/>
        <v>-0.0724122855</v>
      </c>
      <c r="H1299" s="50">
        <v>21803.0</v>
      </c>
      <c r="I1299" s="98">
        <f t="shared" si="3"/>
        <v>0.2845696106</v>
      </c>
      <c r="J1299" s="50">
        <v>24570.0</v>
      </c>
      <c r="K1299" s="98">
        <f t="shared" si="4"/>
        <v>0.1269091409</v>
      </c>
      <c r="L1299" s="98">
        <f t="shared" si="7"/>
        <v>0.8690095847</v>
      </c>
    </row>
    <row r="1300">
      <c r="A1300" s="20" t="s">
        <v>1031</v>
      </c>
      <c r="B1300" s="29" t="s">
        <v>2113</v>
      </c>
      <c r="C1300" s="50">
        <v>20470.0</v>
      </c>
      <c r="D1300" s="50">
        <v>28894.0</v>
      </c>
      <c r="E1300" s="98">
        <f t="shared" si="6"/>
        <v>0.4115290669</v>
      </c>
      <c r="F1300" s="50">
        <v>29618.0</v>
      </c>
      <c r="G1300" s="98">
        <f t="shared" si="2"/>
        <v>0.02505710528</v>
      </c>
      <c r="H1300" s="50">
        <v>35313.0</v>
      </c>
      <c r="I1300" s="98">
        <f t="shared" si="3"/>
        <v>0.1922817206</v>
      </c>
      <c r="J1300" s="50">
        <v>38838.0</v>
      </c>
      <c r="K1300" s="98">
        <f t="shared" si="4"/>
        <v>0.09982159545</v>
      </c>
      <c r="L1300" s="98">
        <f t="shared" si="7"/>
        <v>0.8973131412</v>
      </c>
    </row>
    <row r="1301">
      <c r="A1301" s="20" t="s">
        <v>2126</v>
      </c>
      <c r="B1301" s="29" t="s">
        <v>2113</v>
      </c>
      <c r="C1301" s="50">
        <v>10246.0</v>
      </c>
      <c r="D1301" s="50">
        <v>36290.0</v>
      </c>
      <c r="E1301" s="98">
        <f t="shared" si="6"/>
        <v>2.541869998</v>
      </c>
      <c r="F1301" s="50">
        <v>37256.0</v>
      </c>
      <c r="G1301" s="98">
        <f t="shared" si="2"/>
        <v>0.02661890328</v>
      </c>
      <c r="H1301" s="50">
        <v>53506.0</v>
      </c>
      <c r="I1301" s="98">
        <f t="shared" si="3"/>
        <v>0.4361713549</v>
      </c>
      <c r="J1301" s="50">
        <v>53406.0</v>
      </c>
      <c r="K1301" s="98">
        <f t="shared" si="4"/>
        <v>-0.001868949277</v>
      </c>
      <c r="L1301" s="98">
        <f t="shared" si="7"/>
        <v>4.212375561</v>
      </c>
    </row>
    <row r="1302">
      <c r="A1302" s="20" t="s">
        <v>1563</v>
      </c>
      <c r="B1302" s="29" t="s">
        <v>2113</v>
      </c>
      <c r="C1302" s="50">
        <v>13547.0</v>
      </c>
      <c r="D1302" s="50">
        <v>28597.0</v>
      </c>
      <c r="E1302" s="98">
        <f t="shared" si="6"/>
        <v>1.110947073</v>
      </c>
      <c r="F1302" s="50">
        <v>24652.0</v>
      </c>
      <c r="G1302" s="98">
        <f t="shared" si="2"/>
        <v>-0.1379515334</v>
      </c>
      <c r="H1302" s="50">
        <v>26357.0</v>
      </c>
      <c r="I1302" s="98">
        <f t="shared" si="3"/>
        <v>0.06916274542</v>
      </c>
      <c r="J1302" s="50">
        <v>27506.0</v>
      </c>
      <c r="K1302" s="98">
        <f t="shared" si="4"/>
        <v>0.04359373222</v>
      </c>
      <c r="L1302" s="98">
        <f t="shared" si="7"/>
        <v>1.030412637</v>
      </c>
    </row>
    <row r="1303">
      <c r="A1303" s="20" t="s">
        <v>1410</v>
      </c>
      <c r="B1303" s="29" t="s">
        <v>2113</v>
      </c>
      <c r="C1303" s="50">
        <v>28244.0</v>
      </c>
      <c r="D1303" s="50">
        <v>30703.0</v>
      </c>
      <c r="E1303" s="98">
        <f t="shared" si="6"/>
        <v>0.08706273899</v>
      </c>
      <c r="F1303" s="50">
        <v>27632.0</v>
      </c>
      <c r="G1303" s="98">
        <f t="shared" si="2"/>
        <v>-0.1000227991</v>
      </c>
      <c r="H1303" s="50">
        <v>29987.0</v>
      </c>
      <c r="I1303" s="98">
        <f t="shared" si="3"/>
        <v>0.08522727273</v>
      </c>
      <c r="J1303" s="50">
        <v>35245.0</v>
      </c>
      <c r="K1303" s="98">
        <f t="shared" si="4"/>
        <v>0.1753426485</v>
      </c>
      <c r="L1303" s="98">
        <f t="shared" si="7"/>
        <v>0.247875655</v>
      </c>
    </row>
    <row r="1304">
      <c r="A1304" s="20" t="s">
        <v>708</v>
      </c>
      <c r="B1304" s="29" t="s">
        <v>2113</v>
      </c>
      <c r="C1304" s="50">
        <v>25866.0</v>
      </c>
      <c r="D1304" s="50">
        <v>33505.0</v>
      </c>
      <c r="E1304" s="98">
        <f t="shared" si="6"/>
        <v>0.2953297765</v>
      </c>
      <c r="F1304" s="50">
        <v>29292.0</v>
      </c>
      <c r="G1304" s="98">
        <f t="shared" si="2"/>
        <v>-0.1257424265</v>
      </c>
      <c r="H1304" s="50">
        <v>35796.0</v>
      </c>
      <c r="I1304" s="98">
        <f t="shared" si="3"/>
        <v>0.2220401475</v>
      </c>
      <c r="J1304" s="50">
        <v>37504.0</v>
      </c>
      <c r="K1304" s="98">
        <f t="shared" si="4"/>
        <v>0.04771482847</v>
      </c>
      <c r="L1304" s="98">
        <f t="shared" si="7"/>
        <v>0.4499342767</v>
      </c>
    </row>
    <row r="1305">
      <c r="A1305" s="20" t="s">
        <v>1033</v>
      </c>
      <c r="B1305" s="29" t="s">
        <v>2113</v>
      </c>
      <c r="C1305" s="50">
        <v>29330.0</v>
      </c>
      <c r="D1305" s="50">
        <v>26796.0</v>
      </c>
      <c r="E1305" s="98">
        <f t="shared" si="6"/>
        <v>-0.08639618138</v>
      </c>
      <c r="F1305" s="50">
        <v>26105.0</v>
      </c>
      <c r="G1305" s="98">
        <f t="shared" si="2"/>
        <v>-0.02578743096</v>
      </c>
      <c r="H1305" s="50">
        <v>24869.0</v>
      </c>
      <c r="I1305" s="98">
        <f t="shared" si="3"/>
        <v>-0.04734725148</v>
      </c>
      <c r="J1305" s="50">
        <v>25522.0</v>
      </c>
      <c r="K1305" s="98">
        <f t="shared" si="4"/>
        <v>0.02625758977</v>
      </c>
      <c r="L1305" s="98">
        <f t="shared" si="7"/>
        <v>-0.1298329356</v>
      </c>
    </row>
    <row r="1306">
      <c r="A1306" s="20" t="s">
        <v>285</v>
      </c>
      <c r="B1306" s="29" t="s">
        <v>2113</v>
      </c>
      <c r="C1306" s="50">
        <v>28553.0</v>
      </c>
      <c r="D1306" s="50">
        <v>35178.0</v>
      </c>
      <c r="E1306" s="98">
        <f t="shared" si="6"/>
        <v>0.2320246559</v>
      </c>
      <c r="F1306" s="50">
        <v>32613.0</v>
      </c>
      <c r="G1306" s="98">
        <f t="shared" si="2"/>
        <v>-0.07291488999</v>
      </c>
      <c r="H1306" s="50">
        <v>36141.0</v>
      </c>
      <c r="I1306" s="98">
        <f t="shared" si="3"/>
        <v>0.1081777205</v>
      </c>
      <c r="J1306" s="50">
        <v>37648.0</v>
      </c>
      <c r="K1306" s="98">
        <f t="shared" si="4"/>
        <v>0.04169779475</v>
      </c>
      <c r="L1306" s="98">
        <f t="shared" si="7"/>
        <v>0.3185304521</v>
      </c>
    </row>
    <row r="1307">
      <c r="A1307" s="20" t="s">
        <v>277</v>
      </c>
      <c r="B1307" s="29" t="s">
        <v>2113</v>
      </c>
      <c r="C1307" s="50">
        <v>13348.0</v>
      </c>
      <c r="D1307" s="50">
        <v>17706.0</v>
      </c>
      <c r="E1307" s="98">
        <f t="shared" si="6"/>
        <v>0.3264908601</v>
      </c>
      <c r="F1307" s="50">
        <v>13805.0</v>
      </c>
      <c r="G1307" s="98">
        <f t="shared" si="2"/>
        <v>-0.2203207952</v>
      </c>
      <c r="H1307" s="50">
        <v>15009.0</v>
      </c>
      <c r="I1307" s="98">
        <f t="shared" si="3"/>
        <v>0.08721477725</v>
      </c>
      <c r="J1307" s="50">
        <v>15703.0</v>
      </c>
      <c r="K1307" s="98">
        <f t="shared" si="4"/>
        <v>0.04623892331</v>
      </c>
      <c r="L1307" s="98">
        <f t="shared" si="7"/>
        <v>0.176430926</v>
      </c>
    </row>
    <row r="1308">
      <c r="A1308" s="20" t="s">
        <v>2127</v>
      </c>
      <c r="B1308" s="29" t="s">
        <v>2113</v>
      </c>
      <c r="C1308" s="50">
        <v>8741.0</v>
      </c>
      <c r="D1308" s="50">
        <v>17980.0</v>
      </c>
      <c r="E1308" s="98">
        <f t="shared" si="6"/>
        <v>1.056972886</v>
      </c>
      <c r="F1308" s="50">
        <v>19303.0</v>
      </c>
      <c r="G1308" s="98">
        <f t="shared" si="2"/>
        <v>0.07358175751</v>
      </c>
      <c r="H1308" s="50">
        <v>26691.0</v>
      </c>
      <c r="I1308" s="98">
        <f t="shared" si="3"/>
        <v>0.3827384344</v>
      </c>
      <c r="J1308" s="50">
        <v>27882.0</v>
      </c>
      <c r="K1308" s="98">
        <f t="shared" si="4"/>
        <v>0.04462178262</v>
      </c>
      <c r="L1308" s="98">
        <f t="shared" si="7"/>
        <v>2.189795218</v>
      </c>
    </row>
    <row r="1309">
      <c r="A1309" s="20" t="s">
        <v>1452</v>
      </c>
      <c r="B1309" s="29" t="s">
        <v>2113</v>
      </c>
      <c r="C1309" s="50">
        <v>13436.0</v>
      </c>
      <c r="D1309" s="50">
        <v>23085.0</v>
      </c>
      <c r="E1309" s="98">
        <f t="shared" si="6"/>
        <v>0.7181452813</v>
      </c>
      <c r="F1309" s="50">
        <v>20727.0</v>
      </c>
      <c r="G1309" s="98">
        <f t="shared" si="2"/>
        <v>-0.1021442495</v>
      </c>
      <c r="H1309" s="50">
        <v>22910.0</v>
      </c>
      <c r="I1309" s="98">
        <f t="shared" si="3"/>
        <v>0.1053215612</v>
      </c>
      <c r="J1309" s="50">
        <v>24249.0</v>
      </c>
      <c r="K1309" s="98">
        <f t="shared" si="4"/>
        <v>0.05844609341</v>
      </c>
      <c r="L1309" s="98">
        <f t="shared" si="7"/>
        <v>0.8047782078</v>
      </c>
    </row>
    <row r="1310">
      <c r="A1310" s="20" t="s">
        <v>2128</v>
      </c>
      <c r="B1310" s="29" t="s">
        <v>2113</v>
      </c>
      <c r="C1310" s="50">
        <v>29874.0</v>
      </c>
      <c r="D1310" s="50">
        <v>28503.0</v>
      </c>
      <c r="E1310" s="98">
        <f t="shared" si="6"/>
        <v>-0.04589274955</v>
      </c>
      <c r="F1310" s="50">
        <v>23710.0</v>
      </c>
      <c r="G1310" s="98">
        <f t="shared" si="2"/>
        <v>-0.1681577378</v>
      </c>
      <c r="H1310" s="50">
        <v>25560.0</v>
      </c>
      <c r="I1310" s="98">
        <f t="shared" si="3"/>
        <v>0.0780261493</v>
      </c>
      <c r="J1310" s="50">
        <v>25669.0</v>
      </c>
      <c r="K1310" s="98">
        <f t="shared" si="4"/>
        <v>0.004264475743</v>
      </c>
      <c r="L1310" s="98">
        <f t="shared" si="7"/>
        <v>-0.1407578496</v>
      </c>
    </row>
    <row r="1311">
      <c r="A1311" s="20" t="s">
        <v>2129</v>
      </c>
      <c r="B1311" s="29" t="s">
        <v>2113</v>
      </c>
      <c r="C1311" s="50">
        <v>15978.0</v>
      </c>
      <c r="D1311" s="50">
        <v>19676.0</v>
      </c>
      <c r="E1311" s="98">
        <f t="shared" si="6"/>
        <v>0.2314432344</v>
      </c>
      <c r="F1311" s="50">
        <v>16872.0</v>
      </c>
      <c r="G1311" s="98">
        <f t="shared" si="2"/>
        <v>-0.14250864</v>
      </c>
      <c r="H1311" s="50">
        <v>19119.0</v>
      </c>
      <c r="I1311" s="98">
        <f t="shared" si="3"/>
        <v>0.1331792319</v>
      </c>
      <c r="J1311" s="50">
        <v>22151.0</v>
      </c>
      <c r="K1311" s="98">
        <f t="shared" si="4"/>
        <v>0.1585857001</v>
      </c>
      <c r="L1311" s="98">
        <f t="shared" si="7"/>
        <v>0.3863437226</v>
      </c>
    </row>
    <row r="1312">
      <c r="A1312" s="20" t="s">
        <v>2130</v>
      </c>
      <c r="B1312" s="29" t="s">
        <v>2113</v>
      </c>
      <c r="C1312" s="50">
        <v>28352.0</v>
      </c>
      <c r="D1312" s="50">
        <v>31274.0</v>
      </c>
      <c r="E1312" s="98">
        <f t="shared" si="6"/>
        <v>0.1030615124</v>
      </c>
      <c r="F1312" s="50">
        <v>27845.0</v>
      </c>
      <c r="G1312" s="98">
        <f t="shared" si="2"/>
        <v>-0.1096437936</v>
      </c>
      <c r="H1312" s="50">
        <v>28648.0</v>
      </c>
      <c r="I1312" s="98">
        <f t="shared" si="3"/>
        <v>0.02883821153</v>
      </c>
      <c r="J1312" s="50">
        <v>34421.0</v>
      </c>
      <c r="K1312" s="98">
        <f t="shared" si="4"/>
        <v>0.20151494</v>
      </c>
      <c r="L1312" s="98">
        <f t="shared" si="7"/>
        <v>0.2140589729</v>
      </c>
    </row>
    <row r="1313">
      <c r="A1313" s="20" t="s">
        <v>2131</v>
      </c>
      <c r="B1313" s="29" t="s">
        <v>2113</v>
      </c>
      <c r="C1313" s="50">
        <v>35463.0</v>
      </c>
      <c r="D1313" s="50">
        <v>133706.0</v>
      </c>
      <c r="E1313" s="98">
        <f t="shared" si="6"/>
        <v>2.770295801</v>
      </c>
      <c r="F1313" s="50">
        <v>155107.0</v>
      </c>
      <c r="G1313" s="98">
        <f t="shared" si="2"/>
        <v>0.1600601319</v>
      </c>
      <c r="H1313" s="50">
        <v>178364.0</v>
      </c>
      <c r="I1313" s="98">
        <f t="shared" si="3"/>
        <v>0.1499416532</v>
      </c>
      <c r="J1313" s="50">
        <v>197184.0</v>
      </c>
      <c r="K1313" s="98">
        <f t="shared" si="4"/>
        <v>0.1055145657</v>
      </c>
      <c r="L1313" s="98">
        <f t="shared" si="7"/>
        <v>4.560274088</v>
      </c>
    </row>
    <row r="1314">
      <c r="A1314" s="20" t="s">
        <v>2132</v>
      </c>
      <c r="B1314" s="29" t="s">
        <v>2113</v>
      </c>
      <c r="C1314" s="50">
        <v>13858.0</v>
      </c>
      <c r="D1314" s="50">
        <v>19688.0</v>
      </c>
      <c r="E1314" s="98">
        <f t="shared" si="6"/>
        <v>0.4206956271</v>
      </c>
      <c r="F1314" s="50">
        <v>19962.0</v>
      </c>
      <c r="G1314" s="98">
        <f t="shared" si="2"/>
        <v>0.01391710687</v>
      </c>
      <c r="H1314" s="50">
        <v>22034.0</v>
      </c>
      <c r="I1314" s="98">
        <f t="shared" si="3"/>
        <v>0.1037972147</v>
      </c>
      <c r="J1314" s="50">
        <v>22904.0</v>
      </c>
      <c r="K1314" s="98">
        <f t="shared" si="4"/>
        <v>0.03948443315</v>
      </c>
      <c r="L1314" s="98">
        <f t="shared" si="7"/>
        <v>0.6527637466</v>
      </c>
    </row>
    <row r="1315">
      <c r="A1315" s="20" t="s">
        <v>2133</v>
      </c>
      <c r="B1315" s="29" t="s">
        <v>2113</v>
      </c>
      <c r="C1315" s="50">
        <v>16688.0</v>
      </c>
      <c r="D1315" s="50">
        <v>37272.0</v>
      </c>
      <c r="E1315" s="98">
        <f t="shared" si="6"/>
        <v>1.23346117</v>
      </c>
      <c r="F1315" s="50">
        <v>42180.0</v>
      </c>
      <c r="G1315" s="98">
        <f t="shared" si="2"/>
        <v>0.1316806182</v>
      </c>
      <c r="H1315" s="50">
        <v>46072.0</v>
      </c>
      <c r="I1315" s="98">
        <f t="shared" si="3"/>
        <v>0.09227121859</v>
      </c>
      <c r="J1315" s="50">
        <v>52536.0</v>
      </c>
      <c r="K1315" s="98">
        <f t="shared" si="4"/>
        <v>0.1403021358</v>
      </c>
      <c r="L1315" s="98">
        <f t="shared" si="7"/>
        <v>2.148130393</v>
      </c>
    </row>
    <row r="1316">
      <c r="A1316" s="20" t="s">
        <v>2134</v>
      </c>
      <c r="B1316" s="29" t="s">
        <v>2113</v>
      </c>
      <c r="C1316" s="50">
        <v>12158.0</v>
      </c>
      <c r="D1316" s="50">
        <v>16931.0</v>
      </c>
      <c r="E1316" s="98">
        <f t="shared" si="6"/>
        <v>0.3925810166</v>
      </c>
      <c r="F1316" s="50">
        <v>17606.0</v>
      </c>
      <c r="G1316" s="98">
        <f t="shared" si="2"/>
        <v>0.0398676983</v>
      </c>
      <c r="H1316" s="50">
        <v>19265.0</v>
      </c>
      <c r="I1316" s="98">
        <f t="shared" si="3"/>
        <v>0.09422924003</v>
      </c>
      <c r="J1316" s="50">
        <v>20921.0</v>
      </c>
      <c r="K1316" s="98">
        <f t="shared" si="4"/>
        <v>0.08595899299</v>
      </c>
      <c r="L1316" s="98">
        <f t="shared" si="7"/>
        <v>0.7207599934</v>
      </c>
    </row>
    <row r="1317">
      <c r="A1317" s="20" t="s">
        <v>1648</v>
      </c>
      <c r="B1317" s="29" t="s">
        <v>2113</v>
      </c>
      <c r="C1317" s="50">
        <v>1407.0</v>
      </c>
      <c r="D1317" s="50">
        <v>11593.0</v>
      </c>
      <c r="E1317" s="98">
        <f t="shared" si="6"/>
        <v>7.239516702</v>
      </c>
      <c r="F1317" s="50">
        <v>19861.0</v>
      </c>
      <c r="G1317" s="98">
        <f t="shared" si="2"/>
        <v>0.7131889934</v>
      </c>
      <c r="H1317" s="50">
        <v>25304.0</v>
      </c>
      <c r="I1317" s="98">
        <f t="shared" si="3"/>
        <v>0.27405468</v>
      </c>
      <c r="J1317" s="50">
        <v>27191.0</v>
      </c>
      <c r="K1317" s="98">
        <f t="shared" si="4"/>
        <v>0.07457319001</v>
      </c>
      <c r="L1317" s="98">
        <f t="shared" si="7"/>
        <v>18.32551528</v>
      </c>
    </row>
    <row r="1318">
      <c r="A1318" s="20" t="s">
        <v>2135</v>
      </c>
      <c r="B1318" s="29" t="s">
        <v>2113</v>
      </c>
      <c r="C1318" s="50">
        <v>16752.0</v>
      </c>
      <c r="D1318" s="50">
        <v>23944.0</v>
      </c>
      <c r="E1318" s="98">
        <f t="shared" si="6"/>
        <v>0.429321872</v>
      </c>
      <c r="F1318" s="50">
        <v>20272.0</v>
      </c>
      <c r="G1318" s="98">
        <f t="shared" si="2"/>
        <v>-0.1533578349</v>
      </c>
      <c r="H1318" s="50">
        <v>20353.0</v>
      </c>
      <c r="I1318" s="98">
        <f t="shared" si="3"/>
        <v>0.003995659037</v>
      </c>
      <c r="J1318" s="50">
        <v>27934.0</v>
      </c>
      <c r="K1318" s="98">
        <f t="shared" si="4"/>
        <v>0.3724758021</v>
      </c>
      <c r="L1318" s="98">
        <f t="shared" si="7"/>
        <v>0.6675023878</v>
      </c>
    </row>
    <row r="1319">
      <c r="A1319" s="20" t="s">
        <v>879</v>
      </c>
      <c r="B1319" s="29" t="s">
        <v>2113</v>
      </c>
      <c r="C1319" s="50">
        <v>10845.0</v>
      </c>
      <c r="D1319" s="50">
        <v>16723.0</v>
      </c>
      <c r="E1319" s="98">
        <f t="shared" si="6"/>
        <v>0.5420009221</v>
      </c>
      <c r="F1319" s="50">
        <v>16420.0</v>
      </c>
      <c r="G1319" s="98">
        <f t="shared" si="2"/>
        <v>-0.0181187586</v>
      </c>
      <c r="H1319" s="50">
        <v>20914.0</v>
      </c>
      <c r="I1319" s="98">
        <f t="shared" si="3"/>
        <v>0.2736906212</v>
      </c>
      <c r="J1319" s="50">
        <v>23144.0</v>
      </c>
      <c r="K1319" s="98">
        <f t="shared" si="4"/>
        <v>0.1066271397</v>
      </c>
      <c r="L1319" s="98">
        <f t="shared" si="7"/>
        <v>1.134071</v>
      </c>
    </row>
    <row r="1320">
      <c r="A1320" s="20" t="s">
        <v>2136</v>
      </c>
      <c r="B1320" s="29" t="s">
        <v>2113</v>
      </c>
      <c r="C1320" s="50">
        <v>6306.0</v>
      </c>
      <c r="D1320" s="50">
        <v>15694.0</v>
      </c>
      <c r="E1320" s="98">
        <f t="shared" si="6"/>
        <v>1.488740882</v>
      </c>
      <c r="F1320" s="50">
        <v>14190.0</v>
      </c>
      <c r="G1320" s="98">
        <f t="shared" si="2"/>
        <v>-0.09583280234</v>
      </c>
      <c r="H1320" s="50">
        <v>13877.0</v>
      </c>
      <c r="I1320" s="98">
        <f t="shared" si="3"/>
        <v>-0.02205778717</v>
      </c>
      <c r="J1320" s="50">
        <v>15433.0</v>
      </c>
      <c r="K1320" s="98">
        <f t="shared" si="4"/>
        <v>0.1121279816</v>
      </c>
      <c r="L1320" s="98">
        <f t="shared" si="7"/>
        <v>1.447351729</v>
      </c>
    </row>
    <row r="1321">
      <c r="A1321" s="20" t="s">
        <v>1893</v>
      </c>
      <c r="B1321" s="29" t="s">
        <v>2113</v>
      </c>
      <c r="C1321" s="50">
        <v>8008.0</v>
      </c>
      <c r="D1321" s="50">
        <v>17201.0</v>
      </c>
      <c r="E1321" s="98">
        <f t="shared" si="6"/>
        <v>1.147977023</v>
      </c>
      <c r="F1321" s="50">
        <v>18109.0</v>
      </c>
      <c r="G1321" s="98">
        <f t="shared" si="2"/>
        <v>0.05278762863</v>
      </c>
      <c r="H1321" s="50">
        <v>20897.0</v>
      </c>
      <c r="I1321" s="98">
        <f t="shared" si="3"/>
        <v>0.1539565962</v>
      </c>
      <c r="J1321" s="50">
        <v>22024.0</v>
      </c>
      <c r="K1321" s="98">
        <f t="shared" si="4"/>
        <v>0.05393118629</v>
      </c>
      <c r="L1321" s="98">
        <f t="shared" si="7"/>
        <v>1.75024975</v>
      </c>
    </row>
    <row r="1322">
      <c r="A1322" s="20" t="s">
        <v>1842</v>
      </c>
      <c r="B1322" s="29" t="s">
        <v>2113</v>
      </c>
      <c r="C1322" s="50">
        <v>8088.0</v>
      </c>
      <c r="D1322" s="50">
        <v>16603.0</v>
      </c>
      <c r="E1322" s="98">
        <f t="shared" si="6"/>
        <v>1.052794263</v>
      </c>
      <c r="F1322" s="50">
        <v>16178.0</v>
      </c>
      <c r="G1322" s="98">
        <f t="shared" si="2"/>
        <v>-0.02559778353</v>
      </c>
      <c r="H1322" s="50">
        <v>18405.0</v>
      </c>
      <c r="I1322" s="98">
        <f t="shared" si="3"/>
        <v>0.1376560762</v>
      </c>
      <c r="J1322" s="50">
        <v>19403.0</v>
      </c>
      <c r="K1322" s="98">
        <f t="shared" si="4"/>
        <v>0.05422439554</v>
      </c>
      <c r="L1322" s="98">
        <f t="shared" si="7"/>
        <v>1.398986152</v>
      </c>
    </row>
    <row r="1323">
      <c r="A1323" s="20" t="s">
        <v>2137</v>
      </c>
      <c r="B1323" s="29" t="s">
        <v>2113</v>
      </c>
      <c r="C1323" s="50">
        <v>10926.0</v>
      </c>
      <c r="D1323" s="50">
        <v>29078.0</v>
      </c>
      <c r="E1323" s="98">
        <f t="shared" si="6"/>
        <v>1.661358228</v>
      </c>
      <c r="F1323" s="50">
        <v>35953.0</v>
      </c>
      <c r="G1323" s="98">
        <f t="shared" si="2"/>
        <v>0.2364330422</v>
      </c>
      <c r="H1323" s="50">
        <v>35568.0</v>
      </c>
      <c r="I1323" s="98">
        <f t="shared" si="3"/>
        <v>-0.01070842489</v>
      </c>
      <c r="J1323" s="50">
        <v>34166.0</v>
      </c>
      <c r="K1323" s="98">
        <f t="shared" si="4"/>
        <v>-0.03941745389</v>
      </c>
      <c r="L1323" s="98">
        <f t="shared" si="7"/>
        <v>2.127036427</v>
      </c>
    </row>
    <row r="1324">
      <c r="A1324" s="20" t="s">
        <v>2138</v>
      </c>
      <c r="B1324" s="29" t="s">
        <v>2113</v>
      </c>
      <c r="C1324" s="50">
        <v>18721.0</v>
      </c>
      <c r="D1324" s="50">
        <v>19714.0</v>
      </c>
      <c r="E1324" s="98">
        <f t="shared" si="6"/>
        <v>0.05304203835</v>
      </c>
      <c r="F1324" s="50">
        <v>19636.0</v>
      </c>
      <c r="G1324" s="98">
        <f t="shared" si="2"/>
        <v>-0.003956579081</v>
      </c>
      <c r="H1324" s="50">
        <v>17671.0</v>
      </c>
      <c r="I1324" s="98">
        <f t="shared" si="3"/>
        <v>-0.1000712976</v>
      </c>
      <c r="J1324" s="50">
        <v>19309.0</v>
      </c>
      <c r="K1324" s="98">
        <f t="shared" si="4"/>
        <v>0.09269424481</v>
      </c>
      <c r="L1324" s="98">
        <f t="shared" si="7"/>
        <v>0.0314085786</v>
      </c>
    </row>
    <row r="1325">
      <c r="A1325" s="20" t="s">
        <v>2139</v>
      </c>
      <c r="B1325" s="29" t="s">
        <v>2113</v>
      </c>
      <c r="C1325" s="50">
        <v>12807.0</v>
      </c>
      <c r="D1325" s="50">
        <v>14631.0</v>
      </c>
      <c r="E1325" s="98">
        <f t="shared" si="6"/>
        <v>0.1424221129</v>
      </c>
      <c r="F1325" s="50">
        <v>15419.0</v>
      </c>
      <c r="G1325" s="98">
        <f t="shared" si="2"/>
        <v>0.05385824619</v>
      </c>
      <c r="H1325" s="50">
        <v>18658.0</v>
      </c>
      <c r="I1325" s="98">
        <f t="shared" si="3"/>
        <v>0.2100655036</v>
      </c>
      <c r="J1325" s="50">
        <v>19680.0</v>
      </c>
      <c r="K1325" s="98">
        <f t="shared" si="4"/>
        <v>0.05477543145</v>
      </c>
      <c r="L1325" s="98">
        <f t="shared" si="7"/>
        <v>0.5366596393</v>
      </c>
    </row>
    <row r="1326">
      <c r="A1326" s="20" t="s">
        <v>2140</v>
      </c>
      <c r="B1326" s="29" t="s">
        <v>2113</v>
      </c>
      <c r="C1326" s="50">
        <v>8774.0</v>
      </c>
      <c r="D1326" s="50">
        <v>13067.0</v>
      </c>
      <c r="E1326" s="98">
        <f t="shared" si="6"/>
        <v>0.4892865284</v>
      </c>
      <c r="F1326" s="50">
        <v>15091.0</v>
      </c>
      <c r="G1326" s="98">
        <f t="shared" si="2"/>
        <v>0.1548940078</v>
      </c>
      <c r="H1326" s="50">
        <v>16411.0</v>
      </c>
      <c r="I1326" s="98">
        <f t="shared" si="3"/>
        <v>0.08746935259</v>
      </c>
      <c r="J1326" s="50">
        <v>16974.0</v>
      </c>
      <c r="K1326" s="98">
        <f t="shared" si="4"/>
        <v>0.034306258</v>
      </c>
      <c r="L1326" s="98">
        <f t="shared" si="7"/>
        <v>0.9345794393</v>
      </c>
    </row>
    <row r="1327">
      <c r="A1327" s="20" t="s">
        <v>2141</v>
      </c>
      <c r="B1327" s="29" t="s">
        <v>2113</v>
      </c>
      <c r="C1327" s="50">
        <v>8461.0</v>
      </c>
      <c r="D1327" s="50">
        <v>18646.0</v>
      </c>
      <c r="E1327" s="98">
        <f t="shared" si="6"/>
        <v>1.203758421</v>
      </c>
      <c r="F1327" s="50">
        <v>20386.0</v>
      </c>
      <c r="G1327" s="98">
        <f t="shared" si="2"/>
        <v>0.09331760163</v>
      </c>
      <c r="H1327" s="50">
        <v>21233.0</v>
      </c>
      <c r="I1327" s="98">
        <f t="shared" si="3"/>
        <v>0.04154812126</v>
      </c>
      <c r="J1327" s="50">
        <v>22610.0</v>
      </c>
      <c r="K1327" s="98">
        <f t="shared" si="4"/>
        <v>0.06485188151</v>
      </c>
      <c r="L1327" s="98">
        <f t="shared" si="7"/>
        <v>1.672260962</v>
      </c>
    </row>
    <row r="1328">
      <c r="A1328" s="20" t="s">
        <v>247</v>
      </c>
      <c r="B1328" s="29" t="s">
        <v>2113</v>
      </c>
      <c r="C1328" s="50">
        <v>13030.0</v>
      </c>
      <c r="D1328" s="50">
        <v>18997.0</v>
      </c>
      <c r="E1328" s="98">
        <f t="shared" si="6"/>
        <v>0.457943208</v>
      </c>
      <c r="F1328" s="50">
        <v>20044.0</v>
      </c>
      <c r="G1328" s="98">
        <f t="shared" si="2"/>
        <v>0.05511396536</v>
      </c>
      <c r="H1328" s="50">
        <v>21268.0</v>
      </c>
      <c r="I1328" s="98">
        <f t="shared" si="3"/>
        <v>0.06106565556</v>
      </c>
      <c r="J1328" s="50">
        <v>21867.0</v>
      </c>
      <c r="K1328" s="98">
        <f t="shared" si="4"/>
        <v>0.02816437841</v>
      </c>
      <c r="L1328" s="98">
        <f t="shared" si="7"/>
        <v>0.6782041443</v>
      </c>
    </row>
    <row r="1329">
      <c r="A1329" s="20" t="s">
        <v>342</v>
      </c>
      <c r="B1329" s="29" t="s">
        <v>2113</v>
      </c>
      <c r="C1329" s="50">
        <v>31238.0</v>
      </c>
      <c r="D1329" s="50">
        <v>37488.0</v>
      </c>
      <c r="E1329" s="98">
        <f t="shared" si="6"/>
        <v>0.2000768295</v>
      </c>
      <c r="F1329" s="50">
        <v>33362.0</v>
      </c>
      <c r="G1329" s="98">
        <f t="shared" si="2"/>
        <v>-0.1100618865</v>
      </c>
      <c r="H1329" s="50">
        <v>35785.0</v>
      </c>
      <c r="I1329" s="98">
        <f t="shared" si="3"/>
        <v>0.07262754032</v>
      </c>
      <c r="J1329" s="50">
        <v>39595.0</v>
      </c>
      <c r="K1329" s="98">
        <f t="shared" si="4"/>
        <v>0.106469191</v>
      </c>
      <c r="L1329" s="98">
        <f t="shared" si="7"/>
        <v>0.2675267303</v>
      </c>
    </row>
    <row r="1330">
      <c r="A1330" s="20" t="s">
        <v>1190</v>
      </c>
      <c r="B1330" s="29" t="s">
        <v>2113</v>
      </c>
      <c r="C1330" s="50">
        <v>8741.0</v>
      </c>
      <c r="D1330" s="50">
        <v>14709.0</v>
      </c>
      <c r="E1330" s="98">
        <f t="shared" si="6"/>
        <v>0.6827594097</v>
      </c>
      <c r="F1330" s="50">
        <v>15467.0</v>
      </c>
      <c r="G1330" s="98">
        <f t="shared" si="2"/>
        <v>0.05153307499</v>
      </c>
      <c r="H1330" s="50">
        <v>15295.0</v>
      </c>
      <c r="I1330" s="98">
        <f t="shared" si="3"/>
        <v>-0.01112044999</v>
      </c>
      <c r="J1330" s="50">
        <v>16928.0</v>
      </c>
      <c r="K1330" s="98">
        <f t="shared" si="4"/>
        <v>0.1067669173</v>
      </c>
      <c r="L1330" s="98">
        <f t="shared" si="7"/>
        <v>0.936620524</v>
      </c>
    </row>
    <row r="1331">
      <c r="A1331" s="20" t="s">
        <v>439</v>
      </c>
      <c r="B1331" s="29" t="s">
        <v>2113</v>
      </c>
      <c r="C1331" s="50">
        <v>9534.0</v>
      </c>
      <c r="D1331" s="50">
        <v>14853.0</v>
      </c>
      <c r="E1331" s="98">
        <f t="shared" si="6"/>
        <v>0.5578980491</v>
      </c>
      <c r="F1331" s="50">
        <v>12644.0</v>
      </c>
      <c r="G1331" s="98">
        <f t="shared" si="2"/>
        <v>-0.1487241635</v>
      </c>
      <c r="H1331" s="50">
        <v>12128.0</v>
      </c>
      <c r="I1331" s="98">
        <f t="shared" si="3"/>
        <v>-0.04080987029</v>
      </c>
      <c r="J1331" s="50">
        <v>14160.0</v>
      </c>
      <c r="K1331" s="98">
        <f t="shared" si="4"/>
        <v>0.1675461741</v>
      </c>
      <c r="L1331" s="98">
        <f t="shared" si="7"/>
        <v>0.4852108244</v>
      </c>
    </row>
    <row r="1332">
      <c r="A1332" s="20" t="s">
        <v>1668</v>
      </c>
      <c r="B1332" s="29" t="s">
        <v>2113</v>
      </c>
      <c r="C1332" s="50">
        <v>17815.0</v>
      </c>
      <c r="D1332" s="50">
        <v>18075.0</v>
      </c>
      <c r="E1332" s="98">
        <f t="shared" si="6"/>
        <v>0.01459444289</v>
      </c>
      <c r="F1332" s="50">
        <v>15319.0</v>
      </c>
      <c r="G1332" s="98">
        <f t="shared" si="2"/>
        <v>-0.1524757953</v>
      </c>
      <c r="H1332" s="50">
        <v>13957.0</v>
      </c>
      <c r="I1332" s="98">
        <f t="shared" si="3"/>
        <v>-0.08890919773</v>
      </c>
      <c r="J1332" s="50">
        <v>15955.0</v>
      </c>
      <c r="K1332" s="98">
        <f t="shared" si="4"/>
        <v>0.1431539729</v>
      </c>
      <c r="L1332" s="98">
        <f t="shared" si="7"/>
        <v>-0.1044063991</v>
      </c>
    </row>
    <row r="1333">
      <c r="A1333" s="20" t="s">
        <v>1423</v>
      </c>
      <c r="B1333" s="29" t="s">
        <v>2113</v>
      </c>
      <c r="C1333" s="50">
        <v>10087.0</v>
      </c>
      <c r="D1333" s="50">
        <v>17139.0</v>
      </c>
      <c r="E1333" s="98">
        <f t="shared" si="6"/>
        <v>0.6991176762</v>
      </c>
      <c r="F1333" s="50">
        <v>18139.0</v>
      </c>
      <c r="G1333" s="98">
        <f t="shared" si="2"/>
        <v>0.05834646129</v>
      </c>
      <c r="H1333" s="50">
        <v>21239.0</v>
      </c>
      <c r="I1333" s="98">
        <f t="shared" si="3"/>
        <v>0.1709024753</v>
      </c>
      <c r="J1333" s="50">
        <v>22751.0</v>
      </c>
      <c r="K1333" s="98">
        <f t="shared" si="4"/>
        <v>0.07118979236</v>
      </c>
      <c r="L1333" s="98">
        <f t="shared" si="7"/>
        <v>1.255477347</v>
      </c>
    </row>
    <row r="1334">
      <c r="A1334" s="20" t="s">
        <v>2142</v>
      </c>
      <c r="B1334" s="29" t="s">
        <v>2113</v>
      </c>
      <c r="C1334" s="50">
        <v>15649.0</v>
      </c>
      <c r="D1334" s="50">
        <v>21519.0</v>
      </c>
      <c r="E1334" s="98">
        <f t="shared" si="6"/>
        <v>0.3751038405</v>
      </c>
      <c r="F1334" s="50">
        <v>18738.0</v>
      </c>
      <c r="G1334" s="98">
        <f t="shared" si="2"/>
        <v>-0.1292346299</v>
      </c>
      <c r="H1334" s="50">
        <v>17750.0</v>
      </c>
      <c r="I1334" s="98">
        <f t="shared" si="3"/>
        <v>-0.05272707866</v>
      </c>
      <c r="J1334" s="50">
        <v>18387.0</v>
      </c>
      <c r="K1334" s="98">
        <f t="shared" si="4"/>
        <v>0.03588732394</v>
      </c>
      <c r="L1334" s="98">
        <f t="shared" si="7"/>
        <v>0.1749632564</v>
      </c>
    </row>
    <row r="1335">
      <c r="A1335" s="20" t="s">
        <v>2143</v>
      </c>
      <c r="B1335" s="29" t="s">
        <v>2113</v>
      </c>
      <c r="C1335" s="50">
        <v>91037.0</v>
      </c>
      <c r="D1335" s="50">
        <v>163480.0</v>
      </c>
      <c r="E1335" s="98">
        <f t="shared" si="6"/>
        <v>0.795753375</v>
      </c>
      <c r="F1335" s="50">
        <v>188320.0</v>
      </c>
      <c r="G1335" s="98">
        <f t="shared" si="2"/>
        <v>0.1519451921</v>
      </c>
      <c r="H1335" s="50">
        <v>221199.0</v>
      </c>
      <c r="I1335" s="98">
        <f t="shared" si="3"/>
        <v>0.1745911215</v>
      </c>
      <c r="J1335" s="50">
        <v>234641.0</v>
      </c>
      <c r="K1335" s="98">
        <f t="shared" si="4"/>
        <v>0.06076880999</v>
      </c>
      <c r="L1335" s="98">
        <f t="shared" si="7"/>
        <v>1.577424564</v>
      </c>
    </row>
    <row r="1336">
      <c r="A1336" s="111" t="s">
        <v>2144</v>
      </c>
      <c r="B1336" s="29" t="s">
        <v>2145</v>
      </c>
      <c r="C1336" s="50">
        <v>6627.0</v>
      </c>
      <c r="D1336" s="50">
        <v>13675.0</v>
      </c>
      <c r="E1336" s="98">
        <f t="shared" si="6"/>
        <v>1.063527992</v>
      </c>
      <c r="F1336" s="50">
        <v>14864.0</v>
      </c>
      <c r="G1336" s="98">
        <f t="shared" si="2"/>
        <v>0.08694698355</v>
      </c>
      <c r="H1336" s="50">
        <v>12977.0</v>
      </c>
      <c r="I1336" s="98">
        <f t="shared" si="3"/>
        <v>-0.1269510226</v>
      </c>
      <c r="J1336" s="50">
        <v>14237.0</v>
      </c>
      <c r="K1336" s="98">
        <f t="shared" si="4"/>
        <v>0.09709486014</v>
      </c>
      <c r="L1336" s="98">
        <f t="shared" si="7"/>
        <v>1.148332579</v>
      </c>
    </row>
    <row r="1337">
      <c r="A1337" s="111" t="s">
        <v>2146</v>
      </c>
      <c r="B1337" s="29" t="s">
        <v>2145</v>
      </c>
      <c r="C1337" s="50">
        <v>6153.0</v>
      </c>
      <c r="D1337" s="50">
        <v>87853.0</v>
      </c>
      <c r="E1337" s="98">
        <f t="shared" si="6"/>
        <v>13.27807574</v>
      </c>
      <c r="F1337" s="50">
        <v>125707.0</v>
      </c>
      <c r="G1337" s="98">
        <f t="shared" si="2"/>
        <v>0.4308788545</v>
      </c>
      <c r="H1337" s="50">
        <v>122057.0</v>
      </c>
      <c r="I1337" s="98">
        <f t="shared" si="3"/>
        <v>-0.02903577366</v>
      </c>
      <c r="J1337" s="50">
        <v>131313.0</v>
      </c>
      <c r="K1337" s="98">
        <f t="shared" si="4"/>
        <v>0.07583342209</v>
      </c>
      <c r="L1337" s="98">
        <f t="shared" si="7"/>
        <v>20.34129693</v>
      </c>
    </row>
    <row r="1338">
      <c r="A1338" s="111" t="s">
        <v>2147</v>
      </c>
      <c r="B1338" s="29" t="s">
        <v>2145</v>
      </c>
      <c r="C1338" s="50">
        <v>14966.0</v>
      </c>
      <c r="D1338" s="50">
        <v>134445.0</v>
      </c>
      <c r="E1338" s="98">
        <f t="shared" si="6"/>
        <v>7.983362288</v>
      </c>
      <c r="F1338" s="50">
        <v>250735.0</v>
      </c>
      <c r="G1338" s="98">
        <f t="shared" si="2"/>
        <v>0.8649633679</v>
      </c>
      <c r="H1338" s="50">
        <v>244850.0</v>
      </c>
      <c r="I1338" s="98">
        <f t="shared" si="3"/>
        <v>-0.02347099527</v>
      </c>
      <c r="J1338" s="50">
        <v>240799.0</v>
      </c>
      <c r="K1338" s="98">
        <f t="shared" si="4"/>
        <v>-0.01654482336</v>
      </c>
      <c r="L1338" s="98">
        <f t="shared" si="7"/>
        <v>15.08973674</v>
      </c>
    </row>
    <row r="1339">
      <c r="A1339" s="111" t="s">
        <v>2148</v>
      </c>
      <c r="B1339" s="29" t="s">
        <v>2145</v>
      </c>
      <c r="C1339" s="50">
        <v>11413.0</v>
      </c>
      <c r="D1339" s="50">
        <v>140080.0</v>
      </c>
      <c r="E1339" s="98">
        <f t="shared" si="6"/>
        <v>11.27372295</v>
      </c>
      <c r="F1339" s="50">
        <v>157583.0</v>
      </c>
      <c r="G1339" s="98">
        <f t="shared" si="2"/>
        <v>0.1249500286</v>
      </c>
      <c r="H1339" s="50">
        <v>157722.0</v>
      </c>
      <c r="I1339" s="98">
        <f t="shared" si="3"/>
        <v>0.0008820748431</v>
      </c>
      <c r="J1339" s="50">
        <v>173107.0</v>
      </c>
      <c r="K1339" s="98">
        <f t="shared" si="4"/>
        <v>0.09754504762</v>
      </c>
      <c r="L1339" s="98">
        <f t="shared" si="7"/>
        <v>14.16752826</v>
      </c>
    </row>
    <row r="1340">
      <c r="A1340" s="20" t="s">
        <v>2149</v>
      </c>
      <c r="B1340" s="29" t="s">
        <v>2150</v>
      </c>
      <c r="C1340" s="50">
        <v>14613.0</v>
      </c>
      <c r="D1340" s="50">
        <v>28712.0</v>
      </c>
      <c r="E1340" s="98">
        <f t="shared" si="6"/>
        <v>0.96482584</v>
      </c>
      <c r="F1340" s="50">
        <v>32718.0</v>
      </c>
      <c r="G1340" s="98">
        <f t="shared" si="2"/>
        <v>0.1395235442</v>
      </c>
      <c r="H1340" s="50">
        <v>42140.0</v>
      </c>
      <c r="I1340" s="98">
        <f t="shared" si="3"/>
        <v>0.2879760377</v>
      </c>
      <c r="J1340" s="50">
        <v>57427.0</v>
      </c>
      <c r="K1340" s="98">
        <f t="shared" si="4"/>
        <v>0.3627669673</v>
      </c>
      <c r="L1340" s="98">
        <f t="shared" si="7"/>
        <v>2.929856977</v>
      </c>
    </row>
    <row r="1341">
      <c r="A1341" s="20" t="s">
        <v>939</v>
      </c>
      <c r="B1341" s="29" t="s">
        <v>2150</v>
      </c>
      <c r="C1341" s="50">
        <v>8355.0</v>
      </c>
      <c r="D1341" s="50">
        <v>11592.0</v>
      </c>
      <c r="E1341" s="98">
        <f t="shared" si="6"/>
        <v>0.387432675</v>
      </c>
      <c r="F1341" s="50">
        <v>12212.0</v>
      </c>
      <c r="G1341" s="98">
        <f t="shared" si="2"/>
        <v>0.05348516218</v>
      </c>
      <c r="H1341" s="50">
        <v>12922.0</v>
      </c>
      <c r="I1341" s="98">
        <f t="shared" si="3"/>
        <v>0.05813953488</v>
      </c>
      <c r="J1341" s="50">
        <v>13454.0</v>
      </c>
      <c r="K1341" s="98">
        <f t="shared" si="4"/>
        <v>0.04117009751</v>
      </c>
      <c r="L1341" s="98">
        <f t="shared" si="7"/>
        <v>0.6102932376</v>
      </c>
    </row>
    <row r="1342">
      <c r="A1342" s="20" t="s">
        <v>2151</v>
      </c>
      <c r="B1342" s="29" t="s">
        <v>2150</v>
      </c>
      <c r="C1342" s="50">
        <v>5486.0</v>
      </c>
      <c r="D1342" s="50">
        <v>7745.0</v>
      </c>
      <c r="E1342" s="98">
        <f t="shared" si="6"/>
        <v>0.4117754284</v>
      </c>
      <c r="F1342" s="50">
        <v>7403.0</v>
      </c>
      <c r="G1342" s="98">
        <f t="shared" si="2"/>
        <v>-0.04415752098</v>
      </c>
      <c r="H1342" s="50">
        <v>7186.0</v>
      </c>
      <c r="I1342" s="98">
        <f t="shared" si="3"/>
        <v>-0.0293124409</v>
      </c>
      <c r="J1342" s="50">
        <v>8341.0</v>
      </c>
      <c r="K1342" s="98">
        <f t="shared" si="4"/>
        <v>0.1607291957</v>
      </c>
      <c r="L1342" s="98">
        <f t="shared" si="7"/>
        <v>0.5204156034</v>
      </c>
    </row>
    <row r="1343">
      <c r="A1343" s="20" t="s">
        <v>2152</v>
      </c>
      <c r="B1343" s="29" t="s">
        <v>2150</v>
      </c>
      <c r="C1343" s="50">
        <v>17994.0</v>
      </c>
      <c r="D1343" s="50">
        <v>25465.0</v>
      </c>
      <c r="E1343" s="98">
        <f t="shared" si="6"/>
        <v>0.4151939535</v>
      </c>
      <c r="F1343" s="50">
        <v>28334.0</v>
      </c>
      <c r="G1343" s="98">
        <f t="shared" si="2"/>
        <v>0.1126644414</v>
      </c>
      <c r="H1343" s="50">
        <v>29349.0</v>
      </c>
      <c r="I1343" s="98">
        <f t="shared" si="3"/>
        <v>0.03582268653</v>
      </c>
      <c r="J1343" s="50">
        <v>28443.0</v>
      </c>
      <c r="K1343" s="98">
        <f t="shared" si="4"/>
        <v>-0.03086987632</v>
      </c>
      <c r="L1343" s="98">
        <f t="shared" si="7"/>
        <v>0.5806935645</v>
      </c>
    </row>
    <row r="1344">
      <c r="A1344" s="20" t="s">
        <v>2153</v>
      </c>
      <c r="B1344" s="29" t="s">
        <v>2150</v>
      </c>
      <c r="C1344" s="50">
        <v>14437.0</v>
      </c>
      <c r="D1344" s="50">
        <v>19074.0</v>
      </c>
      <c r="E1344" s="98">
        <f t="shared" si="6"/>
        <v>0.3211886126</v>
      </c>
      <c r="F1344" s="50">
        <v>21001.0</v>
      </c>
      <c r="G1344" s="98">
        <f t="shared" si="2"/>
        <v>0.1010275768</v>
      </c>
      <c r="H1344" s="50">
        <v>21019.0</v>
      </c>
      <c r="I1344" s="98">
        <f t="shared" si="3"/>
        <v>0.0008571020428</v>
      </c>
      <c r="J1344" s="50">
        <v>22664.0</v>
      </c>
      <c r="K1344" s="98">
        <f t="shared" si="4"/>
        <v>0.07826252438</v>
      </c>
      <c r="L1344" s="98">
        <f t="shared" si="7"/>
        <v>0.5698552331</v>
      </c>
    </row>
    <row r="1345">
      <c r="A1345" s="20" t="s">
        <v>2154</v>
      </c>
      <c r="B1345" s="29" t="s">
        <v>2150</v>
      </c>
      <c r="C1345" s="50">
        <v>27886.0</v>
      </c>
      <c r="D1345" s="50">
        <v>51380.0</v>
      </c>
      <c r="E1345" s="98">
        <f t="shared" si="6"/>
        <v>0.8425016137</v>
      </c>
      <c r="F1345" s="50">
        <v>55074.0</v>
      </c>
      <c r="G1345" s="98">
        <f t="shared" si="2"/>
        <v>0.07189567925</v>
      </c>
      <c r="H1345" s="50">
        <v>68946.0</v>
      </c>
      <c r="I1345" s="98">
        <f t="shared" si="3"/>
        <v>0.2518792897</v>
      </c>
      <c r="J1345" s="50">
        <v>83450.0</v>
      </c>
      <c r="K1345" s="98">
        <f t="shared" si="4"/>
        <v>0.210367534</v>
      </c>
      <c r="L1345" s="98">
        <f t="shared" si="7"/>
        <v>1.99254106</v>
      </c>
    </row>
    <row r="1346">
      <c r="A1346" s="20" t="s">
        <v>2155</v>
      </c>
      <c r="B1346" s="29" t="s">
        <v>2150</v>
      </c>
      <c r="C1346" s="50">
        <v>17474.0</v>
      </c>
      <c r="D1346" s="50">
        <v>30877.0</v>
      </c>
      <c r="E1346" s="98">
        <f t="shared" si="6"/>
        <v>0.7670252947</v>
      </c>
      <c r="F1346" s="50">
        <v>31024.0</v>
      </c>
      <c r="G1346" s="98">
        <f t="shared" si="2"/>
        <v>0.00476082521</v>
      </c>
      <c r="H1346" s="50">
        <v>35026.0</v>
      </c>
      <c r="I1346" s="98">
        <f t="shared" si="3"/>
        <v>0.1289969056</v>
      </c>
      <c r="J1346" s="50">
        <v>36431.0</v>
      </c>
      <c r="K1346" s="98">
        <f t="shared" si="4"/>
        <v>0.04011305887</v>
      </c>
      <c r="L1346" s="98">
        <f t="shared" si="7"/>
        <v>1.084868948</v>
      </c>
    </row>
    <row r="1347">
      <c r="A1347" s="20" t="s">
        <v>2156</v>
      </c>
      <c r="B1347" s="29" t="s">
        <v>2150</v>
      </c>
      <c r="C1347" s="50">
        <v>16399.0</v>
      </c>
      <c r="D1347" s="50">
        <v>23039.0</v>
      </c>
      <c r="E1347" s="98">
        <f t="shared" si="6"/>
        <v>0.404902738</v>
      </c>
      <c r="F1347" s="50">
        <v>23993.0</v>
      </c>
      <c r="G1347" s="98">
        <f t="shared" si="2"/>
        <v>0.04140804722</v>
      </c>
      <c r="H1347" s="50">
        <v>25844.0</v>
      </c>
      <c r="I1347" s="98">
        <f t="shared" si="3"/>
        <v>0.07714750135</v>
      </c>
      <c r="J1347" s="50">
        <v>26201.0</v>
      </c>
      <c r="K1347" s="98">
        <f t="shared" si="4"/>
        <v>0.01381365114</v>
      </c>
      <c r="L1347" s="98">
        <f t="shared" si="7"/>
        <v>0.5977193731</v>
      </c>
    </row>
    <row r="1348">
      <c r="A1348" s="20" t="s">
        <v>2157</v>
      </c>
      <c r="B1348" s="29" t="s">
        <v>2150</v>
      </c>
      <c r="C1348" s="50">
        <v>16158.0</v>
      </c>
      <c r="D1348" s="50">
        <v>18006.0</v>
      </c>
      <c r="E1348" s="98">
        <f t="shared" si="6"/>
        <v>0.1143705904</v>
      </c>
      <c r="F1348" s="50">
        <v>19761.0</v>
      </c>
      <c r="G1348" s="98">
        <f t="shared" si="2"/>
        <v>0.09746751083</v>
      </c>
      <c r="H1348" s="50">
        <v>22389.0</v>
      </c>
      <c r="I1348" s="98">
        <f t="shared" si="3"/>
        <v>0.1329892212</v>
      </c>
      <c r="J1348" s="50">
        <v>27156.0</v>
      </c>
      <c r="K1348" s="98">
        <f t="shared" si="4"/>
        <v>0.2129170575</v>
      </c>
      <c r="L1348" s="98">
        <f t="shared" si="7"/>
        <v>0.6806535462</v>
      </c>
    </row>
    <row r="1349">
      <c r="A1349" s="20" t="s">
        <v>78</v>
      </c>
      <c r="B1349" s="29" t="s">
        <v>2150</v>
      </c>
      <c r="C1349" s="50">
        <v>9389.0</v>
      </c>
      <c r="D1349" s="50">
        <v>14432.0</v>
      </c>
      <c r="E1349" s="98">
        <f t="shared" si="6"/>
        <v>0.5371179039</v>
      </c>
      <c r="F1349" s="50">
        <v>14876.0</v>
      </c>
      <c r="G1349" s="98">
        <f t="shared" si="2"/>
        <v>0.03076496674</v>
      </c>
      <c r="H1349" s="50">
        <v>15818.0</v>
      </c>
      <c r="I1349" s="98">
        <f t="shared" si="3"/>
        <v>0.06332347405</v>
      </c>
      <c r="J1349" s="50">
        <v>17125.0</v>
      </c>
      <c r="K1349" s="98">
        <f t="shared" si="4"/>
        <v>0.08262738652</v>
      </c>
      <c r="L1349" s="98">
        <f t="shared" si="7"/>
        <v>0.8239429119</v>
      </c>
    </row>
    <row r="1350">
      <c r="A1350" s="20" t="s">
        <v>2158</v>
      </c>
      <c r="B1350" s="29" t="s">
        <v>2150</v>
      </c>
      <c r="C1350" s="50">
        <v>21909.0</v>
      </c>
      <c r="D1350" s="50">
        <v>49798.0</v>
      </c>
      <c r="E1350" s="98">
        <f t="shared" si="6"/>
        <v>1.272947191</v>
      </c>
      <c r="F1350" s="50">
        <v>64148.0</v>
      </c>
      <c r="G1350" s="98">
        <f t="shared" si="2"/>
        <v>0.2881641833</v>
      </c>
      <c r="H1350" s="50">
        <v>97937.0</v>
      </c>
      <c r="I1350" s="98">
        <f t="shared" si="3"/>
        <v>0.5267350502</v>
      </c>
      <c r="J1350" s="50">
        <v>108755.0</v>
      </c>
      <c r="K1350" s="98">
        <f t="shared" si="4"/>
        <v>0.1104587643</v>
      </c>
      <c r="L1350" s="98">
        <f t="shared" si="7"/>
        <v>3.963941759</v>
      </c>
    </row>
    <row r="1351">
      <c r="A1351" s="20" t="s">
        <v>926</v>
      </c>
      <c r="B1351" s="29" t="s">
        <v>2150</v>
      </c>
      <c r="C1351" s="50">
        <v>12809.0</v>
      </c>
      <c r="D1351" s="50">
        <v>21408.0</v>
      </c>
      <c r="E1351" s="98">
        <f t="shared" si="6"/>
        <v>0.6713248497</v>
      </c>
      <c r="F1351" s="50">
        <v>23297.0</v>
      </c>
      <c r="G1351" s="98">
        <f t="shared" si="2"/>
        <v>0.08823804185</v>
      </c>
      <c r="H1351" s="50">
        <v>29410.0</v>
      </c>
      <c r="I1351" s="98">
        <f t="shared" si="3"/>
        <v>0.2623942997</v>
      </c>
      <c r="J1351" s="50">
        <v>38615.0</v>
      </c>
      <c r="K1351" s="98">
        <f t="shared" si="4"/>
        <v>0.3129887793</v>
      </c>
      <c r="L1351" s="98">
        <f t="shared" si="7"/>
        <v>2.01467718</v>
      </c>
    </row>
    <row r="1352">
      <c r="A1352" s="20" t="s">
        <v>2159</v>
      </c>
      <c r="B1352" s="29" t="s">
        <v>2150</v>
      </c>
      <c r="C1352" s="50">
        <v>14964.0</v>
      </c>
      <c r="D1352" s="50">
        <v>26240.0</v>
      </c>
      <c r="E1352" s="98">
        <f t="shared" si="6"/>
        <v>0.7535418337</v>
      </c>
      <c r="F1352" s="50">
        <v>33730.0</v>
      </c>
      <c r="G1352" s="98">
        <f t="shared" si="2"/>
        <v>0.2854420732</v>
      </c>
      <c r="H1352" s="50">
        <v>44331.0</v>
      </c>
      <c r="I1352" s="98">
        <f t="shared" si="3"/>
        <v>0.3142899496</v>
      </c>
      <c r="J1352" s="50">
        <v>59393.0</v>
      </c>
      <c r="K1352" s="98">
        <f t="shared" si="4"/>
        <v>0.3397622431</v>
      </c>
      <c r="L1352" s="98">
        <f t="shared" si="7"/>
        <v>2.969059075</v>
      </c>
    </row>
    <row r="1353">
      <c r="A1353" s="20" t="s">
        <v>1025</v>
      </c>
      <c r="B1353" s="29" t="s">
        <v>2150</v>
      </c>
      <c r="C1353" s="50">
        <v>6274.0</v>
      </c>
      <c r="D1353" s="50">
        <v>5640.0</v>
      </c>
      <c r="E1353" s="98">
        <f t="shared" si="6"/>
        <v>-0.1010519605</v>
      </c>
      <c r="F1353" s="50">
        <v>5382.0</v>
      </c>
      <c r="G1353" s="98">
        <f t="shared" si="2"/>
        <v>-0.04574468085</v>
      </c>
      <c r="H1353" s="50">
        <v>5461.0</v>
      </c>
      <c r="I1353" s="98">
        <f t="shared" si="3"/>
        <v>0.01467855816</v>
      </c>
      <c r="J1353" s="50">
        <v>5440.0</v>
      </c>
      <c r="K1353" s="98">
        <f t="shared" si="4"/>
        <v>-0.003845449551</v>
      </c>
      <c r="L1353" s="98">
        <f t="shared" si="7"/>
        <v>-0.1329295505</v>
      </c>
    </row>
    <row r="1354">
      <c r="A1354" s="20" t="s">
        <v>2160</v>
      </c>
      <c r="B1354" s="29" t="s">
        <v>2150</v>
      </c>
      <c r="C1354" s="50">
        <v>9784.0</v>
      </c>
      <c r="D1354" s="50">
        <v>13776.0</v>
      </c>
      <c r="E1354" s="98">
        <f t="shared" si="6"/>
        <v>0.4080130826</v>
      </c>
      <c r="F1354" s="50">
        <v>15384.0</v>
      </c>
      <c r="G1354" s="98">
        <f t="shared" si="2"/>
        <v>0.1167247387</v>
      </c>
      <c r="H1354" s="50">
        <v>16900.0</v>
      </c>
      <c r="I1354" s="98">
        <f t="shared" si="3"/>
        <v>0.09854394176</v>
      </c>
      <c r="J1354" s="50">
        <v>18284.0</v>
      </c>
      <c r="K1354" s="98">
        <f t="shared" si="4"/>
        <v>0.08189349112</v>
      </c>
      <c r="L1354" s="98">
        <f t="shared" si="7"/>
        <v>0.8687653312</v>
      </c>
    </row>
    <row r="1355">
      <c r="A1355" s="20" t="s">
        <v>2161</v>
      </c>
      <c r="B1355" s="29" t="s">
        <v>2150</v>
      </c>
      <c r="C1355" s="50">
        <v>17825.0</v>
      </c>
      <c r="D1355" s="50">
        <v>14858.0</v>
      </c>
      <c r="E1355" s="98">
        <f t="shared" si="6"/>
        <v>-0.1664516129</v>
      </c>
      <c r="F1355" s="50">
        <v>15759.0</v>
      </c>
      <c r="G1355" s="98">
        <f t="shared" si="2"/>
        <v>0.06064073227</v>
      </c>
      <c r="H1355" s="50">
        <v>18214.0</v>
      </c>
      <c r="I1355" s="98">
        <f t="shared" si="3"/>
        <v>0.1557839964</v>
      </c>
      <c r="J1355" s="50">
        <v>20032.0</v>
      </c>
      <c r="K1355" s="98">
        <f t="shared" si="4"/>
        <v>0.09981333041</v>
      </c>
      <c r="L1355" s="98">
        <f t="shared" si="7"/>
        <v>0.1238148668</v>
      </c>
    </row>
    <row r="1356">
      <c r="A1356" s="20" t="s">
        <v>2162</v>
      </c>
      <c r="B1356" s="29" t="s">
        <v>2150</v>
      </c>
      <c r="C1356" s="50">
        <v>14946.0</v>
      </c>
      <c r="D1356" s="50">
        <v>27918.0</v>
      </c>
      <c r="E1356" s="98">
        <f t="shared" si="6"/>
        <v>0.8679245283</v>
      </c>
      <c r="F1356" s="50">
        <v>33839.0</v>
      </c>
      <c r="G1356" s="98">
        <f t="shared" si="2"/>
        <v>0.2120853929</v>
      </c>
      <c r="H1356" s="50">
        <v>43991.0</v>
      </c>
      <c r="I1356" s="98">
        <f t="shared" si="3"/>
        <v>0.3000088655</v>
      </c>
      <c r="J1356" s="50">
        <v>51653.0</v>
      </c>
      <c r="K1356" s="98">
        <f t="shared" si="4"/>
        <v>0.1741719897</v>
      </c>
      <c r="L1356" s="98">
        <f t="shared" si="7"/>
        <v>2.455974843</v>
      </c>
    </row>
    <row r="1357">
      <c r="A1357" s="20" t="s">
        <v>2163</v>
      </c>
      <c r="B1357" s="29" t="s">
        <v>2150</v>
      </c>
      <c r="C1357" s="50">
        <v>40274.0</v>
      </c>
      <c r="D1357" s="50">
        <v>51021.0</v>
      </c>
      <c r="E1357" s="98">
        <f t="shared" si="6"/>
        <v>0.2668470974</v>
      </c>
      <c r="F1357" s="50">
        <v>58602.0</v>
      </c>
      <c r="G1357" s="98">
        <f t="shared" si="2"/>
        <v>0.1485858764</v>
      </c>
      <c r="H1357" s="50">
        <v>69338.0</v>
      </c>
      <c r="I1357" s="98">
        <f t="shared" si="3"/>
        <v>0.1832019385</v>
      </c>
      <c r="J1357" s="50">
        <v>74438.0</v>
      </c>
      <c r="K1357" s="98">
        <f t="shared" si="4"/>
        <v>0.07355274164</v>
      </c>
      <c r="L1357" s="98">
        <f t="shared" si="7"/>
        <v>0.8482892189</v>
      </c>
    </row>
    <row r="1358">
      <c r="A1358" s="20" t="s">
        <v>1390</v>
      </c>
      <c r="B1358" s="29" t="s">
        <v>2150</v>
      </c>
      <c r="C1358" s="50">
        <v>8182.0</v>
      </c>
      <c r="D1358" s="50">
        <v>14136.0</v>
      </c>
      <c r="E1358" s="98">
        <f t="shared" si="6"/>
        <v>0.7276949401</v>
      </c>
      <c r="F1358" s="50">
        <v>15242.0</v>
      </c>
      <c r="G1358" s="98">
        <f t="shared" si="2"/>
        <v>0.07823995473</v>
      </c>
      <c r="H1358" s="50">
        <v>16151.0</v>
      </c>
      <c r="I1358" s="98">
        <f t="shared" si="3"/>
        <v>0.0596378428</v>
      </c>
      <c r="J1358" s="50">
        <v>18813.0</v>
      </c>
      <c r="K1358" s="98">
        <f t="shared" si="4"/>
        <v>0.1648195158</v>
      </c>
      <c r="L1358" s="98">
        <f t="shared" si="7"/>
        <v>1.299315571</v>
      </c>
    </row>
    <row r="1359">
      <c r="A1359" s="20" t="s">
        <v>2164</v>
      </c>
      <c r="B1359" s="29" t="s">
        <v>2150</v>
      </c>
      <c r="C1359" s="50">
        <v>7900.0</v>
      </c>
      <c r="D1359" s="50">
        <v>11303.0</v>
      </c>
      <c r="E1359" s="98">
        <f t="shared" si="6"/>
        <v>0.4307594937</v>
      </c>
      <c r="F1359" s="50">
        <v>10649.0</v>
      </c>
      <c r="G1359" s="98">
        <f t="shared" si="2"/>
        <v>-0.05786074493</v>
      </c>
      <c r="H1359" s="50">
        <v>11282.0</v>
      </c>
      <c r="I1359" s="98">
        <f t="shared" si="3"/>
        <v>0.05944220115</v>
      </c>
      <c r="J1359" s="50">
        <v>11572.0</v>
      </c>
      <c r="K1359" s="98">
        <f t="shared" si="4"/>
        <v>0.02570466229</v>
      </c>
      <c r="L1359" s="98">
        <f t="shared" si="7"/>
        <v>0.4648101266</v>
      </c>
    </row>
    <row r="1360">
      <c r="A1360" s="20" t="s">
        <v>532</v>
      </c>
      <c r="B1360" s="29" t="s">
        <v>2150</v>
      </c>
      <c r="C1360" s="50">
        <v>3316.0</v>
      </c>
      <c r="D1360" s="50">
        <v>3909.0</v>
      </c>
      <c r="E1360" s="98">
        <f t="shared" si="6"/>
        <v>0.1788299156</v>
      </c>
      <c r="F1360" s="50">
        <v>4646.0</v>
      </c>
      <c r="G1360" s="98">
        <f t="shared" si="2"/>
        <v>0.1885392684</v>
      </c>
      <c r="H1360" s="50">
        <v>5434.0</v>
      </c>
      <c r="I1360" s="98">
        <f t="shared" si="3"/>
        <v>0.1696082652</v>
      </c>
      <c r="J1360" s="50">
        <v>6405.0</v>
      </c>
      <c r="K1360" s="98">
        <f t="shared" si="4"/>
        <v>0.1786897313</v>
      </c>
      <c r="L1360" s="98">
        <f t="shared" si="7"/>
        <v>0.931544029</v>
      </c>
    </row>
    <row r="1361">
      <c r="A1361" s="20" t="s">
        <v>1433</v>
      </c>
      <c r="B1361" s="29" t="s">
        <v>2150</v>
      </c>
      <c r="C1361" s="50">
        <v>16571.0</v>
      </c>
      <c r="D1361" s="50">
        <v>29494.0</v>
      </c>
      <c r="E1361" s="98">
        <f t="shared" si="6"/>
        <v>0.7798563756</v>
      </c>
      <c r="F1361" s="50">
        <v>34272.0</v>
      </c>
      <c r="G1361" s="98">
        <f t="shared" si="2"/>
        <v>0.1619990507</v>
      </c>
      <c r="H1361" s="50">
        <v>51934.0</v>
      </c>
      <c r="I1361" s="98">
        <f t="shared" si="3"/>
        <v>0.5153478058</v>
      </c>
      <c r="J1361" s="50">
        <v>58055.0</v>
      </c>
      <c r="K1361" s="98">
        <f t="shared" si="4"/>
        <v>0.1178611314</v>
      </c>
      <c r="L1361" s="98">
        <f t="shared" si="7"/>
        <v>2.503409571</v>
      </c>
    </row>
    <row r="1362">
      <c r="A1362" s="20" t="s">
        <v>837</v>
      </c>
      <c r="B1362" s="29" t="s">
        <v>2150</v>
      </c>
      <c r="C1362" s="50">
        <v>14439.0</v>
      </c>
      <c r="D1362" s="50">
        <v>28020.0</v>
      </c>
      <c r="E1362" s="98">
        <f t="shared" si="6"/>
        <v>0.9405776023</v>
      </c>
      <c r="F1362" s="50">
        <v>30124.0</v>
      </c>
      <c r="G1362" s="98">
        <f t="shared" si="2"/>
        <v>0.07508922198</v>
      </c>
      <c r="H1362" s="50">
        <v>37720.0</v>
      </c>
      <c r="I1362" s="98">
        <f t="shared" si="3"/>
        <v>0.252157748</v>
      </c>
      <c r="J1362" s="50">
        <v>45663.0</v>
      </c>
      <c r="K1362" s="98">
        <f t="shared" si="4"/>
        <v>0.2105779427</v>
      </c>
      <c r="L1362" s="98">
        <f t="shared" si="7"/>
        <v>2.162476626</v>
      </c>
    </row>
    <row r="1363">
      <c r="A1363" s="20" t="s">
        <v>2165</v>
      </c>
      <c r="B1363" s="29" t="s">
        <v>2150</v>
      </c>
      <c r="C1363" s="50">
        <v>19729.0</v>
      </c>
      <c r="D1363" s="50">
        <v>25594.0</v>
      </c>
      <c r="E1363" s="98">
        <f t="shared" si="6"/>
        <v>0.2972781185</v>
      </c>
      <c r="F1363" s="50">
        <v>29048.0</v>
      </c>
      <c r="G1363" s="98">
        <f t="shared" si="2"/>
        <v>0.1349535047</v>
      </c>
      <c r="H1363" s="50">
        <v>30665.0</v>
      </c>
      <c r="I1363" s="98">
        <f t="shared" si="3"/>
        <v>0.05566648306</v>
      </c>
      <c r="J1363" s="50">
        <v>31298.0</v>
      </c>
      <c r="K1363" s="98">
        <f t="shared" si="4"/>
        <v>0.02064242622</v>
      </c>
      <c r="L1363" s="98">
        <f t="shared" si="7"/>
        <v>0.5863956612</v>
      </c>
    </row>
    <row r="1364">
      <c r="A1364" s="20" t="s">
        <v>2166</v>
      </c>
      <c r="B1364" s="29" t="s">
        <v>2150</v>
      </c>
      <c r="C1364" s="50">
        <v>47716.0</v>
      </c>
      <c r="D1364" s="50">
        <v>87229.0</v>
      </c>
      <c r="E1364" s="98">
        <f t="shared" si="6"/>
        <v>0.8280870148</v>
      </c>
      <c r="F1364" s="50">
        <v>101460.0</v>
      </c>
      <c r="G1364" s="98">
        <f t="shared" si="2"/>
        <v>0.1631452843</v>
      </c>
      <c r="H1364" s="50">
        <v>125975.0</v>
      </c>
      <c r="I1364" s="98">
        <f t="shared" si="3"/>
        <v>0.2416223142</v>
      </c>
      <c r="J1364" s="50">
        <v>151117.0</v>
      </c>
      <c r="K1364" s="98">
        <f t="shared" si="4"/>
        <v>0.1995792816</v>
      </c>
      <c r="L1364" s="98">
        <f t="shared" si="7"/>
        <v>2.16700897</v>
      </c>
    </row>
    <row r="1365">
      <c r="A1365" s="20" t="s">
        <v>2167</v>
      </c>
      <c r="B1365" s="29" t="s">
        <v>2150</v>
      </c>
      <c r="C1365" s="50">
        <v>6476.0</v>
      </c>
      <c r="D1365" s="50">
        <v>7693.0</v>
      </c>
      <c r="E1365" s="98">
        <f t="shared" si="6"/>
        <v>0.1879246448</v>
      </c>
      <c r="F1365" s="50">
        <v>7268.0</v>
      </c>
      <c r="G1365" s="98">
        <f t="shared" si="2"/>
        <v>-0.05524502795</v>
      </c>
      <c r="H1365" s="50">
        <v>6710.0</v>
      </c>
      <c r="I1365" s="98">
        <f t="shared" si="3"/>
        <v>-0.07677490369</v>
      </c>
      <c r="J1365" s="50">
        <v>6709.0</v>
      </c>
      <c r="K1365" s="98">
        <f t="shared" si="4"/>
        <v>-0.0001490312966</v>
      </c>
      <c r="L1365" s="98">
        <f t="shared" si="7"/>
        <v>0.03597899938</v>
      </c>
    </row>
    <row r="1366">
      <c r="A1366" s="20" t="s">
        <v>2168</v>
      </c>
      <c r="B1366" s="29" t="s">
        <v>2150</v>
      </c>
      <c r="C1366" s="50">
        <v>3243.0</v>
      </c>
      <c r="D1366" s="50">
        <v>4841.0</v>
      </c>
      <c r="E1366" s="98">
        <f t="shared" si="6"/>
        <v>0.4927536232</v>
      </c>
      <c r="F1366" s="50">
        <v>5115.0</v>
      </c>
      <c r="G1366" s="98">
        <f t="shared" si="2"/>
        <v>0.05659987606</v>
      </c>
      <c r="H1366" s="50">
        <v>5202.0</v>
      </c>
      <c r="I1366" s="98">
        <f t="shared" si="3"/>
        <v>0.01700879765</v>
      </c>
      <c r="J1366" s="50">
        <v>6041.0</v>
      </c>
      <c r="K1366" s="98">
        <f t="shared" si="4"/>
        <v>0.1612841215</v>
      </c>
      <c r="L1366" s="98">
        <f t="shared" si="7"/>
        <v>0.8627813753</v>
      </c>
    </row>
    <row r="1367">
      <c r="A1367" s="20" t="s">
        <v>2169</v>
      </c>
      <c r="B1367" s="29" t="s">
        <v>2150</v>
      </c>
      <c r="C1367" s="50">
        <v>20333.0</v>
      </c>
      <c r="D1367" s="50">
        <v>29404.0</v>
      </c>
      <c r="E1367" s="98">
        <f t="shared" si="6"/>
        <v>0.4461220676</v>
      </c>
      <c r="F1367" s="50">
        <v>35201.0</v>
      </c>
      <c r="G1367" s="98">
        <f t="shared" si="2"/>
        <v>0.1971500476</v>
      </c>
      <c r="H1367" s="50">
        <v>47865.0</v>
      </c>
      <c r="I1367" s="98">
        <f t="shared" si="3"/>
        <v>0.3597625067</v>
      </c>
      <c r="J1367" s="50">
        <v>53377.0</v>
      </c>
      <c r="K1367" s="98">
        <f t="shared" si="4"/>
        <v>0.115157213</v>
      </c>
      <c r="L1367" s="98">
        <f t="shared" si="7"/>
        <v>1.625141396</v>
      </c>
    </row>
    <row r="1368">
      <c r="A1368" s="20" t="s">
        <v>2170</v>
      </c>
      <c r="B1368" s="29" t="s">
        <v>2150</v>
      </c>
      <c r="C1368" s="50">
        <v>11096.0</v>
      </c>
      <c r="D1368" s="50">
        <v>13394.0</v>
      </c>
      <c r="E1368" s="98">
        <f t="shared" si="6"/>
        <v>0.2071016583</v>
      </c>
      <c r="F1368" s="50">
        <v>13578.0</v>
      </c>
      <c r="G1368" s="98">
        <f t="shared" si="2"/>
        <v>0.0137374944</v>
      </c>
      <c r="H1368" s="50">
        <v>14386.0</v>
      </c>
      <c r="I1368" s="98">
        <f t="shared" si="3"/>
        <v>0.05950802769</v>
      </c>
      <c r="J1368" s="50">
        <v>14909.0</v>
      </c>
      <c r="K1368" s="98">
        <f t="shared" si="4"/>
        <v>0.03635478938</v>
      </c>
      <c r="L1368" s="98">
        <f t="shared" si="7"/>
        <v>0.3436373468</v>
      </c>
    </row>
    <row r="1369">
      <c r="A1369" s="20" t="s">
        <v>2171</v>
      </c>
      <c r="B1369" s="29" t="s">
        <v>2150</v>
      </c>
      <c r="C1369" s="50">
        <v>18773.0</v>
      </c>
      <c r="D1369" s="50">
        <v>25442.0</v>
      </c>
      <c r="E1369" s="98">
        <f t="shared" si="6"/>
        <v>0.3552442337</v>
      </c>
      <c r="F1369" s="50">
        <v>30223.0</v>
      </c>
      <c r="G1369" s="98">
        <f t="shared" si="2"/>
        <v>0.1879176165</v>
      </c>
      <c r="H1369" s="50">
        <v>35103.0</v>
      </c>
      <c r="I1369" s="98">
        <f t="shared" si="3"/>
        <v>0.1614664328</v>
      </c>
      <c r="J1369" s="50">
        <v>39739.0</v>
      </c>
      <c r="K1369" s="98">
        <f t="shared" si="4"/>
        <v>0.1320684842</v>
      </c>
      <c r="L1369" s="98">
        <f t="shared" si="7"/>
        <v>1.116816705</v>
      </c>
    </row>
    <row r="1370">
      <c r="A1370" s="20" t="s">
        <v>2172</v>
      </c>
      <c r="B1370" s="29" t="s">
        <v>2150</v>
      </c>
      <c r="C1370" s="50">
        <v>71637.0</v>
      </c>
      <c r="D1370" s="50">
        <v>113569.0</v>
      </c>
      <c r="E1370" s="98">
        <f t="shared" si="6"/>
        <v>0.5853399779</v>
      </c>
      <c r="F1370" s="50">
        <v>135269.0</v>
      </c>
      <c r="G1370" s="98">
        <f t="shared" si="2"/>
        <v>0.1910732682</v>
      </c>
      <c r="H1370" s="50">
        <v>183124.0</v>
      </c>
      <c r="I1370" s="98">
        <f t="shared" si="3"/>
        <v>0.353776549</v>
      </c>
      <c r="J1370" s="50">
        <v>212860.0</v>
      </c>
      <c r="K1370" s="98">
        <f t="shared" si="4"/>
        <v>0.1623817741</v>
      </c>
      <c r="L1370" s="98">
        <f t="shared" si="7"/>
        <v>1.971369544</v>
      </c>
    </row>
    <row r="1371">
      <c r="A1371" s="20" t="s">
        <v>2173</v>
      </c>
      <c r="B1371" s="29" t="s">
        <v>2150</v>
      </c>
      <c r="C1371" s="50">
        <v>26181.0</v>
      </c>
      <c r="D1371" s="50">
        <v>32010.0</v>
      </c>
      <c r="E1371" s="98">
        <f t="shared" si="6"/>
        <v>0.2226423742</v>
      </c>
      <c r="F1371" s="50">
        <v>37995.0</v>
      </c>
      <c r="G1371" s="98">
        <f t="shared" si="2"/>
        <v>0.186972821</v>
      </c>
      <c r="H1371" s="50">
        <v>47894.0</v>
      </c>
      <c r="I1371" s="98">
        <f t="shared" si="3"/>
        <v>0.2605342808</v>
      </c>
      <c r="J1371" s="50">
        <v>49162.0</v>
      </c>
      <c r="K1371" s="98">
        <f t="shared" si="4"/>
        <v>0.02647513258</v>
      </c>
      <c r="L1371" s="98">
        <f t="shared" si="7"/>
        <v>0.8777739582</v>
      </c>
    </row>
    <row r="1372">
      <c r="A1372" s="20" t="s">
        <v>1620</v>
      </c>
      <c r="B1372" s="29" t="s">
        <v>2150</v>
      </c>
      <c r="C1372" s="50">
        <v>18070.0</v>
      </c>
      <c r="D1372" s="50">
        <v>47311.0</v>
      </c>
      <c r="E1372" s="98">
        <f t="shared" si="6"/>
        <v>1.618206973</v>
      </c>
      <c r="F1372" s="50">
        <v>77269.0</v>
      </c>
      <c r="G1372" s="98">
        <f t="shared" si="2"/>
        <v>0.6332142631</v>
      </c>
      <c r="H1372" s="50">
        <v>111681.0</v>
      </c>
      <c r="I1372" s="98">
        <f t="shared" si="3"/>
        <v>0.4453532465</v>
      </c>
      <c r="J1372" s="50">
        <v>126475.0</v>
      </c>
      <c r="K1372" s="98">
        <f t="shared" si="4"/>
        <v>0.1324665789</v>
      </c>
      <c r="L1372" s="98">
        <f t="shared" si="7"/>
        <v>5.999169895</v>
      </c>
    </row>
    <row r="1373">
      <c r="A1373" s="20" t="s">
        <v>2174</v>
      </c>
      <c r="B1373" s="29" t="s">
        <v>2150</v>
      </c>
      <c r="C1373" s="50">
        <v>14254.0</v>
      </c>
      <c r="D1373" s="50">
        <v>37063.0</v>
      </c>
      <c r="E1373" s="98">
        <f t="shared" si="6"/>
        <v>1.600182405</v>
      </c>
      <c r="F1373" s="50">
        <v>51242.0</v>
      </c>
      <c r="G1373" s="98">
        <f t="shared" si="2"/>
        <v>0.3825648221</v>
      </c>
      <c r="H1373" s="50">
        <v>78093.0</v>
      </c>
      <c r="I1373" s="98">
        <f t="shared" si="3"/>
        <v>0.5240037469</v>
      </c>
      <c r="J1373" s="50">
        <v>87531.0</v>
      </c>
      <c r="K1373" s="98">
        <f t="shared" si="4"/>
        <v>0.1208559026</v>
      </c>
      <c r="L1373" s="98">
        <f t="shared" si="7"/>
        <v>5.140802582</v>
      </c>
    </row>
    <row r="1374">
      <c r="A1374" s="20" t="s">
        <v>2175</v>
      </c>
      <c r="B1374" s="29" t="s">
        <v>2150</v>
      </c>
      <c r="C1374" s="50">
        <v>8897.0</v>
      </c>
      <c r="D1374" s="50">
        <v>10455.0</v>
      </c>
      <c r="E1374" s="98">
        <f t="shared" si="6"/>
        <v>0.1751152074</v>
      </c>
      <c r="F1374" s="50">
        <v>10537.0</v>
      </c>
      <c r="G1374" s="98">
        <f t="shared" si="2"/>
        <v>0.007843137255</v>
      </c>
      <c r="H1374" s="50">
        <v>10551.0</v>
      </c>
      <c r="I1374" s="98">
        <f t="shared" si="3"/>
        <v>0.001328651419</v>
      </c>
      <c r="J1374" s="50">
        <v>10060.0</v>
      </c>
      <c r="K1374" s="98">
        <f t="shared" si="4"/>
        <v>-0.04653587338</v>
      </c>
      <c r="L1374" s="98">
        <f t="shared" si="7"/>
        <v>0.1307182196</v>
      </c>
    </row>
    <row r="1375">
      <c r="A1375" s="20" t="s">
        <v>1813</v>
      </c>
      <c r="B1375" s="29" t="s">
        <v>2150</v>
      </c>
      <c r="C1375" s="50">
        <v>2335.0</v>
      </c>
      <c r="D1375" s="50">
        <v>4749.0</v>
      </c>
      <c r="E1375" s="98">
        <f t="shared" si="6"/>
        <v>1.033832976</v>
      </c>
      <c r="F1375" s="50">
        <v>4872.0</v>
      </c>
      <c r="G1375" s="98">
        <f t="shared" si="2"/>
        <v>0.02590018951</v>
      </c>
      <c r="H1375" s="50">
        <v>5841.0</v>
      </c>
      <c r="I1375" s="98">
        <f t="shared" si="3"/>
        <v>0.1988916256</v>
      </c>
      <c r="J1375" s="50">
        <v>6418.0</v>
      </c>
      <c r="K1375" s="98">
        <f t="shared" si="4"/>
        <v>0.09878445472</v>
      </c>
      <c r="L1375" s="98">
        <f t="shared" si="7"/>
        <v>1.748608137</v>
      </c>
    </row>
    <row r="1376">
      <c r="A1376" s="20" t="s">
        <v>2176</v>
      </c>
      <c r="B1376" s="29" t="s">
        <v>2150</v>
      </c>
      <c r="C1376" s="50">
        <v>64734.0</v>
      </c>
      <c r="D1376" s="50">
        <v>89485.0</v>
      </c>
      <c r="E1376" s="98">
        <f t="shared" si="6"/>
        <v>0.3823493064</v>
      </c>
      <c r="F1376" s="50">
        <v>97905.0</v>
      </c>
      <c r="G1376" s="98">
        <f t="shared" si="2"/>
        <v>0.09409398223</v>
      </c>
      <c r="H1376" s="50">
        <v>108837.0</v>
      </c>
      <c r="I1376" s="98">
        <f t="shared" si="3"/>
        <v>0.1116592615</v>
      </c>
      <c r="J1376" s="50">
        <v>112832.0</v>
      </c>
      <c r="K1376" s="98">
        <f t="shared" si="4"/>
        <v>0.03670626717</v>
      </c>
      <c r="L1376" s="98">
        <f t="shared" si="7"/>
        <v>0.7430098557</v>
      </c>
    </row>
    <row r="1377">
      <c r="A1377" s="20" t="s">
        <v>564</v>
      </c>
      <c r="B1377" s="29" t="s">
        <v>2150</v>
      </c>
      <c r="C1377" s="50">
        <v>10037.0</v>
      </c>
      <c r="D1377" s="50">
        <v>13083.0</v>
      </c>
      <c r="E1377" s="98">
        <f t="shared" si="6"/>
        <v>0.3034771346</v>
      </c>
      <c r="F1377" s="50">
        <v>16212.0</v>
      </c>
      <c r="G1377" s="98">
        <f t="shared" si="2"/>
        <v>0.2391653291</v>
      </c>
      <c r="H1377" s="50">
        <v>18656.0</v>
      </c>
      <c r="I1377" s="98">
        <f t="shared" si="3"/>
        <v>0.150752529</v>
      </c>
      <c r="J1377" s="50">
        <v>18548.0</v>
      </c>
      <c r="K1377" s="98">
        <f t="shared" si="4"/>
        <v>-0.005789022298</v>
      </c>
      <c r="L1377" s="98">
        <f t="shared" si="7"/>
        <v>0.8479625386</v>
      </c>
    </row>
    <row r="1378">
      <c r="A1378" s="20" t="s">
        <v>372</v>
      </c>
      <c r="B1378" s="29" t="s">
        <v>2150</v>
      </c>
      <c r="C1378" s="50">
        <v>23585.0</v>
      </c>
      <c r="D1378" s="50">
        <v>60497.0</v>
      </c>
      <c r="E1378" s="98">
        <f t="shared" si="6"/>
        <v>1.56506254</v>
      </c>
      <c r="F1378" s="50">
        <v>79272.0</v>
      </c>
      <c r="G1378" s="98">
        <f t="shared" si="2"/>
        <v>0.3103459676</v>
      </c>
      <c r="H1378" s="50">
        <v>133010.0</v>
      </c>
      <c r="I1378" s="98">
        <f t="shared" si="3"/>
        <v>0.6778938339</v>
      </c>
      <c r="J1378" s="50">
        <v>153916.0</v>
      </c>
      <c r="K1378" s="98">
        <f t="shared" si="4"/>
        <v>0.1571761522</v>
      </c>
      <c r="L1378" s="98">
        <f t="shared" si="7"/>
        <v>5.526012296</v>
      </c>
    </row>
    <row r="1379">
      <c r="A1379" s="20" t="s">
        <v>2177</v>
      </c>
      <c r="B1379" s="29" t="s">
        <v>2150</v>
      </c>
      <c r="C1379" s="50">
        <v>30300.0</v>
      </c>
      <c r="D1379" s="50">
        <v>37646.0</v>
      </c>
      <c r="E1379" s="98">
        <f t="shared" si="6"/>
        <v>0.2424422442</v>
      </c>
      <c r="F1379" s="50">
        <v>43766.0</v>
      </c>
      <c r="G1379" s="98">
        <f t="shared" si="2"/>
        <v>0.1625670722</v>
      </c>
      <c r="H1379" s="50">
        <v>53246.0</v>
      </c>
      <c r="I1379" s="98">
        <f t="shared" si="3"/>
        <v>0.2166064982</v>
      </c>
      <c r="J1379" s="50">
        <v>56512.0</v>
      </c>
      <c r="K1379" s="98">
        <f t="shared" si="4"/>
        <v>0.06133794088</v>
      </c>
      <c r="L1379" s="98">
        <f t="shared" si="7"/>
        <v>0.8650825083</v>
      </c>
    </row>
    <row r="1380">
      <c r="A1380" s="20" t="s">
        <v>2178</v>
      </c>
      <c r="B1380" s="29" t="s">
        <v>2150</v>
      </c>
      <c r="C1380" s="50">
        <v>10862.0</v>
      </c>
      <c r="D1380" s="50">
        <v>22174.0</v>
      </c>
      <c r="E1380" s="98">
        <f t="shared" si="6"/>
        <v>1.041428834</v>
      </c>
      <c r="F1380" s="50">
        <v>28313.0</v>
      </c>
      <c r="G1380" s="98">
        <f t="shared" si="2"/>
        <v>0.276855777</v>
      </c>
      <c r="H1380" s="50">
        <v>37911.0</v>
      </c>
      <c r="I1380" s="98">
        <f t="shared" si="3"/>
        <v>0.3389962208</v>
      </c>
      <c r="J1380" s="50">
        <v>44239.0</v>
      </c>
      <c r="K1380" s="98">
        <f t="shared" si="4"/>
        <v>0.1669172536</v>
      </c>
      <c r="L1380" s="98">
        <f t="shared" si="7"/>
        <v>3.072822685</v>
      </c>
    </row>
    <row r="1381">
      <c r="A1381" s="20" t="s">
        <v>2179</v>
      </c>
      <c r="B1381" s="29" t="s">
        <v>2150</v>
      </c>
      <c r="C1381" s="50">
        <v>10271.0</v>
      </c>
      <c r="D1381" s="50">
        <v>21020.0</v>
      </c>
      <c r="E1381" s="98">
        <f t="shared" si="6"/>
        <v>1.046538799</v>
      </c>
      <c r="F1381" s="50">
        <v>23496.0</v>
      </c>
      <c r="G1381" s="98">
        <f t="shared" si="2"/>
        <v>0.1177925785</v>
      </c>
      <c r="H1381" s="50">
        <v>28273.0</v>
      </c>
      <c r="I1381" s="98">
        <f t="shared" si="3"/>
        <v>0.2033112019</v>
      </c>
      <c r="J1381" s="50">
        <v>34804.0</v>
      </c>
      <c r="K1381" s="98">
        <f t="shared" si="4"/>
        <v>0.2309977717</v>
      </c>
      <c r="L1381" s="98">
        <f t="shared" si="7"/>
        <v>2.38856976</v>
      </c>
    </row>
    <row r="1382">
      <c r="A1382" s="20" t="s">
        <v>960</v>
      </c>
      <c r="B1382" s="29" t="s">
        <v>2150</v>
      </c>
      <c r="C1382" s="50">
        <v>10281.0</v>
      </c>
      <c r="D1382" s="50">
        <v>16262.0</v>
      </c>
      <c r="E1382" s="98">
        <f t="shared" si="6"/>
        <v>0.5817527478</v>
      </c>
      <c r="F1382" s="50">
        <v>18248.0</v>
      </c>
      <c r="G1382" s="98">
        <f t="shared" si="2"/>
        <v>0.1221251999</v>
      </c>
      <c r="H1382" s="50">
        <v>23404.0</v>
      </c>
      <c r="I1382" s="98">
        <f t="shared" si="3"/>
        <v>0.2825515125</v>
      </c>
      <c r="J1382" s="50">
        <v>26049.0</v>
      </c>
      <c r="K1382" s="98">
        <f t="shared" si="4"/>
        <v>0.1130148693</v>
      </c>
      <c r="L1382" s="98">
        <f t="shared" si="7"/>
        <v>1.533702947</v>
      </c>
    </row>
    <row r="1383">
      <c r="A1383" s="20" t="s">
        <v>2180</v>
      </c>
      <c r="B1383" s="29" t="s">
        <v>2150</v>
      </c>
      <c r="C1383" s="50">
        <v>11843.0</v>
      </c>
      <c r="D1383" s="50">
        <v>15436.0</v>
      </c>
      <c r="E1383" s="98">
        <f t="shared" si="6"/>
        <v>0.3033859664</v>
      </c>
      <c r="F1383" s="50">
        <v>16294.0</v>
      </c>
      <c r="G1383" s="98">
        <f t="shared" si="2"/>
        <v>0.05558434828</v>
      </c>
      <c r="H1383" s="50">
        <v>17542.0</v>
      </c>
      <c r="I1383" s="98">
        <f t="shared" si="3"/>
        <v>0.07659261078</v>
      </c>
      <c r="J1383" s="50">
        <v>19352.0</v>
      </c>
      <c r="K1383" s="98">
        <f t="shared" si="4"/>
        <v>0.1031809372</v>
      </c>
      <c r="L1383" s="98">
        <f t="shared" si="7"/>
        <v>0.6340454277</v>
      </c>
    </row>
    <row r="1384">
      <c r="A1384" s="20" t="s">
        <v>2181</v>
      </c>
      <c r="B1384" s="29" t="s">
        <v>2150</v>
      </c>
      <c r="C1384" s="50">
        <v>7765.0</v>
      </c>
      <c r="D1384" s="50">
        <v>8840.0</v>
      </c>
      <c r="E1384" s="98">
        <f t="shared" si="6"/>
        <v>0.1384417257</v>
      </c>
      <c r="F1384" s="50">
        <v>8386.0</v>
      </c>
      <c r="G1384" s="98">
        <f t="shared" si="2"/>
        <v>-0.05135746606</v>
      </c>
      <c r="H1384" s="50">
        <v>8550.0</v>
      </c>
      <c r="I1384" s="98">
        <f t="shared" si="3"/>
        <v>0.01955640353</v>
      </c>
      <c r="J1384" s="50">
        <v>7860.0</v>
      </c>
      <c r="K1384" s="98">
        <f t="shared" si="4"/>
        <v>-0.08070175439</v>
      </c>
      <c r="L1384" s="98">
        <f t="shared" si="7"/>
        <v>0.01223438506</v>
      </c>
    </row>
    <row r="1385">
      <c r="A1385" s="20" t="s">
        <v>2182</v>
      </c>
      <c r="B1385" s="29" t="s">
        <v>2150</v>
      </c>
      <c r="C1385" s="50">
        <v>22675.0</v>
      </c>
      <c r="D1385" s="50">
        <v>34315.0</v>
      </c>
      <c r="E1385" s="98">
        <f t="shared" si="6"/>
        <v>0.5133406836</v>
      </c>
      <c r="F1385" s="50">
        <v>37956.0</v>
      </c>
      <c r="G1385" s="98">
        <f t="shared" si="2"/>
        <v>0.1061052018</v>
      </c>
      <c r="H1385" s="50">
        <v>46693.0</v>
      </c>
      <c r="I1385" s="98">
        <f t="shared" si="3"/>
        <v>0.2301875856</v>
      </c>
      <c r="J1385" s="50">
        <v>50424.0</v>
      </c>
      <c r="K1385" s="98">
        <f t="shared" si="4"/>
        <v>0.0799049108</v>
      </c>
      <c r="L1385" s="98">
        <f t="shared" si="7"/>
        <v>1.223770673</v>
      </c>
    </row>
    <row r="1386">
      <c r="A1386" s="20" t="s">
        <v>1227</v>
      </c>
      <c r="B1386" s="29" t="s">
        <v>2150</v>
      </c>
      <c r="C1386" s="50">
        <v>7343.0</v>
      </c>
      <c r="D1386" s="50">
        <v>12998.0</v>
      </c>
      <c r="E1386" s="98">
        <f t="shared" si="6"/>
        <v>0.7701212039</v>
      </c>
      <c r="F1386" s="50">
        <v>13396.0</v>
      </c>
      <c r="G1386" s="98">
        <f t="shared" si="2"/>
        <v>0.0306200954</v>
      </c>
      <c r="H1386" s="50">
        <v>17519.0</v>
      </c>
      <c r="I1386" s="98">
        <f t="shared" si="3"/>
        <v>0.3077784413</v>
      </c>
      <c r="J1386" s="50">
        <v>19366.0</v>
      </c>
      <c r="K1386" s="98">
        <f t="shared" si="4"/>
        <v>0.105428392</v>
      </c>
      <c r="L1386" s="98">
        <f t="shared" si="7"/>
        <v>1.637341686</v>
      </c>
    </row>
    <row r="1387">
      <c r="A1387" s="20" t="s">
        <v>2183</v>
      </c>
      <c r="B1387" s="29" t="s">
        <v>2150</v>
      </c>
      <c r="C1387" s="50">
        <v>23461.0</v>
      </c>
      <c r="D1387" s="50">
        <v>41401.0</v>
      </c>
      <c r="E1387" s="98">
        <f t="shared" si="6"/>
        <v>0.7646732876</v>
      </c>
      <c r="F1387" s="50">
        <v>48998.0</v>
      </c>
      <c r="G1387" s="98">
        <f t="shared" si="2"/>
        <v>0.1834979831</v>
      </c>
      <c r="H1387" s="50">
        <v>57621.0</v>
      </c>
      <c r="I1387" s="98">
        <f t="shared" si="3"/>
        <v>0.175986775</v>
      </c>
      <c r="J1387" s="50">
        <v>63798.0</v>
      </c>
      <c r="K1387" s="98">
        <f t="shared" si="4"/>
        <v>0.1072004998</v>
      </c>
      <c r="L1387" s="98">
        <f t="shared" si="7"/>
        <v>1.719321427</v>
      </c>
    </row>
    <row r="1388">
      <c r="A1388" s="20" t="s">
        <v>1635</v>
      </c>
      <c r="B1388" s="29" t="s">
        <v>2150</v>
      </c>
      <c r="C1388" s="50">
        <v>7491.0</v>
      </c>
      <c r="D1388" s="50">
        <v>8721.0</v>
      </c>
      <c r="E1388" s="98">
        <f t="shared" si="6"/>
        <v>0.1641970364</v>
      </c>
      <c r="F1388" s="50">
        <v>9912.0</v>
      </c>
      <c r="G1388" s="98">
        <f t="shared" si="2"/>
        <v>0.1365669075</v>
      </c>
      <c r="H1388" s="50">
        <v>10428.0</v>
      </c>
      <c r="I1388" s="98">
        <f t="shared" si="3"/>
        <v>0.05205811138</v>
      </c>
      <c r="J1388" s="50">
        <v>10928.0</v>
      </c>
      <c r="K1388" s="98">
        <f t="shared" si="4"/>
        <v>0.04794783276</v>
      </c>
      <c r="L1388" s="98">
        <f t="shared" si="7"/>
        <v>0.4588172474</v>
      </c>
    </row>
    <row r="1389">
      <c r="A1389" s="20" t="s">
        <v>2184</v>
      </c>
      <c r="B1389" s="29" t="s">
        <v>2150</v>
      </c>
      <c r="C1389" s="50">
        <v>15344.0</v>
      </c>
      <c r="D1389" s="50">
        <v>22769.0</v>
      </c>
      <c r="E1389" s="98">
        <f t="shared" si="6"/>
        <v>0.4839025026</v>
      </c>
      <c r="F1389" s="50">
        <v>29555.0</v>
      </c>
      <c r="G1389" s="98">
        <f t="shared" si="2"/>
        <v>0.2980368044</v>
      </c>
      <c r="H1389" s="50">
        <v>35716.0</v>
      </c>
      <c r="I1389" s="98">
        <f t="shared" si="3"/>
        <v>0.2084588056</v>
      </c>
      <c r="J1389" s="50">
        <v>41211.0</v>
      </c>
      <c r="K1389" s="98">
        <f t="shared" si="4"/>
        <v>0.1538526151</v>
      </c>
      <c r="L1389" s="98">
        <f t="shared" si="7"/>
        <v>1.685805527</v>
      </c>
    </row>
    <row r="1390">
      <c r="A1390" s="20" t="s">
        <v>1563</v>
      </c>
      <c r="B1390" s="29" t="s">
        <v>2150</v>
      </c>
      <c r="C1390" s="50">
        <v>11061.0</v>
      </c>
      <c r="D1390" s="50">
        <v>17132.0</v>
      </c>
      <c r="E1390" s="98">
        <f t="shared" si="6"/>
        <v>0.5488653829</v>
      </c>
      <c r="F1390" s="50">
        <v>17862.0</v>
      </c>
      <c r="G1390" s="98">
        <f t="shared" si="2"/>
        <v>0.04261031987</v>
      </c>
      <c r="H1390" s="50">
        <v>22872.0</v>
      </c>
      <c r="I1390" s="98">
        <f t="shared" si="3"/>
        <v>0.2804837084</v>
      </c>
      <c r="J1390" s="50">
        <v>24187.0</v>
      </c>
      <c r="K1390" s="98">
        <f t="shared" si="4"/>
        <v>0.05749387898</v>
      </c>
      <c r="L1390" s="98">
        <f t="shared" si="7"/>
        <v>1.186691981</v>
      </c>
    </row>
    <row r="1391">
      <c r="A1391" s="20" t="s">
        <v>1411</v>
      </c>
      <c r="B1391" s="29" t="s">
        <v>2150</v>
      </c>
      <c r="C1391" s="50">
        <v>8064.0</v>
      </c>
      <c r="D1391" s="50">
        <v>12191.0</v>
      </c>
      <c r="E1391" s="98">
        <f t="shared" si="6"/>
        <v>0.511780754</v>
      </c>
      <c r="F1391" s="50">
        <v>12887.0</v>
      </c>
      <c r="G1391" s="98">
        <f t="shared" si="2"/>
        <v>0.05709129686</v>
      </c>
      <c r="H1391" s="50">
        <v>13672.0</v>
      </c>
      <c r="I1391" s="98">
        <f t="shared" si="3"/>
        <v>0.06091409948</v>
      </c>
      <c r="J1391" s="50">
        <v>15880.0</v>
      </c>
      <c r="K1391" s="98">
        <f t="shared" si="4"/>
        <v>0.161497952</v>
      </c>
      <c r="L1391" s="98">
        <f t="shared" si="7"/>
        <v>0.9692460317</v>
      </c>
    </row>
    <row r="1392">
      <c r="A1392" s="20" t="s">
        <v>708</v>
      </c>
      <c r="B1392" s="29" t="s">
        <v>2150</v>
      </c>
      <c r="C1392" s="50">
        <v>12810.0</v>
      </c>
      <c r="D1392" s="50">
        <v>20132.0</v>
      </c>
      <c r="E1392" s="98">
        <f t="shared" si="6"/>
        <v>0.5715846995</v>
      </c>
      <c r="F1392" s="50">
        <v>20083.0</v>
      </c>
      <c r="G1392" s="98">
        <f t="shared" si="2"/>
        <v>-0.002433936022</v>
      </c>
      <c r="H1392" s="50">
        <v>20306.0</v>
      </c>
      <c r="I1392" s="98">
        <f t="shared" si="3"/>
        <v>0.01110391874</v>
      </c>
      <c r="J1392" s="50">
        <v>22522.0</v>
      </c>
      <c r="K1392" s="98">
        <f t="shared" si="4"/>
        <v>0.1091303063</v>
      </c>
      <c r="L1392" s="98">
        <f t="shared" si="7"/>
        <v>0.7581576893</v>
      </c>
    </row>
    <row r="1393">
      <c r="A1393" s="20" t="s">
        <v>1782</v>
      </c>
      <c r="B1393" s="29" t="s">
        <v>2150</v>
      </c>
      <c r="C1393" s="50">
        <v>13140.0</v>
      </c>
      <c r="D1393" s="50">
        <v>17797.0</v>
      </c>
      <c r="E1393" s="98">
        <f t="shared" si="6"/>
        <v>0.354414003</v>
      </c>
      <c r="F1393" s="50">
        <v>20828.0</v>
      </c>
      <c r="G1393" s="98">
        <f t="shared" si="2"/>
        <v>0.1703096027</v>
      </c>
      <c r="H1393" s="50">
        <v>23400.0</v>
      </c>
      <c r="I1393" s="98">
        <f t="shared" si="3"/>
        <v>0.1234876128</v>
      </c>
      <c r="J1393" s="50">
        <v>26111.0</v>
      </c>
      <c r="K1393" s="98">
        <f t="shared" si="4"/>
        <v>0.1158547009</v>
      </c>
      <c r="L1393" s="98">
        <f t="shared" si="7"/>
        <v>0.9871385084</v>
      </c>
    </row>
    <row r="1394">
      <c r="A1394" s="20" t="s">
        <v>2185</v>
      </c>
      <c r="B1394" s="29" t="s">
        <v>2150</v>
      </c>
      <c r="C1394" s="50">
        <v>9836.0</v>
      </c>
      <c r="D1394" s="50">
        <v>13538.0</v>
      </c>
      <c r="E1394" s="98">
        <f t="shared" si="6"/>
        <v>0.3763725092</v>
      </c>
      <c r="F1394" s="50">
        <v>16763.0</v>
      </c>
      <c r="G1394" s="98">
        <f t="shared" si="2"/>
        <v>0.2382183484</v>
      </c>
      <c r="H1394" s="50">
        <v>20336.0</v>
      </c>
      <c r="I1394" s="98">
        <f t="shared" si="3"/>
        <v>0.2131480045</v>
      </c>
      <c r="J1394" s="50">
        <v>22996.0</v>
      </c>
      <c r="K1394" s="98">
        <f t="shared" si="4"/>
        <v>0.1308025177</v>
      </c>
      <c r="L1394" s="98">
        <f t="shared" si="7"/>
        <v>1.337942253</v>
      </c>
    </row>
    <row r="1395">
      <c r="A1395" s="20" t="s">
        <v>2186</v>
      </c>
      <c r="B1395" s="29" t="s">
        <v>2150</v>
      </c>
      <c r="C1395" s="50">
        <v>34175.0</v>
      </c>
      <c r="D1395" s="50">
        <v>67031.0</v>
      </c>
      <c r="E1395" s="98">
        <f t="shared" si="6"/>
        <v>0.9614045355</v>
      </c>
      <c r="F1395" s="50">
        <v>80695.0</v>
      </c>
      <c r="G1395" s="98">
        <f t="shared" si="2"/>
        <v>0.2038459817</v>
      </c>
      <c r="H1395" s="50">
        <v>127971.0</v>
      </c>
      <c r="I1395" s="98">
        <f t="shared" si="3"/>
        <v>0.5858603383</v>
      </c>
      <c r="J1395" s="50">
        <v>151826.0</v>
      </c>
      <c r="K1395" s="98">
        <f t="shared" si="4"/>
        <v>0.1864094209</v>
      </c>
      <c r="L1395" s="98">
        <f t="shared" si="7"/>
        <v>3.442604243</v>
      </c>
    </row>
    <row r="1396">
      <c r="A1396" s="20" t="s">
        <v>277</v>
      </c>
      <c r="B1396" s="29" t="s">
        <v>2150</v>
      </c>
      <c r="C1396" s="50">
        <v>9374.0</v>
      </c>
      <c r="D1396" s="50">
        <v>14967.0</v>
      </c>
      <c r="E1396" s="98">
        <f t="shared" si="6"/>
        <v>0.5966503094</v>
      </c>
      <c r="F1396" s="50">
        <v>14607.0</v>
      </c>
      <c r="G1396" s="98">
        <f t="shared" si="2"/>
        <v>-0.02405291642</v>
      </c>
      <c r="H1396" s="50">
        <v>16218.0</v>
      </c>
      <c r="I1396" s="98">
        <f t="shared" si="3"/>
        <v>0.1102895872</v>
      </c>
      <c r="J1396" s="50">
        <v>16280.0</v>
      </c>
      <c r="K1396" s="98">
        <f t="shared" si="4"/>
        <v>0.003822912813</v>
      </c>
      <c r="L1396" s="98">
        <f t="shared" si="7"/>
        <v>0.7367185833</v>
      </c>
    </row>
    <row r="1397">
      <c r="A1397" s="20" t="s">
        <v>2187</v>
      </c>
      <c r="B1397" s="29" t="s">
        <v>2150</v>
      </c>
      <c r="C1397" s="50">
        <v>17731.0</v>
      </c>
      <c r="D1397" s="50">
        <v>33727.0</v>
      </c>
      <c r="E1397" s="98">
        <f t="shared" si="6"/>
        <v>0.902148779</v>
      </c>
      <c r="F1397" s="50">
        <v>41061.0</v>
      </c>
      <c r="G1397" s="98">
        <f t="shared" si="2"/>
        <v>0.2174518931</v>
      </c>
      <c r="H1397" s="50">
        <v>52782.0</v>
      </c>
      <c r="I1397" s="98">
        <f t="shared" si="3"/>
        <v>0.2854533499</v>
      </c>
      <c r="J1397" s="50">
        <v>55608.0</v>
      </c>
      <c r="K1397" s="98">
        <f t="shared" si="4"/>
        <v>0.05354097988</v>
      </c>
      <c r="L1397" s="98">
        <f t="shared" si="7"/>
        <v>2.136202132</v>
      </c>
    </row>
    <row r="1398">
      <c r="A1398" s="20" t="s">
        <v>1317</v>
      </c>
      <c r="B1398" s="29" t="s">
        <v>2150</v>
      </c>
      <c r="C1398" s="50">
        <v>21376.0</v>
      </c>
      <c r="D1398" s="50">
        <v>32037.0</v>
      </c>
      <c r="E1398" s="98">
        <f t="shared" si="6"/>
        <v>0.4987369012</v>
      </c>
      <c r="F1398" s="50">
        <v>40620.0</v>
      </c>
      <c r="G1398" s="98">
        <f t="shared" si="2"/>
        <v>0.2679089802</v>
      </c>
      <c r="H1398" s="50">
        <v>43010.0</v>
      </c>
      <c r="I1398" s="98">
        <f t="shared" si="3"/>
        <v>0.05883801083</v>
      </c>
      <c r="J1398" s="50">
        <v>47935.0</v>
      </c>
      <c r="K1398" s="98">
        <f t="shared" si="4"/>
        <v>0.1145082539</v>
      </c>
      <c r="L1398" s="98">
        <f t="shared" si="7"/>
        <v>1.242468189</v>
      </c>
    </row>
    <row r="1399">
      <c r="A1399" s="20" t="s">
        <v>617</v>
      </c>
      <c r="B1399" s="29" t="s">
        <v>2150</v>
      </c>
      <c r="C1399" s="50">
        <v>20032.0</v>
      </c>
      <c r="D1399" s="50">
        <v>22323.0</v>
      </c>
      <c r="E1399" s="98">
        <f t="shared" si="6"/>
        <v>0.1143670128</v>
      </c>
      <c r="F1399" s="50">
        <v>23184.0</v>
      </c>
      <c r="G1399" s="98">
        <f t="shared" si="2"/>
        <v>0.03857008467</v>
      </c>
      <c r="H1399" s="50">
        <v>27161.0</v>
      </c>
      <c r="I1399" s="98">
        <f t="shared" si="3"/>
        <v>0.1715407177</v>
      </c>
      <c r="J1399" s="50">
        <v>28299.0</v>
      </c>
      <c r="K1399" s="98">
        <f t="shared" si="4"/>
        <v>0.04189831008</v>
      </c>
      <c r="L1399" s="98">
        <f t="shared" si="7"/>
        <v>0.4126896965</v>
      </c>
    </row>
    <row r="1400">
      <c r="A1400" s="20" t="s">
        <v>2188</v>
      </c>
      <c r="B1400" s="29" t="s">
        <v>2150</v>
      </c>
      <c r="C1400" s="50">
        <v>9829.0</v>
      </c>
      <c r="D1400" s="50">
        <v>14125.0</v>
      </c>
      <c r="E1400" s="98">
        <f t="shared" si="6"/>
        <v>0.4370739648</v>
      </c>
      <c r="F1400" s="50">
        <v>14703.0</v>
      </c>
      <c r="G1400" s="98">
        <f t="shared" si="2"/>
        <v>0.04092035398</v>
      </c>
      <c r="H1400" s="50">
        <v>15289.0</v>
      </c>
      <c r="I1400" s="98">
        <f t="shared" si="3"/>
        <v>0.03985581174</v>
      </c>
      <c r="J1400" s="50">
        <v>17939.0</v>
      </c>
      <c r="K1400" s="98">
        <f t="shared" si="4"/>
        <v>0.1733272287</v>
      </c>
      <c r="L1400" s="98">
        <f t="shared" si="7"/>
        <v>0.8251093702</v>
      </c>
    </row>
    <row r="1401">
      <c r="A1401" s="20" t="s">
        <v>2189</v>
      </c>
      <c r="B1401" s="29" t="s">
        <v>2150</v>
      </c>
      <c r="C1401" s="50">
        <v>6323.0</v>
      </c>
      <c r="D1401" s="50">
        <v>9966.0</v>
      </c>
      <c r="E1401" s="98">
        <f t="shared" si="6"/>
        <v>0.5761505614</v>
      </c>
      <c r="F1401" s="50">
        <v>9060.0</v>
      </c>
      <c r="G1401" s="98">
        <f t="shared" si="2"/>
        <v>-0.09090909091</v>
      </c>
      <c r="H1401" s="50">
        <v>9299.0</v>
      </c>
      <c r="I1401" s="98">
        <f t="shared" si="3"/>
        <v>0.02637969095</v>
      </c>
      <c r="J1401" s="50">
        <v>9706.0</v>
      </c>
      <c r="K1401" s="98">
        <f t="shared" si="4"/>
        <v>0.04376814711</v>
      </c>
      <c r="L1401" s="98">
        <f t="shared" si="7"/>
        <v>0.5350308398</v>
      </c>
    </row>
    <row r="1402">
      <c r="A1402" s="20" t="s">
        <v>2190</v>
      </c>
      <c r="B1402" s="29" t="s">
        <v>2150</v>
      </c>
      <c r="C1402" s="50">
        <v>10369.0</v>
      </c>
      <c r="D1402" s="50">
        <v>16693.0</v>
      </c>
      <c r="E1402" s="98">
        <f t="shared" si="6"/>
        <v>0.609894879</v>
      </c>
      <c r="F1402" s="50">
        <v>17670.0</v>
      </c>
      <c r="G1402" s="98">
        <f t="shared" si="2"/>
        <v>0.05852752651</v>
      </c>
      <c r="H1402" s="50">
        <v>19143.0</v>
      </c>
      <c r="I1402" s="98">
        <f t="shared" si="3"/>
        <v>0.08336162988</v>
      </c>
      <c r="J1402" s="50">
        <v>20568.0</v>
      </c>
      <c r="K1402" s="98">
        <f t="shared" si="4"/>
        <v>0.07443974299</v>
      </c>
      <c r="L1402" s="98">
        <f t="shared" si="7"/>
        <v>0.9836049764</v>
      </c>
    </row>
    <row r="1403">
      <c r="A1403" s="20" t="s">
        <v>2191</v>
      </c>
      <c r="B1403" s="29" t="s">
        <v>2150</v>
      </c>
      <c r="C1403" s="50">
        <v>12468.0</v>
      </c>
      <c r="D1403" s="50">
        <v>15471.0</v>
      </c>
      <c r="E1403" s="98">
        <f t="shared" si="6"/>
        <v>0.2408565929</v>
      </c>
      <c r="F1403" s="50">
        <v>14788.0</v>
      </c>
      <c r="G1403" s="98">
        <f t="shared" si="2"/>
        <v>-0.04414711396</v>
      </c>
      <c r="H1403" s="50">
        <v>15686.0</v>
      </c>
      <c r="I1403" s="98">
        <f t="shared" si="3"/>
        <v>0.06072491209</v>
      </c>
      <c r="J1403" s="50">
        <v>17710.0</v>
      </c>
      <c r="K1403" s="98">
        <f t="shared" si="4"/>
        <v>0.1290322581</v>
      </c>
      <c r="L1403" s="98">
        <f t="shared" si="7"/>
        <v>0.420436317</v>
      </c>
    </row>
    <row r="1404">
      <c r="A1404" s="20" t="s">
        <v>2192</v>
      </c>
      <c r="B1404" s="29" t="s">
        <v>2150</v>
      </c>
      <c r="C1404" s="50">
        <v>9466.0</v>
      </c>
      <c r="D1404" s="50">
        <v>11054.0</v>
      </c>
      <c r="E1404" s="98">
        <f t="shared" si="6"/>
        <v>0.1677582928</v>
      </c>
      <c r="F1404" s="50">
        <v>11137.0</v>
      </c>
      <c r="G1404" s="98">
        <f t="shared" si="2"/>
        <v>0.007508594174</v>
      </c>
      <c r="H1404" s="50">
        <v>10668.0</v>
      </c>
      <c r="I1404" s="98">
        <f t="shared" si="3"/>
        <v>-0.04211187932</v>
      </c>
      <c r="J1404" s="50">
        <v>9773.0</v>
      </c>
      <c r="K1404" s="98">
        <f t="shared" si="4"/>
        <v>-0.08389576303</v>
      </c>
      <c r="L1404" s="98">
        <f t="shared" si="7"/>
        <v>0.0324318614</v>
      </c>
    </row>
    <row r="1405">
      <c r="A1405" s="20" t="s">
        <v>2193</v>
      </c>
      <c r="B1405" s="29" t="s">
        <v>2150</v>
      </c>
      <c r="C1405" s="50">
        <v>13719.0</v>
      </c>
      <c r="D1405" s="50">
        <v>17356.0</v>
      </c>
      <c r="E1405" s="98">
        <f t="shared" si="6"/>
        <v>0.2651067862</v>
      </c>
      <c r="F1405" s="50">
        <v>18973.0</v>
      </c>
      <c r="G1405" s="98">
        <f t="shared" si="2"/>
        <v>0.09316662826</v>
      </c>
      <c r="H1405" s="50">
        <v>22039.0</v>
      </c>
      <c r="I1405" s="98">
        <f t="shared" si="3"/>
        <v>0.1615980604</v>
      </c>
      <c r="J1405" s="50">
        <v>25029.0</v>
      </c>
      <c r="K1405" s="98">
        <f t="shared" si="4"/>
        <v>0.1356685875</v>
      </c>
      <c r="L1405" s="98">
        <f t="shared" si="7"/>
        <v>0.8244041111</v>
      </c>
    </row>
    <row r="1406">
      <c r="A1406" s="20" t="s">
        <v>2194</v>
      </c>
      <c r="B1406" s="29" t="s">
        <v>2150</v>
      </c>
      <c r="C1406" s="50">
        <v>21794.0</v>
      </c>
      <c r="D1406" s="50">
        <v>36340.0</v>
      </c>
      <c r="E1406" s="98">
        <f t="shared" si="6"/>
        <v>0.6674314031</v>
      </c>
      <c r="F1406" s="50">
        <v>45569.0</v>
      </c>
      <c r="G1406" s="98">
        <f t="shared" si="2"/>
        <v>0.2539625757</v>
      </c>
      <c r="H1406" s="50">
        <v>54466.0</v>
      </c>
      <c r="I1406" s="98">
        <f t="shared" si="3"/>
        <v>0.1952423797</v>
      </c>
      <c r="J1406" s="50">
        <v>61244.0</v>
      </c>
      <c r="K1406" s="98">
        <f t="shared" si="4"/>
        <v>0.1244446076</v>
      </c>
      <c r="L1406" s="98">
        <f t="shared" si="7"/>
        <v>1.810131229</v>
      </c>
    </row>
    <row r="1407">
      <c r="A1407" s="20" t="s">
        <v>1455</v>
      </c>
      <c r="B1407" s="29" t="s">
        <v>2150</v>
      </c>
      <c r="C1407" s="50">
        <v>5062.0</v>
      </c>
      <c r="D1407" s="50">
        <v>7640.0</v>
      </c>
      <c r="E1407" s="98">
        <f t="shared" si="6"/>
        <v>0.5092848676</v>
      </c>
      <c r="F1407" s="50">
        <v>8832.0</v>
      </c>
      <c r="G1407" s="98">
        <f t="shared" si="2"/>
        <v>0.1560209424</v>
      </c>
      <c r="H1407" s="50">
        <v>10216.0</v>
      </c>
      <c r="I1407" s="98">
        <f t="shared" si="3"/>
        <v>0.1567028986</v>
      </c>
      <c r="J1407" s="50">
        <v>11874.0</v>
      </c>
      <c r="K1407" s="98">
        <f t="shared" si="4"/>
        <v>0.1622944401</v>
      </c>
      <c r="L1407" s="98">
        <f t="shared" si="7"/>
        <v>1.345713157</v>
      </c>
    </row>
    <row r="1408">
      <c r="A1408" s="20" t="s">
        <v>423</v>
      </c>
      <c r="B1408" s="29" t="s">
        <v>2150</v>
      </c>
      <c r="C1408" s="50">
        <v>20836.0</v>
      </c>
      <c r="D1408" s="50">
        <v>29491.0</v>
      </c>
      <c r="E1408" s="98">
        <f t="shared" si="6"/>
        <v>0.4153868305</v>
      </c>
      <c r="F1408" s="50">
        <v>30856.0</v>
      </c>
      <c r="G1408" s="98">
        <f t="shared" si="2"/>
        <v>0.04628530738</v>
      </c>
      <c r="H1408" s="50">
        <v>36259.0</v>
      </c>
      <c r="I1408" s="98">
        <f t="shared" si="3"/>
        <v>0.1751037075</v>
      </c>
      <c r="J1408" s="50">
        <v>44554.0</v>
      </c>
      <c r="K1408" s="98">
        <f t="shared" si="4"/>
        <v>0.2287707879</v>
      </c>
      <c r="L1408" s="98">
        <f t="shared" si="7"/>
        <v>1.138318295</v>
      </c>
    </row>
    <row r="1409">
      <c r="A1409" s="20" t="s">
        <v>2195</v>
      </c>
      <c r="B1409" s="29" t="s">
        <v>2150</v>
      </c>
      <c r="C1409" s="50">
        <v>18245.0</v>
      </c>
      <c r="D1409" s="50">
        <v>35036.0</v>
      </c>
      <c r="E1409" s="98">
        <f t="shared" si="6"/>
        <v>0.9203069334</v>
      </c>
      <c r="F1409" s="50">
        <v>41167.0</v>
      </c>
      <c r="G1409" s="98">
        <f t="shared" si="2"/>
        <v>0.1749914374</v>
      </c>
      <c r="H1409" s="50">
        <v>54190.0</v>
      </c>
      <c r="I1409" s="98">
        <f t="shared" si="3"/>
        <v>0.3163456166</v>
      </c>
      <c r="J1409" s="50">
        <v>60042.0</v>
      </c>
      <c r="K1409" s="98">
        <f t="shared" si="4"/>
        <v>0.1079904041</v>
      </c>
      <c r="L1409" s="98">
        <f t="shared" si="7"/>
        <v>2.290874212</v>
      </c>
    </row>
    <row r="1410">
      <c r="A1410" s="20" t="s">
        <v>2196</v>
      </c>
      <c r="B1410" s="29" t="s">
        <v>2150</v>
      </c>
      <c r="C1410" s="50">
        <v>21744.0</v>
      </c>
      <c r="D1410" s="50">
        <v>36442.0</v>
      </c>
      <c r="E1410" s="98">
        <f t="shared" si="6"/>
        <v>0.6759565857</v>
      </c>
      <c r="F1410" s="50">
        <v>44149.0</v>
      </c>
      <c r="G1410" s="98">
        <f t="shared" si="2"/>
        <v>0.2114867461</v>
      </c>
      <c r="H1410" s="50">
        <v>51083.0</v>
      </c>
      <c r="I1410" s="98">
        <f t="shared" si="3"/>
        <v>0.15705905</v>
      </c>
      <c r="J1410" s="50">
        <v>57898.0</v>
      </c>
      <c r="K1410" s="98">
        <f t="shared" si="4"/>
        <v>0.1334103322</v>
      </c>
      <c r="L1410" s="98">
        <f t="shared" si="7"/>
        <v>1.662711553</v>
      </c>
    </row>
    <row r="1411">
      <c r="A1411" s="20" t="s">
        <v>1892</v>
      </c>
      <c r="B1411" s="29" t="s">
        <v>2150</v>
      </c>
      <c r="C1411" s="50">
        <v>19965.0</v>
      </c>
      <c r="D1411" s="50">
        <v>37521.0</v>
      </c>
      <c r="E1411" s="98">
        <f t="shared" si="6"/>
        <v>0.879338843</v>
      </c>
      <c r="F1411" s="50">
        <v>44062.0</v>
      </c>
      <c r="G1411" s="98">
        <f t="shared" si="2"/>
        <v>0.1743290424</v>
      </c>
      <c r="H1411" s="50">
        <v>56665.0</v>
      </c>
      <c r="I1411" s="98">
        <f t="shared" si="3"/>
        <v>0.2860287776</v>
      </c>
      <c r="J1411" s="50">
        <v>69206.0</v>
      </c>
      <c r="K1411" s="98">
        <f t="shared" si="4"/>
        <v>0.2213182741</v>
      </c>
      <c r="L1411" s="98">
        <f t="shared" si="7"/>
        <v>2.466366141</v>
      </c>
    </row>
    <row r="1412">
      <c r="A1412" s="20" t="s">
        <v>2197</v>
      </c>
      <c r="B1412" s="29" t="s">
        <v>2150</v>
      </c>
      <c r="C1412" s="50">
        <v>15198.0</v>
      </c>
      <c r="D1412" s="50">
        <v>28385.0</v>
      </c>
      <c r="E1412" s="98">
        <f t="shared" si="6"/>
        <v>0.8676799579</v>
      </c>
      <c r="F1412" s="50">
        <v>31426.0</v>
      </c>
      <c r="G1412" s="98">
        <f t="shared" si="2"/>
        <v>0.1071340497</v>
      </c>
      <c r="H1412" s="50">
        <v>40452.0</v>
      </c>
      <c r="I1412" s="98">
        <f t="shared" si="3"/>
        <v>0.2872144085</v>
      </c>
      <c r="J1412" s="50">
        <v>45577.0</v>
      </c>
      <c r="K1412" s="98">
        <f t="shared" si="4"/>
        <v>0.126693365</v>
      </c>
      <c r="L1412" s="98">
        <f t="shared" si="7"/>
        <v>1.998881432</v>
      </c>
    </row>
    <row r="1413">
      <c r="A1413" s="20" t="s">
        <v>2198</v>
      </c>
      <c r="B1413" s="29" t="s">
        <v>2150</v>
      </c>
      <c r="C1413" s="50">
        <v>22894.0</v>
      </c>
      <c r="D1413" s="50">
        <v>29982.0</v>
      </c>
      <c r="E1413" s="98">
        <f t="shared" si="6"/>
        <v>0.3096007688</v>
      </c>
      <c r="F1413" s="50">
        <v>36002.0</v>
      </c>
      <c r="G1413" s="98">
        <f t="shared" si="2"/>
        <v>0.200787139</v>
      </c>
      <c r="H1413" s="50">
        <v>40082.0</v>
      </c>
      <c r="I1413" s="98">
        <f t="shared" si="3"/>
        <v>0.1133270374</v>
      </c>
      <c r="J1413" s="50">
        <v>47440.0</v>
      </c>
      <c r="K1413" s="98">
        <f t="shared" si="4"/>
        <v>0.183573674</v>
      </c>
      <c r="L1413" s="98">
        <f t="shared" si="7"/>
        <v>1.072158644</v>
      </c>
    </row>
    <row r="1414">
      <c r="A1414" s="20" t="s">
        <v>2199</v>
      </c>
      <c r="B1414" s="29" t="s">
        <v>2150</v>
      </c>
      <c r="C1414" s="50">
        <v>10505.0</v>
      </c>
      <c r="D1414" s="50">
        <v>19909.0</v>
      </c>
      <c r="E1414" s="98">
        <f t="shared" si="6"/>
        <v>0.8951927653</v>
      </c>
      <c r="F1414" s="50">
        <v>27429.0</v>
      </c>
      <c r="G1414" s="98">
        <f t="shared" si="2"/>
        <v>0.3777186197</v>
      </c>
      <c r="H1414" s="50">
        <v>30216.0</v>
      </c>
      <c r="I1414" s="98">
        <f t="shared" si="3"/>
        <v>0.1016077874</v>
      </c>
      <c r="J1414" s="50">
        <v>32834.0</v>
      </c>
      <c r="K1414" s="98">
        <f t="shared" si="4"/>
        <v>0.08664283823</v>
      </c>
      <c r="L1414" s="98">
        <f t="shared" si="7"/>
        <v>2.125559257</v>
      </c>
    </row>
    <row r="1415">
      <c r="A1415" s="20" t="s">
        <v>2200</v>
      </c>
      <c r="B1415" s="29" t="s">
        <v>2150</v>
      </c>
      <c r="C1415" s="50">
        <v>15353.0</v>
      </c>
      <c r="D1415" s="50">
        <v>20151.0</v>
      </c>
      <c r="E1415" s="98">
        <f t="shared" si="6"/>
        <v>0.3125122126</v>
      </c>
      <c r="F1415" s="50">
        <v>20575.0</v>
      </c>
      <c r="G1415" s="98">
        <f t="shared" si="2"/>
        <v>0.0210411394</v>
      </c>
      <c r="H1415" s="50">
        <v>22290.0</v>
      </c>
      <c r="I1415" s="98">
        <f t="shared" si="3"/>
        <v>0.08335358445</v>
      </c>
      <c r="J1415" s="50">
        <v>22656.0</v>
      </c>
      <c r="K1415" s="98">
        <f t="shared" si="4"/>
        <v>0.01641991925</v>
      </c>
      <c r="L1415" s="98">
        <f t="shared" si="7"/>
        <v>0.475672507</v>
      </c>
    </row>
    <row r="1416">
      <c r="A1416" s="20" t="s">
        <v>2201</v>
      </c>
      <c r="B1416" s="29" t="s">
        <v>2150</v>
      </c>
      <c r="C1416" s="50">
        <v>15302.0</v>
      </c>
      <c r="D1416" s="50">
        <v>29705.0</v>
      </c>
      <c r="E1416" s="98">
        <f t="shared" si="6"/>
        <v>0.9412495099</v>
      </c>
      <c r="F1416" s="50">
        <v>32464.0</v>
      </c>
      <c r="G1416" s="98">
        <f t="shared" si="2"/>
        <v>0.09287998653</v>
      </c>
      <c r="H1416" s="50">
        <v>39749.0</v>
      </c>
      <c r="I1416" s="98">
        <f t="shared" si="3"/>
        <v>0.224402415</v>
      </c>
      <c r="J1416" s="50">
        <v>41783.0</v>
      </c>
      <c r="K1416" s="98">
        <f t="shared" si="4"/>
        <v>0.05117109864</v>
      </c>
      <c r="L1416" s="98">
        <f t="shared" si="7"/>
        <v>1.730558097</v>
      </c>
    </row>
    <row r="1417">
      <c r="A1417" s="20" t="s">
        <v>2202</v>
      </c>
      <c r="B1417" s="29" t="s">
        <v>2150</v>
      </c>
      <c r="C1417" s="50">
        <v>3784.0</v>
      </c>
      <c r="D1417" s="50">
        <v>10403.0</v>
      </c>
      <c r="E1417" s="98">
        <f t="shared" si="6"/>
        <v>1.749207188</v>
      </c>
      <c r="F1417" s="50">
        <v>13224.0</v>
      </c>
      <c r="G1417" s="98">
        <f t="shared" si="2"/>
        <v>0.2711717774</v>
      </c>
      <c r="H1417" s="50">
        <v>11568.0</v>
      </c>
      <c r="I1417" s="98">
        <f t="shared" si="3"/>
        <v>-0.1252268603</v>
      </c>
      <c r="J1417" s="50">
        <v>12177.0</v>
      </c>
      <c r="K1417" s="98">
        <f t="shared" si="4"/>
        <v>0.05264522822</v>
      </c>
      <c r="L1417" s="98">
        <f t="shared" si="7"/>
        <v>2.218023256</v>
      </c>
    </row>
    <row r="1418">
      <c r="A1418" s="20" t="s">
        <v>2203</v>
      </c>
      <c r="B1418" s="29" t="s">
        <v>2150</v>
      </c>
      <c r="C1418" s="50">
        <v>5340.0</v>
      </c>
      <c r="D1418" s="50">
        <v>7191.0</v>
      </c>
      <c r="E1418" s="98">
        <f t="shared" si="6"/>
        <v>0.3466292135</v>
      </c>
      <c r="F1418" s="50">
        <v>9303.0</v>
      </c>
      <c r="G1418" s="98">
        <f t="shared" si="2"/>
        <v>0.2937004589</v>
      </c>
      <c r="H1418" s="50">
        <v>9589.0</v>
      </c>
      <c r="I1418" s="98">
        <f t="shared" si="3"/>
        <v>0.03074277115</v>
      </c>
      <c r="J1418" s="50">
        <v>12241.0</v>
      </c>
      <c r="K1418" s="98">
        <f t="shared" si="4"/>
        <v>0.2765668996</v>
      </c>
      <c r="L1418" s="98">
        <f t="shared" si="7"/>
        <v>1.292322097</v>
      </c>
    </row>
    <row r="1419">
      <c r="A1419" s="20" t="s">
        <v>2204</v>
      </c>
      <c r="B1419" s="29" t="s">
        <v>2150</v>
      </c>
      <c r="C1419" s="50">
        <v>4545.0</v>
      </c>
      <c r="D1419" s="50">
        <v>5219.0</v>
      </c>
      <c r="E1419" s="98">
        <f t="shared" si="6"/>
        <v>0.1482948295</v>
      </c>
      <c r="F1419" s="50">
        <v>4849.0</v>
      </c>
      <c r="G1419" s="98">
        <f t="shared" si="2"/>
        <v>-0.07089480743</v>
      </c>
      <c r="H1419" s="50">
        <v>5164.0</v>
      </c>
      <c r="I1419" s="98">
        <f t="shared" si="3"/>
        <v>0.0649618478</v>
      </c>
      <c r="J1419" s="50">
        <v>5556.0</v>
      </c>
      <c r="K1419" s="98">
        <f t="shared" si="4"/>
        <v>0.07591014717</v>
      </c>
      <c r="L1419" s="98">
        <f t="shared" si="7"/>
        <v>0.2224422442</v>
      </c>
    </row>
    <row r="1420">
      <c r="A1420" s="20" t="s">
        <v>247</v>
      </c>
      <c r="B1420" s="29" t="s">
        <v>2150</v>
      </c>
      <c r="C1420" s="50">
        <v>18056.0</v>
      </c>
      <c r="D1420" s="50">
        <v>33277.0</v>
      </c>
      <c r="E1420" s="98">
        <f t="shared" si="6"/>
        <v>0.8429884803</v>
      </c>
      <c r="F1420" s="50">
        <v>36029.0</v>
      </c>
      <c r="G1420" s="98">
        <f t="shared" si="2"/>
        <v>0.0826997626</v>
      </c>
      <c r="H1420" s="50">
        <v>40979.0</v>
      </c>
      <c r="I1420" s="98">
        <f t="shared" si="3"/>
        <v>0.1373893253</v>
      </c>
      <c r="J1420" s="50">
        <v>39097.0</v>
      </c>
      <c r="K1420" s="98">
        <f t="shared" si="4"/>
        <v>-0.04592596208</v>
      </c>
      <c r="L1420" s="98">
        <f t="shared" si="7"/>
        <v>1.165319008</v>
      </c>
    </row>
    <row r="1421">
      <c r="A1421" s="20" t="s">
        <v>631</v>
      </c>
      <c r="B1421" s="29" t="s">
        <v>2150</v>
      </c>
      <c r="C1421" s="50">
        <v>8928.0</v>
      </c>
      <c r="D1421" s="50">
        <v>11062.0</v>
      </c>
      <c r="E1421" s="98">
        <f t="shared" si="6"/>
        <v>0.2390232975</v>
      </c>
      <c r="F1421" s="50">
        <v>11429.0</v>
      </c>
      <c r="G1421" s="98">
        <f t="shared" si="2"/>
        <v>0.03317664075</v>
      </c>
      <c r="H1421" s="50">
        <v>11603.0</v>
      </c>
      <c r="I1421" s="98">
        <f t="shared" si="3"/>
        <v>0.01522442908</v>
      </c>
      <c r="J1421" s="50">
        <v>12323.0</v>
      </c>
      <c r="K1421" s="98">
        <f t="shared" si="4"/>
        <v>0.06205291735</v>
      </c>
      <c r="L1421" s="98">
        <f t="shared" si="7"/>
        <v>0.3802643369</v>
      </c>
    </row>
    <row r="1422">
      <c r="A1422" s="20" t="s">
        <v>1190</v>
      </c>
      <c r="B1422" s="29" t="s">
        <v>2150</v>
      </c>
      <c r="C1422" s="50">
        <v>24951.0</v>
      </c>
      <c r="D1422" s="50">
        <v>35698.0</v>
      </c>
      <c r="E1422" s="98">
        <f t="shared" si="6"/>
        <v>0.4307242195</v>
      </c>
      <c r="F1422" s="50">
        <v>43640.0</v>
      </c>
      <c r="G1422" s="98">
        <f t="shared" si="2"/>
        <v>0.2224774497</v>
      </c>
      <c r="H1422" s="50">
        <v>53013.0</v>
      </c>
      <c r="I1422" s="98">
        <f t="shared" si="3"/>
        <v>0.2147800183</v>
      </c>
      <c r="J1422" s="50">
        <v>58328.0</v>
      </c>
      <c r="K1422" s="98">
        <f t="shared" si="4"/>
        <v>0.1002584272</v>
      </c>
      <c r="L1422" s="98">
        <f t="shared" si="7"/>
        <v>1.337701896</v>
      </c>
    </row>
    <row r="1423">
      <c r="A1423" s="20" t="s">
        <v>1667</v>
      </c>
      <c r="B1423" s="29" t="s">
        <v>2150</v>
      </c>
      <c r="C1423" s="50">
        <v>19181.0</v>
      </c>
      <c r="D1423" s="50">
        <v>30282.0</v>
      </c>
      <c r="E1423" s="98">
        <f t="shared" si="6"/>
        <v>0.5787498045</v>
      </c>
      <c r="F1423" s="50">
        <v>32644.0</v>
      </c>
      <c r="G1423" s="98">
        <f t="shared" si="2"/>
        <v>0.07800013209</v>
      </c>
      <c r="H1423" s="50">
        <v>36162.0</v>
      </c>
      <c r="I1423" s="98">
        <f t="shared" si="3"/>
        <v>0.1077686558</v>
      </c>
      <c r="J1423" s="50">
        <v>43003.0</v>
      </c>
      <c r="K1423" s="98">
        <f t="shared" si="4"/>
        <v>0.1891764836</v>
      </c>
      <c r="L1423" s="98">
        <f t="shared" si="7"/>
        <v>1.241958188</v>
      </c>
    </row>
    <row r="1424">
      <c r="A1424" s="20" t="s">
        <v>1020</v>
      </c>
      <c r="B1424" s="29" t="s">
        <v>2150</v>
      </c>
      <c r="C1424" s="50">
        <v>16064.0</v>
      </c>
      <c r="D1424" s="50">
        <v>28269.0</v>
      </c>
      <c r="E1424" s="98">
        <f t="shared" si="6"/>
        <v>0.7597734064</v>
      </c>
      <c r="F1424" s="50">
        <v>36813.0</v>
      </c>
      <c r="G1424" s="98">
        <f t="shared" si="2"/>
        <v>0.302239202</v>
      </c>
      <c r="H1424" s="50">
        <v>44914.0</v>
      </c>
      <c r="I1424" s="98">
        <f t="shared" si="3"/>
        <v>0.2200581316</v>
      </c>
      <c r="J1424" s="50">
        <v>50219.0</v>
      </c>
      <c r="K1424" s="98">
        <f t="shared" si="4"/>
        <v>0.118114619</v>
      </c>
      <c r="L1424" s="98">
        <f t="shared" si="7"/>
        <v>2.126182769</v>
      </c>
    </row>
    <row r="1425">
      <c r="A1425" s="20" t="s">
        <v>2205</v>
      </c>
      <c r="B1425" s="29" t="s">
        <v>2150</v>
      </c>
      <c r="C1425" s="50">
        <v>12420.0</v>
      </c>
      <c r="D1425" s="50">
        <v>15428.0</v>
      </c>
      <c r="E1425" s="98">
        <f t="shared" si="6"/>
        <v>0.2421900161</v>
      </c>
      <c r="F1425" s="50">
        <v>16391.0</v>
      </c>
      <c r="G1425" s="98">
        <f t="shared" si="2"/>
        <v>0.06241897848</v>
      </c>
      <c r="H1425" s="50">
        <v>18010.0</v>
      </c>
      <c r="I1425" s="98">
        <f t="shared" si="3"/>
        <v>0.09877371728</v>
      </c>
      <c r="J1425" s="50">
        <v>20657.0</v>
      </c>
      <c r="K1425" s="98">
        <f t="shared" si="4"/>
        <v>0.1469739034</v>
      </c>
      <c r="L1425" s="98">
        <f t="shared" si="7"/>
        <v>0.6632045089</v>
      </c>
    </row>
    <row r="1426">
      <c r="A1426" s="20" t="s">
        <v>2206</v>
      </c>
      <c r="B1426" s="29" t="s">
        <v>2150</v>
      </c>
      <c r="C1426" s="50">
        <v>7694.0</v>
      </c>
      <c r="D1426" s="50">
        <v>12072.0</v>
      </c>
      <c r="E1426" s="98">
        <f t="shared" si="6"/>
        <v>0.5690148167</v>
      </c>
      <c r="F1426" s="50">
        <v>15093.0</v>
      </c>
      <c r="G1426" s="98">
        <f t="shared" si="2"/>
        <v>0.2502485089</v>
      </c>
      <c r="H1426" s="50">
        <v>14486.0</v>
      </c>
      <c r="I1426" s="98">
        <f t="shared" si="3"/>
        <v>-0.04021731929</v>
      </c>
      <c r="J1426" s="50">
        <v>17202.0</v>
      </c>
      <c r="K1426" s="98">
        <f t="shared" si="4"/>
        <v>0.187491371</v>
      </c>
      <c r="L1426" s="98">
        <f t="shared" si="7"/>
        <v>1.235768131</v>
      </c>
    </row>
    <row r="1427">
      <c r="A1427" s="20" t="s">
        <v>528</v>
      </c>
      <c r="B1427" s="29" t="s">
        <v>2207</v>
      </c>
      <c r="C1427" s="50">
        <v>10235.0</v>
      </c>
      <c r="D1427" s="50">
        <v>20900.0</v>
      </c>
      <c r="E1427" s="98">
        <f t="shared" si="6"/>
        <v>1.042012702</v>
      </c>
      <c r="F1427" s="50">
        <v>22621.0</v>
      </c>
      <c r="G1427" s="98">
        <f t="shared" si="2"/>
        <v>0.08234449761</v>
      </c>
      <c r="H1427" s="50">
        <v>26275.0</v>
      </c>
      <c r="I1427" s="98">
        <f t="shared" si="3"/>
        <v>0.1615313205</v>
      </c>
      <c r="J1427" s="50">
        <v>24576.0</v>
      </c>
      <c r="K1427" s="98">
        <f t="shared" si="4"/>
        <v>-0.06466222645</v>
      </c>
      <c r="L1427" s="98">
        <f t="shared" si="7"/>
        <v>1.401172447</v>
      </c>
    </row>
    <row r="1428">
      <c r="A1428" s="20" t="s">
        <v>2208</v>
      </c>
      <c r="B1428" s="29" t="s">
        <v>2207</v>
      </c>
      <c r="C1428" s="50">
        <v>3953.0</v>
      </c>
      <c r="D1428" s="50">
        <v>14003.0</v>
      </c>
      <c r="E1428" s="98">
        <f t="shared" si="6"/>
        <v>2.542372881</v>
      </c>
      <c r="F1428" s="50">
        <v>15243.0</v>
      </c>
      <c r="G1428" s="98">
        <f t="shared" si="2"/>
        <v>0.08855245305</v>
      </c>
      <c r="H1428" s="50">
        <v>15206.0</v>
      </c>
      <c r="I1428" s="98">
        <f t="shared" si="3"/>
        <v>-0.002427343699</v>
      </c>
      <c r="J1428" s="50">
        <v>13289.0</v>
      </c>
      <c r="K1428" s="98">
        <f t="shared" si="4"/>
        <v>-0.1260686571</v>
      </c>
      <c r="L1428" s="98">
        <f t="shared" si="7"/>
        <v>2.361750569</v>
      </c>
    </row>
    <row r="1429">
      <c r="A1429" s="20" t="s">
        <v>1428</v>
      </c>
      <c r="B1429" s="29" t="s">
        <v>2207</v>
      </c>
      <c r="C1429" s="50">
        <v>4170.0</v>
      </c>
      <c r="D1429" s="50">
        <v>13145.0</v>
      </c>
      <c r="E1429" s="98">
        <f t="shared" si="6"/>
        <v>2.152278177</v>
      </c>
      <c r="F1429" s="50">
        <v>14146.0</v>
      </c>
      <c r="G1429" s="98">
        <f t="shared" si="2"/>
        <v>0.07615062762</v>
      </c>
      <c r="H1429" s="50">
        <v>14738.0</v>
      </c>
      <c r="I1429" s="98">
        <f t="shared" si="3"/>
        <v>0.04184928602</v>
      </c>
      <c r="J1429" s="50">
        <v>12127.0</v>
      </c>
      <c r="K1429" s="98">
        <f t="shared" si="4"/>
        <v>-0.1771610802</v>
      </c>
      <c r="L1429" s="98">
        <f t="shared" si="7"/>
        <v>1.908153477</v>
      </c>
    </row>
    <row r="1430">
      <c r="A1430" s="20" t="s">
        <v>2209</v>
      </c>
      <c r="B1430" s="29" t="s">
        <v>2207</v>
      </c>
      <c r="C1430" s="50">
        <f>3931+2913</f>
        <v>6844</v>
      </c>
      <c r="D1430" s="50">
        <v>54632.0</v>
      </c>
      <c r="E1430" s="98">
        <f t="shared" si="6"/>
        <v>6.982466394</v>
      </c>
      <c r="F1430" s="50">
        <v>53528.0</v>
      </c>
      <c r="G1430" s="98">
        <f t="shared" si="2"/>
        <v>-0.02020793674</v>
      </c>
      <c r="H1430" s="50">
        <v>53796.0</v>
      </c>
      <c r="I1430" s="98">
        <f t="shared" si="3"/>
        <v>0.005006725452</v>
      </c>
      <c r="J1430" s="50">
        <v>52810.0</v>
      </c>
      <c r="K1430" s="98">
        <f t="shared" si="4"/>
        <v>-0.01832850026</v>
      </c>
      <c r="L1430" s="98">
        <f t="shared" si="7"/>
        <v>6.716247808</v>
      </c>
    </row>
    <row r="1431">
      <c r="A1431" s="20" t="s">
        <v>49</v>
      </c>
      <c r="B1431" s="29" t="s">
        <v>2207</v>
      </c>
      <c r="C1431" s="50">
        <v>7531.0</v>
      </c>
      <c r="D1431" s="50">
        <v>21907.0</v>
      </c>
      <c r="E1431" s="98">
        <f t="shared" si="6"/>
        <v>1.908909839</v>
      </c>
      <c r="F1431" s="50">
        <v>23787.0</v>
      </c>
      <c r="G1431" s="98">
        <f t="shared" si="2"/>
        <v>0.08581731867</v>
      </c>
      <c r="H1431" s="50">
        <v>24338.0</v>
      </c>
      <c r="I1431" s="98">
        <f t="shared" si="3"/>
        <v>0.02316391306</v>
      </c>
      <c r="J1431" s="50">
        <v>23655.0</v>
      </c>
      <c r="K1431" s="98">
        <f t="shared" si="4"/>
        <v>-0.02806311118</v>
      </c>
      <c r="L1431" s="98">
        <f t="shared" si="7"/>
        <v>2.141017129</v>
      </c>
    </row>
    <row r="1432">
      <c r="A1432" s="20" t="s">
        <v>2210</v>
      </c>
      <c r="B1432" s="29" t="s">
        <v>2207</v>
      </c>
      <c r="C1432" s="50">
        <v>15810.0</v>
      </c>
      <c r="D1432" s="50">
        <v>41776.0</v>
      </c>
      <c r="E1432" s="98">
        <f t="shared" si="6"/>
        <v>1.642378242</v>
      </c>
      <c r="F1432" s="50">
        <v>43611.0</v>
      </c>
      <c r="G1432" s="98">
        <f t="shared" si="2"/>
        <v>0.04392474148</v>
      </c>
      <c r="H1432" s="50">
        <v>47356.0</v>
      </c>
      <c r="I1432" s="98">
        <f t="shared" si="3"/>
        <v>0.08587283025</v>
      </c>
      <c r="J1432" s="50">
        <v>46187.0</v>
      </c>
      <c r="K1432" s="98">
        <f t="shared" si="4"/>
        <v>-0.02468536194</v>
      </c>
      <c r="L1432" s="98">
        <f t="shared" si="7"/>
        <v>1.921378874</v>
      </c>
    </row>
    <row r="1433">
      <c r="A1433" s="20" t="s">
        <v>1229</v>
      </c>
      <c r="B1433" s="29" t="s">
        <v>2207</v>
      </c>
      <c r="C1433" s="50">
        <v>9104.0</v>
      </c>
      <c r="D1433" s="50">
        <v>15403.0</v>
      </c>
      <c r="E1433" s="98">
        <f t="shared" si="6"/>
        <v>0.6918936731</v>
      </c>
      <c r="F1433" s="50">
        <v>14606.0</v>
      </c>
      <c r="G1433" s="98">
        <f t="shared" si="2"/>
        <v>-0.05174316692</v>
      </c>
      <c r="H1433" s="50">
        <v>14410.0</v>
      </c>
      <c r="I1433" s="98">
        <f t="shared" si="3"/>
        <v>-0.01341914282</v>
      </c>
      <c r="J1433" s="50">
        <v>13106.0</v>
      </c>
      <c r="K1433" s="98">
        <f t="shared" si="4"/>
        <v>-0.09049271339</v>
      </c>
      <c r="L1433" s="98">
        <f t="shared" si="7"/>
        <v>0.4395869947</v>
      </c>
    </row>
    <row r="1434">
      <c r="A1434" s="20" t="s">
        <v>1554</v>
      </c>
      <c r="B1434" s="29" t="s">
        <v>2207</v>
      </c>
      <c r="C1434" s="50">
        <v>16683.0</v>
      </c>
      <c r="D1434" s="50">
        <v>19786.0</v>
      </c>
      <c r="E1434" s="98">
        <f t="shared" si="6"/>
        <v>0.1859977222</v>
      </c>
      <c r="F1434" s="50">
        <v>18029.0</v>
      </c>
      <c r="G1434" s="98">
        <f t="shared" si="2"/>
        <v>-0.08880016173</v>
      </c>
      <c r="H1434" s="50">
        <v>17684.0</v>
      </c>
      <c r="I1434" s="98">
        <f t="shared" si="3"/>
        <v>-0.01913583671</v>
      </c>
      <c r="J1434" s="50">
        <v>16992.0</v>
      </c>
      <c r="K1434" s="98">
        <f t="shared" si="4"/>
        <v>-0.03913141823</v>
      </c>
      <c r="L1434" s="98">
        <f t="shared" si="7"/>
        <v>0.01852184859</v>
      </c>
    </row>
    <row r="1435">
      <c r="A1435" s="20" t="s">
        <v>1677</v>
      </c>
      <c r="B1435" s="29" t="s">
        <v>2207</v>
      </c>
      <c r="C1435" s="50">
        <v>2800.0</v>
      </c>
      <c r="D1435" s="50">
        <v>15191.0</v>
      </c>
      <c r="E1435" s="98">
        <f t="shared" si="6"/>
        <v>4.425357143</v>
      </c>
      <c r="F1435" s="50">
        <v>16225.0</v>
      </c>
      <c r="G1435" s="98">
        <f t="shared" si="2"/>
        <v>0.06806661839</v>
      </c>
      <c r="H1435" s="50">
        <v>16427.0</v>
      </c>
      <c r="I1435" s="98">
        <f t="shared" si="3"/>
        <v>0.01244992296</v>
      </c>
      <c r="J1435" s="50">
        <v>15126.0</v>
      </c>
      <c r="K1435" s="98">
        <f t="shared" si="4"/>
        <v>-0.07919887989</v>
      </c>
      <c r="L1435" s="98">
        <f t="shared" si="7"/>
        <v>4.402142857</v>
      </c>
    </row>
    <row r="1436">
      <c r="A1436" s="20" t="s">
        <v>1805</v>
      </c>
      <c r="B1436" s="29" t="s">
        <v>2207</v>
      </c>
      <c r="C1436" s="50">
        <v>70.0</v>
      </c>
      <c r="D1436" s="50">
        <v>3613.0</v>
      </c>
      <c r="E1436" s="98">
        <f t="shared" si="6"/>
        <v>50.61428571</v>
      </c>
      <c r="F1436" s="50">
        <v>4939.0</v>
      </c>
      <c r="G1436" s="98">
        <f t="shared" si="2"/>
        <v>0.3670080266</v>
      </c>
      <c r="H1436" s="50">
        <v>5484.0</v>
      </c>
      <c r="I1436" s="98">
        <f t="shared" si="3"/>
        <v>0.1103462239</v>
      </c>
      <c r="J1436" s="50">
        <v>5310.0</v>
      </c>
      <c r="K1436" s="98">
        <f t="shared" si="4"/>
        <v>-0.03172866521</v>
      </c>
      <c r="L1436" s="98">
        <f t="shared" si="7"/>
        <v>74.85714286</v>
      </c>
    </row>
    <row r="1437">
      <c r="A1437" s="20" t="s">
        <v>532</v>
      </c>
      <c r="B1437" s="29" t="s">
        <v>2207</v>
      </c>
      <c r="C1437" s="50">
        <v>11294.0</v>
      </c>
      <c r="D1437" s="50">
        <v>15729.0</v>
      </c>
      <c r="E1437" s="98">
        <f t="shared" si="6"/>
        <v>0.3926863821</v>
      </c>
      <c r="F1437" s="50">
        <v>14486.0</v>
      </c>
      <c r="G1437" s="98">
        <f t="shared" si="2"/>
        <v>-0.07902600292</v>
      </c>
      <c r="H1437" s="50">
        <v>13571.0</v>
      </c>
      <c r="I1437" s="98">
        <f t="shared" si="3"/>
        <v>-0.06316443463</v>
      </c>
      <c r="J1437" s="50">
        <v>10445.0</v>
      </c>
      <c r="K1437" s="98">
        <f t="shared" si="4"/>
        <v>-0.2303441161</v>
      </c>
      <c r="L1437" s="98">
        <f t="shared" si="7"/>
        <v>-0.07517265805</v>
      </c>
    </row>
    <row r="1438">
      <c r="A1438" s="20" t="s">
        <v>2211</v>
      </c>
      <c r="B1438" s="29" t="s">
        <v>2207</v>
      </c>
      <c r="C1438" s="50">
        <v>6588.0</v>
      </c>
      <c r="D1438" s="50">
        <v>11610.0</v>
      </c>
      <c r="E1438" s="98">
        <f t="shared" si="6"/>
        <v>0.762295082</v>
      </c>
      <c r="F1438" s="50">
        <v>11624.0</v>
      </c>
      <c r="G1438" s="98">
        <f t="shared" si="2"/>
        <v>0.00120585702</v>
      </c>
      <c r="H1438" s="50">
        <v>11434.0</v>
      </c>
      <c r="I1438" s="98">
        <f t="shared" si="3"/>
        <v>-0.01634549209</v>
      </c>
      <c r="J1438" s="50">
        <v>10627.0</v>
      </c>
      <c r="K1438" s="98">
        <f t="shared" si="4"/>
        <v>-0.07057897499</v>
      </c>
      <c r="L1438" s="98">
        <f t="shared" si="7"/>
        <v>0.6130843959</v>
      </c>
    </row>
    <row r="1439">
      <c r="A1439" s="20" t="s">
        <v>1527</v>
      </c>
      <c r="B1439" s="29" t="s">
        <v>2207</v>
      </c>
      <c r="C1439" s="50">
        <v>2211.0</v>
      </c>
      <c r="D1439" s="50">
        <v>25668.0</v>
      </c>
      <c r="E1439" s="98">
        <f t="shared" si="6"/>
        <v>10.60922659</v>
      </c>
      <c r="F1439" s="50">
        <v>26407.0</v>
      </c>
      <c r="G1439" s="98">
        <f t="shared" si="2"/>
        <v>0.02879071217</v>
      </c>
      <c r="H1439" s="50">
        <v>26189.0</v>
      </c>
      <c r="I1439" s="98">
        <f t="shared" si="3"/>
        <v>-0.008255386829</v>
      </c>
      <c r="J1439" s="50">
        <v>22591.0</v>
      </c>
      <c r="K1439" s="98">
        <f t="shared" si="4"/>
        <v>-0.1373859254</v>
      </c>
      <c r="L1439" s="98">
        <f t="shared" si="7"/>
        <v>9.217548621</v>
      </c>
    </row>
    <row r="1440">
      <c r="A1440" s="20" t="s">
        <v>1612</v>
      </c>
      <c r="B1440" s="29" t="s">
        <v>2207</v>
      </c>
      <c r="C1440" s="50">
        <v>2000.0</v>
      </c>
      <c r="D1440" s="50">
        <v>15961.0</v>
      </c>
      <c r="E1440" s="98">
        <f t="shared" si="6"/>
        <v>6.9805</v>
      </c>
      <c r="F1440" s="50">
        <v>16004.0</v>
      </c>
      <c r="G1440" s="98">
        <f t="shared" si="2"/>
        <v>0.002694066788</v>
      </c>
      <c r="H1440" s="50">
        <v>17875.0</v>
      </c>
      <c r="I1440" s="98">
        <f t="shared" si="3"/>
        <v>0.1169082729</v>
      </c>
      <c r="J1440" s="50">
        <v>17890.0</v>
      </c>
      <c r="K1440" s="98">
        <f t="shared" si="4"/>
        <v>0.0008391608392</v>
      </c>
      <c r="L1440" s="98">
        <f t="shared" si="7"/>
        <v>7.945</v>
      </c>
    </row>
    <row r="1441">
      <c r="A1441" s="20" t="s">
        <v>2212</v>
      </c>
      <c r="B1441" s="29" t="s">
        <v>2207</v>
      </c>
      <c r="C1441" s="50">
        <v>4177.0</v>
      </c>
      <c r="D1441" s="50">
        <v>11477.0</v>
      </c>
      <c r="E1441" s="98">
        <f t="shared" si="6"/>
        <v>1.747665789</v>
      </c>
      <c r="F1441" s="50">
        <v>11815.0</v>
      </c>
      <c r="G1441" s="98">
        <f t="shared" si="2"/>
        <v>0.02945020476</v>
      </c>
      <c r="H1441" s="50">
        <v>11586.0</v>
      </c>
      <c r="I1441" s="98">
        <f t="shared" si="3"/>
        <v>-0.01938214135</v>
      </c>
      <c r="J1441" s="50">
        <v>10413.0</v>
      </c>
      <c r="K1441" s="98">
        <f t="shared" si="4"/>
        <v>-0.1012428793</v>
      </c>
      <c r="L1441" s="98">
        <f t="shared" si="7"/>
        <v>1.492937515</v>
      </c>
    </row>
    <row r="1442">
      <c r="A1442" s="20" t="s">
        <v>1613</v>
      </c>
      <c r="B1442" s="29" t="s">
        <v>2207</v>
      </c>
      <c r="C1442" s="50">
        <v>11263.0</v>
      </c>
      <c r="D1442" s="50">
        <v>22145.0</v>
      </c>
      <c r="E1442" s="98">
        <f t="shared" si="6"/>
        <v>0.966172423</v>
      </c>
      <c r="F1442" s="50">
        <v>23197.0</v>
      </c>
      <c r="G1442" s="98">
        <f t="shared" si="2"/>
        <v>0.04750508015</v>
      </c>
      <c r="H1442" s="50">
        <v>25273.0</v>
      </c>
      <c r="I1442" s="98">
        <f t="shared" si="3"/>
        <v>0.08949433116</v>
      </c>
      <c r="J1442" s="50">
        <v>23799.0</v>
      </c>
      <c r="K1442" s="98">
        <f t="shared" si="4"/>
        <v>-0.05832311162</v>
      </c>
      <c r="L1442" s="98">
        <f t="shared" si="7"/>
        <v>1.113024949</v>
      </c>
    </row>
    <row r="1443">
      <c r="A1443" s="20" t="s">
        <v>1530</v>
      </c>
      <c r="B1443" s="29" t="s">
        <v>2207</v>
      </c>
      <c r="C1443" s="50">
        <v>37645.0</v>
      </c>
      <c r="D1443" s="50">
        <v>168546.0</v>
      </c>
      <c r="E1443" s="98">
        <f t="shared" si="6"/>
        <v>3.477247974</v>
      </c>
      <c r="F1443" s="50">
        <v>204524.0</v>
      </c>
      <c r="G1443" s="98">
        <f t="shared" si="2"/>
        <v>0.2134610136</v>
      </c>
      <c r="H1443" s="50">
        <v>232982.0</v>
      </c>
      <c r="I1443" s="98">
        <f t="shared" si="3"/>
        <v>0.1391425945</v>
      </c>
      <c r="J1443" s="50">
        <v>247562.0</v>
      </c>
      <c r="K1443" s="98">
        <f t="shared" si="4"/>
        <v>0.0625799418</v>
      </c>
      <c r="L1443" s="98">
        <f t="shared" si="7"/>
        <v>5.576225262</v>
      </c>
    </row>
    <row r="1444">
      <c r="A1444" s="20" t="s">
        <v>2213</v>
      </c>
      <c r="B1444" s="29" t="s">
        <v>2207</v>
      </c>
      <c r="C1444" s="50">
        <v>37.0</v>
      </c>
      <c r="D1444" s="50">
        <v>4098.0</v>
      </c>
      <c r="E1444" s="98">
        <f t="shared" si="6"/>
        <v>109.7567568</v>
      </c>
      <c r="F1444" s="50">
        <v>4862.0</v>
      </c>
      <c r="G1444" s="98">
        <f t="shared" si="2"/>
        <v>0.1864324061</v>
      </c>
      <c r="H1444" s="50">
        <v>5610.0</v>
      </c>
      <c r="I1444" s="98">
        <f t="shared" si="3"/>
        <v>0.1538461538</v>
      </c>
      <c r="J1444" s="50">
        <v>5122.0</v>
      </c>
      <c r="K1444" s="98">
        <f t="shared" si="4"/>
        <v>-0.08698752228</v>
      </c>
      <c r="L1444" s="98">
        <f t="shared" si="7"/>
        <v>137.4324324</v>
      </c>
    </row>
    <row r="1445">
      <c r="A1445" s="20" t="s">
        <v>2031</v>
      </c>
      <c r="B1445" s="29" t="s">
        <v>2207</v>
      </c>
      <c r="C1445" s="50">
        <v>10204.0</v>
      </c>
      <c r="D1445" s="50">
        <v>14674.0</v>
      </c>
      <c r="E1445" s="98">
        <f t="shared" si="6"/>
        <v>0.4380635045</v>
      </c>
      <c r="F1445" s="50">
        <v>13671.0</v>
      </c>
      <c r="G1445" s="98">
        <f t="shared" si="2"/>
        <v>-0.06835218754</v>
      </c>
      <c r="H1445" s="50">
        <v>12971.0</v>
      </c>
      <c r="I1445" s="98">
        <f t="shared" si="3"/>
        <v>-0.05120327701</v>
      </c>
      <c r="J1445" s="50">
        <v>11417.0</v>
      </c>
      <c r="K1445" s="98">
        <f t="shared" si="4"/>
        <v>-0.1198057205</v>
      </c>
      <c r="L1445" s="98">
        <f t="shared" si="7"/>
        <v>0.118874951</v>
      </c>
    </row>
    <row r="1446">
      <c r="A1446" s="20" t="s">
        <v>323</v>
      </c>
      <c r="B1446" s="29" t="s">
        <v>2207</v>
      </c>
      <c r="C1446" s="50">
        <v>5465.0</v>
      </c>
      <c r="D1446" s="50">
        <v>10303.0</v>
      </c>
      <c r="E1446" s="98">
        <f t="shared" si="6"/>
        <v>0.8852698994</v>
      </c>
      <c r="F1446" s="50">
        <v>10067.0</v>
      </c>
      <c r="G1446" s="98">
        <f t="shared" si="2"/>
        <v>-0.02290594972</v>
      </c>
      <c r="H1446" s="50">
        <v>9094.0</v>
      </c>
      <c r="I1446" s="98">
        <f t="shared" si="3"/>
        <v>-0.09665242873</v>
      </c>
      <c r="J1446" s="50">
        <v>7740.0</v>
      </c>
      <c r="K1446" s="98">
        <f t="shared" si="4"/>
        <v>-0.1488893776</v>
      </c>
      <c r="L1446" s="98">
        <f t="shared" si="7"/>
        <v>0.4162854529</v>
      </c>
    </row>
    <row r="1447">
      <c r="A1447" s="20" t="s">
        <v>2214</v>
      </c>
      <c r="B1447" s="29" t="s">
        <v>2207</v>
      </c>
      <c r="C1447" s="50">
        <v>934.0</v>
      </c>
      <c r="D1447" s="50">
        <v>8572.0</v>
      </c>
      <c r="E1447" s="98">
        <f t="shared" si="6"/>
        <v>8.177730193</v>
      </c>
      <c r="F1447" s="50">
        <v>8540.0</v>
      </c>
      <c r="G1447" s="98">
        <f t="shared" si="2"/>
        <v>-0.003733084461</v>
      </c>
      <c r="H1447" s="50">
        <v>8114.0</v>
      </c>
      <c r="I1447" s="98">
        <f t="shared" si="3"/>
        <v>-0.04988290398</v>
      </c>
      <c r="J1447" s="50">
        <v>6417.0</v>
      </c>
      <c r="K1447" s="98">
        <f t="shared" si="4"/>
        <v>-0.2091446882</v>
      </c>
      <c r="L1447" s="98">
        <f t="shared" si="7"/>
        <v>5.870449679</v>
      </c>
    </row>
    <row r="1448">
      <c r="A1448" s="20" t="s">
        <v>2215</v>
      </c>
      <c r="B1448" s="29" t="s">
        <v>2207</v>
      </c>
      <c r="C1448" s="50">
        <v>6497.0</v>
      </c>
      <c r="D1448" s="50">
        <v>12083.0</v>
      </c>
      <c r="E1448" s="98">
        <f t="shared" si="6"/>
        <v>0.8597814376</v>
      </c>
      <c r="F1448" s="50">
        <v>11657.0</v>
      </c>
      <c r="G1448" s="98">
        <f t="shared" si="2"/>
        <v>-0.035256145</v>
      </c>
      <c r="H1448" s="50">
        <v>12140.0</v>
      </c>
      <c r="I1448" s="98">
        <f t="shared" si="3"/>
        <v>0.0414343313</v>
      </c>
      <c r="J1448" s="50">
        <v>10098.0</v>
      </c>
      <c r="K1448" s="98">
        <f t="shared" si="4"/>
        <v>-0.1682042834</v>
      </c>
      <c r="L1448" s="98">
        <f t="shared" si="7"/>
        <v>0.5542558104</v>
      </c>
    </row>
    <row r="1449">
      <c r="A1449" s="20" t="s">
        <v>2216</v>
      </c>
      <c r="B1449" s="29" t="s">
        <v>2207</v>
      </c>
      <c r="C1449" s="50">
        <v>13104.0</v>
      </c>
      <c r="D1449" s="50">
        <v>30325.0</v>
      </c>
      <c r="E1449" s="98">
        <f t="shared" si="6"/>
        <v>1.314178877</v>
      </c>
      <c r="F1449" s="50">
        <v>29721.0</v>
      </c>
      <c r="G1449" s="98">
        <f t="shared" si="2"/>
        <v>-0.01991755977</v>
      </c>
      <c r="H1449" s="50">
        <v>30242.0</v>
      </c>
      <c r="I1449" s="98">
        <f t="shared" si="3"/>
        <v>0.01752969281</v>
      </c>
      <c r="J1449" s="50">
        <v>29588.0</v>
      </c>
      <c r="K1449" s="98">
        <f t="shared" si="4"/>
        <v>-0.02162555387</v>
      </c>
      <c r="L1449" s="98">
        <f t="shared" si="7"/>
        <v>1.257936508</v>
      </c>
    </row>
    <row r="1450">
      <c r="A1450" s="20" t="s">
        <v>2217</v>
      </c>
      <c r="B1450" s="29" t="s">
        <v>2207</v>
      </c>
      <c r="C1450" s="50">
        <v>1558.0</v>
      </c>
      <c r="D1450" s="50">
        <v>26200.0</v>
      </c>
      <c r="E1450" s="98">
        <f t="shared" si="6"/>
        <v>15.81643132</v>
      </c>
      <c r="F1450" s="50">
        <v>52053.0</v>
      </c>
      <c r="G1450" s="98">
        <f t="shared" si="2"/>
        <v>0.9867557252</v>
      </c>
      <c r="H1450" s="50">
        <v>64223.0</v>
      </c>
      <c r="I1450" s="98">
        <f t="shared" si="3"/>
        <v>0.2338001652</v>
      </c>
      <c r="J1450" s="50">
        <v>66434.0</v>
      </c>
      <c r="K1450" s="98">
        <f t="shared" si="4"/>
        <v>0.03442691871</v>
      </c>
      <c r="L1450" s="98">
        <f t="shared" si="7"/>
        <v>41.64056483</v>
      </c>
    </row>
    <row r="1451">
      <c r="A1451" s="20" t="s">
        <v>2218</v>
      </c>
      <c r="B1451" s="29" t="s">
        <v>2207</v>
      </c>
      <c r="C1451" s="50">
        <v>1673.0</v>
      </c>
      <c r="D1451" s="50">
        <v>4933.0</v>
      </c>
      <c r="E1451" s="98">
        <f t="shared" si="6"/>
        <v>1.948595338</v>
      </c>
      <c r="F1451" s="50">
        <v>4669.0</v>
      </c>
      <c r="G1451" s="98">
        <f t="shared" si="2"/>
        <v>-0.05351712954</v>
      </c>
      <c r="H1451" s="50">
        <v>4287.0</v>
      </c>
      <c r="I1451" s="98">
        <f t="shared" si="3"/>
        <v>-0.08181623474</v>
      </c>
      <c r="J1451" s="50">
        <v>3687.0</v>
      </c>
      <c r="K1451" s="98">
        <f t="shared" si="4"/>
        <v>-0.1399580126</v>
      </c>
      <c r="L1451" s="98">
        <f t="shared" si="7"/>
        <v>1.203825463</v>
      </c>
    </row>
    <row r="1452">
      <c r="A1452" s="20" t="s">
        <v>2219</v>
      </c>
      <c r="B1452" s="29" t="s">
        <v>2207</v>
      </c>
      <c r="C1452" s="50">
        <v>1461.0</v>
      </c>
      <c r="D1452" s="50">
        <v>8047.0</v>
      </c>
      <c r="E1452" s="98">
        <f t="shared" si="6"/>
        <v>4.507871321</v>
      </c>
      <c r="F1452" s="50">
        <v>8685.0</v>
      </c>
      <c r="G1452" s="98">
        <f t="shared" si="2"/>
        <v>0.07928420529</v>
      </c>
      <c r="H1452" s="50">
        <v>8442.0</v>
      </c>
      <c r="I1452" s="98">
        <f t="shared" si="3"/>
        <v>-0.02797927461</v>
      </c>
      <c r="J1452" s="50">
        <v>6845.0</v>
      </c>
      <c r="K1452" s="98">
        <f t="shared" si="4"/>
        <v>-0.1891731817</v>
      </c>
      <c r="L1452" s="98">
        <f t="shared" si="7"/>
        <v>3.685147159</v>
      </c>
    </row>
    <row r="1453">
      <c r="A1453" s="20" t="s">
        <v>1628</v>
      </c>
      <c r="B1453" s="29" t="s">
        <v>2207</v>
      </c>
      <c r="C1453" s="50">
        <v>8572.0</v>
      </c>
      <c r="D1453" s="50">
        <v>20361.0</v>
      </c>
      <c r="E1453" s="98">
        <f t="shared" si="6"/>
        <v>1.375291647</v>
      </c>
      <c r="F1453" s="50">
        <v>23720.0</v>
      </c>
      <c r="G1453" s="98">
        <f t="shared" si="2"/>
        <v>0.1649722509</v>
      </c>
      <c r="H1453" s="50">
        <v>27117.0</v>
      </c>
      <c r="I1453" s="98">
        <f t="shared" si="3"/>
        <v>0.1432124789</v>
      </c>
      <c r="J1453" s="50">
        <v>27523.0</v>
      </c>
      <c r="K1453" s="98">
        <f t="shared" si="4"/>
        <v>0.01497215769</v>
      </c>
      <c r="L1453" s="98">
        <f t="shared" si="7"/>
        <v>2.210802613</v>
      </c>
    </row>
    <row r="1454">
      <c r="A1454" s="20" t="s">
        <v>674</v>
      </c>
      <c r="B1454" s="29" t="s">
        <v>2207</v>
      </c>
      <c r="C1454" s="50">
        <v>8267.0</v>
      </c>
      <c r="D1454" s="50">
        <v>13459.0</v>
      </c>
      <c r="E1454" s="98">
        <f t="shared" si="6"/>
        <v>0.628039192</v>
      </c>
      <c r="F1454" s="50">
        <v>13237.0</v>
      </c>
      <c r="G1454" s="98">
        <f t="shared" si="2"/>
        <v>-0.01649453897</v>
      </c>
      <c r="H1454" s="50">
        <v>12159.0</v>
      </c>
      <c r="I1454" s="98">
        <f t="shared" si="3"/>
        <v>-0.08143839238</v>
      </c>
      <c r="J1454" s="50">
        <v>9982.0</v>
      </c>
      <c r="K1454" s="98">
        <f t="shared" si="4"/>
        <v>-0.1790443293</v>
      </c>
      <c r="L1454" s="98">
        <f t="shared" si="7"/>
        <v>0.2074513124</v>
      </c>
    </row>
    <row r="1455">
      <c r="A1455" s="20" t="s">
        <v>1870</v>
      </c>
      <c r="B1455" s="29" t="s">
        <v>2207</v>
      </c>
      <c r="C1455" s="50">
        <v>6086.0</v>
      </c>
      <c r="D1455" s="50">
        <v>9578.0</v>
      </c>
      <c r="E1455" s="98">
        <f t="shared" si="6"/>
        <v>0.5737758791</v>
      </c>
      <c r="F1455" s="50">
        <v>9220.0</v>
      </c>
      <c r="G1455" s="98">
        <f t="shared" si="2"/>
        <v>-0.03737732303</v>
      </c>
      <c r="H1455" s="50">
        <v>8957.0</v>
      </c>
      <c r="I1455" s="98">
        <f t="shared" si="3"/>
        <v>-0.02852494577</v>
      </c>
      <c r="J1455" s="50">
        <v>7130.0</v>
      </c>
      <c r="K1455" s="98">
        <f t="shared" si="4"/>
        <v>-0.203974545</v>
      </c>
      <c r="L1455" s="98">
        <f t="shared" si="7"/>
        <v>0.1715412422</v>
      </c>
    </row>
    <row r="1456">
      <c r="A1456" s="20" t="s">
        <v>2220</v>
      </c>
      <c r="B1456" s="29" t="s">
        <v>2207</v>
      </c>
      <c r="C1456" s="50">
        <v>119.0</v>
      </c>
      <c r="D1456" s="50">
        <v>3011.0</v>
      </c>
      <c r="E1456" s="98">
        <f t="shared" si="6"/>
        <v>24.30252101</v>
      </c>
      <c r="F1456" s="50">
        <v>3327.0</v>
      </c>
      <c r="G1456" s="98">
        <f t="shared" si="2"/>
        <v>0.1049485221</v>
      </c>
      <c r="H1456" s="50">
        <v>3603.0</v>
      </c>
      <c r="I1456" s="98">
        <f t="shared" si="3"/>
        <v>0.08295761948</v>
      </c>
      <c r="J1456" s="50">
        <v>2958.0</v>
      </c>
      <c r="K1456" s="98">
        <f t="shared" si="4"/>
        <v>-0.1790174854</v>
      </c>
      <c r="L1456" s="98">
        <f t="shared" si="7"/>
        <v>23.85714286</v>
      </c>
    </row>
    <row r="1457">
      <c r="A1457" s="20" t="s">
        <v>2221</v>
      </c>
      <c r="B1457" s="29" t="s">
        <v>2207</v>
      </c>
      <c r="C1457" s="50">
        <v>1012.0</v>
      </c>
      <c r="D1457" s="50">
        <v>5415.0</v>
      </c>
      <c r="E1457" s="98">
        <f t="shared" si="6"/>
        <v>4.350790514</v>
      </c>
      <c r="F1457" s="50">
        <v>6045.0</v>
      </c>
      <c r="G1457" s="98">
        <f t="shared" si="2"/>
        <v>0.1163434903</v>
      </c>
      <c r="H1457" s="50">
        <v>7269.0</v>
      </c>
      <c r="I1457" s="98">
        <f t="shared" si="3"/>
        <v>0.2024813896</v>
      </c>
      <c r="J1457" s="50">
        <v>6404.0</v>
      </c>
      <c r="K1457" s="98">
        <f t="shared" si="4"/>
        <v>-0.1189984867</v>
      </c>
      <c r="L1457" s="98">
        <f t="shared" si="7"/>
        <v>5.328063241</v>
      </c>
    </row>
    <row r="1458">
      <c r="A1458" s="20" t="s">
        <v>1179</v>
      </c>
      <c r="B1458" s="29" t="s">
        <v>2207</v>
      </c>
      <c r="C1458" s="50">
        <v>4391.0</v>
      </c>
      <c r="D1458" s="50">
        <v>10783.0</v>
      </c>
      <c r="E1458" s="98">
        <f t="shared" si="6"/>
        <v>1.455704851</v>
      </c>
      <c r="F1458" s="50">
        <v>10739.0</v>
      </c>
      <c r="G1458" s="98">
        <f t="shared" si="2"/>
        <v>-0.004080497079</v>
      </c>
      <c r="H1458" s="50">
        <v>10020.0</v>
      </c>
      <c r="I1458" s="98">
        <f t="shared" si="3"/>
        <v>-0.06695223019</v>
      </c>
      <c r="J1458" s="50">
        <v>8422.0</v>
      </c>
      <c r="K1458" s="98">
        <f t="shared" si="4"/>
        <v>-0.1594810379</v>
      </c>
      <c r="L1458" s="98">
        <f t="shared" si="7"/>
        <v>0.9180141198</v>
      </c>
    </row>
    <row r="1459">
      <c r="A1459" s="20" t="s">
        <v>1132</v>
      </c>
      <c r="B1459" s="29" t="s">
        <v>2207</v>
      </c>
      <c r="C1459" s="50">
        <v>8096.0</v>
      </c>
      <c r="D1459" s="50">
        <v>16852.0</v>
      </c>
      <c r="E1459" s="98">
        <f t="shared" si="6"/>
        <v>1.081521739</v>
      </c>
      <c r="F1459" s="50">
        <v>16140.0</v>
      </c>
      <c r="G1459" s="98">
        <f t="shared" si="2"/>
        <v>-0.04225017802</v>
      </c>
      <c r="H1459" s="50">
        <v>16409.0</v>
      </c>
      <c r="I1459" s="98">
        <f t="shared" si="3"/>
        <v>0.01666666667</v>
      </c>
      <c r="J1459" s="50">
        <v>15532.0</v>
      </c>
      <c r="K1459" s="98">
        <f t="shared" si="4"/>
        <v>-0.05344627948</v>
      </c>
      <c r="L1459" s="98">
        <f t="shared" si="7"/>
        <v>0.9184782609</v>
      </c>
    </row>
    <row r="1460">
      <c r="A1460" s="20" t="s">
        <v>1634</v>
      </c>
      <c r="B1460" s="29" t="s">
        <v>2207</v>
      </c>
      <c r="C1460" s="50">
        <v>7595.0</v>
      </c>
      <c r="D1460" s="50">
        <v>10187.0</v>
      </c>
      <c r="E1460" s="98">
        <f t="shared" si="6"/>
        <v>0.341277156</v>
      </c>
      <c r="F1460" s="50">
        <v>8940.0</v>
      </c>
      <c r="G1460" s="98">
        <f t="shared" si="2"/>
        <v>-0.1224109159</v>
      </c>
      <c r="H1460" s="50">
        <v>9157.0</v>
      </c>
      <c r="I1460" s="98">
        <f t="shared" si="3"/>
        <v>0.02427293065</v>
      </c>
      <c r="J1460" s="50">
        <v>8662.0</v>
      </c>
      <c r="K1460" s="98">
        <f t="shared" si="4"/>
        <v>-0.05405700557</v>
      </c>
      <c r="L1460" s="98">
        <f t="shared" si="7"/>
        <v>0.1404871626</v>
      </c>
    </row>
    <row r="1461">
      <c r="A1461" s="20" t="s">
        <v>2222</v>
      </c>
      <c r="B1461" s="29" t="s">
        <v>2207</v>
      </c>
      <c r="C1461" s="50">
        <v>4072.0</v>
      </c>
      <c r="D1461" s="50">
        <v>9106.0</v>
      </c>
      <c r="E1461" s="98">
        <f t="shared" si="6"/>
        <v>1.236247544</v>
      </c>
      <c r="F1461" s="50">
        <v>8583.0</v>
      </c>
      <c r="G1461" s="98">
        <f t="shared" si="2"/>
        <v>-0.05743465847</v>
      </c>
      <c r="H1461" s="50">
        <v>8094.0</v>
      </c>
      <c r="I1461" s="98">
        <f t="shared" si="3"/>
        <v>-0.05697308633</v>
      </c>
      <c r="J1461" s="50">
        <v>6854.0</v>
      </c>
      <c r="K1461" s="98">
        <f t="shared" si="4"/>
        <v>-0.1531999012</v>
      </c>
      <c r="L1461" s="98">
        <f t="shared" si="7"/>
        <v>0.6832023576</v>
      </c>
    </row>
    <row r="1462">
      <c r="A1462" s="20" t="s">
        <v>2223</v>
      </c>
      <c r="B1462" s="29" t="s">
        <v>2207</v>
      </c>
      <c r="C1462" s="50">
        <v>194.0</v>
      </c>
      <c r="D1462" s="50">
        <v>6262.0</v>
      </c>
      <c r="E1462" s="98">
        <f t="shared" si="6"/>
        <v>31.27835052</v>
      </c>
      <c r="F1462" s="50">
        <v>9261.0</v>
      </c>
      <c r="G1462" s="98">
        <f t="shared" si="2"/>
        <v>0.4789204727</v>
      </c>
      <c r="H1462" s="50">
        <v>12555.0</v>
      </c>
      <c r="I1462" s="98">
        <f t="shared" si="3"/>
        <v>0.3556851312</v>
      </c>
      <c r="J1462" s="50">
        <v>13530.0</v>
      </c>
      <c r="K1462" s="98">
        <f t="shared" si="4"/>
        <v>0.07765830346</v>
      </c>
      <c r="L1462" s="98">
        <f t="shared" si="7"/>
        <v>68.74226804</v>
      </c>
    </row>
    <row r="1463">
      <c r="A1463" s="20" t="s">
        <v>734</v>
      </c>
      <c r="B1463" s="29" t="s">
        <v>2207</v>
      </c>
      <c r="C1463" s="50">
        <v>3666.0</v>
      </c>
      <c r="D1463" s="50">
        <v>18358.0</v>
      </c>
      <c r="E1463" s="98">
        <f t="shared" si="6"/>
        <v>4.007637752</v>
      </c>
      <c r="F1463" s="50">
        <v>18894.0</v>
      </c>
      <c r="G1463" s="98">
        <f t="shared" si="2"/>
        <v>0.02919708029</v>
      </c>
      <c r="H1463" s="50">
        <v>19110.0</v>
      </c>
      <c r="I1463" s="98">
        <f t="shared" si="3"/>
        <v>0.0114322007</v>
      </c>
      <c r="J1463" s="50">
        <v>16478.0</v>
      </c>
      <c r="K1463" s="98">
        <f t="shared" si="4"/>
        <v>-0.1377289377</v>
      </c>
      <c r="L1463" s="98">
        <f t="shared" si="7"/>
        <v>3.494817239</v>
      </c>
    </row>
    <row r="1464">
      <c r="A1464" s="20" t="s">
        <v>495</v>
      </c>
      <c r="B1464" s="29" t="s">
        <v>2207</v>
      </c>
      <c r="C1464" s="50">
        <v>28090.0</v>
      </c>
      <c r="D1464" s="50">
        <v>73793.0</v>
      </c>
      <c r="E1464" s="98">
        <f t="shared" si="6"/>
        <v>1.627020292</v>
      </c>
      <c r="F1464" s="50">
        <v>85902.0</v>
      </c>
      <c r="G1464" s="98">
        <f t="shared" si="2"/>
        <v>0.1640941553</v>
      </c>
      <c r="H1464" s="50">
        <v>100324.0</v>
      </c>
      <c r="I1464" s="98">
        <f t="shared" si="3"/>
        <v>0.1678889898</v>
      </c>
      <c r="J1464" s="50">
        <v>100585.0</v>
      </c>
      <c r="K1464" s="98">
        <f t="shared" si="4"/>
        <v>0.00260157091</v>
      </c>
      <c r="L1464" s="98">
        <f t="shared" si="7"/>
        <v>2.580811677</v>
      </c>
    </row>
    <row r="1465">
      <c r="A1465" s="20" t="s">
        <v>1563</v>
      </c>
      <c r="B1465" s="29" t="s">
        <v>2207</v>
      </c>
      <c r="C1465" s="50">
        <v>3632.0</v>
      </c>
      <c r="D1465" s="50">
        <v>15684.0</v>
      </c>
      <c r="E1465" s="98">
        <f t="shared" si="6"/>
        <v>3.318281938</v>
      </c>
      <c r="F1465" s="50">
        <v>23420.0</v>
      </c>
      <c r="G1465" s="98">
        <f t="shared" si="2"/>
        <v>0.49324152</v>
      </c>
      <c r="H1465" s="50">
        <v>25627.0</v>
      </c>
      <c r="I1465" s="98">
        <f t="shared" si="3"/>
        <v>0.09423569599</v>
      </c>
      <c r="J1465" s="50">
        <v>25425.0</v>
      </c>
      <c r="K1465" s="98">
        <f t="shared" si="4"/>
        <v>-0.007882311624</v>
      </c>
      <c r="L1465" s="98">
        <f t="shared" si="7"/>
        <v>6.00027533</v>
      </c>
    </row>
    <row r="1466">
      <c r="A1466" s="20" t="s">
        <v>708</v>
      </c>
      <c r="B1466" s="29" t="s">
        <v>2207</v>
      </c>
      <c r="C1466" s="50">
        <v>5580.0</v>
      </c>
      <c r="D1466" s="50">
        <v>19101.0</v>
      </c>
      <c r="E1466" s="98">
        <f t="shared" si="6"/>
        <v>2.42311828</v>
      </c>
      <c r="F1466" s="50">
        <v>22511.0</v>
      </c>
      <c r="G1466" s="98">
        <f t="shared" si="2"/>
        <v>0.1785246846</v>
      </c>
      <c r="H1466" s="50">
        <v>26037.0</v>
      </c>
      <c r="I1466" s="98">
        <f t="shared" si="3"/>
        <v>0.1566345342</v>
      </c>
      <c r="J1466" s="50">
        <v>24269.0</v>
      </c>
      <c r="K1466" s="98">
        <f t="shared" si="4"/>
        <v>-0.06790336828</v>
      </c>
      <c r="L1466" s="98">
        <f t="shared" si="7"/>
        <v>3.349283154</v>
      </c>
    </row>
    <row r="1467">
      <c r="A1467" s="20" t="s">
        <v>2224</v>
      </c>
      <c r="B1467" s="29" t="s">
        <v>2207</v>
      </c>
      <c r="C1467" s="50">
        <v>5341.0</v>
      </c>
      <c r="D1467" s="50">
        <v>10379.0</v>
      </c>
      <c r="E1467" s="98">
        <f t="shared" si="6"/>
        <v>0.9432690507</v>
      </c>
      <c r="F1467" s="50">
        <v>10763.0</v>
      </c>
      <c r="G1467" s="98">
        <f t="shared" si="2"/>
        <v>0.03699778399</v>
      </c>
      <c r="H1467" s="50">
        <v>10619.0</v>
      </c>
      <c r="I1467" s="98">
        <f t="shared" si="3"/>
        <v>-0.01337916938</v>
      </c>
      <c r="J1467" s="50">
        <v>9354.0</v>
      </c>
      <c r="K1467" s="98">
        <f t="shared" si="4"/>
        <v>-0.1191260947</v>
      </c>
      <c r="L1467" s="98">
        <f t="shared" si="7"/>
        <v>0.7513574237</v>
      </c>
    </row>
    <row r="1468">
      <c r="A1468" s="20" t="s">
        <v>2225</v>
      </c>
      <c r="B1468" s="29" t="s">
        <v>2207</v>
      </c>
      <c r="C1468" s="50">
        <v>1212.0</v>
      </c>
      <c r="D1468" s="50">
        <v>8926.0</v>
      </c>
      <c r="E1468" s="98">
        <f t="shared" si="6"/>
        <v>6.364686469</v>
      </c>
      <c r="F1468" s="50">
        <v>8712.0</v>
      </c>
      <c r="G1468" s="98">
        <f t="shared" si="2"/>
        <v>-0.02397490477</v>
      </c>
      <c r="H1468" s="50">
        <v>8718.0</v>
      </c>
      <c r="I1468" s="98">
        <f t="shared" si="3"/>
        <v>0.0006887052342</v>
      </c>
      <c r="J1468" s="50">
        <v>7653.0</v>
      </c>
      <c r="K1468" s="98">
        <f t="shared" si="4"/>
        <v>-0.1221610461</v>
      </c>
      <c r="L1468" s="98">
        <f t="shared" si="7"/>
        <v>5.314356436</v>
      </c>
    </row>
    <row r="1469">
      <c r="A1469" s="20" t="s">
        <v>1823</v>
      </c>
      <c r="B1469" s="29" t="s">
        <v>2207</v>
      </c>
      <c r="C1469" s="50">
        <v>10451.0</v>
      </c>
      <c r="D1469" s="50">
        <v>13095.0</v>
      </c>
      <c r="E1469" s="98">
        <f t="shared" si="6"/>
        <v>0.2529901445</v>
      </c>
      <c r="F1469" s="50">
        <v>12547.0</v>
      </c>
      <c r="G1469" s="98">
        <f t="shared" si="2"/>
        <v>-0.0418480336</v>
      </c>
      <c r="H1469" s="50">
        <v>12356.0</v>
      </c>
      <c r="I1469" s="98">
        <f t="shared" si="3"/>
        <v>-0.01522276241</v>
      </c>
      <c r="J1469" s="50">
        <v>12781.0</v>
      </c>
      <c r="K1469" s="98">
        <f t="shared" si="4"/>
        <v>0.03439624474</v>
      </c>
      <c r="L1469" s="98">
        <f t="shared" si="7"/>
        <v>0.2229451727</v>
      </c>
    </row>
    <row r="1470">
      <c r="A1470" s="20" t="s">
        <v>2226</v>
      </c>
      <c r="B1470" s="29" t="s">
        <v>2207</v>
      </c>
      <c r="C1470" s="50">
        <v>4235.0</v>
      </c>
      <c r="D1470" s="50">
        <v>13019.0</v>
      </c>
      <c r="E1470" s="98">
        <f t="shared" si="6"/>
        <v>2.074144038</v>
      </c>
      <c r="F1470" s="50">
        <v>13236.0</v>
      </c>
      <c r="G1470" s="98">
        <f t="shared" si="2"/>
        <v>0.01666794685</v>
      </c>
      <c r="H1470" s="50">
        <v>12629.0</v>
      </c>
      <c r="I1470" s="98">
        <f t="shared" si="3"/>
        <v>-0.04585977637</v>
      </c>
      <c r="J1470" s="50">
        <v>10446.0</v>
      </c>
      <c r="K1470" s="98">
        <f t="shared" si="4"/>
        <v>-0.1728561248</v>
      </c>
      <c r="L1470" s="98">
        <f t="shared" si="7"/>
        <v>1.466587957</v>
      </c>
    </row>
    <row r="1471">
      <c r="A1471" s="20" t="s">
        <v>2227</v>
      </c>
      <c r="B1471" s="29" t="s">
        <v>2207</v>
      </c>
      <c r="C1471" s="50">
        <v>15727.0</v>
      </c>
      <c r="D1471" s="50">
        <v>19323.0</v>
      </c>
      <c r="E1471" s="98">
        <f t="shared" si="6"/>
        <v>0.2286513639</v>
      </c>
      <c r="F1471" s="50">
        <v>19494.0</v>
      </c>
      <c r="G1471" s="98">
        <f t="shared" si="2"/>
        <v>0.008849557522</v>
      </c>
      <c r="H1471" s="50">
        <v>19901.0</v>
      </c>
      <c r="I1471" s="98">
        <f t="shared" si="3"/>
        <v>0.02087821894</v>
      </c>
      <c r="J1471" s="50">
        <v>18994.0</v>
      </c>
      <c r="K1471" s="98">
        <f t="shared" si="4"/>
        <v>-0.04557559922</v>
      </c>
      <c r="L1471" s="98">
        <f t="shared" si="7"/>
        <v>0.207731926</v>
      </c>
    </row>
    <row r="1472">
      <c r="A1472" s="20" t="s">
        <v>1830</v>
      </c>
      <c r="B1472" s="29" t="s">
        <v>2207</v>
      </c>
      <c r="C1472" s="50">
        <v>6920.0</v>
      </c>
      <c r="D1472" s="50">
        <v>10582.0</v>
      </c>
      <c r="E1472" s="98">
        <f t="shared" si="6"/>
        <v>0.5291907514</v>
      </c>
      <c r="F1472" s="50">
        <v>9578.0</v>
      </c>
      <c r="G1472" s="98">
        <f t="shared" si="2"/>
        <v>-0.09487809488</v>
      </c>
      <c r="H1472" s="50">
        <v>9423.0</v>
      </c>
      <c r="I1472" s="98">
        <f t="shared" si="3"/>
        <v>-0.01618291919</v>
      </c>
      <c r="J1472" s="50">
        <v>8514.0</v>
      </c>
      <c r="K1472" s="98">
        <f t="shared" si="4"/>
        <v>-0.0964660936</v>
      </c>
      <c r="L1472" s="98">
        <f t="shared" si="7"/>
        <v>0.2303468208</v>
      </c>
    </row>
    <row r="1473">
      <c r="A1473" s="20" t="s">
        <v>1059</v>
      </c>
      <c r="B1473" s="29" t="s">
        <v>2207</v>
      </c>
      <c r="C1473" s="50">
        <v>2447.0</v>
      </c>
      <c r="D1473" s="50">
        <v>10451.0</v>
      </c>
      <c r="E1473" s="98">
        <f t="shared" si="6"/>
        <v>3.270944013</v>
      </c>
      <c r="F1473" s="50">
        <v>9900.0</v>
      </c>
      <c r="G1473" s="98">
        <f t="shared" si="2"/>
        <v>-0.05272222754</v>
      </c>
      <c r="H1473" s="50">
        <v>9261.0</v>
      </c>
      <c r="I1473" s="98">
        <f t="shared" si="3"/>
        <v>-0.06454545455</v>
      </c>
      <c r="J1473" s="50">
        <v>8452.0</v>
      </c>
      <c r="K1473" s="98">
        <f t="shared" si="4"/>
        <v>-0.08735557715</v>
      </c>
      <c r="L1473" s="98">
        <f t="shared" si="7"/>
        <v>2.454025337</v>
      </c>
    </row>
    <row r="1474">
      <c r="A1474" s="20" t="s">
        <v>2228</v>
      </c>
      <c r="B1474" s="29" t="s">
        <v>2207</v>
      </c>
      <c r="C1474" s="50">
        <v>1202.0</v>
      </c>
      <c r="D1474" s="50">
        <v>10122.0</v>
      </c>
      <c r="E1474" s="98">
        <f t="shared" si="6"/>
        <v>7.420965058</v>
      </c>
      <c r="F1474" s="50">
        <v>10681.0</v>
      </c>
      <c r="G1474" s="98">
        <f t="shared" si="2"/>
        <v>0.05522623987</v>
      </c>
      <c r="H1474" s="50">
        <v>11080.0</v>
      </c>
      <c r="I1474" s="98">
        <f t="shared" si="3"/>
        <v>0.0373560528</v>
      </c>
      <c r="J1474" s="50">
        <v>10211.0</v>
      </c>
      <c r="K1474" s="98">
        <f t="shared" si="4"/>
        <v>-0.07842960289</v>
      </c>
      <c r="L1474" s="98">
        <f t="shared" si="7"/>
        <v>7.495008319</v>
      </c>
    </row>
    <row r="1475">
      <c r="A1475" s="20" t="s">
        <v>2100</v>
      </c>
      <c r="B1475" s="29" t="s">
        <v>2207</v>
      </c>
      <c r="C1475" s="50">
        <v>9511.0</v>
      </c>
      <c r="D1475" s="50">
        <v>19006.0</v>
      </c>
      <c r="E1475" s="98">
        <f t="shared" si="6"/>
        <v>0.9983177374</v>
      </c>
      <c r="F1475" s="50">
        <v>19464.0</v>
      </c>
      <c r="G1475" s="98">
        <f t="shared" si="2"/>
        <v>0.02409765337</v>
      </c>
      <c r="H1475" s="50">
        <v>21181.0</v>
      </c>
      <c r="I1475" s="98">
        <f t="shared" si="3"/>
        <v>0.08821413892</v>
      </c>
      <c r="J1475" s="50">
        <v>20191.0</v>
      </c>
      <c r="K1475" s="98">
        <f t="shared" si="4"/>
        <v>-0.04674000283</v>
      </c>
      <c r="L1475" s="98">
        <f t="shared" si="7"/>
        <v>1.122910314</v>
      </c>
    </row>
    <row r="1476">
      <c r="A1476" s="20" t="s">
        <v>1455</v>
      </c>
      <c r="B1476" s="29" t="s">
        <v>2207</v>
      </c>
      <c r="C1476" s="50">
        <v>6846.0</v>
      </c>
      <c r="D1476" s="50">
        <v>10521.0</v>
      </c>
      <c r="E1476" s="98">
        <f t="shared" si="6"/>
        <v>0.536809816</v>
      </c>
      <c r="F1476" s="50">
        <v>10714.0</v>
      </c>
      <c r="G1476" s="98">
        <f t="shared" si="2"/>
        <v>0.01834426385</v>
      </c>
      <c r="H1476" s="50">
        <v>10092.0</v>
      </c>
      <c r="I1476" s="98">
        <f t="shared" si="3"/>
        <v>-0.05805488146</v>
      </c>
      <c r="J1476" s="50">
        <v>8748.0</v>
      </c>
      <c r="K1476" s="98">
        <f t="shared" si="4"/>
        <v>-0.1331747919</v>
      </c>
      <c r="L1476" s="98">
        <f t="shared" si="7"/>
        <v>0.277826468</v>
      </c>
    </row>
    <row r="1477">
      <c r="A1477" s="20" t="s">
        <v>2229</v>
      </c>
      <c r="B1477" s="29" t="s">
        <v>2207</v>
      </c>
      <c r="C1477" s="50">
        <v>3044.0</v>
      </c>
      <c r="D1477" s="50">
        <v>11056.0</v>
      </c>
      <c r="E1477" s="98">
        <f t="shared" si="6"/>
        <v>2.632063075</v>
      </c>
      <c r="F1477" s="50">
        <v>11434.0</v>
      </c>
      <c r="G1477" s="98">
        <f t="shared" si="2"/>
        <v>0.03418958032</v>
      </c>
      <c r="H1477" s="50">
        <v>13859.0</v>
      </c>
      <c r="I1477" s="98">
        <f t="shared" si="3"/>
        <v>0.2120867588</v>
      </c>
      <c r="J1477" s="50">
        <v>11951.0</v>
      </c>
      <c r="K1477" s="98">
        <f t="shared" si="4"/>
        <v>-0.1376722707</v>
      </c>
      <c r="L1477" s="98">
        <f t="shared" si="7"/>
        <v>2.9260841</v>
      </c>
    </row>
    <row r="1478">
      <c r="A1478" s="20" t="s">
        <v>2230</v>
      </c>
      <c r="B1478" s="29" t="s">
        <v>2207</v>
      </c>
      <c r="C1478" s="50">
        <v>15031.0</v>
      </c>
      <c r="D1478" s="50">
        <v>17448.0</v>
      </c>
      <c r="E1478" s="98">
        <f t="shared" si="6"/>
        <v>0.1608010112</v>
      </c>
      <c r="F1478" s="50">
        <v>18968.0</v>
      </c>
      <c r="G1478" s="98">
        <f t="shared" si="2"/>
        <v>0.08711600183</v>
      </c>
      <c r="H1478" s="50">
        <v>19826.0</v>
      </c>
      <c r="I1478" s="98">
        <f t="shared" si="3"/>
        <v>0.04523407845</v>
      </c>
      <c r="J1478" s="50">
        <v>19178.0</v>
      </c>
      <c r="K1478" s="98">
        <f t="shared" si="4"/>
        <v>-0.03268435388</v>
      </c>
      <c r="L1478" s="98">
        <f t="shared" si="7"/>
        <v>0.2758964806</v>
      </c>
    </row>
    <row r="1479">
      <c r="A1479" s="20" t="s">
        <v>1759</v>
      </c>
      <c r="B1479" s="29" t="s">
        <v>2207</v>
      </c>
      <c r="C1479" s="50">
        <v>14491.0</v>
      </c>
      <c r="D1479" s="50">
        <v>17866.0</v>
      </c>
      <c r="E1479" s="98">
        <f t="shared" si="6"/>
        <v>0.2329031813</v>
      </c>
      <c r="F1479" s="50">
        <v>16514.0</v>
      </c>
      <c r="G1479" s="98">
        <f t="shared" si="2"/>
        <v>-0.07567446547</v>
      </c>
      <c r="H1479" s="50">
        <v>16356.0</v>
      </c>
      <c r="I1479" s="98">
        <f t="shared" si="3"/>
        <v>-0.009567639579</v>
      </c>
      <c r="J1479" s="50">
        <v>15010.0</v>
      </c>
      <c r="K1479" s="98">
        <f t="shared" si="4"/>
        <v>-0.0822939594</v>
      </c>
      <c r="L1479" s="98">
        <f t="shared" si="7"/>
        <v>0.03581533366</v>
      </c>
    </row>
    <row r="1480">
      <c r="A1480" s="20" t="s">
        <v>2231</v>
      </c>
      <c r="B1480" s="29" t="s">
        <v>2207</v>
      </c>
      <c r="C1480" s="50">
        <v>4481.0</v>
      </c>
      <c r="D1480" s="50">
        <v>9274.0</v>
      </c>
      <c r="E1480" s="98">
        <f t="shared" si="6"/>
        <v>1.069627315</v>
      </c>
      <c r="F1480" s="50">
        <v>9370.0</v>
      </c>
      <c r="G1480" s="98">
        <f t="shared" si="2"/>
        <v>0.01035152038</v>
      </c>
      <c r="H1480" s="50">
        <v>10402.0</v>
      </c>
      <c r="I1480" s="98">
        <f t="shared" si="3"/>
        <v>0.1101387407</v>
      </c>
      <c r="J1480" s="50">
        <v>10835.0</v>
      </c>
      <c r="K1480" s="98">
        <f t="shared" si="4"/>
        <v>0.04162661027</v>
      </c>
      <c r="L1480" s="98">
        <f t="shared" si="7"/>
        <v>1.417987056</v>
      </c>
    </row>
    <row r="1481">
      <c r="A1481" s="20" t="s">
        <v>2232</v>
      </c>
      <c r="B1481" s="29" t="s">
        <v>2207</v>
      </c>
      <c r="C1481" s="50">
        <v>15810.0</v>
      </c>
      <c r="D1481" s="50">
        <v>21179.0</v>
      </c>
      <c r="E1481" s="98">
        <f t="shared" si="6"/>
        <v>0.3395951929</v>
      </c>
      <c r="F1481" s="50">
        <v>20589.0</v>
      </c>
      <c r="G1481" s="98">
        <f t="shared" si="2"/>
        <v>-0.02785778365</v>
      </c>
      <c r="H1481" s="50">
        <v>20167.0</v>
      </c>
      <c r="I1481" s="98">
        <f t="shared" si="3"/>
        <v>-0.02049638156</v>
      </c>
      <c r="J1481" s="50">
        <v>17892.0</v>
      </c>
      <c r="K1481" s="98">
        <f t="shared" si="4"/>
        <v>-0.1128080528</v>
      </c>
      <c r="L1481" s="98">
        <f t="shared" si="7"/>
        <v>0.1316888046</v>
      </c>
    </row>
    <row r="1482">
      <c r="A1482" s="20" t="s">
        <v>1135</v>
      </c>
      <c r="B1482" s="29" t="s">
        <v>2207</v>
      </c>
      <c r="C1482" s="50">
        <v>11147.0</v>
      </c>
      <c r="D1482" s="50">
        <v>15895.0</v>
      </c>
      <c r="E1482" s="98">
        <f t="shared" si="6"/>
        <v>0.4259442002</v>
      </c>
      <c r="F1482" s="50">
        <v>15867.0</v>
      </c>
      <c r="G1482" s="98">
        <f t="shared" si="2"/>
        <v>-0.001761560239</v>
      </c>
      <c r="H1482" s="50">
        <v>15938.0</v>
      </c>
      <c r="I1482" s="98">
        <f t="shared" si="3"/>
        <v>0.00447469591</v>
      </c>
      <c r="J1482" s="50">
        <v>14167.0</v>
      </c>
      <c r="K1482" s="98">
        <f t="shared" si="4"/>
        <v>-0.1111180826</v>
      </c>
      <c r="L1482" s="98">
        <f t="shared" si="7"/>
        <v>0.2709249125</v>
      </c>
    </row>
    <row r="1483">
      <c r="A1483" s="20" t="s">
        <v>2233</v>
      </c>
      <c r="B1483" s="29" t="s">
        <v>2207</v>
      </c>
      <c r="C1483" s="50">
        <v>2760.0</v>
      </c>
      <c r="D1483" s="50">
        <v>27312.0</v>
      </c>
      <c r="E1483" s="98">
        <f t="shared" si="6"/>
        <v>8.895652174</v>
      </c>
      <c r="F1483" s="50">
        <v>32720.0</v>
      </c>
      <c r="G1483" s="98">
        <f t="shared" si="2"/>
        <v>0.1980082015</v>
      </c>
      <c r="H1483" s="50">
        <v>38814.0</v>
      </c>
      <c r="I1483" s="98">
        <f t="shared" si="3"/>
        <v>0.1862469438</v>
      </c>
      <c r="J1483" s="50">
        <v>34734.0</v>
      </c>
      <c r="K1483" s="98">
        <f t="shared" si="4"/>
        <v>-0.1051167105</v>
      </c>
      <c r="L1483" s="98">
        <f t="shared" si="7"/>
        <v>11.58478261</v>
      </c>
    </row>
    <row r="1484">
      <c r="A1484" s="20" t="s">
        <v>562</v>
      </c>
      <c r="B1484" s="29" t="s">
        <v>2207</v>
      </c>
      <c r="C1484" s="50">
        <v>2061.0</v>
      </c>
      <c r="D1484" s="50">
        <v>8278.0</v>
      </c>
      <c r="E1484" s="98">
        <f t="shared" si="6"/>
        <v>3.016496846</v>
      </c>
      <c r="F1484" s="50">
        <v>8877.0</v>
      </c>
      <c r="G1484" s="98">
        <f t="shared" si="2"/>
        <v>0.07236047354</v>
      </c>
      <c r="H1484" s="50">
        <v>9122.0</v>
      </c>
      <c r="I1484" s="98">
        <f t="shared" si="3"/>
        <v>0.02759941422</v>
      </c>
      <c r="J1484" s="50">
        <v>7764.0</v>
      </c>
      <c r="K1484" s="98">
        <f t="shared" si="4"/>
        <v>-0.1488708617</v>
      </c>
      <c r="L1484" s="98">
        <f t="shared" si="7"/>
        <v>2.767103348</v>
      </c>
    </row>
    <row r="1485">
      <c r="A1485" s="20" t="s">
        <v>2234</v>
      </c>
      <c r="B1485" s="29" t="s">
        <v>2207</v>
      </c>
      <c r="C1485" s="50">
        <v>1813.0</v>
      </c>
      <c r="D1485" s="50">
        <v>7542.0</v>
      </c>
      <c r="E1485" s="98">
        <f t="shared" si="6"/>
        <v>3.159955874</v>
      </c>
      <c r="F1485" s="50">
        <v>7756.0</v>
      </c>
      <c r="G1485" s="98">
        <f t="shared" si="2"/>
        <v>0.02837443649</v>
      </c>
      <c r="H1485" s="50">
        <v>7809.0</v>
      </c>
      <c r="I1485" s="98">
        <f t="shared" si="3"/>
        <v>0.006833419288</v>
      </c>
      <c r="J1485" s="50">
        <v>6887.0</v>
      </c>
      <c r="K1485" s="98">
        <f t="shared" si="4"/>
        <v>-0.1180688949</v>
      </c>
      <c r="L1485" s="98">
        <f t="shared" si="7"/>
        <v>2.798676227</v>
      </c>
    </row>
    <row r="1486">
      <c r="A1486" s="20" t="s">
        <v>2235</v>
      </c>
      <c r="B1486" s="29" t="s">
        <v>2207</v>
      </c>
      <c r="C1486" s="50">
        <v>6113.0</v>
      </c>
      <c r="D1486" s="50">
        <v>14775.0</v>
      </c>
      <c r="E1486" s="98">
        <f t="shared" si="6"/>
        <v>1.416980206</v>
      </c>
      <c r="F1486" s="50">
        <v>13976.0</v>
      </c>
      <c r="G1486" s="98">
        <f t="shared" si="2"/>
        <v>-0.05407783418</v>
      </c>
      <c r="H1486" s="50">
        <v>13684.0</v>
      </c>
      <c r="I1486" s="98">
        <f t="shared" si="3"/>
        <v>-0.02089295936</v>
      </c>
      <c r="J1486" s="50">
        <v>12262.0</v>
      </c>
      <c r="K1486" s="98">
        <f t="shared" si="4"/>
        <v>-0.1039169833</v>
      </c>
      <c r="L1486" s="98">
        <f t="shared" si="7"/>
        <v>1.005889089</v>
      </c>
    </row>
    <row r="1487">
      <c r="A1487" s="20" t="s">
        <v>2236</v>
      </c>
      <c r="B1487" s="29" t="s">
        <v>2207</v>
      </c>
      <c r="C1487" s="50">
        <v>2324.0</v>
      </c>
      <c r="D1487" s="50">
        <v>9480.0</v>
      </c>
      <c r="E1487" s="98">
        <f t="shared" si="6"/>
        <v>3.079173838</v>
      </c>
      <c r="F1487" s="50">
        <v>9823.0</v>
      </c>
      <c r="G1487" s="98">
        <f t="shared" si="2"/>
        <v>0.0361814346</v>
      </c>
      <c r="H1487" s="50">
        <v>9533.0</v>
      </c>
      <c r="I1487" s="98">
        <f t="shared" si="3"/>
        <v>-0.02952254912</v>
      </c>
      <c r="J1487" s="50">
        <v>8163.0</v>
      </c>
      <c r="K1487" s="98">
        <f t="shared" si="4"/>
        <v>-0.1437113186</v>
      </c>
      <c r="L1487" s="98">
        <f t="shared" si="7"/>
        <v>2.512478485</v>
      </c>
    </row>
    <row r="1488">
      <c r="A1488" s="20" t="s">
        <v>631</v>
      </c>
      <c r="B1488" s="29" t="s">
        <v>2207</v>
      </c>
      <c r="C1488" s="50">
        <v>8631.0</v>
      </c>
      <c r="D1488" s="50">
        <v>12738.0</v>
      </c>
      <c r="E1488" s="98">
        <f t="shared" si="6"/>
        <v>0.4758428919</v>
      </c>
      <c r="F1488" s="50">
        <v>12180.0</v>
      </c>
      <c r="G1488" s="98">
        <f t="shared" si="2"/>
        <v>-0.043805935</v>
      </c>
      <c r="H1488" s="50">
        <v>12095.0</v>
      </c>
      <c r="I1488" s="98">
        <f t="shared" si="3"/>
        <v>-0.00697865353</v>
      </c>
      <c r="J1488" s="50">
        <v>11578.0</v>
      </c>
      <c r="K1488" s="98">
        <f t="shared" si="4"/>
        <v>-0.04274493592</v>
      </c>
      <c r="L1488" s="98">
        <f t="shared" si="7"/>
        <v>0.3414436334</v>
      </c>
    </row>
    <row r="1489">
      <c r="A1489" s="20" t="s">
        <v>1190</v>
      </c>
      <c r="B1489" s="29" t="s">
        <v>2207</v>
      </c>
      <c r="C1489" s="50">
        <v>813.0</v>
      </c>
      <c r="D1489" s="50">
        <v>10397.0</v>
      </c>
      <c r="E1489" s="98">
        <f t="shared" si="6"/>
        <v>11.78843788</v>
      </c>
      <c r="F1489" s="50">
        <v>9725.0</v>
      </c>
      <c r="G1489" s="98">
        <f t="shared" si="2"/>
        <v>-0.06463402905</v>
      </c>
      <c r="H1489" s="50">
        <v>10566.0</v>
      </c>
      <c r="I1489" s="98">
        <f t="shared" si="3"/>
        <v>0.0864781491</v>
      </c>
      <c r="J1489" s="50">
        <v>9880.0</v>
      </c>
      <c r="K1489" s="98">
        <f t="shared" si="4"/>
        <v>-0.06492523188</v>
      </c>
      <c r="L1489" s="98">
        <f t="shared" si="7"/>
        <v>11.15252153</v>
      </c>
    </row>
    <row r="1490">
      <c r="A1490" s="20" t="s">
        <v>439</v>
      </c>
      <c r="B1490" s="29" t="s">
        <v>2207</v>
      </c>
      <c r="C1490" s="50">
        <v>7104.0</v>
      </c>
      <c r="D1490" s="50">
        <v>12008.0</v>
      </c>
      <c r="E1490" s="98">
        <f t="shared" si="6"/>
        <v>0.6903153153</v>
      </c>
      <c r="F1490" s="50">
        <v>10922.0</v>
      </c>
      <c r="G1490" s="98">
        <f t="shared" si="2"/>
        <v>-0.09043970686</v>
      </c>
      <c r="H1490" s="50">
        <v>10210.0</v>
      </c>
      <c r="I1490" s="98">
        <f t="shared" si="3"/>
        <v>-0.06518952573</v>
      </c>
      <c r="J1490" s="50">
        <v>8071.0</v>
      </c>
      <c r="K1490" s="98">
        <f t="shared" si="4"/>
        <v>-0.2095004897</v>
      </c>
      <c r="L1490" s="98">
        <f t="shared" si="7"/>
        <v>0.1361204955</v>
      </c>
    </row>
    <row r="1491">
      <c r="A1491" s="20" t="s">
        <v>998</v>
      </c>
      <c r="B1491" s="29" t="s">
        <v>2207</v>
      </c>
      <c r="C1491" s="50">
        <v>11176.0</v>
      </c>
      <c r="D1491" s="50">
        <v>18721.0</v>
      </c>
      <c r="E1491" s="98">
        <f t="shared" si="6"/>
        <v>0.6751073729</v>
      </c>
      <c r="F1491" s="50">
        <v>17146.0</v>
      </c>
      <c r="G1491" s="98">
        <f t="shared" si="2"/>
        <v>-0.08413012125</v>
      </c>
      <c r="H1491" s="50">
        <v>17239.0</v>
      </c>
      <c r="I1491" s="98">
        <f t="shared" si="3"/>
        <v>0.005424005599</v>
      </c>
      <c r="J1491" s="50">
        <v>14874.0</v>
      </c>
      <c r="K1491" s="98">
        <f t="shared" si="4"/>
        <v>-0.1371889321</v>
      </c>
      <c r="L1491" s="98">
        <f t="shared" si="7"/>
        <v>0.3308876163</v>
      </c>
    </row>
    <row r="1492">
      <c r="A1492" s="20" t="s">
        <v>2237</v>
      </c>
      <c r="B1492" s="29" t="s">
        <v>2238</v>
      </c>
      <c r="C1492" s="50">
        <v>17948.0</v>
      </c>
      <c r="D1492" s="50">
        <v>21309.0</v>
      </c>
      <c r="E1492" s="98">
        <f t="shared" si="6"/>
        <v>0.1872632048</v>
      </c>
      <c r="F1492" s="50">
        <v>21178.0</v>
      </c>
      <c r="G1492" s="98">
        <f t="shared" si="2"/>
        <v>-0.006147637149</v>
      </c>
      <c r="H1492" s="50">
        <v>22623.0</v>
      </c>
      <c r="I1492" s="98">
        <f t="shared" si="3"/>
        <v>0.0682311833</v>
      </c>
      <c r="J1492" s="50">
        <v>24328.0</v>
      </c>
      <c r="K1492" s="98">
        <f t="shared" si="4"/>
        <v>0.07536577819</v>
      </c>
      <c r="L1492" s="98">
        <f t="shared" si="7"/>
        <v>0.3554713617</v>
      </c>
    </row>
    <row r="1493">
      <c r="A1493" s="20" t="s">
        <v>814</v>
      </c>
      <c r="B1493" s="29" t="s">
        <v>2238</v>
      </c>
      <c r="C1493" s="50">
        <v>18224.0</v>
      </c>
      <c r="D1493" s="50">
        <v>16316.0</v>
      </c>
      <c r="E1493" s="98">
        <f t="shared" si="6"/>
        <v>-0.1046971027</v>
      </c>
      <c r="F1493" s="50">
        <v>15017.0</v>
      </c>
      <c r="G1493" s="98">
        <f t="shared" si="2"/>
        <v>-0.07961510174</v>
      </c>
      <c r="H1493" s="50">
        <v>14277.0</v>
      </c>
      <c r="I1493" s="98">
        <f t="shared" si="3"/>
        <v>-0.04927748552</v>
      </c>
      <c r="J1493" s="50">
        <v>15589.0</v>
      </c>
      <c r="K1493" s="98">
        <f t="shared" si="4"/>
        <v>0.09189605659</v>
      </c>
      <c r="L1493" s="98">
        <f t="shared" si="7"/>
        <v>-0.1445895522</v>
      </c>
    </row>
    <row r="1494">
      <c r="A1494" s="20" t="s">
        <v>707</v>
      </c>
      <c r="B1494" s="29" t="s">
        <v>2238</v>
      </c>
      <c r="C1494" s="50">
        <v>28734.0</v>
      </c>
      <c r="D1494" s="50">
        <v>30659.0</v>
      </c>
      <c r="E1494" s="98">
        <f t="shared" si="6"/>
        <v>0.06699380525</v>
      </c>
      <c r="F1494" s="50">
        <v>30975.0</v>
      </c>
      <c r="G1494" s="98">
        <f t="shared" si="2"/>
        <v>0.01030692456</v>
      </c>
      <c r="H1494" s="50">
        <v>33685.0</v>
      </c>
      <c r="I1494" s="98">
        <f t="shared" si="3"/>
        <v>0.08748991122</v>
      </c>
      <c r="J1494" s="50">
        <v>34953.0</v>
      </c>
      <c r="K1494" s="98">
        <f t="shared" si="4"/>
        <v>0.03764286775</v>
      </c>
      <c r="L1494" s="98">
        <f t="shared" si="7"/>
        <v>0.2164334934</v>
      </c>
    </row>
    <row r="1495">
      <c r="A1495" s="20" t="s">
        <v>2239</v>
      </c>
      <c r="B1495" s="29" t="s">
        <v>2238</v>
      </c>
      <c r="C1495" s="50">
        <v>18580.0</v>
      </c>
      <c r="D1495" s="50">
        <v>30753.0</v>
      </c>
      <c r="E1495" s="98">
        <f t="shared" si="6"/>
        <v>0.6551668461</v>
      </c>
      <c r="F1495" s="50">
        <v>36093.0</v>
      </c>
      <c r="G1495" s="98">
        <f t="shared" si="2"/>
        <v>0.1736415959</v>
      </c>
      <c r="H1495" s="50">
        <v>38959.0</v>
      </c>
      <c r="I1495" s="98">
        <f t="shared" si="3"/>
        <v>0.079405979</v>
      </c>
      <c r="J1495" s="50">
        <v>39274.0</v>
      </c>
      <c r="K1495" s="98">
        <f t="shared" si="4"/>
        <v>0.008085423137</v>
      </c>
      <c r="L1495" s="98">
        <f t="shared" si="7"/>
        <v>1.113778256</v>
      </c>
    </row>
    <row r="1496">
      <c r="A1496" s="20" t="s">
        <v>1105</v>
      </c>
      <c r="B1496" s="29" t="s">
        <v>2238</v>
      </c>
      <c r="C1496" s="50">
        <v>38788.0</v>
      </c>
      <c r="D1496" s="50">
        <v>41652.0</v>
      </c>
      <c r="E1496" s="98">
        <f t="shared" si="6"/>
        <v>0.07383726926</v>
      </c>
      <c r="F1496" s="50">
        <v>40572.0</v>
      </c>
      <c r="G1496" s="98">
        <f t="shared" si="2"/>
        <v>-0.02592912705</v>
      </c>
      <c r="H1496" s="50">
        <v>42816.0</v>
      </c>
      <c r="I1496" s="98">
        <f t="shared" si="3"/>
        <v>0.05530908015</v>
      </c>
      <c r="J1496" s="50">
        <v>44645.0</v>
      </c>
      <c r="K1496" s="98">
        <f t="shared" si="4"/>
        <v>0.04271767564</v>
      </c>
      <c r="L1496" s="98">
        <f t="shared" si="7"/>
        <v>0.1510003094</v>
      </c>
    </row>
    <row r="1497">
      <c r="A1497" s="20" t="s">
        <v>633</v>
      </c>
      <c r="B1497" s="29" t="s">
        <v>2238</v>
      </c>
      <c r="C1497" s="50">
        <v>75034.0</v>
      </c>
      <c r="D1497" s="50">
        <v>126072.0</v>
      </c>
      <c r="E1497" s="98">
        <f t="shared" si="6"/>
        <v>0.6801983101</v>
      </c>
      <c r="F1497" s="50">
        <v>135512.0</v>
      </c>
      <c r="G1497" s="98">
        <f t="shared" si="2"/>
        <v>0.07487784758</v>
      </c>
      <c r="H1497" s="50">
        <v>140165.0</v>
      </c>
      <c r="I1497" s="98">
        <f t="shared" si="3"/>
        <v>0.03433644253</v>
      </c>
      <c r="J1497" s="50">
        <v>144888.0</v>
      </c>
      <c r="K1497" s="98">
        <f t="shared" si="4"/>
        <v>0.03369600114</v>
      </c>
      <c r="L1497" s="98">
        <f t="shared" si="7"/>
        <v>0.9309646294</v>
      </c>
    </row>
    <row r="1498">
      <c r="A1498" s="20" t="s">
        <v>2240</v>
      </c>
      <c r="B1498" s="29" t="s">
        <v>2238</v>
      </c>
      <c r="C1498" s="50">
        <v>46300.0</v>
      </c>
      <c r="D1498" s="50">
        <v>53335.0</v>
      </c>
      <c r="E1498" s="98">
        <f t="shared" si="6"/>
        <v>0.1519438445</v>
      </c>
      <c r="F1498" s="50">
        <v>51770.0</v>
      </c>
      <c r="G1498" s="98">
        <f t="shared" si="2"/>
        <v>-0.02934283304</v>
      </c>
      <c r="H1498" s="50">
        <v>56152.0</v>
      </c>
      <c r="I1498" s="98">
        <f t="shared" si="3"/>
        <v>0.08464361599</v>
      </c>
      <c r="J1498" s="50">
        <v>60710.0</v>
      </c>
      <c r="K1498" s="98">
        <f t="shared" si="4"/>
        <v>0.0811725317</v>
      </c>
      <c r="L1498" s="98">
        <f t="shared" si="7"/>
        <v>0.3112311015</v>
      </c>
    </row>
    <row r="1499">
      <c r="A1499" s="20" t="s">
        <v>2196</v>
      </c>
      <c r="B1499" s="29" t="s">
        <v>2238</v>
      </c>
      <c r="C1499" s="50">
        <v>49064.0</v>
      </c>
      <c r="D1499" s="50">
        <v>52188.0</v>
      </c>
      <c r="E1499" s="98">
        <f t="shared" si="6"/>
        <v>0.06367193869</v>
      </c>
      <c r="F1499" s="50">
        <v>52498.0</v>
      </c>
      <c r="G1499" s="98">
        <f t="shared" si="2"/>
        <v>0.00594006285</v>
      </c>
      <c r="H1499" s="50">
        <v>53750.0</v>
      </c>
      <c r="I1499" s="98">
        <f t="shared" si="3"/>
        <v>0.02384852756</v>
      </c>
      <c r="J1499" s="50">
        <v>58142.0</v>
      </c>
      <c r="K1499" s="98">
        <f t="shared" si="4"/>
        <v>0.08171162791</v>
      </c>
      <c r="L1499" s="98">
        <f t="shared" si="7"/>
        <v>0.1850236426</v>
      </c>
    </row>
    <row r="1500">
      <c r="A1500" s="20" t="s">
        <v>480</v>
      </c>
      <c r="B1500" s="29" t="s">
        <v>2238</v>
      </c>
      <c r="C1500" s="50">
        <v>35558.0</v>
      </c>
      <c r="D1500" s="50">
        <v>38951.0</v>
      </c>
      <c r="E1500" s="98">
        <f t="shared" si="6"/>
        <v>0.09542156477</v>
      </c>
      <c r="F1500" s="50">
        <v>38546.0</v>
      </c>
      <c r="G1500" s="98">
        <f t="shared" si="2"/>
        <v>-0.01039767914</v>
      </c>
      <c r="H1500" s="50">
        <v>38580.0</v>
      </c>
      <c r="I1500" s="98">
        <f t="shared" si="3"/>
        <v>0.0008820629897</v>
      </c>
      <c r="J1500" s="50">
        <v>43553.0</v>
      </c>
      <c r="K1500" s="98">
        <f t="shared" si="4"/>
        <v>0.128900985</v>
      </c>
      <c r="L1500" s="98">
        <f t="shared" si="7"/>
        <v>0.224843917</v>
      </c>
    </row>
    <row r="1501">
      <c r="A1501" s="20" t="s">
        <v>589</v>
      </c>
      <c r="B1501" s="29" t="s">
        <v>2238</v>
      </c>
      <c r="C1501" s="50">
        <v>18161.0</v>
      </c>
      <c r="D1501" s="50">
        <v>19337.0</v>
      </c>
      <c r="E1501" s="98">
        <f t="shared" si="6"/>
        <v>0.06475414349</v>
      </c>
      <c r="F1501" s="50">
        <v>20922.0</v>
      </c>
      <c r="G1501" s="98">
        <f t="shared" si="2"/>
        <v>0.08196721311</v>
      </c>
      <c r="H1501" s="50">
        <v>24286.0</v>
      </c>
      <c r="I1501" s="98">
        <f t="shared" si="3"/>
        <v>0.1607876876</v>
      </c>
      <c r="J1501" s="50">
        <v>25442.0</v>
      </c>
      <c r="K1501" s="98">
        <f t="shared" si="4"/>
        <v>0.04759944001</v>
      </c>
      <c r="L1501" s="98">
        <f t="shared" si="7"/>
        <v>0.4009140466</v>
      </c>
    </row>
    <row r="1502">
      <c r="A1502" s="107" t="s">
        <v>433</v>
      </c>
      <c r="B1502" s="108" t="s">
        <v>36</v>
      </c>
      <c r="C1502" s="23">
        <v>18704.0</v>
      </c>
      <c r="D1502" s="23">
        <v>71894.0</v>
      </c>
      <c r="E1502" s="98">
        <f t="shared" si="6"/>
        <v>2.843776732</v>
      </c>
      <c r="F1502" s="23">
        <v>83914.0</v>
      </c>
      <c r="G1502" s="98">
        <f t="shared" si="2"/>
        <v>0.1671905861</v>
      </c>
      <c r="H1502" s="23">
        <v>124823.0</v>
      </c>
      <c r="I1502" s="98">
        <f t="shared" si="3"/>
        <v>0.4875110232</v>
      </c>
      <c r="J1502" s="23">
        <v>124066.0</v>
      </c>
      <c r="K1502" s="98">
        <f t="shared" si="4"/>
        <v>-0.006064587456</v>
      </c>
      <c r="L1502" s="98">
        <f t="shared" si="7"/>
        <v>5.633126604</v>
      </c>
    </row>
    <row r="1503">
      <c r="A1503" s="107" t="s">
        <v>578</v>
      </c>
      <c r="B1503" s="108" t="s">
        <v>36</v>
      </c>
      <c r="C1503" s="23">
        <v>36786.0</v>
      </c>
      <c r="D1503" s="23">
        <v>138002.0</v>
      </c>
      <c r="E1503" s="98">
        <f t="shared" si="6"/>
        <v>2.751481542</v>
      </c>
      <c r="F1503" s="23">
        <v>210703.0</v>
      </c>
      <c r="G1503" s="98">
        <f t="shared" si="2"/>
        <v>0.5268112056</v>
      </c>
      <c r="H1503" s="23">
        <v>364977.0</v>
      </c>
      <c r="I1503" s="98">
        <f t="shared" si="3"/>
        <v>0.7321870121</v>
      </c>
      <c r="J1503" s="23">
        <v>409646.0</v>
      </c>
      <c r="K1503" s="98">
        <f t="shared" si="4"/>
        <v>0.1223885341</v>
      </c>
      <c r="L1503" s="98">
        <f t="shared" si="7"/>
        <v>10.13592127</v>
      </c>
    </row>
    <row r="1504">
      <c r="A1504" s="107" t="s">
        <v>683</v>
      </c>
      <c r="B1504" s="108" t="s">
        <v>36</v>
      </c>
      <c r="C1504" s="23">
        <v>53521.0</v>
      </c>
      <c r="D1504" s="23">
        <v>66565.0</v>
      </c>
      <c r="E1504" s="98">
        <f t="shared" si="6"/>
        <v>0.2437174193</v>
      </c>
      <c r="F1504" s="23">
        <v>81770.0</v>
      </c>
      <c r="G1504" s="98">
        <f t="shared" si="2"/>
        <v>0.2284233456</v>
      </c>
      <c r="H1504" s="23">
        <v>93541.0</v>
      </c>
      <c r="I1504" s="98">
        <f t="shared" si="3"/>
        <v>0.1439525498</v>
      </c>
      <c r="J1504" s="23">
        <v>97013.0</v>
      </c>
      <c r="K1504" s="98">
        <f t="shared" si="4"/>
        <v>0.03711741375</v>
      </c>
      <c r="L1504" s="98">
        <f t="shared" si="7"/>
        <v>0.8126156088</v>
      </c>
    </row>
    <row r="1505">
      <c r="A1505" s="107" t="s">
        <v>1025</v>
      </c>
      <c r="B1505" s="108" t="s">
        <v>36</v>
      </c>
      <c r="C1505" s="23">
        <v>62942.0</v>
      </c>
      <c r="D1505" s="23">
        <v>142029.0</v>
      </c>
      <c r="E1505" s="98">
        <f t="shared" si="6"/>
        <v>1.25650599</v>
      </c>
      <c r="F1505" s="23">
        <v>190508.0</v>
      </c>
      <c r="G1505" s="98">
        <f t="shared" si="2"/>
        <v>0.3413316999</v>
      </c>
      <c r="H1505" s="23">
        <v>252312.0</v>
      </c>
      <c r="I1505" s="98">
        <f t="shared" si="3"/>
        <v>0.3244168224</v>
      </c>
      <c r="J1505" s="23">
        <v>255727.0</v>
      </c>
      <c r="K1505" s="98">
        <f t="shared" si="4"/>
        <v>0.01353482989</v>
      </c>
      <c r="L1505" s="98">
        <f t="shared" si="7"/>
        <v>3.062899177</v>
      </c>
    </row>
    <row r="1506">
      <c r="A1506" s="107" t="s">
        <v>2241</v>
      </c>
      <c r="B1506" s="108" t="s">
        <v>36</v>
      </c>
      <c r="C1506" s="23">
        <v>9765.0</v>
      </c>
      <c r="D1506" s="23">
        <v>19745.0</v>
      </c>
      <c r="E1506" s="98">
        <f t="shared" si="6"/>
        <v>1.022017409</v>
      </c>
      <c r="F1506" s="23">
        <v>19460.0</v>
      </c>
      <c r="G1506" s="98">
        <f t="shared" si="2"/>
        <v>-0.01443403393</v>
      </c>
      <c r="H1506" s="23">
        <v>29486.0</v>
      </c>
      <c r="I1506" s="98">
        <f t="shared" si="3"/>
        <v>0.5152106886</v>
      </c>
      <c r="J1506" s="23">
        <v>28919.0</v>
      </c>
      <c r="K1506" s="98">
        <f t="shared" si="4"/>
        <v>-0.01922946483</v>
      </c>
      <c r="L1506" s="98">
        <f t="shared" si="7"/>
        <v>1.961495136</v>
      </c>
    </row>
    <row r="1507">
      <c r="A1507" s="107" t="s">
        <v>1330</v>
      </c>
      <c r="B1507" s="108" t="s">
        <v>36</v>
      </c>
      <c r="C1507" s="23">
        <v>37687.0</v>
      </c>
      <c r="D1507" s="23">
        <v>55153.0</v>
      </c>
      <c r="E1507" s="98">
        <f t="shared" si="6"/>
        <v>0.4634489346</v>
      </c>
      <c r="F1507" s="23">
        <v>61348.0</v>
      </c>
      <c r="G1507" s="98">
        <f t="shared" si="2"/>
        <v>0.112323899</v>
      </c>
      <c r="H1507" s="23">
        <v>69895.0</v>
      </c>
      <c r="I1507" s="98">
        <f t="shared" si="3"/>
        <v>0.1393199452</v>
      </c>
      <c r="J1507" s="23">
        <v>73184.0</v>
      </c>
      <c r="K1507" s="98">
        <f t="shared" si="4"/>
        <v>0.04705629873</v>
      </c>
      <c r="L1507" s="98">
        <f t="shared" si="7"/>
        <v>0.9418897763</v>
      </c>
    </row>
    <row r="1508">
      <c r="A1508" s="107" t="s">
        <v>699</v>
      </c>
      <c r="B1508" s="108" t="s">
        <v>36</v>
      </c>
      <c r="C1508" s="23">
        <v>189929.0</v>
      </c>
      <c r="D1508" s="23">
        <v>512886.0</v>
      </c>
      <c r="E1508" s="98">
        <f t="shared" si="6"/>
        <v>1.7004091</v>
      </c>
      <c r="F1508" s="23">
        <v>652089.0</v>
      </c>
      <c r="G1508" s="98">
        <f t="shared" si="2"/>
        <v>0.2714111908</v>
      </c>
      <c r="H1508" s="23">
        <v>833513.0</v>
      </c>
      <c r="I1508" s="98">
        <f t="shared" si="3"/>
        <v>0.2782196909</v>
      </c>
      <c r="J1508" s="23">
        <v>837340.0</v>
      </c>
      <c r="K1508" s="98">
        <f t="shared" si="4"/>
        <v>0.004591410092</v>
      </c>
      <c r="L1508" s="98">
        <f t="shared" si="7"/>
        <v>3.408700093</v>
      </c>
    </row>
    <row r="1509">
      <c r="A1509" s="107" t="s">
        <v>291</v>
      </c>
      <c r="B1509" s="108" t="s">
        <v>36</v>
      </c>
      <c r="C1509" s="23">
        <v>25886.0</v>
      </c>
      <c r="D1509" s="23">
        <v>37368.0</v>
      </c>
      <c r="E1509" s="98">
        <f t="shared" si="6"/>
        <v>0.4435602256</v>
      </c>
      <c r="F1509" s="23">
        <v>48224.0</v>
      </c>
      <c r="G1509" s="98">
        <f t="shared" si="2"/>
        <v>0.2905159495</v>
      </c>
      <c r="H1509" s="23">
        <v>70812.0</v>
      </c>
      <c r="I1509" s="98">
        <f t="shared" si="3"/>
        <v>0.4683974784</v>
      </c>
      <c r="J1509" s="23">
        <v>72219.0</v>
      </c>
      <c r="K1509" s="98">
        <f t="shared" si="4"/>
        <v>0.01986951364</v>
      </c>
      <c r="L1509" s="98">
        <f t="shared" si="7"/>
        <v>1.789886425</v>
      </c>
    </row>
    <row r="1510">
      <c r="A1510" s="107" t="s">
        <v>167</v>
      </c>
      <c r="B1510" s="108" t="s">
        <v>36</v>
      </c>
      <c r="C1510" s="23">
        <v>187944.0</v>
      </c>
      <c r="D1510" s="23">
        <v>537231.0</v>
      </c>
      <c r="E1510" s="98">
        <f t="shared" si="6"/>
        <v>1.858463159</v>
      </c>
      <c r="F1510" s="23">
        <v>629154.0</v>
      </c>
      <c r="G1510" s="98">
        <f t="shared" si="2"/>
        <v>0.1711051671</v>
      </c>
      <c r="H1510" s="23">
        <v>690730.0</v>
      </c>
      <c r="I1510" s="98">
        <f t="shared" si="3"/>
        <v>0.09787110946</v>
      </c>
      <c r="J1510" s="23">
        <v>652040.0</v>
      </c>
      <c r="K1510" s="98">
        <f t="shared" si="4"/>
        <v>-0.05601320342</v>
      </c>
      <c r="L1510" s="98">
        <f t="shared" si="7"/>
        <v>2.46933129</v>
      </c>
    </row>
    <row r="1511">
      <c r="A1511" s="107" t="s">
        <v>2242</v>
      </c>
      <c r="B1511" s="108" t="s">
        <v>36</v>
      </c>
      <c r="C1511" s="23">
        <v>38570.0</v>
      </c>
      <c r="D1511" s="23">
        <v>33569.0</v>
      </c>
      <c r="E1511" s="98">
        <f t="shared" si="6"/>
        <v>-0.1296603578</v>
      </c>
      <c r="F1511" s="23">
        <v>32885.0</v>
      </c>
      <c r="G1511" s="98">
        <f t="shared" si="2"/>
        <v>-0.02037594209</v>
      </c>
      <c r="H1511" s="23">
        <v>34728.0</v>
      </c>
      <c r="I1511" s="98">
        <f t="shared" si="3"/>
        <v>0.05604378896</v>
      </c>
      <c r="J1511" s="23">
        <v>36766.0</v>
      </c>
      <c r="K1511" s="98">
        <f t="shared" si="4"/>
        <v>0.05868463488</v>
      </c>
      <c r="L1511" s="98">
        <f t="shared" si="7"/>
        <v>-0.04677210267</v>
      </c>
    </row>
    <row r="1512">
      <c r="A1512" s="107" t="s">
        <v>1750</v>
      </c>
      <c r="B1512" s="108" t="s">
        <v>36</v>
      </c>
      <c r="C1512" s="23">
        <v>58061.0</v>
      </c>
      <c r="D1512" s="23">
        <v>125657.0</v>
      </c>
      <c r="E1512" s="98">
        <f t="shared" si="6"/>
        <v>1.164223834</v>
      </c>
      <c r="F1512" s="23">
        <v>159881.0</v>
      </c>
      <c r="G1512" s="98">
        <f t="shared" si="2"/>
        <v>0.2723604734</v>
      </c>
      <c r="H1512" s="23">
        <v>187143.0</v>
      </c>
      <c r="I1512" s="98">
        <f t="shared" si="3"/>
        <v>0.17051432</v>
      </c>
      <c r="J1512" s="23">
        <v>197318.0</v>
      </c>
      <c r="K1512" s="98">
        <f t="shared" si="4"/>
        <v>0.0543701875</v>
      </c>
      <c r="L1512" s="98">
        <f t="shared" si="7"/>
        <v>2.39846024</v>
      </c>
    </row>
    <row r="1513">
      <c r="A1513" s="107" t="s">
        <v>1261</v>
      </c>
      <c r="B1513" s="108" t="s">
        <v>36</v>
      </c>
      <c r="C1513" s="23">
        <v>52286.0</v>
      </c>
      <c r="D1513" s="23">
        <v>114426.0</v>
      </c>
      <c r="E1513" s="98">
        <f t="shared" si="6"/>
        <v>1.188463451</v>
      </c>
      <c r="F1513" s="23">
        <v>162334.0</v>
      </c>
      <c r="G1513" s="98">
        <f t="shared" si="2"/>
        <v>0.418681069</v>
      </c>
      <c r="H1513" s="23">
        <v>212208.0</v>
      </c>
      <c r="I1513" s="98">
        <f t="shared" si="3"/>
        <v>0.3072307711</v>
      </c>
      <c r="J1513" s="23">
        <v>217077.0</v>
      </c>
      <c r="K1513" s="98">
        <f t="shared" si="4"/>
        <v>0.02294446958</v>
      </c>
      <c r="L1513" s="98">
        <f t="shared" si="7"/>
        <v>3.151723215</v>
      </c>
    </row>
    <row r="1514">
      <c r="A1514" s="107" t="s">
        <v>2243</v>
      </c>
      <c r="B1514" s="108" t="s">
        <v>36</v>
      </c>
      <c r="C1514" s="23">
        <v>55538.0</v>
      </c>
      <c r="D1514" s="23">
        <v>94734.0</v>
      </c>
      <c r="E1514" s="98">
        <f t="shared" si="6"/>
        <v>0.7057510173</v>
      </c>
      <c r="F1514" s="23">
        <v>104925.0</v>
      </c>
      <c r="G1514" s="98">
        <f t="shared" si="2"/>
        <v>0.1075748939</v>
      </c>
      <c r="H1514" s="23">
        <v>147209.0</v>
      </c>
      <c r="I1514" s="98">
        <f t="shared" si="3"/>
        <v>0.4029926138</v>
      </c>
      <c r="J1514" s="23">
        <v>161238.0</v>
      </c>
      <c r="K1514" s="98">
        <f t="shared" si="4"/>
        <v>0.09529987976</v>
      </c>
      <c r="L1514" s="98">
        <f t="shared" si="7"/>
        <v>1.903201412</v>
      </c>
    </row>
    <row r="1515">
      <c r="A1515" s="107" t="s">
        <v>154</v>
      </c>
      <c r="B1515" s="108" t="s">
        <v>36</v>
      </c>
      <c r="C1515" s="23">
        <v>50861.0</v>
      </c>
      <c r="D1515" s="23">
        <v>74704.0</v>
      </c>
      <c r="E1515" s="98">
        <f t="shared" si="6"/>
        <v>0.4687874796</v>
      </c>
      <c r="F1515" s="23">
        <v>82694.0</v>
      </c>
      <c r="G1515" s="98">
        <f t="shared" si="2"/>
        <v>0.1069554508</v>
      </c>
      <c r="H1515" s="23">
        <v>110445.0</v>
      </c>
      <c r="I1515" s="98">
        <f t="shared" si="3"/>
        <v>0.3355866206</v>
      </c>
      <c r="J1515" s="23">
        <v>125732.0</v>
      </c>
      <c r="K1515" s="98">
        <f t="shared" si="4"/>
        <v>0.1384127846</v>
      </c>
      <c r="L1515" s="98">
        <f t="shared" si="7"/>
        <v>1.472070938</v>
      </c>
    </row>
    <row r="1516">
      <c r="A1516" s="107" t="s">
        <v>2244</v>
      </c>
      <c r="B1516" s="108" t="s">
        <v>36</v>
      </c>
      <c r="C1516" s="23">
        <v>16336.0</v>
      </c>
      <c r="D1516" s="23">
        <v>21318.0</v>
      </c>
      <c r="E1516" s="98">
        <f t="shared" si="6"/>
        <v>0.304970617</v>
      </c>
      <c r="F1516" s="23">
        <v>22155.0</v>
      </c>
      <c r="G1516" s="98">
        <f t="shared" si="2"/>
        <v>0.03926259499</v>
      </c>
      <c r="H1516" s="23">
        <v>33069.0</v>
      </c>
      <c r="I1516" s="98">
        <f t="shared" si="3"/>
        <v>0.492620176</v>
      </c>
      <c r="J1516" s="23">
        <v>37706.0</v>
      </c>
      <c r="K1516" s="98">
        <f t="shared" si="4"/>
        <v>0.1402219601</v>
      </c>
      <c r="L1516" s="98">
        <f t="shared" si="7"/>
        <v>1.308153771</v>
      </c>
    </row>
    <row r="1517">
      <c r="A1517" s="107" t="s">
        <v>64</v>
      </c>
      <c r="B1517" s="108" t="s">
        <v>36</v>
      </c>
      <c r="C1517" s="23">
        <v>68860.0</v>
      </c>
      <c r="D1517" s="23">
        <v>215902.0</v>
      </c>
      <c r="E1517" s="98">
        <f t="shared" si="6"/>
        <v>2.135376125</v>
      </c>
      <c r="F1517" s="23">
        <v>259174.0</v>
      </c>
      <c r="G1517" s="98">
        <f t="shared" si="2"/>
        <v>0.2004242666</v>
      </c>
      <c r="H1517" s="23">
        <v>301129.0</v>
      </c>
      <c r="I1517" s="98">
        <f t="shared" si="3"/>
        <v>0.1618796639</v>
      </c>
      <c r="J1517" s="23">
        <v>309353.0</v>
      </c>
      <c r="K1517" s="98">
        <f t="shared" si="4"/>
        <v>0.02731055461</v>
      </c>
      <c r="L1517" s="98">
        <f t="shared" si="7"/>
        <v>3.492492013</v>
      </c>
    </row>
    <row r="1518">
      <c r="A1518" s="107" t="s">
        <v>477</v>
      </c>
      <c r="B1518" s="108" t="s">
        <v>36</v>
      </c>
      <c r="C1518" s="23">
        <v>24579.0</v>
      </c>
      <c r="D1518" s="23">
        <v>26999.0</v>
      </c>
      <c r="E1518" s="98">
        <f t="shared" si="6"/>
        <v>0.09845803328</v>
      </c>
      <c r="F1518" s="23">
        <v>36572.0</v>
      </c>
      <c r="G1518" s="98">
        <f t="shared" si="2"/>
        <v>0.3545686877</v>
      </c>
      <c r="H1518" s="23">
        <v>36834.0</v>
      </c>
      <c r="I1518" s="98">
        <f t="shared" si="3"/>
        <v>0.007163950563</v>
      </c>
      <c r="J1518" s="23">
        <v>42274.0</v>
      </c>
      <c r="K1518" s="98">
        <f t="shared" si="4"/>
        <v>0.1476896346</v>
      </c>
      <c r="L1518" s="98">
        <f t="shared" si="7"/>
        <v>0.7199235119</v>
      </c>
    </row>
    <row r="1519">
      <c r="A1519" s="107" t="s">
        <v>1019</v>
      </c>
      <c r="B1519" s="108" t="s">
        <v>36</v>
      </c>
      <c r="C1519" s="23">
        <v>27162.0</v>
      </c>
      <c r="D1519" s="23">
        <v>38820.0</v>
      </c>
      <c r="E1519" s="98">
        <f t="shared" si="6"/>
        <v>0.4292025624</v>
      </c>
      <c r="F1519" s="23">
        <v>47991.0</v>
      </c>
      <c r="G1519" s="98">
        <f t="shared" si="2"/>
        <v>0.236244204</v>
      </c>
      <c r="H1519" s="23">
        <v>65132.0</v>
      </c>
      <c r="I1519" s="98">
        <f t="shared" si="3"/>
        <v>0.3571711363</v>
      </c>
      <c r="J1519" s="23">
        <v>74390.0</v>
      </c>
      <c r="K1519" s="98">
        <f t="shared" si="4"/>
        <v>0.1421421114</v>
      </c>
      <c r="L1519" s="98">
        <f t="shared" si="7"/>
        <v>1.738752669</v>
      </c>
    </row>
    <row r="1520">
      <c r="A1520" s="107" t="s">
        <v>1545</v>
      </c>
      <c r="B1520" s="108" t="s">
        <v>36</v>
      </c>
      <c r="C1520" s="23">
        <v>23539.0</v>
      </c>
      <c r="D1520" s="23">
        <v>26781.0</v>
      </c>
      <c r="E1520" s="98">
        <f t="shared" si="6"/>
        <v>0.1377288755</v>
      </c>
      <c r="F1520" s="23">
        <v>24905.0</v>
      </c>
      <c r="G1520" s="98">
        <f t="shared" si="2"/>
        <v>-0.07004966207</v>
      </c>
      <c r="H1520" s="23">
        <v>27830.0</v>
      </c>
      <c r="I1520" s="98">
        <f t="shared" si="3"/>
        <v>0.1174462959</v>
      </c>
      <c r="J1520" s="23">
        <v>29632.0</v>
      </c>
      <c r="K1520" s="98">
        <f t="shared" si="4"/>
        <v>0.06475026949</v>
      </c>
      <c r="L1520" s="98">
        <f t="shared" si="7"/>
        <v>0.2588470198</v>
      </c>
    </row>
    <row r="1521">
      <c r="A1521" s="107" t="s">
        <v>247</v>
      </c>
      <c r="B1521" s="108" t="s">
        <v>36</v>
      </c>
      <c r="C1521" s="23">
        <v>55511.0</v>
      </c>
      <c r="D1521" s="23">
        <v>140197.0</v>
      </c>
      <c r="E1521" s="98">
        <f t="shared" si="6"/>
        <v>1.525571508</v>
      </c>
      <c r="F1521" s="23">
        <v>193545.0</v>
      </c>
      <c r="G1521" s="98">
        <f t="shared" si="2"/>
        <v>0.3805216945</v>
      </c>
      <c r="H1521" s="23">
        <v>305209.0</v>
      </c>
      <c r="I1521" s="98">
        <f t="shared" si="3"/>
        <v>0.5769407631</v>
      </c>
      <c r="J1521" s="23">
        <v>328344.0</v>
      </c>
      <c r="K1521" s="98">
        <f t="shared" si="4"/>
        <v>0.07580051702</v>
      </c>
      <c r="L1521" s="98">
        <f t="shared" si="7"/>
        <v>4.914935778</v>
      </c>
    </row>
    <row r="1522">
      <c r="A1522" s="107" t="s">
        <v>342</v>
      </c>
      <c r="B1522" s="108" t="s">
        <v>36</v>
      </c>
      <c r="C1522" s="23">
        <v>36589.0</v>
      </c>
      <c r="D1522" s="23">
        <v>43187.0</v>
      </c>
      <c r="E1522" s="98">
        <f t="shared" si="6"/>
        <v>0.1803274208</v>
      </c>
      <c r="F1522" s="23">
        <v>45047.0</v>
      </c>
      <c r="G1522" s="98">
        <f t="shared" si="2"/>
        <v>0.04306851599</v>
      </c>
      <c r="H1522" s="23">
        <v>49319.0</v>
      </c>
      <c r="I1522" s="98">
        <f t="shared" si="3"/>
        <v>0.09483428419</v>
      </c>
      <c r="J1522" s="23">
        <v>50181.0</v>
      </c>
      <c r="K1522" s="98">
        <f t="shared" si="4"/>
        <v>0.01747805106</v>
      </c>
      <c r="L1522" s="98">
        <f t="shared" si="7"/>
        <v>0.3714777665</v>
      </c>
    </row>
    <row r="1523">
      <c r="A1523" s="20" t="s">
        <v>2245</v>
      </c>
      <c r="B1523" s="29" t="s">
        <v>2246</v>
      </c>
      <c r="C1523" s="50">
        <v>41343.0</v>
      </c>
      <c r="D1523" s="50">
        <v>85136.0</v>
      </c>
      <c r="E1523" s="98">
        <f t="shared" si="6"/>
        <v>1.059260334</v>
      </c>
      <c r="F1523" s="50">
        <v>94997.0</v>
      </c>
      <c r="G1523" s="98">
        <f t="shared" si="2"/>
        <v>0.1158264424</v>
      </c>
      <c r="H1523" s="50">
        <v>127610.0</v>
      </c>
      <c r="I1523" s="98">
        <f t="shared" si="3"/>
        <v>0.3433055781</v>
      </c>
      <c r="J1523" s="50">
        <v>166770.0</v>
      </c>
      <c r="K1523" s="98">
        <f t="shared" si="4"/>
        <v>0.3068725022</v>
      </c>
      <c r="L1523" s="98">
        <f t="shared" si="7"/>
        <v>3.033814672</v>
      </c>
    </row>
    <row r="1524">
      <c r="A1524" s="20" t="s">
        <v>2247</v>
      </c>
      <c r="B1524" s="29" t="s">
        <v>2246</v>
      </c>
      <c r="C1524" s="50">
        <v>7875.0</v>
      </c>
      <c r="D1524" s="50">
        <v>18297.0</v>
      </c>
      <c r="E1524" s="98">
        <f t="shared" si="6"/>
        <v>1.323428571</v>
      </c>
      <c r="F1524" s="50">
        <v>18680.0</v>
      </c>
      <c r="G1524" s="98">
        <f t="shared" si="2"/>
        <v>0.02093239329</v>
      </c>
      <c r="H1524" s="50">
        <v>18077.0</v>
      </c>
      <c r="I1524" s="98">
        <f t="shared" si="3"/>
        <v>-0.03228051392</v>
      </c>
      <c r="J1524" s="50">
        <v>23265.0</v>
      </c>
      <c r="K1524" s="98">
        <f t="shared" si="4"/>
        <v>0.2869945234</v>
      </c>
      <c r="L1524" s="98">
        <f t="shared" si="7"/>
        <v>1.954285714</v>
      </c>
    </row>
    <row r="1525">
      <c r="A1525" s="20" t="s">
        <v>2248</v>
      </c>
      <c r="B1525" s="29" t="s">
        <v>2246</v>
      </c>
      <c r="C1525" s="50">
        <v>36300.0</v>
      </c>
      <c r="D1525" s="50">
        <v>144828.0</v>
      </c>
      <c r="E1525" s="98">
        <f t="shared" si="6"/>
        <v>2.989752066</v>
      </c>
      <c r="F1525" s="50">
        <v>148364.0</v>
      </c>
      <c r="G1525" s="98">
        <f t="shared" si="2"/>
        <v>0.02441516834</v>
      </c>
      <c r="H1525" s="50">
        <v>163641.0</v>
      </c>
      <c r="I1525" s="98">
        <f t="shared" si="3"/>
        <v>0.1029697231</v>
      </c>
      <c r="J1525" s="50">
        <v>202243.0</v>
      </c>
      <c r="K1525" s="98">
        <f t="shared" si="4"/>
        <v>0.2358944274</v>
      </c>
      <c r="L1525" s="98">
        <f t="shared" si="7"/>
        <v>4.571432507</v>
      </c>
    </row>
    <row r="1526">
      <c r="A1526" s="20" t="s">
        <v>2249</v>
      </c>
      <c r="B1526" s="29" t="s">
        <v>2246</v>
      </c>
      <c r="C1526" s="50">
        <v>12151.0</v>
      </c>
      <c r="D1526" s="50">
        <v>31619.0</v>
      </c>
      <c r="E1526" s="98">
        <f t="shared" si="6"/>
        <v>1.602172661</v>
      </c>
      <c r="F1526" s="50">
        <v>55095.0</v>
      </c>
      <c r="G1526" s="98">
        <f t="shared" si="2"/>
        <v>0.7424649736</v>
      </c>
      <c r="H1526" s="50">
        <v>57775.0</v>
      </c>
      <c r="I1526" s="98">
        <f t="shared" si="3"/>
        <v>0.04864325256</v>
      </c>
      <c r="J1526" s="50">
        <v>61739.0</v>
      </c>
      <c r="K1526" s="98">
        <f t="shared" si="4"/>
        <v>0.06861099091</v>
      </c>
      <c r="L1526" s="98">
        <f t="shared" si="7"/>
        <v>4.080980989</v>
      </c>
    </row>
    <row r="1527">
      <c r="A1527" s="20" t="s">
        <v>2250</v>
      </c>
      <c r="B1527" s="29" t="s">
        <v>2246</v>
      </c>
      <c r="C1527" s="50">
        <v>10867.0</v>
      </c>
      <c r="D1527" s="50">
        <v>14770.0</v>
      </c>
      <c r="E1527" s="98">
        <f t="shared" si="6"/>
        <v>0.3591607619</v>
      </c>
      <c r="F1527" s="50">
        <v>15030.0</v>
      </c>
      <c r="G1527" s="98">
        <f t="shared" si="2"/>
        <v>0.01760324983</v>
      </c>
      <c r="H1527" s="50">
        <v>19567.0</v>
      </c>
      <c r="I1527" s="98">
        <f t="shared" si="3"/>
        <v>0.3018629408</v>
      </c>
      <c r="J1527" s="50">
        <v>30826.0</v>
      </c>
      <c r="K1527" s="98">
        <f t="shared" si="4"/>
        <v>0.575407574</v>
      </c>
      <c r="L1527" s="98">
        <f t="shared" si="7"/>
        <v>1.836661452</v>
      </c>
    </row>
    <row r="1528">
      <c r="A1528" s="20" t="s">
        <v>2251</v>
      </c>
      <c r="B1528" s="29" t="s">
        <v>2246</v>
      </c>
      <c r="C1528" s="50">
        <v>11029.0</v>
      </c>
      <c r="D1528" s="50">
        <v>12008.0</v>
      </c>
      <c r="E1528" s="98">
        <f t="shared" si="6"/>
        <v>0.0887659806</v>
      </c>
      <c r="F1528" s="50">
        <v>12773.0</v>
      </c>
      <c r="G1528" s="98">
        <f t="shared" si="2"/>
        <v>0.06370752831</v>
      </c>
      <c r="H1528" s="50">
        <v>14394.0</v>
      </c>
      <c r="I1528" s="98">
        <f t="shared" si="3"/>
        <v>0.1269083222</v>
      </c>
      <c r="J1528" s="50">
        <v>18528.0</v>
      </c>
      <c r="K1528" s="98">
        <f t="shared" si="4"/>
        <v>0.2872030013</v>
      </c>
      <c r="L1528" s="98">
        <f t="shared" si="7"/>
        <v>0.6799347176</v>
      </c>
    </row>
    <row r="1529">
      <c r="A1529" s="20" t="s">
        <v>2252</v>
      </c>
      <c r="B1529" s="29" t="s">
        <v>2253</v>
      </c>
      <c r="C1529" s="50">
        <v>5412.0</v>
      </c>
      <c r="D1529" s="50">
        <v>3415.0</v>
      </c>
      <c r="E1529" s="98">
        <f t="shared" si="6"/>
        <v>-0.3689948263</v>
      </c>
      <c r="F1529" s="50">
        <v>2453.0</v>
      </c>
      <c r="G1529" s="98">
        <f t="shared" si="2"/>
        <v>-0.2816983895</v>
      </c>
      <c r="H1529" s="50">
        <v>2221.0</v>
      </c>
      <c r="I1529" s="98">
        <f t="shared" si="3"/>
        <v>-0.09457806767</v>
      </c>
      <c r="J1529" s="50">
        <v>3209.0</v>
      </c>
      <c r="K1529" s="98">
        <f t="shared" si="4"/>
        <v>0.4448446646</v>
      </c>
      <c r="L1529" s="98">
        <f t="shared" si="7"/>
        <v>-0.4070583888</v>
      </c>
    </row>
    <row r="1530">
      <c r="A1530" s="20" t="s">
        <v>2254</v>
      </c>
      <c r="B1530" s="29" t="s">
        <v>2253</v>
      </c>
      <c r="C1530" s="50">
        <v>479.0</v>
      </c>
      <c r="D1530" s="50">
        <v>2811.0</v>
      </c>
      <c r="E1530" s="98">
        <f t="shared" si="6"/>
        <v>4.868475992</v>
      </c>
      <c r="F1530" s="50">
        <v>4649.0</v>
      </c>
      <c r="G1530" s="98">
        <f t="shared" si="2"/>
        <v>0.6538598364</v>
      </c>
      <c r="H1530" s="50">
        <v>5075.0</v>
      </c>
      <c r="I1530" s="98">
        <f t="shared" si="3"/>
        <v>0.09163260916</v>
      </c>
      <c r="J1530" s="50">
        <v>5317.0</v>
      </c>
      <c r="K1530" s="98">
        <f t="shared" si="4"/>
        <v>0.04768472906</v>
      </c>
      <c r="L1530" s="98">
        <f t="shared" si="7"/>
        <v>10.10020877</v>
      </c>
    </row>
    <row r="1531">
      <c r="A1531" s="20" t="s">
        <v>2255</v>
      </c>
      <c r="B1531" s="29" t="s">
        <v>2253</v>
      </c>
      <c r="C1531" s="50">
        <v>2637.0</v>
      </c>
      <c r="D1531" s="50">
        <f>3321+3489</f>
        <v>6810</v>
      </c>
      <c r="E1531" s="98">
        <f t="shared" si="6"/>
        <v>1.582480091</v>
      </c>
      <c r="F1531" s="50">
        <f>4859+2287</f>
        <v>7146</v>
      </c>
      <c r="G1531" s="98">
        <f t="shared" si="2"/>
        <v>0.04933920705</v>
      </c>
      <c r="H1531" s="50">
        <f>8532+3601</f>
        <v>12133</v>
      </c>
      <c r="I1531" s="98">
        <f t="shared" si="3"/>
        <v>0.6978729359</v>
      </c>
      <c r="J1531" s="50">
        <f>16414+4130</f>
        <v>20544</v>
      </c>
      <c r="K1531" s="98">
        <f t="shared" si="4"/>
        <v>0.6932333306</v>
      </c>
      <c r="L1531" s="98">
        <f t="shared" si="7"/>
        <v>6.790671217</v>
      </c>
    </row>
    <row r="1532">
      <c r="A1532" s="20" t="s">
        <v>1530</v>
      </c>
      <c r="B1532" s="29" t="s">
        <v>2253</v>
      </c>
      <c r="C1532" s="50">
        <v>1581.0</v>
      </c>
      <c r="D1532" s="50">
        <v>1895.0</v>
      </c>
      <c r="E1532" s="98">
        <f t="shared" si="6"/>
        <v>0.1986084756</v>
      </c>
      <c r="F1532" s="50">
        <v>1825.0</v>
      </c>
      <c r="G1532" s="98">
        <f t="shared" si="2"/>
        <v>-0.03693931398</v>
      </c>
      <c r="H1532" s="50">
        <v>1840.0</v>
      </c>
      <c r="I1532" s="98">
        <f t="shared" si="3"/>
        <v>0.008219178082</v>
      </c>
      <c r="J1532" s="50">
        <v>2056.0</v>
      </c>
      <c r="K1532" s="98">
        <f t="shared" si="4"/>
        <v>0.1173913043</v>
      </c>
      <c r="L1532" s="98">
        <f t="shared" si="7"/>
        <v>0.3004427577</v>
      </c>
    </row>
    <row r="1533">
      <c r="A1533" s="20" t="s">
        <v>2256</v>
      </c>
      <c r="B1533" s="29" t="s">
        <v>2253</v>
      </c>
      <c r="C1533" s="50">
        <v>5716.0</v>
      </c>
      <c r="D1533" s="50">
        <v>8133.0</v>
      </c>
      <c r="E1533" s="98">
        <f t="shared" si="6"/>
        <v>0.4228481456</v>
      </c>
      <c r="F1533" s="50">
        <v>8083.0</v>
      </c>
      <c r="G1533" s="98">
        <f t="shared" si="2"/>
        <v>-0.006147792942</v>
      </c>
      <c r="H1533" s="50">
        <v>9960.0</v>
      </c>
      <c r="I1533" s="98">
        <f t="shared" si="3"/>
        <v>0.2322157615</v>
      </c>
      <c r="J1533" s="50">
        <v>10912.0</v>
      </c>
      <c r="K1533" s="98">
        <f t="shared" si="4"/>
        <v>0.09558232932</v>
      </c>
      <c r="L1533" s="98">
        <f t="shared" si="7"/>
        <v>0.9090272918</v>
      </c>
    </row>
    <row r="1534">
      <c r="A1534" s="20" t="s">
        <v>2257</v>
      </c>
      <c r="B1534" s="29" t="s">
        <v>2253</v>
      </c>
      <c r="C1534" s="50">
        <v>7086.0</v>
      </c>
      <c r="D1534" s="50">
        <v>1830.0</v>
      </c>
      <c r="E1534" s="98">
        <f t="shared" si="6"/>
        <v>-0.7417442845</v>
      </c>
      <c r="F1534" s="50">
        <v>1350.0</v>
      </c>
      <c r="G1534" s="98">
        <f t="shared" si="2"/>
        <v>-0.262295082</v>
      </c>
      <c r="H1534" s="50">
        <v>1333.0</v>
      </c>
      <c r="I1534" s="98">
        <f t="shared" si="3"/>
        <v>-0.01259259259</v>
      </c>
      <c r="J1534" s="50">
        <v>1361.0</v>
      </c>
      <c r="K1534" s="98">
        <f t="shared" si="4"/>
        <v>0.02100525131</v>
      </c>
      <c r="L1534" s="98">
        <f t="shared" si="7"/>
        <v>-0.8079311318</v>
      </c>
    </row>
    <row r="1535">
      <c r="A1535" s="20" t="s">
        <v>2258</v>
      </c>
      <c r="B1535" s="29" t="s">
        <v>2253</v>
      </c>
      <c r="C1535" s="50">
        <v>3480.0</v>
      </c>
      <c r="D1535" s="50">
        <f>6825</f>
        <v>6825</v>
      </c>
      <c r="E1535" s="98">
        <f t="shared" si="6"/>
        <v>0.9612068966</v>
      </c>
      <c r="F1535" s="50">
        <f>3743+2803</f>
        <v>6546</v>
      </c>
      <c r="G1535" s="98">
        <f t="shared" si="2"/>
        <v>-0.04087912088</v>
      </c>
      <c r="H1535" s="50">
        <f>3795+2652</f>
        <v>6447</v>
      </c>
      <c r="I1535" s="98">
        <f t="shared" si="3"/>
        <v>-0.01512373969</v>
      </c>
      <c r="J1535" s="50">
        <f>4743+2713</f>
        <v>7456</v>
      </c>
      <c r="K1535" s="98">
        <f t="shared" si="4"/>
        <v>0.1565069024</v>
      </c>
      <c r="L1535" s="98">
        <f t="shared" si="7"/>
        <v>1.142528736</v>
      </c>
    </row>
    <row r="1536">
      <c r="A1536" s="20" t="s">
        <v>2259</v>
      </c>
      <c r="B1536" s="29" t="s">
        <v>2253</v>
      </c>
      <c r="C1536" s="50">
        <v>3624.0</v>
      </c>
      <c r="D1536" s="50">
        <v>1786.0</v>
      </c>
      <c r="E1536" s="98">
        <f t="shared" si="6"/>
        <v>-0.5071743929</v>
      </c>
      <c r="F1536" s="50">
        <v>1484.0</v>
      </c>
      <c r="G1536" s="98">
        <f t="shared" si="2"/>
        <v>-0.1690929451</v>
      </c>
      <c r="H1536" s="50">
        <v>1714.0</v>
      </c>
      <c r="I1536" s="98">
        <f t="shared" si="3"/>
        <v>0.1549865229</v>
      </c>
      <c r="J1536" s="50">
        <v>1745.0</v>
      </c>
      <c r="K1536" s="98">
        <f t="shared" si="4"/>
        <v>0.01808634772</v>
      </c>
      <c r="L1536" s="98">
        <f t="shared" si="7"/>
        <v>-0.5184878587</v>
      </c>
    </row>
    <row r="1537">
      <c r="A1537" s="20" t="s">
        <v>2260</v>
      </c>
      <c r="B1537" s="29" t="s">
        <v>2253</v>
      </c>
      <c r="C1537" s="50">
        <f>2409+3220</f>
        <v>5629</v>
      </c>
      <c r="D1537" s="50">
        <f>3568+9369</f>
        <v>12937</v>
      </c>
      <c r="E1537" s="98">
        <f t="shared" si="6"/>
        <v>1.298276781</v>
      </c>
      <c r="F1537" s="50">
        <f>4078+1848+1077</f>
        <v>7003</v>
      </c>
      <c r="G1537" s="98">
        <f t="shared" si="2"/>
        <v>-0.4586843936</v>
      </c>
      <c r="H1537" s="50">
        <f>3810+1863+1077</f>
        <v>6750</v>
      </c>
      <c r="I1537" s="98">
        <f t="shared" si="3"/>
        <v>-0.03612737398</v>
      </c>
      <c r="J1537" s="50">
        <f>4076+2342+1554</f>
        <v>7972</v>
      </c>
      <c r="K1537" s="98">
        <f t="shared" si="4"/>
        <v>0.181037037</v>
      </c>
      <c r="L1537" s="98">
        <f t="shared" si="7"/>
        <v>0.4162373423</v>
      </c>
    </row>
    <row r="1538">
      <c r="A1538" s="20" t="s">
        <v>2261</v>
      </c>
      <c r="B1538" s="29" t="s">
        <v>2253</v>
      </c>
      <c r="C1538" s="50">
        <v>1875.0</v>
      </c>
      <c r="D1538" s="50">
        <v>7513.0</v>
      </c>
      <c r="E1538" s="98">
        <f t="shared" si="6"/>
        <v>3.006933333</v>
      </c>
      <c r="F1538" s="50">
        <v>6504.0</v>
      </c>
      <c r="G1538" s="98">
        <f t="shared" si="2"/>
        <v>-0.1343005457</v>
      </c>
      <c r="H1538" s="50">
        <v>3989.0</v>
      </c>
      <c r="I1538" s="98">
        <f t="shared" si="3"/>
        <v>-0.3866851169</v>
      </c>
      <c r="J1538" s="50">
        <v>3606.0</v>
      </c>
      <c r="K1538" s="98">
        <f t="shared" si="4"/>
        <v>-0.09601403861</v>
      </c>
      <c r="L1538" s="98">
        <f t="shared" si="7"/>
        <v>0.9232</v>
      </c>
    </row>
    <row r="1539">
      <c r="A1539" s="20" t="s">
        <v>2262</v>
      </c>
      <c r="B1539" s="29" t="s">
        <v>2253</v>
      </c>
      <c r="C1539" s="50">
        <v>16115.0</v>
      </c>
      <c r="D1539" s="50">
        <v>3045.0</v>
      </c>
      <c r="E1539" s="98">
        <f t="shared" si="6"/>
        <v>-0.8110456097</v>
      </c>
      <c r="F1539" s="50">
        <v>1469.0</v>
      </c>
      <c r="G1539" s="98">
        <f t="shared" si="2"/>
        <v>-0.5175697865</v>
      </c>
      <c r="H1539" s="50">
        <v>667.0</v>
      </c>
      <c r="I1539" s="98">
        <f t="shared" si="3"/>
        <v>-0.5459496256</v>
      </c>
      <c r="J1539" s="50">
        <v>1216.0</v>
      </c>
      <c r="K1539" s="98">
        <f t="shared" si="4"/>
        <v>0.8230884558</v>
      </c>
      <c r="L1539" s="98">
        <f t="shared" si="7"/>
        <v>-0.9245423518</v>
      </c>
    </row>
    <row r="1540">
      <c r="A1540" s="20" t="s">
        <v>2263</v>
      </c>
      <c r="B1540" s="29" t="s">
        <v>2253</v>
      </c>
      <c r="C1540" s="50">
        <f>286+5664</f>
        <v>5950</v>
      </c>
      <c r="D1540" s="50">
        <v>17434.0</v>
      </c>
      <c r="E1540" s="98">
        <f t="shared" si="6"/>
        <v>1.930084034</v>
      </c>
      <c r="F1540" s="50">
        <v>18627.0</v>
      </c>
      <c r="G1540" s="98">
        <f t="shared" si="2"/>
        <v>0.06842950556</v>
      </c>
      <c r="H1540" s="50">
        <v>27158.0</v>
      </c>
      <c r="I1540" s="98">
        <f t="shared" si="3"/>
        <v>0.4579910882</v>
      </c>
      <c r="J1540" s="50">
        <v>32476.0</v>
      </c>
      <c r="K1540" s="98">
        <f t="shared" si="4"/>
        <v>0.1958170705</v>
      </c>
      <c r="L1540" s="98">
        <f t="shared" si="7"/>
        <v>4.458151261</v>
      </c>
    </row>
    <row r="1541">
      <c r="A1541" s="20" t="s">
        <v>2264</v>
      </c>
      <c r="B1541" s="29" t="s">
        <v>2253</v>
      </c>
      <c r="C1541" s="50">
        <v>2682.0</v>
      </c>
      <c r="D1541" s="50">
        <v>7441.0</v>
      </c>
      <c r="E1541" s="98">
        <f t="shared" si="6"/>
        <v>1.774422073</v>
      </c>
      <c r="F1541" s="50">
        <v>8935.0</v>
      </c>
      <c r="G1541" s="98">
        <f t="shared" si="2"/>
        <v>0.2007794651</v>
      </c>
      <c r="H1541" s="50">
        <v>11771.0</v>
      </c>
      <c r="I1541" s="98">
        <f t="shared" si="3"/>
        <v>0.3174034695</v>
      </c>
      <c r="J1541" s="50">
        <v>12377.0</v>
      </c>
      <c r="K1541" s="98">
        <f t="shared" si="4"/>
        <v>0.05148245689</v>
      </c>
      <c r="L1541" s="98">
        <f t="shared" si="7"/>
        <v>3.614839672</v>
      </c>
    </row>
    <row r="1542">
      <c r="A1542" s="11" t="s">
        <v>67</v>
      </c>
      <c r="B1542" s="12" t="s">
        <v>24</v>
      </c>
      <c r="C1542" s="19">
        <v>154890.0</v>
      </c>
      <c r="D1542" s="19">
        <v>173666.0</v>
      </c>
      <c r="E1542" s="98">
        <f t="shared" si="6"/>
        <v>0.121221512</v>
      </c>
      <c r="F1542" s="19">
        <v>186106.0</v>
      </c>
      <c r="G1542" s="98">
        <f t="shared" si="2"/>
        <v>0.07163175291</v>
      </c>
      <c r="H1542" s="19">
        <v>211953.0</v>
      </c>
      <c r="I1542" s="98">
        <f t="shared" si="3"/>
        <v>0.1388832171</v>
      </c>
      <c r="J1542" s="19">
        <v>221315.0</v>
      </c>
      <c r="K1542" s="98">
        <f t="shared" si="4"/>
        <v>0.0441701698</v>
      </c>
      <c r="L1542" s="98">
        <f t="shared" si="7"/>
        <v>0.4288527342</v>
      </c>
    </row>
    <row r="1543">
      <c r="A1543" s="11" t="s">
        <v>773</v>
      </c>
      <c r="B1543" s="12" t="s">
        <v>24</v>
      </c>
      <c r="C1543" s="19">
        <v>41810.0</v>
      </c>
      <c r="D1543" s="19">
        <v>41412.0</v>
      </c>
      <c r="E1543" s="98">
        <f t="shared" si="6"/>
        <v>-0.009519253767</v>
      </c>
      <c r="F1543" s="19">
        <v>36842.0</v>
      </c>
      <c r="G1543" s="98">
        <f t="shared" si="2"/>
        <v>-0.1103544866</v>
      </c>
      <c r="H1543" s="19">
        <v>38025.0</v>
      </c>
      <c r="I1543" s="98">
        <f t="shared" si="3"/>
        <v>0.03211009174</v>
      </c>
      <c r="J1543" s="19">
        <v>39681.0</v>
      </c>
      <c r="K1543" s="98">
        <f t="shared" si="4"/>
        <v>0.04355029586</v>
      </c>
      <c r="L1543" s="98">
        <f t="shared" si="7"/>
        <v>-0.05092083234</v>
      </c>
    </row>
    <row r="1544">
      <c r="A1544" s="11" t="s">
        <v>2265</v>
      </c>
      <c r="B1544" s="12" t="s">
        <v>24</v>
      </c>
      <c r="C1544" s="14">
        <f>6789+28338+13288</f>
        <v>48415</v>
      </c>
      <c r="D1544" s="14">
        <v>430980.0</v>
      </c>
      <c r="E1544" s="98">
        <f t="shared" si="6"/>
        <v>7.901786636</v>
      </c>
      <c r="F1544" s="19">
        <v>732016.0</v>
      </c>
      <c r="G1544" s="98">
        <f t="shared" si="2"/>
        <v>0.6984918094</v>
      </c>
      <c r="H1544" s="19">
        <v>1265258.0</v>
      </c>
      <c r="I1544" s="98">
        <f t="shared" si="3"/>
        <v>0.728456755</v>
      </c>
      <c r="J1544" s="19">
        <v>1394711.0</v>
      </c>
      <c r="K1544" s="98">
        <f t="shared" si="4"/>
        <v>0.1023135202</v>
      </c>
      <c r="L1544" s="98">
        <f t="shared" si="7"/>
        <v>27.80741506</v>
      </c>
    </row>
    <row r="1545">
      <c r="A1545" s="11" t="s">
        <v>1126</v>
      </c>
      <c r="B1545" s="12" t="s">
        <v>24</v>
      </c>
      <c r="C1545" s="19">
        <v>49483.0</v>
      </c>
      <c r="D1545" s="19">
        <v>78800.0</v>
      </c>
      <c r="E1545" s="98">
        <f t="shared" si="6"/>
        <v>0.5924660995</v>
      </c>
      <c r="F1545" s="19">
        <v>113610.0</v>
      </c>
      <c r="G1545" s="98">
        <f t="shared" si="2"/>
        <v>0.441751269</v>
      </c>
      <c r="H1545" s="19">
        <v>147022.0</v>
      </c>
      <c r="I1545" s="98">
        <f t="shared" si="3"/>
        <v>0.2940938298</v>
      </c>
      <c r="J1545" s="19">
        <v>165749.0</v>
      </c>
      <c r="K1545" s="98">
        <f t="shared" si="4"/>
        <v>0.1273754948</v>
      </c>
      <c r="L1545" s="98">
        <f t="shared" si="7"/>
        <v>2.349615019</v>
      </c>
    </row>
    <row r="1546">
      <c r="A1546" s="11" t="s">
        <v>2266</v>
      </c>
      <c r="B1546" s="12" t="s">
        <v>24</v>
      </c>
      <c r="C1546" s="19">
        <v>55806.0</v>
      </c>
      <c r="D1546" s="19">
        <v>65919.0</v>
      </c>
      <c r="E1546" s="98">
        <f t="shared" si="6"/>
        <v>0.1812170734</v>
      </c>
      <c r="F1546" s="19">
        <v>71323.0</v>
      </c>
      <c r="G1546" s="98">
        <f t="shared" si="2"/>
        <v>0.08197939896</v>
      </c>
      <c r="H1546" s="19">
        <v>72398.0</v>
      </c>
      <c r="I1546" s="98">
        <f t="shared" si="3"/>
        <v>0.01507227683</v>
      </c>
      <c r="J1546" s="19">
        <v>72652.0</v>
      </c>
      <c r="K1546" s="98">
        <f t="shared" si="4"/>
        <v>0.00350838421</v>
      </c>
      <c r="L1546" s="98">
        <f t="shared" si="7"/>
        <v>0.3018671827</v>
      </c>
    </row>
    <row r="1547">
      <c r="A1547" s="11" t="s">
        <v>2267</v>
      </c>
      <c r="B1547" s="12" t="s">
        <v>24</v>
      </c>
      <c r="C1547" s="19">
        <v>65081.0</v>
      </c>
      <c r="D1547" s="19">
        <v>67106.0</v>
      </c>
      <c r="E1547" s="98">
        <f t="shared" si="6"/>
        <v>0.03111507199</v>
      </c>
      <c r="F1547" s="19">
        <v>65221.0</v>
      </c>
      <c r="G1547" s="98">
        <f t="shared" si="2"/>
        <v>-0.02808988764</v>
      </c>
      <c r="H1547" s="19">
        <v>64751.0</v>
      </c>
      <c r="I1547" s="98">
        <f t="shared" si="3"/>
        <v>-0.00720626792</v>
      </c>
      <c r="J1547" s="19">
        <v>65508.0</v>
      </c>
      <c r="K1547" s="98">
        <f t="shared" si="4"/>
        <v>0.01169093914</v>
      </c>
      <c r="L1547" s="98">
        <f t="shared" si="7"/>
        <v>0.006561054686</v>
      </c>
    </row>
    <row r="1548">
      <c r="A1548" s="11" t="s">
        <v>815</v>
      </c>
      <c r="B1548" s="12" t="s">
        <v>24</v>
      </c>
      <c r="C1548" s="19">
        <v>65342.0</v>
      </c>
      <c r="D1548" s="19">
        <v>105126.0</v>
      </c>
      <c r="E1548" s="98">
        <f t="shared" si="6"/>
        <v>0.6088580086</v>
      </c>
      <c r="F1548" s="19">
        <v>115348.0</v>
      </c>
      <c r="G1548" s="98">
        <f t="shared" si="2"/>
        <v>0.09723569811</v>
      </c>
      <c r="H1548" s="19">
        <v>126457.0</v>
      </c>
      <c r="I1548" s="98">
        <f t="shared" si="3"/>
        <v>0.09630856192</v>
      </c>
      <c r="J1548" s="19">
        <v>123580.0</v>
      </c>
      <c r="K1548" s="98">
        <f t="shared" si="4"/>
        <v>-0.02275081648</v>
      </c>
      <c r="L1548" s="98">
        <f t="shared" si="7"/>
        <v>0.8912797282</v>
      </c>
    </row>
    <row r="1549">
      <c r="A1549" s="11" t="s">
        <v>831</v>
      </c>
      <c r="B1549" s="12" t="s">
        <v>24</v>
      </c>
      <c r="C1549" s="19">
        <v>43065.0</v>
      </c>
      <c r="D1549" s="19">
        <v>54662.0</v>
      </c>
      <c r="E1549" s="98">
        <f t="shared" si="6"/>
        <v>0.2692906072</v>
      </c>
      <c r="F1549" s="19">
        <v>65872.0</v>
      </c>
      <c r="G1549" s="98">
        <f t="shared" si="2"/>
        <v>0.2050784823</v>
      </c>
      <c r="H1549" s="19">
        <v>74680.0</v>
      </c>
      <c r="I1549" s="98">
        <f t="shared" si="3"/>
        <v>0.1337138693</v>
      </c>
      <c r="J1549" s="19">
        <v>73718.0</v>
      </c>
      <c r="K1549" s="98">
        <f t="shared" si="4"/>
        <v>-0.01288162828</v>
      </c>
      <c r="L1549" s="98">
        <f t="shared" si="7"/>
        <v>0.7117845118</v>
      </c>
    </row>
    <row r="1550">
      <c r="A1550" s="11" t="s">
        <v>556</v>
      </c>
      <c r="B1550" s="12" t="s">
        <v>24</v>
      </c>
      <c r="C1550" s="19">
        <v>39891.0</v>
      </c>
      <c r="D1550" s="19">
        <v>35575.0</v>
      </c>
      <c r="E1550" s="98">
        <f t="shared" si="6"/>
        <v>-0.1081948309</v>
      </c>
      <c r="F1550" s="19">
        <v>34969.0</v>
      </c>
      <c r="G1550" s="98">
        <f t="shared" si="2"/>
        <v>-0.01703443429</v>
      </c>
      <c r="H1550" s="19">
        <v>34665.0</v>
      </c>
      <c r="I1550" s="98">
        <f t="shared" si="3"/>
        <v>-0.008693414167</v>
      </c>
      <c r="J1550" s="19">
        <v>36454.0</v>
      </c>
      <c r="K1550" s="98">
        <f t="shared" si="4"/>
        <v>0.0516082504</v>
      </c>
      <c r="L1550" s="98">
        <f t="shared" si="7"/>
        <v>-0.08615978542</v>
      </c>
    </row>
    <row r="1551">
      <c r="A1551" s="11" t="s">
        <v>697</v>
      </c>
      <c r="B1551" s="12" t="s">
        <v>24</v>
      </c>
      <c r="C1551" s="19">
        <v>50897.0</v>
      </c>
      <c r="D1551" s="19">
        <v>48230.0</v>
      </c>
      <c r="E1551" s="98">
        <f t="shared" si="6"/>
        <v>-0.05239994499</v>
      </c>
      <c r="F1551" s="19">
        <v>43898.0</v>
      </c>
      <c r="G1551" s="98">
        <f t="shared" si="2"/>
        <v>-0.08981961435</v>
      </c>
      <c r="H1551" s="19">
        <v>46687.0</v>
      </c>
      <c r="I1551" s="98">
        <f t="shared" si="3"/>
        <v>0.06353364618</v>
      </c>
      <c r="J1551" s="19">
        <v>54006.0</v>
      </c>
      <c r="K1551" s="98">
        <f t="shared" si="4"/>
        <v>0.1567674085</v>
      </c>
      <c r="L1551" s="98">
        <f t="shared" si="7"/>
        <v>0.06108415034</v>
      </c>
    </row>
    <row r="1552">
      <c r="A1552" s="11" t="s">
        <v>341</v>
      </c>
      <c r="B1552" s="12" t="s">
        <v>24</v>
      </c>
      <c r="C1552" s="19">
        <v>47928.0</v>
      </c>
      <c r="D1552" s="19">
        <v>43658.0</v>
      </c>
      <c r="E1552" s="98">
        <f t="shared" si="6"/>
        <v>-0.08909197129</v>
      </c>
      <c r="F1552" s="19">
        <v>38930.0</v>
      </c>
      <c r="G1552" s="98">
        <f t="shared" si="2"/>
        <v>-0.1082963031</v>
      </c>
      <c r="H1552" s="19">
        <v>41617.0</v>
      </c>
      <c r="I1552" s="98">
        <f t="shared" si="3"/>
        <v>0.06902132032</v>
      </c>
      <c r="J1552" s="19">
        <v>41464.0</v>
      </c>
      <c r="K1552" s="98">
        <f t="shared" si="4"/>
        <v>-0.003676382248</v>
      </c>
      <c r="L1552" s="98">
        <f t="shared" si="7"/>
        <v>-0.1348689701</v>
      </c>
    </row>
    <row r="1553">
      <c r="A1553" s="11" t="s">
        <v>2268</v>
      </c>
      <c r="B1553" s="12" t="s">
        <v>24</v>
      </c>
      <c r="C1553" s="19">
        <v>25825.0</v>
      </c>
      <c r="D1553" s="19">
        <v>29249.0</v>
      </c>
      <c r="E1553" s="98">
        <f t="shared" si="6"/>
        <v>0.1325847047</v>
      </c>
      <c r="F1553" s="19">
        <v>29625.0</v>
      </c>
      <c r="G1553" s="98">
        <f t="shared" si="2"/>
        <v>0.01285514035</v>
      </c>
      <c r="H1553" s="19">
        <v>31709.0</v>
      </c>
      <c r="I1553" s="98">
        <f t="shared" si="3"/>
        <v>0.07034599156</v>
      </c>
      <c r="J1553" s="19">
        <v>33668.0</v>
      </c>
      <c r="K1553" s="98">
        <f t="shared" si="4"/>
        <v>0.06178056703</v>
      </c>
      <c r="L1553" s="98">
        <f t="shared" si="7"/>
        <v>0.3036979671</v>
      </c>
    </row>
    <row r="1554">
      <c r="A1554" s="11" t="s">
        <v>640</v>
      </c>
      <c r="B1554" s="12" t="s">
        <v>24</v>
      </c>
      <c r="C1554" s="19">
        <v>42721.0</v>
      </c>
      <c r="D1554" s="19">
        <v>45575.0</v>
      </c>
      <c r="E1554" s="98">
        <f t="shared" si="6"/>
        <v>0.0668055523</v>
      </c>
      <c r="F1554" s="19">
        <v>42774.0</v>
      </c>
      <c r="G1554" s="98">
        <f t="shared" si="2"/>
        <v>-0.0614591333</v>
      </c>
      <c r="H1554" s="19">
        <v>41163.0</v>
      </c>
      <c r="I1554" s="98">
        <f t="shared" si="3"/>
        <v>-0.03766306635</v>
      </c>
      <c r="J1554" s="19">
        <v>40989.0</v>
      </c>
      <c r="K1554" s="98">
        <f t="shared" si="4"/>
        <v>-0.00422709715</v>
      </c>
      <c r="L1554" s="98">
        <f t="shared" si="7"/>
        <v>-0.04054212214</v>
      </c>
    </row>
    <row r="1555">
      <c r="A1555" s="11" t="s">
        <v>2269</v>
      </c>
      <c r="B1555" s="12" t="s">
        <v>24</v>
      </c>
      <c r="C1555" s="19">
        <v>79184.0</v>
      </c>
      <c r="D1555" s="19">
        <v>87661.0</v>
      </c>
      <c r="E1555" s="98">
        <f t="shared" si="6"/>
        <v>0.1070544554</v>
      </c>
      <c r="F1555" s="19">
        <v>91747.0</v>
      </c>
      <c r="G1555" s="98">
        <f t="shared" si="2"/>
        <v>0.04661137792</v>
      </c>
      <c r="H1555" s="19">
        <v>105462.0</v>
      </c>
      <c r="I1555" s="98">
        <f t="shared" si="3"/>
        <v>0.1494871767</v>
      </c>
      <c r="J1555" s="19">
        <v>120542.0</v>
      </c>
      <c r="K1555" s="98">
        <f t="shared" si="4"/>
        <v>0.1429898921</v>
      </c>
      <c r="L1555" s="98">
        <f t="shared" si="7"/>
        <v>0.5223024854</v>
      </c>
    </row>
    <row r="1556">
      <c r="A1556" s="11" t="s">
        <v>2270</v>
      </c>
      <c r="B1556" s="12" t="s">
        <v>24</v>
      </c>
      <c r="C1556" s="19">
        <v>219884.0</v>
      </c>
      <c r="D1556" s="19">
        <v>528985.0</v>
      </c>
      <c r="E1556" s="98">
        <f t="shared" si="6"/>
        <v>1.405745757</v>
      </c>
      <c r="F1556" s="19">
        <v>634688.0</v>
      </c>
      <c r="G1556" s="98">
        <f t="shared" si="2"/>
        <v>0.1998223012</v>
      </c>
      <c r="H1556" s="19">
        <v>762408.0</v>
      </c>
      <c r="I1556" s="98">
        <f t="shared" si="3"/>
        <v>0.2012327317</v>
      </c>
      <c r="J1556" s="19">
        <v>798377.0</v>
      </c>
      <c r="K1556" s="98">
        <f t="shared" si="4"/>
        <v>0.04717815133</v>
      </c>
      <c r="L1556" s="98">
        <f t="shared" si="7"/>
        <v>2.630900839</v>
      </c>
    </row>
    <row r="1557">
      <c r="A1557" s="11" t="s">
        <v>699</v>
      </c>
      <c r="B1557" s="12" t="s">
        <v>24</v>
      </c>
      <c r="C1557" s="19">
        <v>34515.0</v>
      </c>
      <c r="D1557" s="19">
        <v>33458.0</v>
      </c>
      <c r="E1557" s="98">
        <f t="shared" si="6"/>
        <v>-0.03062436622</v>
      </c>
      <c r="F1557" s="19">
        <v>31871.0</v>
      </c>
      <c r="G1557" s="98">
        <f t="shared" si="2"/>
        <v>-0.04743260207</v>
      </c>
      <c r="H1557" s="19">
        <v>33959.0</v>
      </c>
      <c r="I1557" s="98">
        <f t="shared" si="3"/>
        <v>0.06551410373</v>
      </c>
      <c r="J1557" s="19">
        <v>34178.0</v>
      </c>
      <c r="K1557" s="98">
        <f t="shared" si="4"/>
        <v>0.006448953149</v>
      </c>
      <c r="L1557" s="98">
        <f t="shared" si="7"/>
        <v>-0.009763870781</v>
      </c>
    </row>
    <row r="1558">
      <c r="A1558" s="11" t="s">
        <v>323</v>
      </c>
      <c r="B1558" s="12" t="s">
        <v>24</v>
      </c>
      <c r="C1558" s="19">
        <v>32390.0</v>
      </c>
      <c r="D1558" s="19">
        <v>45717.0</v>
      </c>
      <c r="E1558" s="98">
        <f t="shared" si="6"/>
        <v>0.4114541525</v>
      </c>
      <c r="F1558" s="19">
        <v>43541.0</v>
      </c>
      <c r="G1558" s="98">
        <f t="shared" si="2"/>
        <v>-0.04759717392</v>
      </c>
      <c r="H1558" s="19">
        <v>45694.0</v>
      </c>
      <c r="I1558" s="98">
        <f t="shared" si="3"/>
        <v>0.04944764705</v>
      </c>
      <c r="J1558" s="19">
        <v>44286.0</v>
      </c>
      <c r="K1558" s="98">
        <f t="shared" si="4"/>
        <v>-0.03081367357</v>
      </c>
      <c r="L1558" s="98">
        <f t="shared" si="7"/>
        <v>0.36727385</v>
      </c>
    </row>
    <row r="1559">
      <c r="A1559" s="11" t="s">
        <v>1130</v>
      </c>
      <c r="B1559" s="12" t="s">
        <v>24</v>
      </c>
      <c r="C1559" s="19">
        <v>30985.0</v>
      </c>
      <c r="D1559" s="19">
        <v>44534.0</v>
      </c>
      <c r="E1559" s="98">
        <f t="shared" si="6"/>
        <v>0.4372761013</v>
      </c>
      <c r="F1559" s="19">
        <v>44927.0</v>
      </c>
      <c r="G1559" s="98">
        <f t="shared" si="2"/>
        <v>0.008824718193</v>
      </c>
      <c r="H1559" s="19">
        <v>46560.0</v>
      </c>
      <c r="I1559" s="98">
        <f t="shared" si="3"/>
        <v>0.03634785318</v>
      </c>
      <c r="J1559" s="19">
        <v>48597.0</v>
      </c>
      <c r="K1559" s="98">
        <f t="shared" si="4"/>
        <v>0.04375</v>
      </c>
      <c r="L1559" s="98">
        <f t="shared" si="7"/>
        <v>0.5684040665</v>
      </c>
    </row>
    <row r="1560">
      <c r="A1560" s="11" t="s">
        <v>752</v>
      </c>
      <c r="B1560" s="12" t="s">
        <v>24</v>
      </c>
      <c r="C1560" s="19">
        <v>32806.0</v>
      </c>
      <c r="D1560" s="19">
        <v>37615.0</v>
      </c>
      <c r="E1560" s="98">
        <f t="shared" si="6"/>
        <v>0.1465890386</v>
      </c>
      <c r="F1560" s="19">
        <v>37976.0</v>
      </c>
      <c r="G1560" s="98">
        <f t="shared" si="2"/>
        <v>0.009597235146</v>
      </c>
      <c r="H1560" s="19">
        <v>44468.0</v>
      </c>
      <c r="I1560" s="98">
        <f t="shared" si="3"/>
        <v>0.1709500737</v>
      </c>
      <c r="J1560" s="19">
        <v>44481.0</v>
      </c>
      <c r="K1560" s="98">
        <f t="shared" si="4"/>
        <v>0.0002923450571</v>
      </c>
      <c r="L1560" s="98">
        <f t="shared" si="7"/>
        <v>0.3558800219</v>
      </c>
    </row>
    <row r="1561">
      <c r="A1561" s="11" t="s">
        <v>564</v>
      </c>
      <c r="B1561" s="12" t="s">
        <v>24</v>
      </c>
      <c r="C1561" s="19">
        <v>32695.0</v>
      </c>
      <c r="D1561" s="19">
        <v>30214.0</v>
      </c>
      <c r="E1561" s="98">
        <f t="shared" si="6"/>
        <v>-0.07588316256</v>
      </c>
      <c r="F1561" s="19">
        <v>25796.0</v>
      </c>
      <c r="G1561" s="98">
        <f t="shared" si="2"/>
        <v>-0.146223605</v>
      </c>
      <c r="H1561" s="19">
        <v>25808.0</v>
      </c>
      <c r="I1561" s="98">
        <f t="shared" si="3"/>
        <v>0.0004651884013</v>
      </c>
      <c r="J1561" s="19">
        <v>27926.0</v>
      </c>
      <c r="K1561" s="98">
        <f t="shared" si="4"/>
        <v>0.08206757595</v>
      </c>
      <c r="L1561" s="98">
        <f t="shared" si="7"/>
        <v>-0.1458632818</v>
      </c>
    </row>
    <row r="1562">
      <c r="A1562" s="11" t="s">
        <v>674</v>
      </c>
      <c r="B1562" s="12" t="s">
        <v>24</v>
      </c>
      <c r="C1562" s="19">
        <v>3923.0</v>
      </c>
      <c r="D1562" s="19">
        <v>4373.0</v>
      </c>
      <c r="E1562" s="98">
        <f t="shared" si="6"/>
        <v>0.1147081315</v>
      </c>
      <c r="F1562" s="19">
        <v>3970.0</v>
      </c>
      <c r="G1562" s="98">
        <f t="shared" si="2"/>
        <v>-0.09215641436</v>
      </c>
      <c r="H1562" s="19">
        <v>3929.0</v>
      </c>
      <c r="I1562" s="98">
        <f t="shared" si="3"/>
        <v>-0.01032745592</v>
      </c>
      <c r="J1562" s="19">
        <v>4188.0</v>
      </c>
      <c r="K1562" s="98">
        <f t="shared" si="4"/>
        <v>0.06592008145</v>
      </c>
      <c r="L1562" s="98">
        <f t="shared" si="7"/>
        <v>0.06755034412</v>
      </c>
    </row>
    <row r="1563">
      <c r="A1563" s="11" t="s">
        <v>308</v>
      </c>
      <c r="B1563" s="12" t="s">
        <v>24</v>
      </c>
      <c r="C1563" s="19">
        <v>42669.0</v>
      </c>
      <c r="D1563" s="19">
        <v>56356.0</v>
      </c>
      <c r="E1563" s="98">
        <f t="shared" si="6"/>
        <v>0.3207715203</v>
      </c>
      <c r="F1563" s="19">
        <v>64962.0</v>
      </c>
      <c r="G1563" s="98">
        <f t="shared" si="2"/>
        <v>0.1527077862</v>
      </c>
      <c r="H1563" s="19">
        <v>64006.0</v>
      </c>
      <c r="I1563" s="98">
        <f t="shared" si="3"/>
        <v>-0.01471629568</v>
      </c>
      <c r="J1563" s="19">
        <v>59527.0</v>
      </c>
      <c r="K1563" s="98">
        <f t="shared" si="4"/>
        <v>-0.06997781458</v>
      </c>
      <c r="L1563" s="98">
        <f t="shared" si="7"/>
        <v>0.3950877686</v>
      </c>
    </row>
    <row r="1564">
      <c r="A1564" s="11" t="s">
        <v>1132</v>
      </c>
      <c r="B1564" s="12" t="s">
        <v>24</v>
      </c>
      <c r="C1564" s="19">
        <v>66103.0</v>
      </c>
      <c r="D1564" s="19">
        <v>80382.0</v>
      </c>
      <c r="E1564" s="98">
        <f t="shared" si="6"/>
        <v>0.2160113762</v>
      </c>
      <c r="F1564" s="19">
        <v>82250.0</v>
      </c>
      <c r="G1564" s="98">
        <f t="shared" si="2"/>
        <v>0.02323903361</v>
      </c>
      <c r="H1564" s="19">
        <v>83574.0</v>
      </c>
      <c r="I1564" s="98">
        <f t="shared" si="3"/>
        <v>0.01609726444</v>
      </c>
      <c r="J1564" s="19">
        <v>84003.0</v>
      </c>
      <c r="K1564" s="98">
        <f t="shared" si="4"/>
        <v>0.005133175389</v>
      </c>
      <c r="L1564" s="98">
        <f t="shared" si="7"/>
        <v>0.2707895254</v>
      </c>
    </row>
    <row r="1565">
      <c r="A1565" s="11" t="s">
        <v>2271</v>
      </c>
      <c r="B1565" s="12" t="s">
        <v>24</v>
      </c>
      <c r="C1565" s="19">
        <v>599495.0</v>
      </c>
      <c r="D1565" s="19">
        <v>1634351.0</v>
      </c>
      <c r="E1565" s="98">
        <f t="shared" si="6"/>
        <v>1.726212896</v>
      </c>
      <c r="F1565" s="19">
        <v>2018356.0</v>
      </c>
      <c r="G1565" s="98">
        <f t="shared" si="2"/>
        <v>0.2349587084</v>
      </c>
      <c r="H1565" s="19">
        <v>2560401.0</v>
      </c>
      <c r="I1565" s="98">
        <f t="shared" si="3"/>
        <v>0.2685576776</v>
      </c>
      <c r="J1565" s="19">
        <v>2698285.0</v>
      </c>
      <c r="K1565" s="98">
        <f t="shared" si="4"/>
        <v>0.05385250201</v>
      </c>
      <c r="L1565" s="98">
        <f t="shared" si="7"/>
        <v>3.500929949</v>
      </c>
    </row>
    <row r="1566">
      <c r="A1566" s="11" t="s">
        <v>916</v>
      </c>
      <c r="B1566" s="12" t="s">
        <v>24</v>
      </c>
      <c r="C1566" s="19">
        <v>31416.0</v>
      </c>
      <c r="D1566" s="19">
        <v>24849.0</v>
      </c>
      <c r="E1566" s="98">
        <f t="shared" si="6"/>
        <v>-0.2090336134</v>
      </c>
      <c r="F1566" s="19">
        <v>23704.0</v>
      </c>
      <c r="G1566" s="98">
        <f t="shared" si="2"/>
        <v>-0.04607831301</v>
      </c>
      <c r="H1566" s="19">
        <v>23447.0</v>
      </c>
      <c r="I1566" s="98">
        <f t="shared" si="3"/>
        <v>-0.01084205197</v>
      </c>
      <c r="J1566" s="19">
        <v>22815.0</v>
      </c>
      <c r="K1566" s="98">
        <f t="shared" si="4"/>
        <v>-0.02695440781</v>
      </c>
      <c r="L1566" s="98">
        <f t="shared" si="7"/>
        <v>-0.2737776929</v>
      </c>
    </row>
    <row r="1567">
      <c r="A1567" s="11" t="s">
        <v>297</v>
      </c>
      <c r="B1567" s="12" t="s">
        <v>24</v>
      </c>
      <c r="C1567" s="19">
        <v>39562.0</v>
      </c>
      <c r="D1567" s="19">
        <v>38037.0</v>
      </c>
      <c r="E1567" s="98">
        <f t="shared" si="6"/>
        <v>-0.03854709064</v>
      </c>
      <c r="F1567" s="19">
        <v>36830.0</v>
      </c>
      <c r="G1567" s="98">
        <f t="shared" si="2"/>
        <v>-0.03173226069</v>
      </c>
      <c r="H1567" s="19">
        <v>37560.0</v>
      </c>
      <c r="I1567" s="98">
        <f t="shared" si="3"/>
        <v>0.01982079826</v>
      </c>
      <c r="J1567" s="19">
        <v>38510.0</v>
      </c>
      <c r="K1567" s="98">
        <f t="shared" si="4"/>
        <v>0.02529286475</v>
      </c>
      <c r="L1567" s="98">
        <f t="shared" si="7"/>
        <v>-0.02659117335</v>
      </c>
    </row>
    <row r="1568">
      <c r="A1568" s="11" t="s">
        <v>708</v>
      </c>
      <c r="B1568" s="12" t="s">
        <v>24</v>
      </c>
      <c r="C1568" s="19">
        <v>44112.0</v>
      </c>
      <c r="D1568" s="19">
        <v>39289.0</v>
      </c>
      <c r="E1568" s="98">
        <f t="shared" si="6"/>
        <v>-0.1093353283</v>
      </c>
      <c r="F1568" s="19">
        <v>39535.0</v>
      </c>
      <c r="G1568" s="98">
        <f t="shared" si="2"/>
        <v>0.00626129451</v>
      </c>
      <c r="H1568" s="19">
        <v>39790.0</v>
      </c>
      <c r="I1568" s="98">
        <f t="shared" si="3"/>
        <v>0.006449981029</v>
      </c>
      <c r="J1568" s="19">
        <v>39598.0</v>
      </c>
      <c r="K1568" s="98">
        <f t="shared" si="4"/>
        <v>-0.004825332998</v>
      </c>
      <c r="L1568" s="98">
        <f t="shared" si="7"/>
        <v>-0.1023304316</v>
      </c>
    </row>
    <row r="1569">
      <c r="A1569" s="11" t="s">
        <v>285</v>
      </c>
      <c r="B1569" s="12" t="s">
        <v>24</v>
      </c>
      <c r="C1569" s="19">
        <v>144903.0</v>
      </c>
      <c r="D1569" s="19">
        <v>283212.0</v>
      </c>
      <c r="E1569" s="98">
        <f t="shared" si="6"/>
        <v>0.9544936958</v>
      </c>
      <c r="F1569" s="19">
        <v>352034.0</v>
      </c>
      <c r="G1569" s="98">
        <f t="shared" si="2"/>
        <v>0.2430052399</v>
      </c>
      <c r="H1569" s="19">
        <v>423881.0</v>
      </c>
      <c r="I1569" s="98">
        <f t="shared" si="3"/>
        <v>0.2040910821</v>
      </c>
      <c r="J1569" s="19">
        <v>438230.0</v>
      </c>
      <c r="K1569" s="98">
        <f t="shared" si="4"/>
        <v>0.0338514819</v>
      </c>
      <c r="L1569" s="98">
        <f t="shared" si="7"/>
        <v>2.024299014</v>
      </c>
    </row>
    <row r="1570">
      <c r="A1570" s="11" t="s">
        <v>277</v>
      </c>
      <c r="B1570" s="12" t="s">
        <v>24</v>
      </c>
      <c r="C1570" s="19">
        <v>38315.0</v>
      </c>
      <c r="D1570" s="19">
        <v>57567.0</v>
      </c>
      <c r="E1570" s="98">
        <f t="shared" si="6"/>
        <v>0.502466397</v>
      </c>
      <c r="F1570" s="19">
        <v>57928.0</v>
      </c>
      <c r="G1570" s="98">
        <f t="shared" si="2"/>
        <v>0.006270953845</v>
      </c>
      <c r="H1570" s="19">
        <v>60076.0</v>
      </c>
      <c r="I1570" s="98">
        <f t="shared" si="3"/>
        <v>0.03708051374</v>
      </c>
      <c r="J1570" s="19">
        <v>59142.0</v>
      </c>
      <c r="K1570" s="98">
        <f t="shared" si="4"/>
        <v>-0.01554697383</v>
      </c>
      <c r="L1570" s="98">
        <f t="shared" si="7"/>
        <v>0.5435730132</v>
      </c>
    </row>
    <row r="1571">
      <c r="A1571" s="11" t="s">
        <v>263</v>
      </c>
      <c r="B1571" s="12" t="s">
        <v>24</v>
      </c>
      <c r="C1571" s="99">
        <v>37647.0</v>
      </c>
      <c r="D1571" s="19">
        <v>83930.0</v>
      </c>
      <c r="E1571" s="98">
        <f t="shared" si="6"/>
        <v>1.229394108</v>
      </c>
      <c r="F1571" s="19">
        <v>126120.0</v>
      </c>
      <c r="G1571" s="98">
        <f t="shared" si="2"/>
        <v>0.5026808054</v>
      </c>
      <c r="H1571" s="19">
        <v>303053.0</v>
      </c>
      <c r="I1571" s="98">
        <f t="shared" si="3"/>
        <v>1.402894069</v>
      </c>
      <c r="J1571" s="19">
        <v>406748.0</v>
      </c>
      <c r="K1571" s="98">
        <f t="shared" si="4"/>
        <v>0.3421678716</v>
      </c>
      <c r="L1571" s="98">
        <f t="shared" si="7"/>
        <v>9.804260632</v>
      </c>
    </row>
    <row r="1572">
      <c r="A1572" s="11" t="s">
        <v>2272</v>
      </c>
      <c r="B1572" s="12" t="s">
        <v>24</v>
      </c>
      <c r="C1572" s="19">
        <f>1206299-(28338+13288)</f>
        <v>1164673</v>
      </c>
      <c r="D1572" s="14">
        <v>2331542.0</v>
      </c>
      <c r="E1572" s="98">
        <f t="shared" si="6"/>
        <v>1.001885508</v>
      </c>
      <c r="F1572" s="19">
        <v>2284103.0</v>
      </c>
      <c r="G1572" s="98">
        <f t="shared" si="2"/>
        <v>-0.02034662039</v>
      </c>
      <c r="H1572" s="19">
        <v>1867312.0</v>
      </c>
      <c r="I1572" s="98">
        <f t="shared" si="3"/>
        <v>-0.1824746958</v>
      </c>
      <c r="J1572" s="19">
        <v>1889924.0</v>
      </c>
      <c r="K1572" s="98">
        <f t="shared" si="4"/>
        <v>0.01210938504</v>
      </c>
      <c r="L1572" s="98">
        <f t="shared" si="7"/>
        <v>0.622707833</v>
      </c>
    </row>
    <row r="1573">
      <c r="A1573" s="11" t="s">
        <v>2273</v>
      </c>
      <c r="B1573" s="12" t="s">
        <v>24</v>
      </c>
      <c r="C1573" s="19">
        <v>54173.0</v>
      </c>
      <c r="D1573" s="19">
        <v>92036.0</v>
      </c>
      <c r="E1573" s="98">
        <f t="shared" si="6"/>
        <v>0.69892751</v>
      </c>
      <c r="F1573" s="19">
        <v>118705.0</v>
      </c>
      <c r="G1573" s="98">
        <f t="shared" si="2"/>
        <v>0.2897670477</v>
      </c>
      <c r="H1573" s="19">
        <v>149329.0</v>
      </c>
      <c r="I1573" s="98">
        <f t="shared" si="3"/>
        <v>0.2579840782</v>
      </c>
      <c r="J1573" s="19">
        <v>160110.0</v>
      </c>
      <c r="K1573" s="98">
        <f t="shared" si="4"/>
        <v>0.07219629141</v>
      </c>
      <c r="L1573" s="98">
        <f t="shared" si="7"/>
        <v>1.955531353</v>
      </c>
    </row>
    <row r="1574">
      <c r="A1574" s="11" t="s">
        <v>2274</v>
      </c>
      <c r="B1574" s="12" t="s">
        <v>24</v>
      </c>
      <c r="C1574" s="19">
        <v>115475.0</v>
      </c>
      <c r="D1574" s="19">
        <v>154157.0</v>
      </c>
      <c r="E1574" s="98">
        <f t="shared" si="6"/>
        <v>0.3349815977</v>
      </c>
      <c r="F1574" s="19">
        <v>182833.0</v>
      </c>
      <c r="G1574" s="98">
        <f t="shared" si="2"/>
        <v>0.1860181503</v>
      </c>
      <c r="H1574" s="19">
        <v>198763.0</v>
      </c>
      <c r="I1574" s="98">
        <f t="shared" si="3"/>
        <v>0.08712869121</v>
      </c>
      <c r="J1574" s="19">
        <v>203636.0</v>
      </c>
      <c r="K1574" s="98">
        <f t="shared" si="4"/>
        <v>0.02451663539</v>
      </c>
      <c r="L1574" s="98">
        <f t="shared" si="7"/>
        <v>0.7634639532</v>
      </c>
    </row>
    <row r="1575">
      <c r="A1575" s="11" t="s">
        <v>2275</v>
      </c>
      <c r="B1575" s="12" t="s">
        <v>24</v>
      </c>
      <c r="C1575" s="19">
        <v>117893.0</v>
      </c>
      <c r="D1575" s="19">
        <v>200298.0</v>
      </c>
      <c r="E1575" s="98">
        <f t="shared" si="6"/>
        <v>0.6989812796</v>
      </c>
      <c r="F1575" s="19">
        <v>241465.0</v>
      </c>
      <c r="G1575" s="98">
        <f t="shared" si="2"/>
        <v>0.2055287621</v>
      </c>
      <c r="H1575" s="19">
        <v>291606.0</v>
      </c>
      <c r="I1575" s="98">
        <f t="shared" si="3"/>
        <v>0.2076532831</v>
      </c>
      <c r="J1575" s="19">
        <v>295108.0</v>
      </c>
      <c r="K1575" s="98">
        <f t="shared" si="4"/>
        <v>0.01200935509</v>
      </c>
      <c r="L1575" s="98">
        <f t="shared" si="7"/>
        <v>1.503185092</v>
      </c>
    </row>
    <row r="1576">
      <c r="A1576" s="11" t="s">
        <v>1235</v>
      </c>
      <c r="B1576" s="12" t="s">
        <v>24</v>
      </c>
      <c r="C1576" s="19">
        <v>49541.0</v>
      </c>
      <c r="D1576" s="19">
        <v>52286.0</v>
      </c>
      <c r="E1576" s="98">
        <f t="shared" si="6"/>
        <v>0.05540865142</v>
      </c>
      <c r="F1576" s="19">
        <v>52652.0</v>
      </c>
      <c r="G1576" s="98">
        <f t="shared" si="2"/>
        <v>0.006999961749</v>
      </c>
      <c r="H1576" s="19">
        <v>54276.0</v>
      </c>
      <c r="I1576" s="98">
        <f t="shared" si="3"/>
        <v>0.03084403252</v>
      </c>
      <c r="J1576" s="19">
        <v>55307.0</v>
      </c>
      <c r="K1576" s="98">
        <f t="shared" si="4"/>
        <v>0.01899550446</v>
      </c>
      <c r="L1576" s="98">
        <f t="shared" si="7"/>
        <v>0.1163884459</v>
      </c>
    </row>
    <row r="1577">
      <c r="A1577" s="11" t="s">
        <v>138</v>
      </c>
      <c r="B1577" s="12" t="s">
        <v>24</v>
      </c>
      <c r="C1577" s="19">
        <v>88220.0</v>
      </c>
      <c r="D1577" s="19">
        <v>116001.0</v>
      </c>
      <c r="E1577" s="98">
        <f t="shared" si="6"/>
        <v>0.314905917</v>
      </c>
      <c r="F1577" s="19">
        <v>119844.0</v>
      </c>
      <c r="G1577" s="98">
        <f t="shared" si="2"/>
        <v>0.03312902475</v>
      </c>
      <c r="H1577" s="19">
        <v>130383.0</v>
      </c>
      <c r="I1577" s="98">
        <f t="shared" si="3"/>
        <v>0.08793932112</v>
      </c>
      <c r="J1577" s="19">
        <v>140113.0</v>
      </c>
      <c r="K1577" s="98">
        <f t="shared" si="4"/>
        <v>0.07462629331</v>
      </c>
      <c r="L1577" s="98">
        <f t="shared" si="7"/>
        <v>0.5882226253</v>
      </c>
    </row>
    <row r="1578">
      <c r="A1578" s="11" t="s">
        <v>1918</v>
      </c>
      <c r="B1578" s="12" t="s">
        <v>24</v>
      </c>
      <c r="C1578" s="19">
        <v>30128.0</v>
      </c>
      <c r="D1578" s="19">
        <v>32000.0</v>
      </c>
      <c r="E1578" s="98">
        <f t="shared" si="6"/>
        <v>0.06213489113</v>
      </c>
      <c r="F1578" s="19">
        <v>28619.0</v>
      </c>
      <c r="G1578" s="98">
        <f t="shared" si="2"/>
        <v>-0.10565625</v>
      </c>
      <c r="H1578" s="19">
        <v>28795.0</v>
      </c>
      <c r="I1578" s="98">
        <f t="shared" si="3"/>
        <v>0.006149760649</v>
      </c>
      <c r="J1578" s="19">
        <v>27760.0</v>
      </c>
      <c r="K1578" s="98">
        <f t="shared" si="4"/>
        <v>-0.03594374023</v>
      </c>
      <c r="L1578" s="98">
        <f t="shared" si="7"/>
        <v>-0.07859798194</v>
      </c>
    </row>
    <row r="1579">
      <c r="A1579" s="11" t="s">
        <v>2276</v>
      </c>
      <c r="B1579" s="12" t="s">
        <v>24</v>
      </c>
      <c r="C1579" s="19">
        <v>77911.0</v>
      </c>
      <c r="D1579" s="19">
        <v>71664.0</v>
      </c>
      <c r="E1579" s="98">
        <f t="shared" si="6"/>
        <v>-0.08018123243</v>
      </c>
      <c r="F1579" s="19">
        <v>71045.0</v>
      </c>
      <c r="G1579" s="98">
        <f t="shared" si="2"/>
        <v>-0.008637530699</v>
      </c>
      <c r="H1579" s="19">
        <v>69645.0</v>
      </c>
      <c r="I1579" s="98">
        <f t="shared" si="3"/>
        <v>-0.01970582025</v>
      </c>
      <c r="J1579" s="19">
        <v>71275.0</v>
      </c>
      <c r="K1579" s="98">
        <f t="shared" si="4"/>
        <v>0.02340440807</v>
      </c>
      <c r="L1579" s="98">
        <f t="shared" si="7"/>
        <v>-0.08517410892</v>
      </c>
    </row>
    <row r="1580">
      <c r="A1580" s="11" t="s">
        <v>1098</v>
      </c>
      <c r="B1580" s="12" t="s">
        <v>24</v>
      </c>
      <c r="C1580" s="19">
        <v>51397.0</v>
      </c>
      <c r="D1580" s="19">
        <v>47216.0</v>
      </c>
      <c r="E1580" s="98">
        <f t="shared" si="6"/>
        <v>-0.08134716034</v>
      </c>
      <c r="F1580" s="19">
        <v>46200.0</v>
      </c>
      <c r="G1580" s="98">
        <f t="shared" si="2"/>
        <v>-0.02151812945</v>
      </c>
      <c r="H1580" s="19">
        <v>46710.0</v>
      </c>
      <c r="I1580" s="98">
        <f t="shared" si="3"/>
        <v>0.01103896104</v>
      </c>
      <c r="J1580" s="19">
        <v>46082.0</v>
      </c>
      <c r="K1580" s="98">
        <f t="shared" si="4"/>
        <v>-0.01344465853</v>
      </c>
      <c r="L1580" s="98">
        <f t="shared" si="7"/>
        <v>-0.1034107049</v>
      </c>
    </row>
    <row r="1581">
      <c r="A1581" s="11" t="s">
        <v>315</v>
      </c>
      <c r="B1581" s="12" t="s">
        <v>24</v>
      </c>
      <c r="C1581" s="19">
        <v>15181.0</v>
      </c>
      <c r="D1581" s="19">
        <v>14665.0</v>
      </c>
      <c r="E1581" s="98">
        <f t="shared" si="6"/>
        <v>-0.03398985574</v>
      </c>
      <c r="F1581" s="19">
        <v>10802.0</v>
      </c>
      <c r="G1581" s="98">
        <f t="shared" si="2"/>
        <v>-0.2634162973</v>
      </c>
      <c r="H1581" s="19">
        <v>13744.0</v>
      </c>
      <c r="I1581" s="98">
        <f t="shared" si="3"/>
        <v>0.2723569709</v>
      </c>
      <c r="J1581" s="19">
        <v>16555.0</v>
      </c>
      <c r="K1581" s="98">
        <f t="shared" si="4"/>
        <v>0.2045256112</v>
      </c>
      <c r="L1581" s="98">
        <f t="shared" si="7"/>
        <v>0.09050787168</v>
      </c>
    </row>
    <row r="1582">
      <c r="A1582" s="11" t="s">
        <v>32</v>
      </c>
      <c r="B1582" s="12" t="s">
        <v>24</v>
      </c>
      <c r="C1582" s="19">
        <v>52927.0</v>
      </c>
      <c r="D1582" s="19">
        <v>284041.0</v>
      </c>
      <c r="E1582" s="98">
        <f t="shared" si="6"/>
        <v>4.36665596</v>
      </c>
      <c r="F1582" s="19">
        <v>469042.0</v>
      </c>
      <c r="G1582" s="98">
        <f t="shared" si="2"/>
        <v>0.6513179435</v>
      </c>
      <c r="H1582" s="19">
        <v>1079129.0</v>
      </c>
      <c r="I1582" s="98">
        <f t="shared" si="3"/>
        <v>1.300708679</v>
      </c>
      <c r="J1582" s="19">
        <v>1297634.0</v>
      </c>
      <c r="K1582" s="98">
        <f t="shared" si="4"/>
        <v>0.202482743</v>
      </c>
      <c r="L1582" s="98">
        <f t="shared" si="7"/>
        <v>23.51742967</v>
      </c>
    </row>
    <row r="1583">
      <c r="A1583" s="11" t="s">
        <v>2277</v>
      </c>
      <c r="B1583" s="12" t="s">
        <v>24</v>
      </c>
      <c r="C1583" s="19">
        <v>115328.0</v>
      </c>
      <c r="D1583" s="19">
        <v>122276.0</v>
      </c>
      <c r="E1583" s="98">
        <f t="shared" si="6"/>
        <v>0.06024556049</v>
      </c>
      <c r="F1583" s="19">
        <v>113129.0</v>
      </c>
      <c r="G1583" s="98">
        <f t="shared" si="2"/>
        <v>-0.07480617619</v>
      </c>
      <c r="H1583" s="19">
        <v>119781.0</v>
      </c>
      <c r="I1583" s="98">
        <f t="shared" si="3"/>
        <v>0.05880013082</v>
      </c>
      <c r="J1583" s="19">
        <v>121834.0</v>
      </c>
      <c r="K1583" s="98">
        <f t="shared" si="4"/>
        <v>0.01713961313</v>
      </c>
      <c r="L1583" s="98">
        <f t="shared" si="7"/>
        <v>0.05641301332</v>
      </c>
    </row>
    <row r="1584">
      <c r="A1584" s="11" t="s">
        <v>1060</v>
      </c>
      <c r="B1584" s="12" t="s">
        <v>24</v>
      </c>
      <c r="C1584" s="19">
        <v>38991.0</v>
      </c>
      <c r="D1584" s="19">
        <v>85969.0</v>
      </c>
      <c r="E1584" s="98">
        <f t="shared" si="6"/>
        <v>1.204842143</v>
      </c>
      <c r="F1584" s="19">
        <v>116531.0</v>
      </c>
      <c r="G1584" s="98">
        <f t="shared" si="2"/>
        <v>0.3555002385</v>
      </c>
      <c r="H1584" s="19">
        <v>158346.0</v>
      </c>
      <c r="I1584" s="98">
        <f t="shared" si="3"/>
        <v>0.3588315556</v>
      </c>
      <c r="J1584" s="19">
        <v>174441.0</v>
      </c>
      <c r="K1584" s="98">
        <f t="shared" si="4"/>
        <v>0.1016445</v>
      </c>
      <c r="L1584" s="98">
        <f t="shared" si="7"/>
        <v>3.473878587</v>
      </c>
    </row>
    <row r="1585">
      <c r="A1585" s="11" t="s">
        <v>286</v>
      </c>
      <c r="B1585" s="12" t="s">
        <v>24</v>
      </c>
      <c r="C1585" s="19">
        <v>27690.0</v>
      </c>
      <c r="D1585" s="19">
        <v>46873.0</v>
      </c>
      <c r="E1585" s="98">
        <f t="shared" si="6"/>
        <v>0.6927771759</v>
      </c>
      <c r="F1585" s="19">
        <v>45548.0</v>
      </c>
      <c r="G1585" s="98">
        <f t="shared" si="2"/>
        <v>-0.02826787276</v>
      </c>
      <c r="H1585" s="19">
        <v>59599.0</v>
      </c>
      <c r="I1585" s="98">
        <f t="shared" si="3"/>
        <v>0.3084877492</v>
      </c>
      <c r="J1585" s="19">
        <v>74261.0</v>
      </c>
      <c r="K1585" s="98">
        <f t="shared" si="4"/>
        <v>0.2460108391</v>
      </c>
      <c r="L1585" s="98">
        <f t="shared" si="7"/>
        <v>1.681870711</v>
      </c>
    </row>
    <row r="1586">
      <c r="A1586" s="11" t="s">
        <v>534</v>
      </c>
      <c r="B1586" s="12" t="s">
        <v>24</v>
      </c>
      <c r="C1586" s="19">
        <v>55156.0</v>
      </c>
      <c r="D1586" s="19">
        <v>61917.0</v>
      </c>
      <c r="E1586" s="98">
        <f t="shared" si="6"/>
        <v>0.1225795924</v>
      </c>
      <c r="F1586" s="19">
        <v>60029.0</v>
      </c>
      <c r="G1586" s="98">
        <f t="shared" si="2"/>
        <v>-0.03049243342</v>
      </c>
      <c r="H1586" s="19">
        <v>63314.0</v>
      </c>
      <c r="I1586" s="98">
        <f t="shared" si="3"/>
        <v>0.05472355028</v>
      </c>
      <c r="J1586" s="19">
        <v>65606.0</v>
      </c>
      <c r="K1586" s="98">
        <f t="shared" si="4"/>
        <v>0.03620052437</v>
      </c>
      <c r="L1586" s="98">
        <f t="shared" si="7"/>
        <v>0.1894626151</v>
      </c>
    </row>
    <row r="1587">
      <c r="A1587" s="11" t="s">
        <v>2278</v>
      </c>
      <c r="B1587" s="12" t="s">
        <v>24</v>
      </c>
      <c r="C1587" s="19">
        <v>23538.0</v>
      </c>
      <c r="D1587" s="19">
        <v>88235.0</v>
      </c>
      <c r="E1587" s="98">
        <f t="shared" si="6"/>
        <v>2.748619254</v>
      </c>
      <c r="F1587" s="19">
        <v>109363.0</v>
      </c>
      <c r="G1587" s="98">
        <f t="shared" si="2"/>
        <v>0.2394514648</v>
      </c>
      <c r="H1587" s="19">
        <v>125021.0</v>
      </c>
      <c r="I1587" s="98">
        <f t="shared" si="3"/>
        <v>0.1431745654</v>
      </c>
      <c r="J1587" s="19">
        <v>122494.0</v>
      </c>
      <c r="K1587" s="98">
        <f t="shared" si="4"/>
        <v>-0.02021260428</v>
      </c>
      <c r="L1587" s="98">
        <f t="shared" si="7"/>
        <v>4.204095505</v>
      </c>
    </row>
    <row r="1588">
      <c r="A1588" s="11" t="s">
        <v>1134</v>
      </c>
      <c r="B1588" s="12" t="s">
        <v>24</v>
      </c>
      <c r="C1588" s="19">
        <v>32910.0</v>
      </c>
      <c r="D1588" s="19">
        <v>23855.0</v>
      </c>
      <c r="E1588" s="98">
        <f t="shared" si="6"/>
        <v>-0.275144333</v>
      </c>
      <c r="F1588" s="19">
        <v>21303.0</v>
      </c>
      <c r="G1588" s="98">
        <f t="shared" si="2"/>
        <v>-0.1069796688</v>
      </c>
      <c r="H1588" s="19">
        <v>19667.0</v>
      </c>
      <c r="I1588" s="98">
        <f t="shared" si="3"/>
        <v>-0.0767966953</v>
      </c>
      <c r="J1588" s="19">
        <v>20812.0</v>
      </c>
      <c r="K1588" s="98">
        <f t="shared" si="4"/>
        <v>0.05821935221</v>
      </c>
      <c r="L1588" s="98">
        <f t="shared" si="7"/>
        <v>-0.3676086296</v>
      </c>
    </row>
    <row r="1589">
      <c r="A1589" s="11" t="s">
        <v>953</v>
      </c>
      <c r="B1589" s="12" t="s">
        <v>24</v>
      </c>
      <c r="C1589" s="19">
        <v>18842.0</v>
      </c>
      <c r="D1589" s="19">
        <v>14004.0</v>
      </c>
      <c r="E1589" s="98">
        <f t="shared" si="6"/>
        <v>-0.2567667976</v>
      </c>
      <c r="F1589" s="19">
        <v>13098.0</v>
      </c>
      <c r="G1589" s="98">
        <f t="shared" si="2"/>
        <v>-0.0646958012</v>
      </c>
      <c r="H1589" s="19">
        <v>12909.0</v>
      </c>
      <c r="I1589" s="98">
        <f t="shared" si="3"/>
        <v>-0.01442968392</v>
      </c>
      <c r="J1589" s="19">
        <v>12979.0</v>
      </c>
      <c r="K1589" s="98">
        <f t="shared" si="4"/>
        <v>0.005422573398</v>
      </c>
      <c r="L1589" s="98">
        <f t="shared" si="7"/>
        <v>-0.3111665428</v>
      </c>
    </row>
    <row r="1590">
      <c r="A1590" s="11" t="s">
        <v>1061</v>
      </c>
      <c r="B1590" s="12" t="s">
        <v>24</v>
      </c>
      <c r="C1590" s="19">
        <v>29278.0</v>
      </c>
      <c r="D1590" s="19">
        <v>26972.0</v>
      </c>
      <c r="E1590" s="98">
        <f t="shared" si="6"/>
        <v>-0.07876221053</v>
      </c>
      <c r="F1590" s="19">
        <v>24735.0</v>
      </c>
      <c r="G1590" s="98">
        <f t="shared" si="2"/>
        <v>-0.08293786149</v>
      </c>
      <c r="H1590" s="19">
        <v>24983.0</v>
      </c>
      <c r="I1590" s="98">
        <f t="shared" si="3"/>
        <v>0.01002627855</v>
      </c>
      <c r="J1590" s="19">
        <v>25732.0</v>
      </c>
      <c r="K1590" s="98">
        <f t="shared" si="4"/>
        <v>0.02998038666</v>
      </c>
      <c r="L1590" s="98">
        <f t="shared" si="7"/>
        <v>-0.1211148302</v>
      </c>
    </row>
    <row r="1591">
      <c r="A1591" s="11" t="s">
        <v>2279</v>
      </c>
      <c r="B1591" s="12" t="s">
        <v>24</v>
      </c>
      <c r="C1591" s="19">
        <v>85997.0</v>
      </c>
      <c r="D1591" s="19">
        <v>89005.0</v>
      </c>
      <c r="E1591" s="98">
        <f t="shared" si="6"/>
        <v>0.03497796435</v>
      </c>
      <c r="F1591" s="19">
        <v>88121.0</v>
      </c>
      <c r="G1591" s="98">
        <f t="shared" si="2"/>
        <v>-0.009932026291</v>
      </c>
      <c r="H1591" s="19">
        <v>90960.0</v>
      </c>
      <c r="I1591" s="98">
        <f t="shared" si="3"/>
        <v>0.03221706517</v>
      </c>
      <c r="J1591" s="19">
        <v>91098.0</v>
      </c>
      <c r="K1591" s="98">
        <f t="shared" si="4"/>
        <v>0.001517150396</v>
      </c>
      <c r="L1591" s="98">
        <f t="shared" si="7"/>
        <v>0.05931602265</v>
      </c>
    </row>
    <row r="1592">
      <c r="A1592" s="11" t="s">
        <v>1037</v>
      </c>
      <c r="B1592" s="12" t="s">
        <v>24</v>
      </c>
      <c r="C1592" s="19">
        <v>77586.0</v>
      </c>
      <c r="D1592" s="19">
        <v>83362.0</v>
      </c>
      <c r="E1592" s="98">
        <f t="shared" si="6"/>
        <v>0.07444642075</v>
      </c>
      <c r="F1592" s="19">
        <v>80627.0</v>
      </c>
      <c r="G1592" s="98">
        <f t="shared" si="2"/>
        <v>-0.0328087138</v>
      </c>
      <c r="H1592" s="19">
        <v>82671.0</v>
      </c>
      <c r="I1592" s="98">
        <f t="shared" si="3"/>
        <v>0.02535130911</v>
      </c>
      <c r="J1592" s="19">
        <v>84927.0</v>
      </c>
      <c r="K1592" s="98">
        <f t="shared" si="4"/>
        <v>0.02728889211</v>
      </c>
      <c r="L1592" s="98">
        <f t="shared" si="7"/>
        <v>0.09461758565</v>
      </c>
    </row>
    <row r="1593">
      <c r="A1593" s="11" t="s">
        <v>1946</v>
      </c>
      <c r="B1593" s="12" t="s">
        <v>24</v>
      </c>
      <c r="C1593" s="19">
        <v>53888.0</v>
      </c>
      <c r="D1593" s="19">
        <v>96138.0</v>
      </c>
      <c r="E1593" s="98">
        <f t="shared" si="6"/>
        <v>0.7840335511</v>
      </c>
      <c r="F1593" s="19">
        <v>110246.0</v>
      </c>
      <c r="G1593" s="98">
        <f t="shared" si="2"/>
        <v>0.146747384</v>
      </c>
      <c r="H1593" s="19">
        <v>161055.0</v>
      </c>
      <c r="I1593" s="98">
        <f t="shared" si="3"/>
        <v>0.4608693286</v>
      </c>
      <c r="J1593" s="19">
        <v>197355.0</v>
      </c>
      <c r="K1593" s="98">
        <f t="shared" si="4"/>
        <v>0.2253888423</v>
      </c>
      <c r="L1593" s="98">
        <f t="shared" si="7"/>
        <v>2.662318141</v>
      </c>
    </row>
    <row r="1594">
      <c r="A1594" s="11" t="s">
        <v>589</v>
      </c>
      <c r="B1594" s="12" t="s">
        <v>24</v>
      </c>
      <c r="C1594" s="19">
        <v>32491.0</v>
      </c>
      <c r="D1594" s="19">
        <v>33808.0</v>
      </c>
      <c r="E1594" s="98">
        <f t="shared" si="6"/>
        <v>0.04053430181</v>
      </c>
      <c r="F1594" s="19">
        <v>33163.0</v>
      </c>
      <c r="G1594" s="98">
        <f t="shared" si="2"/>
        <v>-0.01907832466</v>
      </c>
      <c r="H1594" s="19">
        <v>35272.0</v>
      </c>
      <c r="I1594" s="98">
        <f t="shared" si="3"/>
        <v>0.0635949703</v>
      </c>
      <c r="J1594" s="19">
        <v>37901.0</v>
      </c>
      <c r="K1594" s="98">
        <f t="shared" si="4"/>
        <v>0.07453504196</v>
      </c>
      <c r="L1594" s="98">
        <f t="shared" si="7"/>
        <v>0.1665076483</v>
      </c>
    </row>
    <row r="1595">
      <c r="A1595" s="11" t="s">
        <v>1206</v>
      </c>
      <c r="B1595" s="12" t="s">
        <v>24</v>
      </c>
      <c r="C1595" s="19">
        <v>32673.0</v>
      </c>
      <c r="D1595" s="19">
        <v>25624.0</v>
      </c>
      <c r="E1595" s="98">
        <f t="shared" si="6"/>
        <v>-0.2157438864</v>
      </c>
      <c r="F1595" s="19">
        <v>24212.0</v>
      </c>
      <c r="G1595" s="98">
        <f t="shared" si="2"/>
        <v>-0.05510458945</v>
      </c>
      <c r="H1595" s="19">
        <v>25480.0</v>
      </c>
      <c r="I1595" s="98">
        <f t="shared" si="3"/>
        <v>0.05237072526</v>
      </c>
      <c r="J1595" s="19">
        <v>27072.0</v>
      </c>
      <c r="K1595" s="98">
        <f t="shared" si="4"/>
        <v>0.06248037677</v>
      </c>
      <c r="L1595" s="98">
        <f t="shared" si="7"/>
        <v>-0.171425948</v>
      </c>
    </row>
    <row r="1596">
      <c r="A1596" s="11" t="s">
        <v>893</v>
      </c>
      <c r="B1596" s="12" t="s">
        <v>24</v>
      </c>
      <c r="C1596" s="19">
        <v>34445.0</v>
      </c>
      <c r="D1596" s="19">
        <v>33647.0</v>
      </c>
      <c r="E1596" s="98">
        <f t="shared" si="6"/>
        <v>-0.02316736827</v>
      </c>
      <c r="F1596" s="19">
        <v>35285.0</v>
      </c>
      <c r="G1596" s="98">
        <f t="shared" si="2"/>
        <v>0.04868190329</v>
      </c>
      <c r="H1596" s="19">
        <v>41490.0</v>
      </c>
      <c r="I1596" s="98">
        <f t="shared" si="3"/>
        <v>0.1758537622</v>
      </c>
      <c r="J1596" s="19">
        <v>42340.0</v>
      </c>
      <c r="K1596" s="98">
        <f t="shared" si="4"/>
        <v>0.0204868643</v>
      </c>
      <c r="L1596" s="98">
        <f t="shared" si="7"/>
        <v>0.2292059805</v>
      </c>
    </row>
    <row r="1597">
      <c r="A1597" s="11" t="s">
        <v>2280</v>
      </c>
      <c r="B1597" s="12" t="s">
        <v>24</v>
      </c>
      <c r="C1597" s="19">
        <v>85838.0</v>
      </c>
      <c r="D1597" s="19">
        <v>91769.0</v>
      </c>
      <c r="E1597" s="98">
        <f t="shared" si="6"/>
        <v>0.06909527249</v>
      </c>
      <c r="F1597" s="19">
        <v>74979.0</v>
      </c>
      <c r="G1597" s="98">
        <f t="shared" si="2"/>
        <v>-0.1829593872</v>
      </c>
      <c r="H1597" s="19">
        <v>80155.0</v>
      </c>
      <c r="I1597" s="98">
        <f t="shared" si="3"/>
        <v>0.06903266248</v>
      </c>
      <c r="J1597" s="19">
        <v>87017.0</v>
      </c>
      <c r="K1597" s="98">
        <f t="shared" si="4"/>
        <v>0.08560913231</v>
      </c>
      <c r="L1597" s="98">
        <f t="shared" si="7"/>
        <v>0.01373517556</v>
      </c>
    </row>
    <row r="1598">
      <c r="A1598" s="11" t="s">
        <v>342</v>
      </c>
      <c r="B1598" s="12" t="s">
        <v>24</v>
      </c>
      <c r="C1598" s="19">
        <v>25179.0</v>
      </c>
      <c r="D1598" s="19">
        <v>32223.0</v>
      </c>
      <c r="E1598" s="98">
        <f t="shared" si="6"/>
        <v>0.2797569403</v>
      </c>
      <c r="F1598" s="19">
        <v>31673.0</v>
      </c>
      <c r="G1598" s="98">
        <f t="shared" si="2"/>
        <v>-0.01706855352</v>
      </c>
      <c r="H1598" s="19">
        <v>34174.0</v>
      </c>
      <c r="I1598" s="98">
        <f t="shared" si="3"/>
        <v>0.07896315474</v>
      </c>
      <c r="J1598" s="19">
        <v>36035.0</v>
      </c>
      <c r="K1598" s="98">
        <f t="shared" si="4"/>
        <v>0.05445660444</v>
      </c>
      <c r="L1598" s="98">
        <f t="shared" si="7"/>
        <v>0.4311529449</v>
      </c>
    </row>
    <row r="1599">
      <c r="A1599" s="11" t="s">
        <v>631</v>
      </c>
      <c r="B1599" s="12" t="s">
        <v>24</v>
      </c>
      <c r="C1599" s="19">
        <v>47871.0</v>
      </c>
      <c r="D1599" s="19">
        <v>47778.0</v>
      </c>
      <c r="E1599" s="98">
        <f t="shared" si="6"/>
        <v>-0.001942721063</v>
      </c>
      <c r="F1599" s="19">
        <v>44888.0</v>
      </c>
      <c r="G1599" s="98">
        <f t="shared" si="2"/>
        <v>-0.06048809075</v>
      </c>
      <c r="H1599" s="19">
        <v>46482.0</v>
      </c>
      <c r="I1599" s="98">
        <f t="shared" si="3"/>
        <v>0.03551060417</v>
      </c>
      <c r="J1599" s="19">
        <v>46726.0</v>
      </c>
      <c r="K1599" s="98">
        <f t="shared" si="4"/>
        <v>0.005249343832</v>
      </c>
      <c r="L1599" s="98">
        <f t="shared" si="7"/>
        <v>-0.02391844749</v>
      </c>
    </row>
    <row r="1600">
      <c r="A1600" s="11" t="s">
        <v>1190</v>
      </c>
      <c r="B1600" s="12" t="s">
        <v>24</v>
      </c>
      <c r="C1600" s="19">
        <v>51760.0</v>
      </c>
      <c r="D1600" s="19">
        <v>50179.0</v>
      </c>
      <c r="E1600" s="98">
        <f t="shared" si="6"/>
        <v>-0.03054482226</v>
      </c>
      <c r="F1600" s="19">
        <v>48827.0</v>
      </c>
      <c r="G1600" s="98">
        <f t="shared" si="2"/>
        <v>-0.02694354212</v>
      </c>
      <c r="H1600" s="19">
        <v>49995.0</v>
      </c>
      <c r="I1600" s="98">
        <f t="shared" si="3"/>
        <v>0.02392119114</v>
      </c>
      <c r="J1600" s="19">
        <v>52747.0</v>
      </c>
      <c r="K1600" s="98">
        <f t="shared" si="4"/>
        <v>0.05504550455</v>
      </c>
      <c r="L1600" s="98">
        <f t="shared" si="7"/>
        <v>0.01906877898</v>
      </c>
    </row>
    <row r="1601">
      <c r="A1601" s="11" t="s">
        <v>2281</v>
      </c>
      <c r="B1601" s="12" t="s">
        <v>24</v>
      </c>
      <c r="C1601" s="19">
        <f>108988-6789</f>
        <v>102199</v>
      </c>
      <c r="D1601" s="19">
        <v>283055.0</v>
      </c>
      <c r="E1601" s="98">
        <f t="shared" si="6"/>
        <v>1.769645496</v>
      </c>
      <c r="F1601" s="19">
        <v>344436.0</v>
      </c>
      <c r="G1601" s="98">
        <f t="shared" si="2"/>
        <v>0.2168518486</v>
      </c>
      <c r="H1601" s="19">
        <v>520947.0</v>
      </c>
      <c r="I1601" s="98">
        <f t="shared" si="3"/>
        <v>0.512463854</v>
      </c>
      <c r="J1601" s="19">
        <v>573558.0</v>
      </c>
      <c r="K1601" s="98">
        <f t="shared" si="4"/>
        <v>0.1009910797</v>
      </c>
      <c r="L1601" s="98">
        <f t="shared" si="7"/>
        <v>4.612168417</v>
      </c>
    </row>
    <row r="1602">
      <c r="A1602" s="11" t="s">
        <v>2282</v>
      </c>
      <c r="B1602" s="12" t="s">
        <v>24</v>
      </c>
      <c r="C1602" s="19">
        <v>30907.0</v>
      </c>
      <c r="D1602" s="19">
        <v>31880.0</v>
      </c>
      <c r="E1602" s="98">
        <f t="shared" si="6"/>
        <v>0.0314815414</v>
      </c>
      <c r="F1602" s="19">
        <v>30314.0</v>
      </c>
      <c r="G1602" s="98">
        <f t="shared" si="2"/>
        <v>-0.0491217064</v>
      </c>
      <c r="H1602" s="19">
        <v>28764.0</v>
      </c>
      <c r="I1602" s="98">
        <f t="shared" si="3"/>
        <v>-0.0511314904</v>
      </c>
      <c r="J1602" s="19">
        <v>31394.0</v>
      </c>
      <c r="K1602" s="98">
        <f t="shared" si="4"/>
        <v>0.09143373662</v>
      </c>
      <c r="L1602" s="98">
        <f t="shared" si="7"/>
        <v>0.01575694826</v>
      </c>
    </row>
    <row r="1603">
      <c r="A1603" s="11" t="s">
        <v>1074</v>
      </c>
      <c r="B1603" s="12" t="s">
        <v>24</v>
      </c>
      <c r="C1603" s="19">
        <v>21087.0</v>
      </c>
      <c r="D1603" s="19">
        <v>18642.0</v>
      </c>
      <c r="E1603" s="98">
        <f t="shared" si="6"/>
        <v>-0.1159482145</v>
      </c>
      <c r="F1603" s="19">
        <v>16641.0</v>
      </c>
      <c r="G1603" s="98">
        <f t="shared" si="2"/>
        <v>-0.1073382684</v>
      </c>
      <c r="H1603" s="19">
        <v>16848.0</v>
      </c>
      <c r="I1603" s="98">
        <f t="shared" si="3"/>
        <v>0.0124391563</v>
      </c>
      <c r="J1603" s="19">
        <v>16381.0</v>
      </c>
      <c r="K1603" s="98">
        <f t="shared" si="4"/>
        <v>-0.02771842355</v>
      </c>
      <c r="L1603" s="98">
        <f t="shared" si="7"/>
        <v>-0.2231706739</v>
      </c>
    </row>
    <row r="1604">
      <c r="A1604" s="20" t="s">
        <v>528</v>
      </c>
      <c r="B1604" s="29" t="s">
        <v>2283</v>
      </c>
      <c r="C1604" s="50">
        <v>24005.0</v>
      </c>
      <c r="D1604" s="50">
        <v>24755.0</v>
      </c>
      <c r="E1604" s="98">
        <f t="shared" si="6"/>
        <v>0.03124349094</v>
      </c>
      <c r="F1604" s="50">
        <v>22403.0</v>
      </c>
      <c r="G1604" s="98">
        <f t="shared" si="2"/>
        <v>-0.09501110887</v>
      </c>
      <c r="H1604" s="50">
        <v>20381.0</v>
      </c>
      <c r="I1604" s="98">
        <f t="shared" si="3"/>
        <v>-0.09025576932</v>
      </c>
      <c r="J1604" s="50">
        <v>21705.0</v>
      </c>
      <c r="K1604" s="98">
        <f t="shared" si="4"/>
        <v>0.06496246504</v>
      </c>
      <c r="L1604" s="98">
        <f t="shared" si="7"/>
        <v>-0.09581337221</v>
      </c>
    </row>
    <row r="1605">
      <c r="A1605" s="20" t="s">
        <v>739</v>
      </c>
      <c r="B1605" s="29" t="s">
        <v>2283</v>
      </c>
      <c r="C1605" s="50">
        <v>31314.0</v>
      </c>
      <c r="D1605" s="50">
        <v>56580.0</v>
      </c>
      <c r="E1605" s="98">
        <f t="shared" si="6"/>
        <v>0.8068595516</v>
      </c>
      <c r="F1605" s="50">
        <v>68223.0</v>
      </c>
      <c r="G1605" s="98">
        <f t="shared" si="2"/>
        <v>0.2057794274</v>
      </c>
      <c r="H1605" s="50">
        <v>69419.0</v>
      </c>
      <c r="I1605" s="98">
        <f t="shared" si="3"/>
        <v>0.01753074476</v>
      </c>
      <c r="J1605" s="50">
        <v>73303.0</v>
      </c>
      <c r="K1605" s="98">
        <f t="shared" si="4"/>
        <v>0.05595010012</v>
      </c>
      <c r="L1605" s="98">
        <f t="shared" si="7"/>
        <v>1.340901833</v>
      </c>
    </row>
    <row r="1606">
      <c r="A1606" s="20" t="s">
        <v>827</v>
      </c>
      <c r="B1606" s="29" t="s">
        <v>2283</v>
      </c>
      <c r="C1606" s="50">
        <v>23883.0</v>
      </c>
      <c r="D1606" s="50">
        <v>22975.0</v>
      </c>
      <c r="E1606" s="98">
        <f t="shared" si="6"/>
        <v>-0.03801867437</v>
      </c>
      <c r="F1606" s="50">
        <v>24627.0</v>
      </c>
      <c r="G1606" s="98">
        <f t="shared" si="2"/>
        <v>0.07190424374</v>
      </c>
      <c r="H1606" s="50">
        <v>26867.0</v>
      </c>
      <c r="I1606" s="98">
        <f t="shared" si="3"/>
        <v>0.09095707963</v>
      </c>
      <c r="J1606" s="50">
        <v>29785.0</v>
      </c>
      <c r="K1606" s="98">
        <f t="shared" si="4"/>
        <v>0.1086090743</v>
      </c>
      <c r="L1606" s="98">
        <f t="shared" si="7"/>
        <v>0.2471213834</v>
      </c>
    </row>
    <row r="1607">
      <c r="A1607" s="20" t="s">
        <v>2284</v>
      </c>
      <c r="B1607" s="29" t="s">
        <v>2283</v>
      </c>
      <c r="C1607" s="50">
        <v>37139.0</v>
      </c>
      <c r="D1607" s="50">
        <v>59547.0</v>
      </c>
      <c r="E1607" s="98">
        <f t="shared" si="6"/>
        <v>0.6033549638</v>
      </c>
      <c r="F1607" s="50">
        <v>65545.0</v>
      </c>
      <c r="G1607" s="98">
        <f t="shared" si="2"/>
        <v>0.1007271567</v>
      </c>
      <c r="H1607" s="50">
        <v>68361.0</v>
      </c>
      <c r="I1607" s="98">
        <f t="shared" si="3"/>
        <v>0.04296284995</v>
      </c>
      <c r="J1607" s="50">
        <v>78674.0</v>
      </c>
      <c r="K1607" s="98">
        <f t="shared" si="4"/>
        <v>0.150860871</v>
      </c>
      <c r="L1607" s="98">
        <f t="shared" si="7"/>
        <v>1.118366138</v>
      </c>
    </row>
    <row r="1608">
      <c r="A1608" s="20" t="s">
        <v>581</v>
      </c>
      <c r="B1608" s="29" t="s">
        <v>2283</v>
      </c>
      <c r="C1608" s="50">
        <v>28411.0</v>
      </c>
      <c r="D1608" s="50">
        <v>47798.0</v>
      </c>
      <c r="E1608" s="98">
        <f t="shared" si="6"/>
        <v>0.6823765443</v>
      </c>
      <c r="F1608" s="50">
        <v>50430.0</v>
      </c>
      <c r="G1608" s="98">
        <f t="shared" si="2"/>
        <v>0.05506506548</v>
      </c>
      <c r="H1608" s="50">
        <v>44175.0</v>
      </c>
      <c r="I1608" s="98">
        <f t="shared" si="3"/>
        <v>-0.1240333135</v>
      </c>
      <c r="J1608" s="50">
        <v>46166.0</v>
      </c>
      <c r="K1608" s="98">
        <f t="shared" si="4"/>
        <v>0.04507074137</v>
      </c>
      <c r="L1608" s="98">
        <f t="shared" si="7"/>
        <v>0.6249340044</v>
      </c>
    </row>
    <row r="1609">
      <c r="A1609" s="20" t="s">
        <v>2285</v>
      </c>
      <c r="B1609" s="29" t="s">
        <v>2283</v>
      </c>
      <c r="C1609" s="50">
        <v>25444.0</v>
      </c>
      <c r="D1609" s="50">
        <v>31246.0</v>
      </c>
      <c r="E1609" s="98">
        <f t="shared" si="6"/>
        <v>0.2280301839</v>
      </c>
      <c r="F1609" s="50">
        <v>29527.0</v>
      </c>
      <c r="G1609" s="98">
        <f t="shared" si="2"/>
        <v>-0.05501504193</v>
      </c>
      <c r="H1609" s="50">
        <v>28034.0</v>
      </c>
      <c r="I1609" s="98">
        <f t="shared" si="3"/>
        <v>-0.05056389068</v>
      </c>
      <c r="J1609" s="50">
        <v>28037.0</v>
      </c>
      <c r="K1609" s="98">
        <f t="shared" si="4"/>
        <v>0.0001070129129</v>
      </c>
      <c r="L1609" s="98">
        <f t="shared" si="7"/>
        <v>0.101910077</v>
      </c>
    </row>
    <row r="1610">
      <c r="A1610" s="20" t="s">
        <v>924</v>
      </c>
      <c r="B1610" s="29" t="s">
        <v>2283</v>
      </c>
      <c r="C1610" s="50">
        <v>49638.0</v>
      </c>
      <c r="D1610" s="50">
        <v>76856.0</v>
      </c>
      <c r="E1610" s="98">
        <f t="shared" si="6"/>
        <v>0.5483299085</v>
      </c>
      <c r="F1610" s="50">
        <v>93193.0</v>
      </c>
      <c r="G1610" s="98">
        <f t="shared" si="2"/>
        <v>0.2125663579</v>
      </c>
      <c r="H1610" s="50">
        <v>94719.0</v>
      </c>
      <c r="I1610" s="98">
        <f t="shared" si="3"/>
        <v>0.01637462041</v>
      </c>
      <c r="J1610" s="50">
        <v>95614.0</v>
      </c>
      <c r="K1610" s="98">
        <f t="shared" si="4"/>
        <v>0.009449001784</v>
      </c>
      <c r="L1610" s="98">
        <f t="shared" si="7"/>
        <v>0.9262258753</v>
      </c>
    </row>
    <row r="1611">
      <c r="A1611" s="20" t="s">
        <v>1725</v>
      </c>
      <c r="B1611" s="29" t="s">
        <v>2283</v>
      </c>
      <c r="C1611" s="50">
        <v>32911.0</v>
      </c>
      <c r="D1611" s="50">
        <v>24832.0</v>
      </c>
      <c r="E1611" s="98">
        <f t="shared" si="6"/>
        <v>-0.2454802346</v>
      </c>
      <c r="F1611" s="50">
        <v>22621.0</v>
      </c>
      <c r="G1611" s="98">
        <f t="shared" si="2"/>
        <v>-0.08903833763</v>
      </c>
      <c r="H1611" s="50">
        <v>20148.0</v>
      </c>
      <c r="I1611" s="98">
        <f t="shared" si="3"/>
        <v>-0.1093231953</v>
      </c>
      <c r="J1611" s="50">
        <v>21638.0</v>
      </c>
      <c r="K1611" s="98">
        <f t="shared" si="4"/>
        <v>0.07395274965</v>
      </c>
      <c r="L1611" s="98">
        <f t="shared" si="7"/>
        <v>-0.3425298532</v>
      </c>
    </row>
    <row r="1612">
      <c r="A1612" s="20" t="s">
        <v>1229</v>
      </c>
      <c r="B1612" s="29" t="s">
        <v>2283</v>
      </c>
      <c r="C1612" s="50">
        <v>42579.0</v>
      </c>
      <c r="D1612" s="50">
        <v>70271.0</v>
      </c>
      <c r="E1612" s="98">
        <f t="shared" si="6"/>
        <v>0.6503675521</v>
      </c>
      <c r="F1612" s="50">
        <v>87025.0</v>
      </c>
      <c r="G1612" s="98">
        <f t="shared" si="2"/>
        <v>0.2384198318</v>
      </c>
      <c r="H1612" s="50">
        <v>114084.0</v>
      </c>
      <c r="I1612" s="98">
        <f t="shared" si="3"/>
        <v>0.3109336398</v>
      </c>
      <c r="J1612" s="50">
        <v>120249.0</v>
      </c>
      <c r="K1612" s="98">
        <f t="shared" si="4"/>
        <v>0.05403912906</v>
      </c>
      <c r="L1612" s="98">
        <f t="shared" si="7"/>
        <v>1.82413866</v>
      </c>
    </row>
    <row r="1613">
      <c r="A1613" s="20" t="s">
        <v>814</v>
      </c>
      <c r="B1613" s="29" t="s">
        <v>2283</v>
      </c>
      <c r="C1613" s="50">
        <v>16416.0</v>
      </c>
      <c r="D1613" s="50">
        <v>15761.0</v>
      </c>
      <c r="E1613" s="98">
        <f t="shared" si="6"/>
        <v>-0.03990009747</v>
      </c>
      <c r="F1613" s="50">
        <v>15942.0</v>
      </c>
      <c r="G1613" s="98">
        <f t="shared" si="2"/>
        <v>0.01148404289</v>
      </c>
      <c r="H1613" s="50">
        <v>16057.0</v>
      </c>
      <c r="I1613" s="98">
        <f t="shared" si="3"/>
        <v>0.007213649479</v>
      </c>
      <c r="J1613" s="50">
        <v>17449.0</v>
      </c>
      <c r="K1613" s="98">
        <f t="shared" si="4"/>
        <v>0.08669116273</v>
      </c>
      <c r="L1613" s="98">
        <f t="shared" si="7"/>
        <v>0.06292641326</v>
      </c>
    </row>
    <row r="1614">
      <c r="A1614" s="20" t="s">
        <v>1727</v>
      </c>
      <c r="B1614" s="29" t="s">
        <v>2283</v>
      </c>
      <c r="C1614" s="50">
        <v>27817.0</v>
      </c>
      <c r="D1614" s="50">
        <v>26351.0</v>
      </c>
      <c r="E1614" s="98">
        <f t="shared" si="6"/>
        <v>-0.05270158536</v>
      </c>
      <c r="F1614" s="50">
        <v>25071.0</v>
      </c>
      <c r="G1614" s="98">
        <f t="shared" si="2"/>
        <v>-0.04857500664</v>
      </c>
      <c r="H1614" s="50">
        <v>24103.0</v>
      </c>
      <c r="I1614" s="98">
        <f t="shared" si="3"/>
        <v>-0.03861034662</v>
      </c>
      <c r="J1614" s="50">
        <v>25258.0</v>
      </c>
      <c r="K1614" s="98">
        <f t="shared" si="4"/>
        <v>0.04791934614</v>
      </c>
      <c r="L1614" s="98">
        <f t="shared" si="7"/>
        <v>-0.09199410432</v>
      </c>
    </row>
    <row r="1615">
      <c r="A1615" s="20" t="s">
        <v>1431</v>
      </c>
      <c r="B1615" s="29" t="s">
        <v>2283</v>
      </c>
      <c r="C1615" s="50">
        <v>41948.0</v>
      </c>
      <c r="D1615" s="50">
        <v>66435.0</v>
      </c>
      <c r="E1615" s="98">
        <f t="shared" si="6"/>
        <v>0.5837465433</v>
      </c>
      <c r="F1615" s="50">
        <v>80728.0</v>
      </c>
      <c r="G1615" s="98">
        <f t="shared" si="2"/>
        <v>0.2151426206</v>
      </c>
      <c r="H1615" s="50">
        <v>90936.0</v>
      </c>
      <c r="I1615" s="98">
        <f t="shared" si="3"/>
        <v>0.1264493113</v>
      </c>
      <c r="J1615" s="50">
        <v>95647.0</v>
      </c>
      <c r="K1615" s="98">
        <f t="shared" si="4"/>
        <v>0.05180566552</v>
      </c>
      <c r="L1615" s="98">
        <f t="shared" si="7"/>
        <v>1.280132545</v>
      </c>
    </row>
    <row r="1616">
      <c r="A1616" s="20" t="s">
        <v>862</v>
      </c>
      <c r="B1616" s="29" t="s">
        <v>2283</v>
      </c>
      <c r="C1616" s="50">
        <v>36713.0</v>
      </c>
      <c r="D1616" s="50">
        <v>29551.0</v>
      </c>
      <c r="E1616" s="98">
        <f t="shared" si="6"/>
        <v>-0.1950807616</v>
      </c>
      <c r="F1616" s="50">
        <v>28291.0</v>
      </c>
      <c r="G1616" s="98">
        <f t="shared" si="2"/>
        <v>-0.04263815099</v>
      </c>
      <c r="H1616" s="50">
        <v>29786.0</v>
      </c>
      <c r="I1616" s="98">
        <f t="shared" si="3"/>
        <v>0.05284366053</v>
      </c>
      <c r="J1616" s="50">
        <v>34109.0</v>
      </c>
      <c r="K1616" s="98">
        <f t="shared" si="4"/>
        <v>0.1451352985</v>
      </c>
      <c r="L1616" s="98">
        <f t="shared" si="7"/>
        <v>-0.07092855392</v>
      </c>
    </row>
    <row r="1617">
      <c r="A1617" s="20" t="s">
        <v>697</v>
      </c>
      <c r="B1617" s="29" t="s">
        <v>2283</v>
      </c>
      <c r="C1617" s="50">
        <v>24756.0</v>
      </c>
      <c r="D1617" s="50">
        <v>23680.0</v>
      </c>
      <c r="E1617" s="98">
        <f t="shared" si="6"/>
        <v>-0.0434642107</v>
      </c>
      <c r="F1617" s="50">
        <v>23036.0</v>
      </c>
      <c r="G1617" s="98">
        <f t="shared" si="2"/>
        <v>-0.02719594595</v>
      </c>
      <c r="H1617" s="50">
        <v>21547.0</v>
      </c>
      <c r="I1617" s="98">
        <f t="shared" si="3"/>
        <v>-0.06463795798</v>
      </c>
      <c r="J1617" s="50">
        <v>22574.0</v>
      </c>
      <c r="K1617" s="98">
        <f t="shared" si="4"/>
        <v>0.04766324778</v>
      </c>
      <c r="L1617" s="98">
        <f t="shared" si="7"/>
        <v>-0.08814024883</v>
      </c>
    </row>
    <row r="1618">
      <c r="A1618" s="20" t="s">
        <v>2286</v>
      </c>
      <c r="B1618" s="29" t="s">
        <v>2283</v>
      </c>
      <c r="C1618" s="50">
        <v>48602.0</v>
      </c>
      <c r="D1618" s="50">
        <v>76619.0</v>
      </c>
      <c r="E1618" s="98">
        <f t="shared" si="6"/>
        <v>0.5764577589</v>
      </c>
      <c r="F1618" s="50">
        <v>83131.0</v>
      </c>
      <c r="G1618" s="98">
        <f t="shared" si="2"/>
        <v>0.08499197327</v>
      </c>
      <c r="H1618" s="50">
        <v>86484.0</v>
      </c>
      <c r="I1618" s="98">
        <f t="shared" si="3"/>
        <v>0.04033393078</v>
      </c>
      <c r="J1618" s="50">
        <v>90121.0</v>
      </c>
      <c r="K1618" s="98">
        <f t="shared" si="4"/>
        <v>0.04205402155</v>
      </c>
      <c r="L1618" s="98">
        <f t="shared" si="7"/>
        <v>0.8542652566</v>
      </c>
    </row>
    <row r="1619">
      <c r="A1619" s="20" t="s">
        <v>2287</v>
      </c>
      <c r="B1619" s="29" t="s">
        <v>2283</v>
      </c>
      <c r="C1619" s="50">
        <v>26642.0</v>
      </c>
      <c r="D1619" s="50">
        <v>30121.0</v>
      </c>
      <c r="E1619" s="98">
        <f t="shared" si="6"/>
        <v>0.1305832895</v>
      </c>
      <c r="F1619" s="50">
        <v>29595.0</v>
      </c>
      <c r="G1619" s="98">
        <f t="shared" si="2"/>
        <v>-0.01746289964</v>
      </c>
      <c r="H1619" s="50">
        <v>28976.0</v>
      </c>
      <c r="I1619" s="98">
        <f t="shared" si="3"/>
        <v>-0.02091569522</v>
      </c>
      <c r="J1619" s="50">
        <v>30594.0</v>
      </c>
      <c r="K1619" s="98">
        <f t="shared" si="4"/>
        <v>0.0558393153</v>
      </c>
      <c r="L1619" s="98">
        <f t="shared" si="7"/>
        <v>0.1483372119</v>
      </c>
    </row>
    <row r="1620">
      <c r="A1620" s="20" t="s">
        <v>472</v>
      </c>
      <c r="B1620" s="29" t="s">
        <v>2283</v>
      </c>
      <c r="C1620" s="50">
        <v>30583.0</v>
      </c>
      <c r="D1620" s="50">
        <v>34036.0</v>
      </c>
      <c r="E1620" s="98">
        <f t="shared" si="6"/>
        <v>0.1129058627</v>
      </c>
      <c r="F1620" s="50">
        <v>36054.0</v>
      </c>
      <c r="G1620" s="98">
        <f t="shared" si="2"/>
        <v>0.05929016336</v>
      </c>
      <c r="H1620" s="50">
        <v>35345.0</v>
      </c>
      <c r="I1620" s="98">
        <f t="shared" si="3"/>
        <v>-0.01966494702</v>
      </c>
      <c r="J1620" s="50">
        <v>35571.0</v>
      </c>
      <c r="K1620" s="98">
        <f t="shared" si="4"/>
        <v>0.006394115151</v>
      </c>
      <c r="L1620" s="98">
        <f t="shared" si="7"/>
        <v>0.1630971455</v>
      </c>
    </row>
    <row r="1621">
      <c r="A1621" s="20" t="s">
        <v>2288</v>
      </c>
      <c r="B1621" s="29" t="s">
        <v>2283</v>
      </c>
      <c r="C1621" s="50">
        <v>196943.0</v>
      </c>
      <c r="D1621" s="50">
        <v>637425.0</v>
      </c>
      <c r="E1621" s="98">
        <f t="shared" si="6"/>
        <v>2.236596376</v>
      </c>
      <c r="F1621" s="50">
        <v>943495.0</v>
      </c>
      <c r="G1621" s="98">
        <f t="shared" si="2"/>
        <v>0.4801662941</v>
      </c>
      <c r="H1621" s="50">
        <v>1201455.0</v>
      </c>
      <c r="I1621" s="98">
        <f t="shared" si="3"/>
        <v>0.2734089741</v>
      </c>
      <c r="J1621" s="50">
        <v>1217250.0</v>
      </c>
      <c r="K1621" s="98">
        <f t="shared" si="4"/>
        <v>0.0131465598</v>
      </c>
      <c r="L1621" s="98">
        <f t="shared" si="7"/>
        <v>5.180722341</v>
      </c>
    </row>
    <row r="1622">
      <c r="A1622" s="20" t="s">
        <v>2289</v>
      </c>
      <c r="B1622" s="29" t="s">
        <v>2283</v>
      </c>
      <c r="C1622" s="50">
        <v>40496.0</v>
      </c>
      <c r="D1622" s="50">
        <v>42933.0</v>
      </c>
      <c r="E1622" s="98">
        <f t="shared" si="6"/>
        <v>0.06017878309</v>
      </c>
      <c r="F1622" s="50">
        <v>42911.0</v>
      </c>
      <c r="G1622" s="98">
        <f t="shared" si="2"/>
        <v>-0.0005124263387</v>
      </c>
      <c r="H1622" s="50">
        <v>38009.0</v>
      </c>
      <c r="I1622" s="98">
        <f t="shared" si="3"/>
        <v>-0.1142364429</v>
      </c>
      <c r="J1622" s="50">
        <v>38831.0</v>
      </c>
      <c r="K1622" s="98">
        <f t="shared" si="4"/>
        <v>0.02162645689</v>
      </c>
      <c r="L1622" s="98">
        <f t="shared" si="7"/>
        <v>-0.04111517187</v>
      </c>
    </row>
    <row r="1623">
      <c r="A1623" s="20" t="s">
        <v>2290</v>
      </c>
      <c r="B1623" s="29" t="s">
        <v>2283</v>
      </c>
      <c r="C1623" s="50">
        <v>22515.0</v>
      </c>
      <c r="D1623" s="50">
        <v>24498.0</v>
      </c>
      <c r="E1623" s="98">
        <f t="shared" si="6"/>
        <v>0.08807461692</v>
      </c>
      <c r="F1623" s="50">
        <v>24549.0</v>
      </c>
      <c r="G1623" s="98">
        <f t="shared" si="2"/>
        <v>0.002081802596</v>
      </c>
      <c r="H1623" s="50">
        <v>22714.0</v>
      </c>
      <c r="I1623" s="98">
        <f t="shared" si="3"/>
        <v>-0.07474846226</v>
      </c>
      <c r="J1623" s="50">
        <v>24367.0</v>
      </c>
      <c r="K1623" s="98">
        <f t="shared" si="4"/>
        <v>0.07277450031</v>
      </c>
      <c r="L1623" s="98">
        <f t="shared" si="7"/>
        <v>0.0822562736</v>
      </c>
    </row>
    <row r="1624">
      <c r="A1624" s="20" t="s">
        <v>640</v>
      </c>
      <c r="B1624" s="29" t="s">
        <v>2283</v>
      </c>
      <c r="C1624" s="50">
        <v>27381.0</v>
      </c>
      <c r="D1624" s="50">
        <v>27182.0</v>
      </c>
      <c r="E1624" s="98">
        <f t="shared" si="6"/>
        <v>-0.007267813447</v>
      </c>
      <c r="F1624" s="50">
        <v>26013.0</v>
      </c>
      <c r="G1624" s="98">
        <f t="shared" si="2"/>
        <v>-0.04300640129</v>
      </c>
      <c r="H1624" s="50">
        <v>26016.0</v>
      </c>
      <c r="I1624" s="98">
        <f t="shared" si="3"/>
        <v>0.0001153269519</v>
      </c>
      <c r="J1624" s="50">
        <v>26780.0</v>
      </c>
      <c r="K1624" s="98">
        <f t="shared" si="4"/>
        <v>0.02936654367</v>
      </c>
      <c r="L1624" s="98">
        <f t="shared" si="7"/>
        <v>-0.02194952704</v>
      </c>
    </row>
    <row r="1625">
      <c r="A1625" s="20" t="s">
        <v>2270</v>
      </c>
      <c r="B1625" s="29" t="s">
        <v>2283</v>
      </c>
      <c r="C1625" s="50">
        <v>32640.0</v>
      </c>
      <c r="D1625" s="50">
        <v>38327.0</v>
      </c>
      <c r="E1625" s="98">
        <f t="shared" si="6"/>
        <v>0.1742340686</v>
      </c>
      <c r="F1625" s="50">
        <v>39789.0</v>
      </c>
      <c r="G1625" s="98">
        <f t="shared" si="2"/>
        <v>0.03814543272</v>
      </c>
      <c r="H1625" s="50">
        <v>42133.0</v>
      </c>
      <c r="I1625" s="98">
        <f t="shared" si="3"/>
        <v>0.05891075423</v>
      </c>
      <c r="J1625" s="50">
        <v>43201.0</v>
      </c>
      <c r="K1625" s="98">
        <f t="shared" si="4"/>
        <v>0.02534830181</v>
      </c>
      <c r="L1625" s="98">
        <f t="shared" si="7"/>
        <v>0.323560049</v>
      </c>
    </row>
    <row r="1626">
      <c r="A1626" s="20" t="s">
        <v>542</v>
      </c>
      <c r="B1626" s="29" t="s">
        <v>2283</v>
      </c>
      <c r="C1626" s="50">
        <v>34284.0</v>
      </c>
      <c r="D1626" s="50">
        <v>39201.0</v>
      </c>
      <c r="E1626" s="98">
        <f t="shared" si="6"/>
        <v>0.143419671</v>
      </c>
      <c r="F1626" s="50">
        <v>40484.0</v>
      </c>
      <c r="G1626" s="98">
        <f t="shared" si="2"/>
        <v>0.03272875692</v>
      </c>
      <c r="H1626" s="50">
        <v>44010.0</v>
      </c>
      <c r="I1626" s="98">
        <f t="shared" si="3"/>
        <v>0.08709613675</v>
      </c>
      <c r="J1626" s="50">
        <v>48490.0</v>
      </c>
      <c r="K1626" s="98">
        <f t="shared" si="4"/>
        <v>0.1017950466</v>
      </c>
      <c r="L1626" s="98">
        <f t="shared" si="7"/>
        <v>0.4143623848</v>
      </c>
    </row>
    <row r="1627">
      <c r="A1627" s="20" t="s">
        <v>1143</v>
      </c>
      <c r="B1627" s="29" t="s">
        <v>2283</v>
      </c>
      <c r="C1627" s="50">
        <v>20364.0</v>
      </c>
      <c r="D1627" s="50">
        <v>21744.0</v>
      </c>
      <c r="E1627" s="98">
        <f t="shared" si="6"/>
        <v>0.06776664702</v>
      </c>
      <c r="F1627" s="50">
        <v>21518.0</v>
      </c>
      <c r="G1627" s="98">
        <f t="shared" si="2"/>
        <v>-0.01039367182</v>
      </c>
      <c r="H1627" s="50">
        <v>20755.0</v>
      </c>
      <c r="I1627" s="98">
        <f t="shared" si="3"/>
        <v>-0.03545868575</v>
      </c>
      <c r="J1627" s="50">
        <v>21385.0</v>
      </c>
      <c r="K1627" s="98">
        <f t="shared" si="4"/>
        <v>0.03035413153</v>
      </c>
      <c r="L1627" s="98">
        <f t="shared" si="7"/>
        <v>0.05013749754</v>
      </c>
    </row>
    <row r="1628">
      <c r="A1628" s="20" t="s">
        <v>323</v>
      </c>
      <c r="B1628" s="29" t="s">
        <v>2283</v>
      </c>
      <c r="C1628" s="50">
        <v>86797.0</v>
      </c>
      <c r="D1628" s="50">
        <v>221567.0</v>
      </c>
      <c r="E1628" s="98">
        <f t="shared" si="6"/>
        <v>1.552703434</v>
      </c>
      <c r="F1628" s="50">
        <v>283951.0</v>
      </c>
      <c r="G1628" s="98">
        <f t="shared" si="2"/>
        <v>0.2815581743</v>
      </c>
      <c r="H1628" s="50">
        <v>361055.0</v>
      </c>
      <c r="I1628" s="98">
        <f t="shared" si="3"/>
        <v>0.2715398079</v>
      </c>
      <c r="J1628" s="50">
        <v>388712.0</v>
      </c>
      <c r="K1628" s="98">
        <f t="shared" si="4"/>
        <v>0.07660051793</v>
      </c>
      <c r="L1628" s="98">
        <f t="shared" si="7"/>
        <v>3.478403631</v>
      </c>
    </row>
    <row r="1629">
      <c r="A1629" s="20" t="s">
        <v>1130</v>
      </c>
      <c r="B1629" s="29" t="s">
        <v>2283</v>
      </c>
      <c r="C1629" s="50">
        <v>21053.0</v>
      </c>
      <c r="D1629" s="50">
        <v>23914.0</v>
      </c>
      <c r="E1629" s="98">
        <f t="shared" si="6"/>
        <v>0.1358951218</v>
      </c>
      <c r="F1629" s="50">
        <v>23445.0</v>
      </c>
      <c r="G1629" s="98">
        <f t="shared" si="2"/>
        <v>-0.0196119428</v>
      </c>
      <c r="H1629" s="50">
        <v>23477.0</v>
      </c>
      <c r="I1629" s="98">
        <f t="shared" si="3"/>
        <v>0.001364896566</v>
      </c>
      <c r="J1629" s="50">
        <v>23626.0</v>
      </c>
      <c r="K1629" s="98">
        <f t="shared" si="4"/>
        <v>0.006346637134</v>
      </c>
      <c r="L1629" s="98">
        <f t="shared" si="7"/>
        <v>0.1222153612</v>
      </c>
    </row>
    <row r="1630">
      <c r="A1630" s="20" t="s">
        <v>2291</v>
      </c>
      <c r="B1630" s="29" t="s">
        <v>2283</v>
      </c>
      <c r="C1630" s="50">
        <v>28124.0</v>
      </c>
      <c r="D1630" s="50">
        <v>25745.0</v>
      </c>
      <c r="E1630" s="98">
        <f t="shared" si="6"/>
        <v>-0.0845896743</v>
      </c>
      <c r="F1630" s="50">
        <v>23311.0</v>
      </c>
      <c r="G1630" s="98">
        <f t="shared" si="2"/>
        <v>-0.09454262964</v>
      </c>
      <c r="H1630" s="50">
        <v>23050.0</v>
      </c>
      <c r="I1630" s="98">
        <f t="shared" si="3"/>
        <v>-0.01119643087</v>
      </c>
      <c r="J1630" s="50">
        <v>24930.0</v>
      </c>
      <c r="K1630" s="98">
        <f t="shared" si="4"/>
        <v>0.08156182213</v>
      </c>
      <c r="L1630" s="98">
        <f t="shared" si="7"/>
        <v>-0.1135684824</v>
      </c>
    </row>
    <row r="1631">
      <c r="A1631" s="20" t="s">
        <v>2292</v>
      </c>
      <c r="B1631" s="29" t="s">
        <v>2283</v>
      </c>
      <c r="C1631" s="50">
        <v>14251.0</v>
      </c>
      <c r="D1631" s="50">
        <v>14670.0</v>
      </c>
      <c r="E1631" s="98">
        <f t="shared" si="6"/>
        <v>0.02940144551</v>
      </c>
      <c r="F1631" s="50">
        <v>15036.0</v>
      </c>
      <c r="G1631" s="98">
        <f t="shared" si="2"/>
        <v>0.02494887526</v>
      </c>
      <c r="H1631" s="50">
        <v>15414.0</v>
      </c>
      <c r="I1631" s="98">
        <f t="shared" si="3"/>
        <v>0.0251396648</v>
      </c>
      <c r="J1631" s="50">
        <v>19430.0</v>
      </c>
      <c r="K1631" s="98">
        <f t="shared" si="4"/>
        <v>0.2605423641</v>
      </c>
      <c r="L1631" s="98">
        <f t="shared" si="7"/>
        <v>0.3634130938</v>
      </c>
    </row>
    <row r="1632">
      <c r="A1632" s="20" t="s">
        <v>564</v>
      </c>
      <c r="B1632" s="29" t="s">
        <v>2283</v>
      </c>
      <c r="C1632" s="50">
        <v>31349.0</v>
      </c>
      <c r="D1632" s="50">
        <v>29733.0</v>
      </c>
      <c r="E1632" s="98">
        <f t="shared" si="6"/>
        <v>-0.05154869374</v>
      </c>
      <c r="F1632" s="50">
        <v>31221.0</v>
      </c>
      <c r="G1632" s="98">
        <f t="shared" si="2"/>
        <v>0.0500454041</v>
      </c>
      <c r="H1632" s="50">
        <v>33259.0</v>
      </c>
      <c r="I1632" s="98">
        <f t="shared" si="3"/>
        <v>0.06527657666</v>
      </c>
      <c r="J1632" s="50">
        <v>35863.0</v>
      </c>
      <c r="K1632" s="98">
        <f t="shared" si="4"/>
        <v>0.07829459695</v>
      </c>
      <c r="L1632" s="98">
        <f t="shared" si="7"/>
        <v>0.1439918339</v>
      </c>
    </row>
    <row r="1633">
      <c r="A1633" s="20" t="s">
        <v>2293</v>
      </c>
      <c r="B1633" s="29" t="s">
        <v>2283</v>
      </c>
      <c r="C1633" s="50">
        <v>27197.0</v>
      </c>
      <c r="D1633" s="50">
        <v>42716.0</v>
      </c>
      <c r="E1633" s="98">
        <f t="shared" si="6"/>
        <v>0.570614406</v>
      </c>
      <c r="F1633" s="50">
        <v>45352.0</v>
      </c>
      <c r="G1633" s="98">
        <f t="shared" si="2"/>
        <v>0.06170989793</v>
      </c>
      <c r="H1633" s="50">
        <v>41486.0</v>
      </c>
      <c r="I1633" s="98">
        <f t="shared" si="3"/>
        <v>-0.08524431117</v>
      </c>
      <c r="J1633" s="50">
        <v>38822.0</v>
      </c>
      <c r="K1633" s="98">
        <f t="shared" si="4"/>
        <v>-0.06421443378</v>
      </c>
      <c r="L1633" s="98">
        <f t="shared" si="7"/>
        <v>0.4274368497</v>
      </c>
    </row>
    <row r="1634">
      <c r="A1634" s="20" t="s">
        <v>674</v>
      </c>
      <c r="B1634" s="29" t="s">
        <v>2283</v>
      </c>
      <c r="C1634" s="50">
        <v>313374.0</v>
      </c>
      <c r="D1634" s="50">
        <v>460732.0</v>
      </c>
      <c r="E1634" s="98">
        <f t="shared" si="6"/>
        <v>0.4702304595</v>
      </c>
      <c r="F1634" s="50">
        <v>493678.0</v>
      </c>
      <c r="G1634" s="98">
        <f t="shared" si="2"/>
        <v>0.07150794822</v>
      </c>
      <c r="H1634" s="50">
        <v>589356.0</v>
      </c>
      <c r="I1634" s="98">
        <f t="shared" si="3"/>
        <v>0.1938064893</v>
      </c>
      <c r="J1634" s="50">
        <v>621987.0</v>
      </c>
      <c r="K1634" s="98">
        <f t="shared" si="4"/>
        <v>0.05536721438</v>
      </c>
      <c r="L1634" s="98">
        <f t="shared" si="7"/>
        <v>0.984807291</v>
      </c>
    </row>
    <row r="1635">
      <c r="A1635" s="20" t="s">
        <v>654</v>
      </c>
      <c r="B1635" s="29" t="s">
        <v>2283</v>
      </c>
      <c r="C1635" s="50">
        <v>27784.0</v>
      </c>
      <c r="D1635" s="50">
        <v>37860.0</v>
      </c>
      <c r="E1635" s="98">
        <f t="shared" si="6"/>
        <v>0.3626547653</v>
      </c>
      <c r="F1635" s="50">
        <v>38394.0</v>
      </c>
      <c r="G1635" s="98">
        <f t="shared" si="2"/>
        <v>0.01410459588</v>
      </c>
      <c r="H1635" s="50">
        <v>40404.0</v>
      </c>
      <c r="I1635" s="98">
        <f t="shared" si="3"/>
        <v>0.05235192999</v>
      </c>
      <c r="J1635" s="50">
        <v>40793.0</v>
      </c>
      <c r="K1635" s="98">
        <f t="shared" si="4"/>
        <v>0.009627759628</v>
      </c>
      <c r="L1635" s="98">
        <f t="shared" si="7"/>
        <v>0.4682191189</v>
      </c>
    </row>
    <row r="1636">
      <c r="A1636" s="20" t="s">
        <v>1687</v>
      </c>
      <c r="B1636" s="29" t="s">
        <v>2283</v>
      </c>
      <c r="C1636" s="50">
        <v>27023.0</v>
      </c>
      <c r="D1636" s="50">
        <v>30407.0</v>
      </c>
      <c r="E1636" s="98">
        <f t="shared" si="6"/>
        <v>0.1252266588</v>
      </c>
      <c r="F1636" s="50">
        <v>29167.0</v>
      </c>
      <c r="G1636" s="98">
        <f t="shared" si="2"/>
        <v>-0.04078008353</v>
      </c>
      <c r="H1636" s="50">
        <v>27635.0</v>
      </c>
      <c r="I1636" s="98">
        <f t="shared" si="3"/>
        <v>-0.052525114</v>
      </c>
      <c r="J1636" s="50">
        <v>27061.0</v>
      </c>
      <c r="K1636" s="98">
        <f t="shared" si="4"/>
        <v>-0.02077076172</v>
      </c>
      <c r="L1636" s="98">
        <f t="shared" si="7"/>
        <v>0.001406209525</v>
      </c>
    </row>
    <row r="1637">
      <c r="A1637" s="20" t="s">
        <v>298</v>
      </c>
      <c r="B1637" s="29" t="s">
        <v>2283</v>
      </c>
      <c r="C1637" s="50">
        <v>20456.0</v>
      </c>
      <c r="D1637" s="50">
        <v>19076.0</v>
      </c>
      <c r="E1637" s="98">
        <f t="shared" si="6"/>
        <v>-0.06746186938</v>
      </c>
      <c r="F1637" s="50">
        <v>19625.0</v>
      </c>
      <c r="G1637" s="98">
        <f t="shared" si="2"/>
        <v>0.02877961837</v>
      </c>
      <c r="H1637" s="50">
        <v>18844.0</v>
      </c>
      <c r="I1637" s="98">
        <f t="shared" si="3"/>
        <v>-0.03979617834</v>
      </c>
      <c r="J1637" s="50">
        <v>20313.0</v>
      </c>
      <c r="K1637" s="98">
        <f t="shared" si="4"/>
        <v>0.07795584802</v>
      </c>
      <c r="L1637" s="98">
        <f t="shared" si="7"/>
        <v>-0.006990614001</v>
      </c>
    </row>
    <row r="1638">
      <c r="A1638" s="20" t="s">
        <v>1633</v>
      </c>
      <c r="B1638" s="29" t="s">
        <v>2283</v>
      </c>
      <c r="C1638" s="50">
        <v>20585.0</v>
      </c>
      <c r="D1638" s="50">
        <v>25119.0</v>
      </c>
      <c r="E1638" s="98">
        <f t="shared" si="6"/>
        <v>0.220257469</v>
      </c>
      <c r="F1638" s="50">
        <v>23362.0</v>
      </c>
      <c r="G1638" s="98">
        <f t="shared" si="2"/>
        <v>-0.06994705203</v>
      </c>
      <c r="H1638" s="50">
        <v>22524.0</v>
      </c>
      <c r="I1638" s="98">
        <f t="shared" si="3"/>
        <v>-0.03587021659</v>
      </c>
      <c r="J1638" s="50">
        <v>22756.0</v>
      </c>
      <c r="K1638" s="98">
        <f t="shared" si="4"/>
        <v>0.01030012431</v>
      </c>
      <c r="L1638" s="98">
        <f t="shared" si="7"/>
        <v>0.1054651445</v>
      </c>
    </row>
    <row r="1639">
      <c r="A1639" s="20" t="s">
        <v>1197</v>
      </c>
      <c r="B1639" s="29" t="s">
        <v>2283</v>
      </c>
      <c r="C1639" s="50">
        <v>30281.0</v>
      </c>
      <c r="D1639" s="50">
        <v>28711.0</v>
      </c>
      <c r="E1639" s="98">
        <f t="shared" si="6"/>
        <v>-0.05184769327</v>
      </c>
      <c r="F1639" s="50">
        <v>27610.0</v>
      </c>
      <c r="G1639" s="98">
        <f t="shared" si="2"/>
        <v>-0.03834767162</v>
      </c>
      <c r="H1639" s="50">
        <v>25416.0</v>
      </c>
      <c r="I1639" s="98">
        <f t="shared" si="3"/>
        <v>-0.07946396233</v>
      </c>
      <c r="J1639" s="50">
        <v>27099.0</v>
      </c>
      <c r="K1639" s="98">
        <f t="shared" si="4"/>
        <v>0.06621813031</v>
      </c>
      <c r="L1639" s="98">
        <f t="shared" si="7"/>
        <v>-0.1050823949</v>
      </c>
    </row>
    <row r="1640">
      <c r="A1640" s="20" t="s">
        <v>2294</v>
      </c>
      <c r="B1640" s="29" t="s">
        <v>2283</v>
      </c>
      <c r="C1640" s="50">
        <v>21126.0</v>
      </c>
      <c r="D1640" s="50">
        <v>23650.0</v>
      </c>
      <c r="E1640" s="98">
        <f t="shared" si="6"/>
        <v>0.1194736344</v>
      </c>
      <c r="F1640" s="50">
        <v>23291.0</v>
      </c>
      <c r="G1640" s="98">
        <f t="shared" si="2"/>
        <v>-0.01517970402</v>
      </c>
      <c r="H1640" s="50">
        <v>20407.0</v>
      </c>
      <c r="I1640" s="98">
        <f t="shared" si="3"/>
        <v>-0.1238246533</v>
      </c>
      <c r="J1640" s="50">
        <v>21504.0</v>
      </c>
      <c r="K1640" s="98">
        <f t="shared" si="4"/>
        <v>0.0537560641</v>
      </c>
      <c r="L1640" s="98">
        <f t="shared" si="7"/>
        <v>0.01789264414</v>
      </c>
    </row>
    <row r="1641">
      <c r="A1641" s="20" t="s">
        <v>1583</v>
      </c>
      <c r="B1641" s="29" t="s">
        <v>2283</v>
      </c>
      <c r="C1641" s="50">
        <v>20776.0</v>
      </c>
      <c r="D1641" s="50">
        <v>17909.0</v>
      </c>
      <c r="E1641" s="98">
        <f t="shared" si="6"/>
        <v>-0.1379957643</v>
      </c>
      <c r="F1641" s="50">
        <v>16965.0</v>
      </c>
      <c r="G1641" s="98">
        <f t="shared" si="2"/>
        <v>-0.05271092747</v>
      </c>
      <c r="H1641" s="50">
        <v>16726.0</v>
      </c>
      <c r="I1641" s="98">
        <f t="shared" si="3"/>
        <v>-0.01408782788</v>
      </c>
      <c r="J1641" s="50">
        <v>17876.0</v>
      </c>
      <c r="K1641" s="98">
        <f t="shared" si="4"/>
        <v>0.06875523138</v>
      </c>
      <c r="L1641" s="98">
        <f t="shared" si="7"/>
        <v>-0.1395841355</v>
      </c>
    </row>
    <row r="1642">
      <c r="A1642" s="20" t="s">
        <v>1231</v>
      </c>
      <c r="B1642" s="29" t="s">
        <v>2283</v>
      </c>
      <c r="C1642" s="50">
        <v>31609.0</v>
      </c>
      <c r="D1642" s="50">
        <v>34206.0</v>
      </c>
      <c r="E1642" s="98">
        <f t="shared" si="6"/>
        <v>0.08216014426</v>
      </c>
      <c r="F1642" s="50">
        <v>32424.0</v>
      </c>
      <c r="G1642" s="98">
        <f t="shared" si="2"/>
        <v>-0.05209612349</v>
      </c>
      <c r="H1642" s="50">
        <v>33700.0</v>
      </c>
      <c r="I1642" s="98">
        <f t="shared" si="3"/>
        <v>0.03935356526</v>
      </c>
      <c r="J1642" s="50">
        <v>34800.0</v>
      </c>
      <c r="K1642" s="98">
        <f t="shared" si="4"/>
        <v>0.03264094955</v>
      </c>
      <c r="L1642" s="98">
        <f t="shared" si="7"/>
        <v>0.1009522604</v>
      </c>
    </row>
    <row r="1643">
      <c r="A1643" s="20" t="s">
        <v>1227</v>
      </c>
      <c r="B1643" s="29" t="s">
        <v>2283</v>
      </c>
      <c r="C1643" s="50">
        <v>23686.0</v>
      </c>
      <c r="D1643" s="50">
        <v>30791.0</v>
      </c>
      <c r="E1643" s="98">
        <f t="shared" si="6"/>
        <v>0.2999662248</v>
      </c>
      <c r="F1643" s="50">
        <v>27342.0</v>
      </c>
      <c r="G1643" s="98">
        <f t="shared" si="2"/>
        <v>-0.1120132506</v>
      </c>
      <c r="H1643" s="50">
        <v>25040.0</v>
      </c>
      <c r="I1643" s="98">
        <f t="shared" si="3"/>
        <v>-0.08419281691</v>
      </c>
      <c r="J1643" s="50">
        <v>27004.0</v>
      </c>
      <c r="K1643" s="98">
        <f t="shared" si="4"/>
        <v>0.07843450479</v>
      </c>
      <c r="L1643" s="98">
        <f t="shared" si="7"/>
        <v>0.1400827493</v>
      </c>
    </row>
    <row r="1644">
      <c r="A1644" s="20" t="s">
        <v>1132</v>
      </c>
      <c r="B1644" s="29" t="s">
        <v>2283</v>
      </c>
      <c r="C1644" s="50">
        <v>33018.0</v>
      </c>
      <c r="D1644" s="50">
        <v>65423.0</v>
      </c>
      <c r="E1644" s="98">
        <f t="shared" si="6"/>
        <v>0.9814343691</v>
      </c>
      <c r="F1644" s="50">
        <v>77580.0</v>
      </c>
      <c r="G1644" s="98">
        <f t="shared" si="2"/>
        <v>0.1858215001</v>
      </c>
      <c r="H1644" s="50">
        <v>88307.0</v>
      </c>
      <c r="I1644" s="98">
        <f t="shared" si="3"/>
        <v>0.1382701727</v>
      </c>
      <c r="J1644" s="50">
        <v>98129.0</v>
      </c>
      <c r="K1644" s="98">
        <f t="shared" si="4"/>
        <v>0.1112256107</v>
      </c>
      <c r="L1644" s="98">
        <f t="shared" si="7"/>
        <v>1.971984978</v>
      </c>
    </row>
    <row r="1645">
      <c r="A1645" s="20" t="s">
        <v>734</v>
      </c>
      <c r="B1645" s="29" t="s">
        <v>2283</v>
      </c>
      <c r="C1645" s="50">
        <v>27431.0</v>
      </c>
      <c r="D1645" s="50">
        <v>30181.0</v>
      </c>
      <c r="E1645" s="98">
        <f t="shared" si="6"/>
        <v>0.1002515402</v>
      </c>
      <c r="F1645" s="50">
        <v>29580.0</v>
      </c>
      <c r="G1645" s="98">
        <f t="shared" si="2"/>
        <v>-0.01991319042</v>
      </c>
      <c r="H1645" s="50">
        <v>29338.0</v>
      </c>
      <c r="I1645" s="98">
        <f t="shared" si="3"/>
        <v>-0.008181203516</v>
      </c>
      <c r="J1645" s="50">
        <v>31024.0</v>
      </c>
      <c r="K1645" s="98">
        <f t="shared" si="4"/>
        <v>0.05746813007</v>
      </c>
      <c r="L1645" s="98">
        <f t="shared" si="7"/>
        <v>0.1309831942</v>
      </c>
    </row>
    <row r="1646">
      <c r="A1646" s="20" t="s">
        <v>1483</v>
      </c>
      <c r="B1646" s="29" t="s">
        <v>2283</v>
      </c>
      <c r="C1646" s="50">
        <v>16326.0</v>
      </c>
      <c r="D1646" s="50">
        <v>22927.0</v>
      </c>
      <c r="E1646" s="98">
        <f t="shared" si="6"/>
        <v>0.4043243905</v>
      </c>
      <c r="F1646" s="50">
        <v>28667.0</v>
      </c>
      <c r="G1646" s="98">
        <f t="shared" si="2"/>
        <v>0.2503598377</v>
      </c>
      <c r="H1646" s="50">
        <v>41674.0</v>
      </c>
      <c r="I1646" s="98">
        <f t="shared" si="3"/>
        <v>0.4537272822</v>
      </c>
      <c r="J1646" s="50">
        <v>50020.0</v>
      </c>
      <c r="K1646" s="98">
        <f t="shared" si="4"/>
        <v>0.2002687527</v>
      </c>
      <c r="L1646" s="98">
        <f t="shared" si="7"/>
        <v>2.063824574</v>
      </c>
    </row>
    <row r="1647">
      <c r="A1647" s="20" t="s">
        <v>606</v>
      </c>
      <c r="B1647" s="29" t="s">
        <v>2283</v>
      </c>
      <c r="C1647" s="50">
        <v>39068.0</v>
      </c>
      <c r="D1647" s="50">
        <v>39488.0</v>
      </c>
      <c r="E1647" s="98">
        <f t="shared" si="6"/>
        <v>0.01075048633</v>
      </c>
      <c r="F1647" s="50">
        <v>39540.0</v>
      </c>
      <c r="G1647" s="98">
        <f t="shared" si="2"/>
        <v>0.001316855754</v>
      </c>
      <c r="H1647" s="50">
        <v>44541.0</v>
      </c>
      <c r="I1647" s="98">
        <f t="shared" si="3"/>
        <v>0.1264795144</v>
      </c>
      <c r="J1647" s="50">
        <v>46705.0</v>
      </c>
      <c r="K1647" s="98">
        <f t="shared" si="4"/>
        <v>0.04858445028</v>
      </c>
      <c r="L1647" s="98">
        <f t="shared" si="7"/>
        <v>0.1954796765</v>
      </c>
    </row>
    <row r="1648">
      <c r="A1648" s="20" t="s">
        <v>2295</v>
      </c>
      <c r="B1648" s="29" t="s">
        <v>2283</v>
      </c>
      <c r="C1648" s="50">
        <v>40450.0</v>
      </c>
      <c r="D1648" s="50">
        <v>55590.0</v>
      </c>
      <c r="E1648" s="98">
        <f t="shared" si="6"/>
        <v>0.374289246</v>
      </c>
      <c r="F1648" s="50">
        <v>56426.0</v>
      </c>
      <c r="G1648" s="98">
        <f t="shared" si="2"/>
        <v>0.01503867602</v>
      </c>
      <c r="H1648" s="50">
        <v>59962.0</v>
      </c>
      <c r="I1648" s="98">
        <f t="shared" si="3"/>
        <v>0.06266614681</v>
      </c>
      <c r="J1648" s="50">
        <v>62279.0</v>
      </c>
      <c r="K1648" s="98">
        <f t="shared" si="4"/>
        <v>0.03864113939</v>
      </c>
      <c r="L1648" s="98">
        <f t="shared" si="7"/>
        <v>0.5396538937</v>
      </c>
    </row>
    <row r="1649">
      <c r="A1649" s="20" t="s">
        <v>1743</v>
      </c>
      <c r="B1649" s="29" t="s">
        <v>2283</v>
      </c>
      <c r="C1649" s="50">
        <v>26267.0</v>
      </c>
      <c r="D1649" s="50">
        <v>30084.0</v>
      </c>
      <c r="E1649" s="98">
        <f t="shared" si="6"/>
        <v>0.1453154148</v>
      </c>
      <c r="F1649" s="50">
        <v>30104.0</v>
      </c>
      <c r="G1649" s="98">
        <f t="shared" si="2"/>
        <v>0.0006648052121</v>
      </c>
      <c r="H1649" s="50">
        <v>28981.0</v>
      </c>
      <c r="I1649" s="98">
        <f t="shared" si="3"/>
        <v>-0.03730401276</v>
      </c>
      <c r="J1649" s="50">
        <v>29624.0</v>
      </c>
      <c r="K1649" s="98">
        <f t="shared" si="4"/>
        <v>0.02218695007</v>
      </c>
      <c r="L1649" s="98">
        <f t="shared" si="7"/>
        <v>0.1278029467</v>
      </c>
    </row>
    <row r="1650">
      <c r="A1650" s="20" t="s">
        <v>2296</v>
      </c>
      <c r="B1650" s="29" t="s">
        <v>2283</v>
      </c>
      <c r="C1650" s="50">
        <v>35526.0</v>
      </c>
      <c r="D1650" s="50">
        <v>76037.0</v>
      </c>
      <c r="E1650" s="98">
        <f t="shared" si="6"/>
        <v>1.140319766</v>
      </c>
      <c r="F1650" s="50">
        <v>90612.0</v>
      </c>
      <c r="G1650" s="98">
        <f t="shared" si="2"/>
        <v>0.1916829964</v>
      </c>
      <c r="H1650" s="50">
        <v>109206.0</v>
      </c>
      <c r="I1650" s="98">
        <f t="shared" si="3"/>
        <v>0.2052046087</v>
      </c>
      <c r="J1650" s="50">
        <v>112390.0</v>
      </c>
      <c r="K1650" s="98">
        <f t="shared" si="4"/>
        <v>0.02915590718</v>
      </c>
      <c r="L1650" s="98">
        <f t="shared" si="7"/>
        <v>2.163598491</v>
      </c>
    </row>
    <row r="1651">
      <c r="A1651" s="20" t="s">
        <v>1694</v>
      </c>
      <c r="B1651" s="29" t="s">
        <v>2283</v>
      </c>
      <c r="C1651" s="50">
        <v>67377.0</v>
      </c>
      <c r="D1651" s="50">
        <v>192728.0</v>
      </c>
      <c r="E1651" s="98">
        <f t="shared" si="6"/>
        <v>1.860441991</v>
      </c>
      <c r="F1651" s="50">
        <v>275721.0</v>
      </c>
      <c r="G1651" s="98">
        <f t="shared" si="2"/>
        <v>0.4306224316</v>
      </c>
      <c r="H1651" s="50">
        <v>347709.0</v>
      </c>
      <c r="I1651" s="98">
        <f t="shared" si="3"/>
        <v>0.2610900149</v>
      </c>
      <c r="J1651" s="50">
        <v>344333.0</v>
      </c>
      <c r="K1651" s="98">
        <f t="shared" si="4"/>
        <v>-0.009709268382</v>
      </c>
      <c r="L1651" s="98">
        <f t="shared" si="7"/>
        <v>4.110542173</v>
      </c>
    </row>
    <row r="1652">
      <c r="A1652" s="20" t="s">
        <v>708</v>
      </c>
      <c r="B1652" s="29" t="s">
        <v>2283</v>
      </c>
      <c r="C1652" s="50">
        <v>20129.0</v>
      </c>
      <c r="D1652" s="50">
        <v>19902.0</v>
      </c>
      <c r="E1652" s="98">
        <f t="shared" si="6"/>
        <v>-0.01127726166</v>
      </c>
      <c r="F1652" s="112">
        <v>19662.0</v>
      </c>
      <c r="G1652" s="98">
        <f t="shared" si="2"/>
        <v>-0.01205908954</v>
      </c>
      <c r="H1652" s="50">
        <v>20253.0</v>
      </c>
      <c r="I1652" s="98">
        <f t="shared" si="3"/>
        <v>0.03005797986</v>
      </c>
      <c r="J1652" s="50">
        <v>21811.0</v>
      </c>
      <c r="K1652" s="98">
        <f t="shared" si="4"/>
        <v>0.07692687503</v>
      </c>
      <c r="L1652" s="98">
        <f t="shared" si="7"/>
        <v>0.08356103135</v>
      </c>
    </row>
    <row r="1653">
      <c r="A1653" s="20" t="s">
        <v>2297</v>
      </c>
      <c r="B1653" s="29" t="s">
        <v>2283</v>
      </c>
      <c r="C1653" s="50">
        <v>42871.0</v>
      </c>
      <c r="D1653" s="50">
        <v>116151.0</v>
      </c>
      <c r="E1653" s="98">
        <f t="shared" si="6"/>
        <v>1.709313988</v>
      </c>
      <c r="F1653" s="112">
        <v>186310.0</v>
      </c>
      <c r="G1653" s="98">
        <f t="shared" si="2"/>
        <v>0.6040326816</v>
      </c>
      <c r="H1653" s="50">
        <v>236142.0</v>
      </c>
      <c r="I1653" s="98">
        <f t="shared" si="3"/>
        <v>0.2674681982</v>
      </c>
      <c r="J1653" s="50">
        <v>240251.0</v>
      </c>
      <c r="K1653" s="98">
        <f t="shared" si="4"/>
        <v>0.01740054713</v>
      </c>
      <c r="L1653" s="98">
        <f t="shared" si="7"/>
        <v>4.604044692</v>
      </c>
    </row>
    <row r="1654">
      <c r="A1654" s="20" t="s">
        <v>1234</v>
      </c>
      <c r="B1654" s="29" t="s">
        <v>2283</v>
      </c>
      <c r="C1654" s="50">
        <v>20565.0</v>
      </c>
      <c r="D1654" s="50">
        <v>33971.0</v>
      </c>
      <c r="E1654" s="98">
        <f t="shared" si="6"/>
        <v>0.6518842694</v>
      </c>
      <c r="F1654" s="112">
        <v>42004.0</v>
      </c>
      <c r="G1654" s="98">
        <f t="shared" si="2"/>
        <v>0.2364663978</v>
      </c>
      <c r="H1654" s="50">
        <v>45420.0</v>
      </c>
      <c r="I1654" s="98">
        <f t="shared" si="3"/>
        <v>0.08132558804</v>
      </c>
      <c r="J1654" s="50">
        <v>44898.0</v>
      </c>
      <c r="K1654" s="98">
        <f t="shared" si="4"/>
        <v>-0.01149273448</v>
      </c>
      <c r="L1654" s="98">
        <f t="shared" si="7"/>
        <v>1.183223924</v>
      </c>
    </row>
    <row r="1655">
      <c r="A1655" s="20" t="s">
        <v>2298</v>
      </c>
      <c r="B1655" s="29" t="s">
        <v>2283</v>
      </c>
      <c r="C1655" s="50">
        <v>21453.0</v>
      </c>
      <c r="D1655" s="50">
        <v>23598.0</v>
      </c>
      <c r="E1655" s="98">
        <f t="shared" si="6"/>
        <v>0.09998601594</v>
      </c>
      <c r="F1655" s="112">
        <v>26067.0</v>
      </c>
      <c r="G1655" s="98">
        <f t="shared" si="2"/>
        <v>0.1046275108</v>
      </c>
      <c r="H1655" s="50">
        <v>29677.0</v>
      </c>
      <c r="I1655" s="98">
        <f t="shared" si="3"/>
        <v>0.1384892776</v>
      </c>
      <c r="J1655" s="50">
        <v>33034.0</v>
      </c>
      <c r="K1655" s="98">
        <f t="shared" si="4"/>
        <v>0.1131179028</v>
      </c>
      <c r="L1655" s="98">
        <f t="shared" si="7"/>
        <v>0.539831259</v>
      </c>
    </row>
    <row r="1656">
      <c r="A1656" s="20" t="s">
        <v>2299</v>
      </c>
      <c r="B1656" s="29" t="s">
        <v>2283</v>
      </c>
      <c r="C1656" s="50">
        <v>32325.0</v>
      </c>
      <c r="D1656" s="50">
        <v>25594.0</v>
      </c>
      <c r="E1656" s="98">
        <f t="shared" si="6"/>
        <v>-0.208228925</v>
      </c>
      <c r="F1656" s="112">
        <v>26189.0</v>
      </c>
      <c r="G1656" s="98">
        <f t="shared" si="2"/>
        <v>0.02324763616</v>
      </c>
      <c r="H1656" s="50">
        <v>23961.0</v>
      </c>
      <c r="I1656" s="98">
        <f t="shared" si="3"/>
        <v>-0.08507388598</v>
      </c>
      <c r="J1656" s="50">
        <v>24104.0</v>
      </c>
      <c r="K1656" s="98">
        <f t="shared" si="4"/>
        <v>0.005968031384</v>
      </c>
      <c r="L1656" s="98">
        <f t="shared" si="7"/>
        <v>-0.2543232792</v>
      </c>
    </row>
    <row r="1657">
      <c r="A1657" s="20" t="s">
        <v>1750</v>
      </c>
      <c r="B1657" s="29" t="s">
        <v>2283</v>
      </c>
      <c r="C1657" s="50">
        <v>21808.0</v>
      </c>
      <c r="D1657" s="50">
        <v>27536.0</v>
      </c>
      <c r="E1657" s="98">
        <f t="shared" si="6"/>
        <v>0.2626559061</v>
      </c>
      <c r="F1657" s="112">
        <v>26872.0</v>
      </c>
      <c r="G1657" s="98">
        <f t="shared" si="2"/>
        <v>-0.02411388727</v>
      </c>
      <c r="H1657" s="50">
        <v>25096.0</v>
      </c>
      <c r="I1657" s="98">
        <f t="shared" si="3"/>
        <v>-0.06609109854</v>
      </c>
      <c r="J1657" s="50">
        <v>26256.0</v>
      </c>
      <c r="K1657" s="98">
        <f t="shared" si="4"/>
        <v>0.04622250558</v>
      </c>
      <c r="L1657" s="98">
        <f t="shared" si="7"/>
        <v>0.2039618489</v>
      </c>
    </row>
    <row r="1658">
      <c r="A1658" s="20" t="s">
        <v>1783</v>
      </c>
      <c r="B1658" s="29" t="s">
        <v>2283</v>
      </c>
      <c r="C1658" s="50">
        <v>36158.0</v>
      </c>
      <c r="D1658" s="50">
        <v>45047.0</v>
      </c>
      <c r="E1658" s="98">
        <f t="shared" si="6"/>
        <v>0.2458377123</v>
      </c>
      <c r="F1658" s="112">
        <v>48428.0</v>
      </c>
      <c r="G1658" s="98">
        <f t="shared" si="2"/>
        <v>0.07505494262</v>
      </c>
      <c r="H1658" s="50">
        <v>51301.0</v>
      </c>
      <c r="I1658" s="98">
        <f t="shared" si="3"/>
        <v>0.05932518378</v>
      </c>
      <c r="J1658" s="50">
        <v>52632.0</v>
      </c>
      <c r="K1658" s="98">
        <f t="shared" si="4"/>
        <v>0.02594491335</v>
      </c>
      <c r="L1658" s="98">
        <f t="shared" si="7"/>
        <v>0.4556114829</v>
      </c>
    </row>
    <row r="1659">
      <c r="A1659" s="20" t="s">
        <v>285</v>
      </c>
      <c r="B1659" s="29" t="s">
        <v>2283</v>
      </c>
      <c r="C1659" s="50">
        <v>26496.0</v>
      </c>
      <c r="D1659" s="50">
        <v>24244.0</v>
      </c>
      <c r="E1659" s="98">
        <f t="shared" si="6"/>
        <v>-0.08499396135</v>
      </c>
      <c r="F1659" s="112">
        <v>20660.0</v>
      </c>
      <c r="G1659" s="98">
        <f t="shared" si="2"/>
        <v>-0.147830391</v>
      </c>
      <c r="H1659" s="50">
        <v>18426.0</v>
      </c>
      <c r="I1659" s="98">
        <f t="shared" si="3"/>
        <v>-0.1081316554</v>
      </c>
      <c r="J1659" s="50">
        <v>18641.0</v>
      </c>
      <c r="K1659" s="98">
        <f t="shared" si="4"/>
        <v>0.0116682948</v>
      </c>
      <c r="L1659" s="98">
        <f t="shared" si="7"/>
        <v>-0.296459843</v>
      </c>
    </row>
    <row r="1660">
      <c r="A1660" s="20" t="s">
        <v>277</v>
      </c>
      <c r="B1660" s="29" t="s">
        <v>2283</v>
      </c>
      <c r="C1660" s="50">
        <v>78550.0</v>
      </c>
      <c r="D1660" s="50">
        <v>169590.0</v>
      </c>
      <c r="E1660" s="98">
        <f t="shared" si="6"/>
        <v>1.159007002</v>
      </c>
      <c r="F1660" s="112">
        <v>209532.0</v>
      </c>
      <c r="G1660" s="98">
        <f t="shared" si="2"/>
        <v>0.2355209623</v>
      </c>
      <c r="H1660" s="50">
        <v>273481.0</v>
      </c>
      <c r="I1660" s="98">
        <f t="shared" si="3"/>
        <v>0.3051992058</v>
      </c>
      <c r="J1660" s="50">
        <v>295480.0</v>
      </c>
      <c r="K1660" s="98">
        <f t="shared" si="4"/>
        <v>0.08044068875</v>
      </c>
      <c r="L1660" s="98">
        <f t="shared" si="7"/>
        <v>2.761680458</v>
      </c>
    </row>
    <row r="1661">
      <c r="A1661" s="20" t="s">
        <v>1414</v>
      </c>
      <c r="B1661" s="29" t="s">
        <v>2283</v>
      </c>
      <c r="C1661" s="50">
        <v>20074.0</v>
      </c>
      <c r="D1661" s="50">
        <v>16097.0</v>
      </c>
      <c r="E1661" s="98">
        <f t="shared" si="6"/>
        <v>-0.1981169672</v>
      </c>
      <c r="F1661" s="112">
        <v>14555.0</v>
      </c>
      <c r="G1661" s="98">
        <f t="shared" si="2"/>
        <v>-0.09579424738</v>
      </c>
      <c r="H1661" s="50">
        <v>13583.0</v>
      </c>
      <c r="I1661" s="98">
        <f t="shared" si="3"/>
        <v>-0.06678117485</v>
      </c>
      <c r="J1661" s="50">
        <v>14227.0</v>
      </c>
      <c r="K1661" s="98">
        <f t="shared" si="4"/>
        <v>0.04741220643</v>
      </c>
      <c r="L1661" s="98">
        <f t="shared" si="7"/>
        <v>-0.2912722925</v>
      </c>
    </row>
    <row r="1662">
      <c r="A1662" s="20" t="s">
        <v>2300</v>
      </c>
      <c r="B1662" s="29" t="s">
        <v>2283</v>
      </c>
      <c r="C1662" s="50">
        <v>19072.0</v>
      </c>
      <c r="D1662" s="50">
        <v>16815.0</v>
      </c>
      <c r="E1662" s="98">
        <f t="shared" si="6"/>
        <v>-0.1183410235</v>
      </c>
      <c r="F1662" s="112">
        <v>15570.0</v>
      </c>
      <c r="G1662" s="98">
        <f t="shared" si="2"/>
        <v>-0.07404103479</v>
      </c>
      <c r="H1662" s="50">
        <v>14489.0</v>
      </c>
      <c r="I1662" s="98">
        <f t="shared" si="3"/>
        <v>-0.06942838793</v>
      </c>
      <c r="J1662" s="50">
        <v>15646.0</v>
      </c>
      <c r="K1662" s="98">
        <f t="shared" si="4"/>
        <v>0.0798536821</v>
      </c>
      <c r="L1662" s="98">
        <f t="shared" si="7"/>
        <v>-0.1796350671</v>
      </c>
    </row>
    <row r="1663">
      <c r="A1663" s="20" t="s">
        <v>2301</v>
      </c>
      <c r="B1663" s="29" t="s">
        <v>2283</v>
      </c>
      <c r="C1663" s="50">
        <v>49774.0</v>
      </c>
      <c r="D1663" s="50">
        <v>57488.0</v>
      </c>
      <c r="E1663" s="98">
        <f t="shared" si="6"/>
        <v>0.1549805119</v>
      </c>
      <c r="F1663" s="112">
        <v>57980.0</v>
      </c>
      <c r="G1663" s="98">
        <f t="shared" si="2"/>
        <v>0.008558307821</v>
      </c>
      <c r="H1663" s="50">
        <v>67398.0</v>
      </c>
      <c r="I1663" s="98">
        <f t="shared" si="3"/>
        <v>0.1624353225</v>
      </c>
      <c r="J1663" s="50">
        <v>69795.0</v>
      </c>
      <c r="K1663" s="98">
        <f t="shared" si="4"/>
        <v>0.03556485356</v>
      </c>
      <c r="L1663" s="98">
        <f t="shared" si="7"/>
        <v>0.4022381163</v>
      </c>
    </row>
    <row r="1664">
      <c r="A1664" s="20" t="s">
        <v>1784</v>
      </c>
      <c r="B1664" s="29" t="s">
        <v>2283</v>
      </c>
      <c r="C1664" s="50">
        <v>21138.0</v>
      </c>
      <c r="D1664" s="50">
        <v>18601.0</v>
      </c>
      <c r="E1664" s="98">
        <f t="shared" si="6"/>
        <v>-0.1200208156</v>
      </c>
      <c r="F1664" s="112">
        <v>17849.0</v>
      </c>
      <c r="G1664" s="98">
        <f t="shared" si="2"/>
        <v>-0.04042793398</v>
      </c>
      <c r="H1664" s="50">
        <v>14961.0</v>
      </c>
      <c r="I1664" s="98">
        <f t="shared" si="3"/>
        <v>-0.1618017816</v>
      </c>
      <c r="J1664" s="50">
        <v>14587.0</v>
      </c>
      <c r="K1664" s="98">
        <f t="shared" si="4"/>
        <v>-0.02499832899</v>
      </c>
      <c r="L1664" s="98">
        <f t="shared" si="7"/>
        <v>-0.3099157915</v>
      </c>
    </row>
    <row r="1665">
      <c r="A1665" s="20" t="s">
        <v>1829</v>
      </c>
      <c r="B1665" s="29" t="s">
        <v>2283</v>
      </c>
      <c r="C1665" s="50">
        <v>19762.0</v>
      </c>
      <c r="D1665" s="50">
        <v>22360.0</v>
      </c>
      <c r="E1665" s="98">
        <f t="shared" si="6"/>
        <v>0.1314644267</v>
      </c>
      <c r="F1665" s="112">
        <v>22193.0</v>
      </c>
      <c r="G1665" s="98">
        <f t="shared" si="2"/>
        <v>-0.007468694097</v>
      </c>
      <c r="H1665" s="50">
        <v>24109.0</v>
      </c>
      <c r="I1665" s="98">
        <f t="shared" si="3"/>
        <v>0.08633352859</v>
      </c>
      <c r="J1665" s="50">
        <v>24360.0</v>
      </c>
      <c r="K1665" s="98">
        <f t="shared" si="4"/>
        <v>0.01041104982</v>
      </c>
      <c r="L1665" s="98">
        <f t="shared" si="7"/>
        <v>0.2326687582</v>
      </c>
    </row>
    <row r="1666">
      <c r="A1666" s="20" t="s">
        <v>1645</v>
      </c>
      <c r="B1666" s="29" t="s">
        <v>2283</v>
      </c>
      <c r="C1666" s="50">
        <v>13485.0</v>
      </c>
      <c r="D1666" s="50">
        <v>22730.0</v>
      </c>
      <c r="E1666" s="98">
        <f t="shared" si="6"/>
        <v>0.6855765666</v>
      </c>
      <c r="F1666" s="112">
        <v>18736.0</v>
      </c>
      <c r="G1666" s="98">
        <f t="shared" si="2"/>
        <v>-0.1757149142</v>
      </c>
      <c r="H1666" s="50">
        <v>15301.0</v>
      </c>
      <c r="I1666" s="98">
        <f t="shared" si="3"/>
        <v>-0.1833368915</v>
      </c>
      <c r="J1666" s="50">
        <v>15527.0</v>
      </c>
      <c r="K1666" s="98">
        <f t="shared" si="4"/>
        <v>0.01477027645</v>
      </c>
      <c r="L1666" s="98">
        <f t="shared" si="7"/>
        <v>0.1514275121</v>
      </c>
    </row>
    <row r="1667">
      <c r="A1667" s="20" t="s">
        <v>670</v>
      </c>
      <c r="B1667" s="29" t="s">
        <v>2283</v>
      </c>
      <c r="C1667" s="50">
        <v>28218.0</v>
      </c>
      <c r="D1667" s="50">
        <v>35396.0</v>
      </c>
      <c r="E1667" s="98">
        <f t="shared" si="6"/>
        <v>0.254376639</v>
      </c>
      <c r="F1667" s="112">
        <v>36098.0</v>
      </c>
      <c r="G1667" s="98">
        <f t="shared" si="2"/>
        <v>0.01983274946</v>
      </c>
      <c r="H1667" s="50">
        <v>31445.0</v>
      </c>
      <c r="I1667" s="98">
        <f t="shared" si="3"/>
        <v>-0.128899108</v>
      </c>
      <c r="J1667" s="50">
        <v>31087.0</v>
      </c>
      <c r="K1667" s="98">
        <f t="shared" si="4"/>
        <v>-0.01138495786</v>
      </c>
      <c r="L1667" s="98">
        <f t="shared" si="7"/>
        <v>0.1016726912</v>
      </c>
    </row>
    <row r="1668">
      <c r="A1668" s="20" t="s">
        <v>2302</v>
      </c>
      <c r="B1668" s="29" t="s">
        <v>2283</v>
      </c>
      <c r="C1668" s="50">
        <v>27415.0</v>
      </c>
      <c r="D1668" s="50">
        <v>26158.0</v>
      </c>
      <c r="E1668" s="98">
        <f t="shared" si="6"/>
        <v>-0.0458508116</v>
      </c>
      <c r="F1668" s="112">
        <v>25788.0</v>
      </c>
      <c r="G1668" s="98">
        <f t="shared" si="2"/>
        <v>-0.01414481229</v>
      </c>
      <c r="H1668" s="50">
        <v>27238.0</v>
      </c>
      <c r="I1668" s="98">
        <f t="shared" si="3"/>
        <v>0.05622770281</v>
      </c>
      <c r="J1668" s="50">
        <v>27889.0</v>
      </c>
      <c r="K1668" s="98">
        <f t="shared" si="4"/>
        <v>0.02390043322</v>
      </c>
      <c r="L1668" s="98">
        <f t="shared" si="7"/>
        <v>0.01728980485</v>
      </c>
    </row>
    <row r="1669">
      <c r="A1669" s="20" t="s">
        <v>1255</v>
      </c>
      <c r="B1669" s="29" t="s">
        <v>2283</v>
      </c>
      <c r="C1669" s="50">
        <v>17927.0</v>
      </c>
      <c r="D1669" s="50">
        <v>15723.0</v>
      </c>
      <c r="E1669" s="98">
        <f t="shared" si="6"/>
        <v>-0.1229430468</v>
      </c>
      <c r="F1669" s="112">
        <v>14151.0</v>
      </c>
      <c r="G1669" s="98">
        <f t="shared" si="2"/>
        <v>-0.09998091967</v>
      </c>
      <c r="H1669" s="50">
        <v>13876.0</v>
      </c>
      <c r="I1669" s="98">
        <f t="shared" si="3"/>
        <v>-0.0194332556</v>
      </c>
      <c r="J1669" s="50">
        <v>16113.0</v>
      </c>
      <c r="K1669" s="98">
        <f t="shared" si="4"/>
        <v>0.1612136062</v>
      </c>
      <c r="L1669" s="98">
        <f t="shared" si="7"/>
        <v>-0.1011881519</v>
      </c>
    </row>
    <row r="1670">
      <c r="A1670" s="20" t="s">
        <v>995</v>
      </c>
      <c r="B1670" s="29" t="s">
        <v>2283</v>
      </c>
      <c r="C1670" s="50">
        <v>27500.0</v>
      </c>
      <c r="D1670" s="50">
        <v>30307.0</v>
      </c>
      <c r="E1670" s="98">
        <f t="shared" si="6"/>
        <v>0.1020727273</v>
      </c>
      <c r="F1670" s="50">
        <v>36269.0</v>
      </c>
      <c r="G1670" s="98">
        <f t="shared" si="2"/>
        <v>0.1967202296</v>
      </c>
      <c r="H1670" s="50">
        <v>42682.0</v>
      </c>
      <c r="I1670" s="98">
        <f t="shared" si="3"/>
        <v>0.176817668</v>
      </c>
      <c r="J1670" s="50">
        <v>46660.0</v>
      </c>
      <c r="K1670" s="98">
        <f t="shared" si="4"/>
        <v>0.09320088093</v>
      </c>
      <c r="L1670" s="98">
        <f t="shared" si="7"/>
        <v>0.6967272727</v>
      </c>
    </row>
    <row r="1671">
      <c r="A1671" s="20" t="s">
        <v>878</v>
      </c>
      <c r="B1671" s="29" t="s">
        <v>2283</v>
      </c>
      <c r="C1671" s="50">
        <v>24533.0</v>
      </c>
      <c r="D1671" s="50">
        <v>23834.0</v>
      </c>
      <c r="E1671" s="98">
        <f t="shared" si="6"/>
        <v>-0.02849223495</v>
      </c>
      <c r="F1671" s="50">
        <v>23238.0</v>
      </c>
      <c r="G1671" s="98">
        <f t="shared" si="2"/>
        <v>-0.02500629353</v>
      </c>
      <c r="H1671" s="50">
        <v>22455.0</v>
      </c>
      <c r="I1671" s="98">
        <f t="shared" si="3"/>
        <v>-0.03369481022</v>
      </c>
      <c r="J1671" s="50">
        <v>23329.0</v>
      </c>
      <c r="K1671" s="98">
        <f t="shared" si="4"/>
        <v>0.03892228902</v>
      </c>
      <c r="L1671" s="98">
        <f t="shared" si="7"/>
        <v>-0.04907675376</v>
      </c>
    </row>
    <row r="1672">
      <c r="A1672" s="20" t="s">
        <v>315</v>
      </c>
      <c r="B1672" s="29" t="s">
        <v>2283</v>
      </c>
      <c r="C1672" s="50">
        <v>23713.0</v>
      </c>
      <c r="D1672" s="50">
        <v>29972.0</v>
      </c>
      <c r="E1672" s="98">
        <f t="shared" si="6"/>
        <v>0.2639480454</v>
      </c>
      <c r="F1672" s="50">
        <v>27751.0</v>
      </c>
      <c r="G1672" s="98">
        <f t="shared" si="2"/>
        <v>-0.07410249566</v>
      </c>
      <c r="H1672" s="50">
        <v>25074.0</v>
      </c>
      <c r="I1672" s="98">
        <f t="shared" si="3"/>
        <v>-0.09646499225</v>
      </c>
      <c r="J1672" s="50">
        <v>25016.0</v>
      </c>
      <c r="K1672" s="98">
        <f t="shared" si="4"/>
        <v>-0.002313153067</v>
      </c>
      <c r="L1672" s="98">
        <f t="shared" si="7"/>
        <v>0.05494876228</v>
      </c>
    </row>
    <row r="1673">
      <c r="A1673" s="20" t="s">
        <v>460</v>
      </c>
      <c r="B1673" s="29" t="s">
        <v>2283</v>
      </c>
      <c r="C1673" s="50">
        <v>36306.0</v>
      </c>
      <c r="D1673" s="50">
        <v>47667.0</v>
      </c>
      <c r="E1673" s="98">
        <f t="shared" si="6"/>
        <v>0.3129234837</v>
      </c>
      <c r="F1673" s="50">
        <v>55178.0</v>
      </c>
      <c r="G1673" s="98">
        <f t="shared" si="2"/>
        <v>0.1575723247</v>
      </c>
      <c r="H1673" s="50">
        <v>65902.0</v>
      </c>
      <c r="I1673" s="98">
        <f t="shared" si="3"/>
        <v>0.1943528218</v>
      </c>
      <c r="J1673" s="50">
        <v>73853.0</v>
      </c>
      <c r="K1673" s="98">
        <f t="shared" si="4"/>
        <v>0.1206488422</v>
      </c>
      <c r="L1673" s="98">
        <f t="shared" si="7"/>
        <v>1.034181678</v>
      </c>
    </row>
    <row r="1674">
      <c r="A1674" s="20" t="s">
        <v>2303</v>
      </c>
      <c r="B1674" s="29" t="s">
        <v>2283</v>
      </c>
      <c r="C1674" s="50">
        <v>40307.0</v>
      </c>
      <c r="D1674" s="50">
        <v>40069.0</v>
      </c>
      <c r="E1674" s="98">
        <f t="shared" si="6"/>
        <v>-0.005904681569</v>
      </c>
      <c r="F1674" s="50">
        <v>41556.0</v>
      </c>
      <c r="G1674" s="98">
        <f t="shared" si="2"/>
        <v>0.03711098355</v>
      </c>
      <c r="H1674" s="50">
        <v>45181.0</v>
      </c>
      <c r="I1674" s="98">
        <f t="shared" si="3"/>
        <v>0.08723168736</v>
      </c>
      <c r="J1674" s="50">
        <v>52147.0</v>
      </c>
      <c r="K1674" s="98">
        <f t="shared" si="4"/>
        <v>0.1541798544</v>
      </c>
      <c r="L1674" s="98">
        <f t="shared" si="7"/>
        <v>0.2937455033</v>
      </c>
    </row>
    <row r="1675">
      <c r="A1675" s="20" t="s">
        <v>2304</v>
      </c>
      <c r="B1675" s="29" t="s">
        <v>2283</v>
      </c>
      <c r="C1675" s="50">
        <v>32057.0</v>
      </c>
      <c r="D1675" s="50">
        <v>35171.0</v>
      </c>
      <c r="E1675" s="98">
        <f t="shared" si="6"/>
        <v>0.09713947032</v>
      </c>
      <c r="F1675" s="50">
        <v>37109.0</v>
      </c>
      <c r="G1675" s="98">
        <f t="shared" si="2"/>
        <v>0.05510221489</v>
      </c>
      <c r="H1675" s="50">
        <v>39731.0</v>
      </c>
      <c r="I1675" s="98">
        <f t="shared" si="3"/>
        <v>0.070656714</v>
      </c>
      <c r="J1675" s="50">
        <v>41014.0</v>
      </c>
      <c r="K1675" s="98">
        <f t="shared" si="4"/>
        <v>0.03229216481</v>
      </c>
      <c r="L1675" s="98">
        <f t="shared" si="7"/>
        <v>0.2794085535</v>
      </c>
    </row>
    <row r="1676">
      <c r="A1676" s="20" t="s">
        <v>2305</v>
      </c>
      <c r="B1676" s="29" t="s">
        <v>2283</v>
      </c>
      <c r="C1676" s="50">
        <v>33511.0</v>
      </c>
      <c r="D1676" s="50">
        <v>48463.0</v>
      </c>
      <c r="E1676" s="98">
        <f t="shared" si="6"/>
        <v>0.4461818507</v>
      </c>
      <c r="F1676" s="50">
        <v>62850.0</v>
      </c>
      <c r="G1676" s="98">
        <f t="shared" si="2"/>
        <v>0.2968656501</v>
      </c>
      <c r="H1676" s="50">
        <v>81221.0</v>
      </c>
      <c r="I1676" s="98">
        <f t="shared" si="3"/>
        <v>0.2922991249</v>
      </c>
      <c r="J1676" s="50">
        <v>86565.0</v>
      </c>
      <c r="K1676" s="98">
        <f t="shared" si="4"/>
        <v>0.06579579173</v>
      </c>
      <c r="L1676" s="98">
        <f t="shared" si="7"/>
        <v>1.583181642</v>
      </c>
    </row>
    <row r="1677">
      <c r="A1677" s="20" t="s">
        <v>1061</v>
      </c>
      <c r="B1677" s="29" t="s">
        <v>2283</v>
      </c>
      <c r="C1677" s="50">
        <v>36947.0</v>
      </c>
      <c r="D1677" s="50">
        <v>42421.0</v>
      </c>
      <c r="E1677" s="98">
        <f t="shared" si="6"/>
        <v>0.1481581725</v>
      </c>
      <c r="F1677" s="50">
        <v>43176.0</v>
      </c>
      <c r="G1677" s="98">
        <f t="shared" si="2"/>
        <v>0.01779778883</v>
      </c>
      <c r="H1677" s="50">
        <v>47941.0</v>
      </c>
      <c r="I1677" s="98">
        <f t="shared" si="3"/>
        <v>0.1103622383</v>
      </c>
      <c r="J1677" s="50">
        <v>48499.0</v>
      </c>
      <c r="K1677" s="98">
        <f t="shared" si="4"/>
        <v>0.01163930665</v>
      </c>
      <c r="L1677" s="98">
        <f t="shared" si="7"/>
        <v>0.3126640864</v>
      </c>
    </row>
    <row r="1678">
      <c r="A1678" s="20" t="s">
        <v>1073</v>
      </c>
      <c r="B1678" s="29" t="s">
        <v>2283</v>
      </c>
      <c r="C1678" s="50">
        <v>24137.0</v>
      </c>
      <c r="D1678" s="50">
        <v>24633.0</v>
      </c>
      <c r="E1678" s="98">
        <f t="shared" si="6"/>
        <v>0.02054936405</v>
      </c>
      <c r="F1678" s="50">
        <v>25923.0</v>
      </c>
      <c r="G1678" s="98">
        <f t="shared" si="2"/>
        <v>0.0523687736</v>
      </c>
      <c r="H1678" s="50">
        <v>24924.0</v>
      </c>
      <c r="I1678" s="98">
        <f t="shared" si="3"/>
        <v>-0.03853720634</v>
      </c>
      <c r="J1678" s="50">
        <v>26071.0</v>
      </c>
      <c r="K1678" s="98">
        <f t="shared" si="4"/>
        <v>0.0460199005</v>
      </c>
      <c r="L1678" s="98">
        <f t="shared" si="7"/>
        <v>0.08012594772</v>
      </c>
    </row>
    <row r="1679">
      <c r="A1679" s="20" t="s">
        <v>954</v>
      </c>
      <c r="B1679" s="29" t="s">
        <v>2283</v>
      </c>
      <c r="C1679" s="50">
        <v>64031.0</v>
      </c>
      <c r="D1679" s="50">
        <v>122987.0</v>
      </c>
      <c r="E1679" s="98">
        <f t="shared" si="6"/>
        <v>0.9207415158</v>
      </c>
      <c r="F1679" s="50">
        <v>177218.0</v>
      </c>
      <c r="G1679" s="98">
        <f t="shared" si="2"/>
        <v>0.4409490434</v>
      </c>
      <c r="H1679" s="50">
        <v>221784.0</v>
      </c>
      <c r="I1679" s="98">
        <f t="shared" si="3"/>
        <v>0.2514755837</v>
      </c>
      <c r="J1679" s="50">
        <v>234887.0</v>
      </c>
      <c r="K1679" s="98">
        <f t="shared" si="4"/>
        <v>0.05908000577</v>
      </c>
      <c r="L1679" s="98">
        <f t="shared" si="7"/>
        <v>2.668332526</v>
      </c>
    </row>
    <row r="1680">
      <c r="A1680" s="20" t="s">
        <v>250</v>
      </c>
      <c r="B1680" s="29" t="s">
        <v>2283</v>
      </c>
      <c r="C1680" s="50">
        <v>43788.0</v>
      </c>
      <c r="D1680" s="50">
        <v>108253.0</v>
      </c>
      <c r="E1680" s="98">
        <f t="shared" si="6"/>
        <v>1.472206997</v>
      </c>
      <c r="F1680" s="50">
        <v>286065.0</v>
      </c>
      <c r="G1680" s="98">
        <f t="shared" si="2"/>
        <v>1.64255956</v>
      </c>
      <c r="H1680" s="50">
        <v>344131.0</v>
      </c>
      <c r="I1680" s="98">
        <f t="shared" si="3"/>
        <v>0.2029818398</v>
      </c>
      <c r="J1680" s="50">
        <v>339405.0</v>
      </c>
      <c r="K1680" s="98">
        <f t="shared" si="4"/>
        <v>-0.01373314232</v>
      </c>
      <c r="L1680" s="98">
        <f t="shared" si="7"/>
        <v>6.751096191</v>
      </c>
    </row>
    <row r="1681">
      <c r="A1681" s="20" t="s">
        <v>680</v>
      </c>
      <c r="B1681" s="29" t="s">
        <v>2283</v>
      </c>
      <c r="C1681" s="50">
        <v>44880.0</v>
      </c>
      <c r="D1681" s="50">
        <v>52766.0</v>
      </c>
      <c r="E1681" s="98">
        <f t="shared" si="6"/>
        <v>0.1757130125</v>
      </c>
      <c r="F1681" s="50">
        <v>83920.0</v>
      </c>
      <c r="G1681" s="98">
        <f t="shared" si="2"/>
        <v>0.5904180722</v>
      </c>
      <c r="H1681" s="50">
        <v>123063.0</v>
      </c>
      <c r="I1681" s="98">
        <f t="shared" si="3"/>
        <v>0.4664323165</v>
      </c>
      <c r="J1681" s="50">
        <v>132315.0</v>
      </c>
      <c r="K1681" s="98">
        <f t="shared" si="4"/>
        <v>0.07518100485</v>
      </c>
      <c r="L1681" s="98">
        <f t="shared" si="7"/>
        <v>1.948195187</v>
      </c>
    </row>
    <row r="1682">
      <c r="A1682" s="20" t="s">
        <v>2306</v>
      </c>
      <c r="B1682" s="29" t="s">
        <v>2283</v>
      </c>
      <c r="C1682" s="50">
        <v>40198.0</v>
      </c>
      <c r="D1682" s="50">
        <v>57035.0</v>
      </c>
      <c r="E1682" s="98">
        <f t="shared" si="6"/>
        <v>0.4188516842</v>
      </c>
      <c r="F1682" s="50">
        <v>63578.0</v>
      </c>
      <c r="G1682" s="98">
        <f t="shared" si="2"/>
        <v>0.1147190322</v>
      </c>
      <c r="H1682" s="50">
        <v>68193.0</v>
      </c>
      <c r="I1682" s="98">
        <f t="shared" si="3"/>
        <v>0.07258800214</v>
      </c>
      <c r="J1682" s="50">
        <v>68816.0</v>
      </c>
      <c r="K1682" s="98">
        <f t="shared" si="4"/>
        <v>0.009135835056</v>
      </c>
      <c r="L1682" s="98">
        <f t="shared" si="7"/>
        <v>0.7119259665</v>
      </c>
    </row>
    <row r="1683">
      <c r="A1683" s="20" t="s">
        <v>247</v>
      </c>
      <c r="B1683" s="29" t="s">
        <v>2283</v>
      </c>
      <c r="C1683" s="50">
        <v>22375.0</v>
      </c>
      <c r="D1683" s="50">
        <v>21871.0</v>
      </c>
      <c r="E1683" s="98">
        <f t="shared" si="6"/>
        <v>-0.02252513966</v>
      </c>
      <c r="F1683" s="50">
        <v>20918.0</v>
      </c>
      <c r="G1683" s="98">
        <f t="shared" si="2"/>
        <v>-0.04357368204</v>
      </c>
      <c r="H1683" s="50">
        <v>19192.0</v>
      </c>
      <c r="I1683" s="98">
        <f t="shared" si="3"/>
        <v>-0.08251266852</v>
      </c>
      <c r="J1683" s="50">
        <v>20012.0</v>
      </c>
      <c r="K1683" s="98">
        <f t="shared" si="4"/>
        <v>0.04272613589</v>
      </c>
      <c r="L1683" s="98">
        <f t="shared" si="7"/>
        <v>-0.1056089385</v>
      </c>
    </row>
    <row r="1684">
      <c r="A1684" s="20" t="s">
        <v>2307</v>
      </c>
      <c r="B1684" s="29" t="s">
        <v>2283</v>
      </c>
      <c r="C1684" s="50">
        <v>23028.0</v>
      </c>
      <c r="D1684" s="50">
        <v>29119.0</v>
      </c>
      <c r="E1684" s="98">
        <f t="shared" si="6"/>
        <v>0.264504082</v>
      </c>
      <c r="F1684" s="50">
        <v>28210.0</v>
      </c>
      <c r="G1684" s="98">
        <f t="shared" si="2"/>
        <v>-0.03121673134</v>
      </c>
      <c r="H1684" s="50">
        <v>26273.0</v>
      </c>
      <c r="I1684" s="98">
        <f t="shared" si="3"/>
        <v>-0.06866359447</v>
      </c>
      <c r="J1684" s="50">
        <v>26759.0</v>
      </c>
      <c r="K1684" s="98">
        <f t="shared" si="4"/>
        <v>0.01849807787</v>
      </c>
      <c r="L1684" s="98">
        <f t="shared" si="7"/>
        <v>0.1620201494</v>
      </c>
    </row>
    <row r="1685">
      <c r="A1685" s="20" t="s">
        <v>2308</v>
      </c>
      <c r="B1685" s="29" t="s">
        <v>2283</v>
      </c>
      <c r="C1685" s="50">
        <v>17223.0</v>
      </c>
      <c r="D1685" s="50">
        <v>13096.0</v>
      </c>
      <c r="E1685" s="98">
        <f t="shared" si="6"/>
        <v>-0.2396214365</v>
      </c>
      <c r="F1685" s="50">
        <v>12075.0</v>
      </c>
      <c r="G1685" s="98">
        <f t="shared" si="2"/>
        <v>-0.07796273671</v>
      </c>
      <c r="H1685" s="50">
        <v>10287.0</v>
      </c>
      <c r="I1685" s="98">
        <f t="shared" si="3"/>
        <v>-0.1480745342</v>
      </c>
      <c r="J1685" s="50">
        <v>11573.0</v>
      </c>
      <c r="K1685" s="98">
        <f t="shared" si="4"/>
        <v>0.1250121513</v>
      </c>
      <c r="L1685" s="98">
        <f t="shared" si="7"/>
        <v>-0.328049701</v>
      </c>
    </row>
    <row r="1686">
      <c r="A1686" s="20" t="s">
        <v>342</v>
      </c>
      <c r="B1686" s="29" t="s">
        <v>2283</v>
      </c>
      <c r="C1686" s="50">
        <v>28392.0</v>
      </c>
      <c r="D1686" s="50">
        <v>24497.0</v>
      </c>
      <c r="E1686" s="98">
        <f t="shared" si="6"/>
        <v>-0.1371865314</v>
      </c>
      <c r="F1686" s="50">
        <v>25716.0</v>
      </c>
      <c r="G1686" s="98">
        <f t="shared" si="2"/>
        <v>0.04976119525</v>
      </c>
      <c r="H1686" s="50">
        <v>27348.0</v>
      </c>
      <c r="I1686" s="98">
        <f t="shared" si="3"/>
        <v>0.06346243584</v>
      </c>
      <c r="J1686" s="50">
        <v>29894.0</v>
      </c>
      <c r="K1686" s="98">
        <f t="shared" si="4"/>
        <v>0.0930963873</v>
      </c>
      <c r="L1686" s="98">
        <f t="shared" si="7"/>
        <v>0.05290222598</v>
      </c>
    </row>
    <row r="1687">
      <c r="A1687" s="20" t="s">
        <v>631</v>
      </c>
      <c r="B1687" s="29" t="s">
        <v>2283</v>
      </c>
      <c r="C1687" s="50">
        <v>43244.0</v>
      </c>
      <c r="D1687" s="50">
        <v>45422.0</v>
      </c>
      <c r="E1687" s="98">
        <f t="shared" si="6"/>
        <v>0.05036536861</v>
      </c>
      <c r="F1687" s="50">
        <v>43049.0</v>
      </c>
      <c r="G1687" s="98">
        <f t="shared" si="2"/>
        <v>-0.05224340628</v>
      </c>
      <c r="H1687" s="50">
        <v>42437.0</v>
      </c>
      <c r="I1687" s="98">
        <f t="shared" si="3"/>
        <v>-0.0142163581</v>
      </c>
      <c r="J1687" s="50">
        <v>43537.0</v>
      </c>
      <c r="K1687" s="98">
        <f t="shared" si="4"/>
        <v>0.02592077668</v>
      </c>
      <c r="L1687" s="98">
        <f t="shared" si="7"/>
        <v>0.006775506429</v>
      </c>
    </row>
    <row r="1688">
      <c r="A1688" s="20" t="s">
        <v>1190</v>
      </c>
      <c r="B1688" s="29" t="s">
        <v>2283</v>
      </c>
      <c r="C1688" s="50">
        <v>40076.0</v>
      </c>
      <c r="D1688" s="50">
        <v>38058.0</v>
      </c>
      <c r="E1688" s="98">
        <f t="shared" si="6"/>
        <v>-0.05035432678</v>
      </c>
      <c r="F1688" s="50">
        <v>41346.0</v>
      </c>
      <c r="G1688" s="98">
        <f t="shared" si="2"/>
        <v>0.08639445058</v>
      </c>
      <c r="H1688" s="50">
        <v>47024.0</v>
      </c>
      <c r="I1688" s="98">
        <f t="shared" si="3"/>
        <v>0.1373288831</v>
      </c>
      <c r="J1688" s="50">
        <v>50520.0</v>
      </c>
      <c r="K1688" s="98">
        <f t="shared" si="4"/>
        <v>0.07434501531</v>
      </c>
      <c r="L1688" s="98">
        <f t="shared" si="7"/>
        <v>0.2606048508</v>
      </c>
    </row>
    <row r="1689">
      <c r="A1689" s="20" t="s">
        <v>2309</v>
      </c>
      <c r="B1689" s="29" t="s">
        <v>2283</v>
      </c>
      <c r="C1689" s="50">
        <v>23821.0</v>
      </c>
      <c r="D1689" s="50">
        <v>25198.0</v>
      </c>
      <c r="E1689" s="98">
        <f t="shared" si="6"/>
        <v>0.05780613744</v>
      </c>
      <c r="F1689" s="50">
        <v>24627.0</v>
      </c>
      <c r="G1689" s="98">
        <f t="shared" si="2"/>
        <v>-0.02266052861</v>
      </c>
      <c r="H1689" s="50">
        <v>24316.0</v>
      </c>
      <c r="I1689" s="98">
        <f t="shared" si="3"/>
        <v>-0.01262841597</v>
      </c>
      <c r="J1689" s="50">
        <v>25510.0</v>
      </c>
      <c r="K1689" s="98">
        <f t="shared" si="4"/>
        <v>0.04910347097</v>
      </c>
      <c r="L1689" s="98">
        <f t="shared" si="7"/>
        <v>0.07090382436</v>
      </c>
    </row>
    <row r="1690">
      <c r="A1690" s="20" t="s">
        <v>2310</v>
      </c>
      <c r="B1690" s="29" t="s">
        <v>2283</v>
      </c>
      <c r="C1690" s="50">
        <v>34022.0</v>
      </c>
      <c r="D1690" s="50">
        <v>46330.0</v>
      </c>
      <c r="E1690" s="98">
        <f t="shared" si="6"/>
        <v>0.3617659162</v>
      </c>
      <c r="F1690" s="50">
        <v>44892.0</v>
      </c>
      <c r="G1690" s="98">
        <f t="shared" si="2"/>
        <v>-0.03103820419</v>
      </c>
      <c r="H1690" s="50">
        <v>50320.0</v>
      </c>
      <c r="I1690" s="98">
        <f t="shared" si="3"/>
        <v>0.120912412</v>
      </c>
      <c r="J1690" s="50">
        <v>51796.0</v>
      </c>
      <c r="K1690" s="98">
        <f t="shared" si="4"/>
        <v>0.02933227345</v>
      </c>
      <c r="L1690" s="98">
        <f t="shared" si="7"/>
        <v>0.5224266651</v>
      </c>
    </row>
    <row r="1691">
      <c r="A1691" s="20" t="s">
        <v>2311</v>
      </c>
      <c r="B1691" s="29" t="s">
        <v>2283</v>
      </c>
      <c r="C1691" s="50">
        <v>22395.0</v>
      </c>
      <c r="D1691" s="50">
        <v>20760.0</v>
      </c>
      <c r="E1691" s="98">
        <f t="shared" si="6"/>
        <v>-0.07300736772</v>
      </c>
      <c r="F1691" s="50">
        <v>19481.0</v>
      </c>
      <c r="G1691" s="98">
        <f t="shared" si="2"/>
        <v>-0.0616088632</v>
      </c>
      <c r="H1691" s="50">
        <v>19036.0</v>
      </c>
      <c r="I1691" s="98">
        <f t="shared" si="3"/>
        <v>-0.02284276988</v>
      </c>
      <c r="J1691" s="50">
        <v>19218.0</v>
      </c>
      <c r="K1691" s="98">
        <f t="shared" si="4"/>
        <v>0.009560832108</v>
      </c>
      <c r="L1691" s="98">
        <f t="shared" si="7"/>
        <v>-0.1418620228</v>
      </c>
    </row>
    <row r="1692">
      <c r="A1692" s="20" t="s">
        <v>2312</v>
      </c>
      <c r="B1692" s="29" t="s">
        <v>2313</v>
      </c>
      <c r="C1692" s="113">
        <v>175358.0</v>
      </c>
      <c r="D1692" s="50">
        <v>881806.0</v>
      </c>
      <c r="E1692" s="98">
        <f t="shared" si="6"/>
        <v>4.028604341</v>
      </c>
      <c r="F1692" s="50">
        <v>1218848.0</v>
      </c>
      <c r="G1692" s="98">
        <f t="shared" si="2"/>
        <v>0.3822178574</v>
      </c>
      <c r="H1692" s="50">
        <v>1294120.0</v>
      </c>
      <c r="I1692" s="98">
        <f t="shared" si="3"/>
        <v>0.06175667516</v>
      </c>
      <c r="J1692" s="50">
        <v>1323682.0</v>
      </c>
      <c r="K1692" s="98">
        <f t="shared" si="4"/>
        <v>0.0228433221</v>
      </c>
      <c r="L1692" s="98">
        <f t="shared" si="7"/>
        <v>6.54845516</v>
      </c>
    </row>
    <row r="1693">
      <c r="A1693" s="20" t="s">
        <v>1827</v>
      </c>
      <c r="B1693" s="29" t="s">
        <v>2313</v>
      </c>
      <c r="C1693" s="113">
        <v>2000.0</v>
      </c>
      <c r="D1693" s="50">
        <v>20101.0</v>
      </c>
      <c r="E1693" s="98">
        <f t="shared" si="6"/>
        <v>9.0505</v>
      </c>
      <c r="F1693" s="50">
        <v>36536.0</v>
      </c>
      <c r="G1693" s="98">
        <f t="shared" si="2"/>
        <v>0.8176210139</v>
      </c>
      <c r="H1693" s="50">
        <v>47334.0</v>
      </c>
      <c r="I1693" s="98">
        <f t="shared" si="3"/>
        <v>0.2955441209</v>
      </c>
      <c r="J1693" s="50">
        <v>41502.0</v>
      </c>
      <c r="K1693" s="98">
        <f t="shared" si="4"/>
        <v>-0.1232095323</v>
      </c>
      <c r="L1693" s="98">
        <f t="shared" si="7"/>
        <v>19.751</v>
      </c>
    </row>
    <row r="1694">
      <c r="A1694" s="20" t="s">
        <v>2314</v>
      </c>
      <c r="B1694" s="29" t="s">
        <v>2313</v>
      </c>
      <c r="C1694" s="113">
        <v>2739.0</v>
      </c>
      <c r="D1694" s="50">
        <v>19964.0</v>
      </c>
      <c r="E1694" s="98">
        <f t="shared" si="6"/>
        <v>6.28879153</v>
      </c>
      <c r="F1694" s="50">
        <v>23808.0</v>
      </c>
      <c r="G1694" s="98">
        <f t="shared" si="2"/>
        <v>0.1925465839</v>
      </c>
      <c r="H1694" s="50">
        <v>79621.0</v>
      </c>
      <c r="I1694" s="98">
        <f t="shared" si="3"/>
        <v>2.344296035</v>
      </c>
      <c r="J1694" s="50">
        <v>61201.0</v>
      </c>
      <c r="K1694" s="98">
        <f t="shared" si="4"/>
        <v>-0.2313460017</v>
      </c>
      <c r="L1694" s="98">
        <f t="shared" si="7"/>
        <v>21.34428624</v>
      </c>
    </row>
    <row r="1695">
      <c r="A1695" s="20" t="s">
        <v>2315</v>
      </c>
      <c r="B1695" s="29" t="s">
        <v>2313</v>
      </c>
      <c r="C1695" s="113">
        <v>13177.0</v>
      </c>
      <c r="D1695" s="50">
        <v>735284.0</v>
      </c>
      <c r="E1695" s="98">
        <f t="shared" si="6"/>
        <v>54.80056158</v>
      </c>
      <c r="F1695" s="50">
        <v>749091.0</v>
      </c>
      <c r="G1695" s="98">
        <f t="shared" si="2"/>
        <v>0.01877777838</v>
      </c>
      <c r="H1695" s="50">
        <v>974965.0</v>
      </c>
      <c r="I1695" s="98">
        <f t="shared" si="3"/>
        <v>0.3015307886</v>
      </c>
      <c r="J1695" s="50">
        <v>910049.0</v>
      </c>
      <c r="K1695" s="98">
        <f t="shared" si="4"/>
        <v>-0.06658290298</v>
      </c>
      <c r="L1695" s="98">
        <f t="shared" si="7"/>
        <v>68.06344388</v>
      </c>
    </row>
    <row r="1696">
      <c r="A1696" s="20" t="s">
        <v>2316</v>
      </c>
      <c r="B1696" s="29" t="s">
        <v>2317</v>
      </c>
      <c r="C1696" s="50">
        <v>4616.0</v>
      </c>
      <c r="D1696" s="50">
        <v>26677.0</v>
      </c>
      <c r="E1696" s="98">
        <f t="shared" si="6"/>
        <v>4.779246101</v>
      </c>
      <c r="F1696" s="50">
        <v>28836.0</v>
      </c>
      <c r="G1696" s="98">
        <f t="shared" si="2"/>
        <v>0.08093113918</v>
      </c>
      <c r="H1696" s="50">
        <v>28023.0</v>
      </c>
      <c r="I1696" s="98">
        <f t="shared" si="3"/>
        <v>-0.02819392426</v>
      </c>
      <c r="J1696" s="50">
        <v>38064.0</v>
      </c>
      <c r="K1696" s="98">
        <f t="shared" si="4"/>
        <v>0.3583128145</v>
      </c>
      <c r="L1696" s="98">
        <f t="shared" si="7"/>
        <v>7.24610052</v>
      </c>
    </row>
    <row r="1697">
      <c r="A1697" s="20" t="s">
        <v>2318</v>
      </c>
      <c r="B1697" s="29" t="s">
        <v>2317</v>
      </c>
      <c r="C1697" s="50">
        <v>13004.0</v>
      </c>
      <c r="D1697" s="50">
        <v>29719.0</v>
      </c>
      <c r="E1697" s="98">
        <f t="shared" si="6"/>
        <v>1.285373731</v>
      </c>
      <c r="F1697" s="50">
        <v>34009.0</v>
      </c>
      <c r="G1697" s="98">
        <f t="shared" si="2"/>
        <v>0.144352098</v>
      </c>
      <c r="H1697" s="50">
        <v>43316.0</v>
      </c>
      <c r="I1697" s="98">
        <f t="shared" si="3"/>
        <v>0.273662854</v>
      </c>
      <c r="J1697" s="50">
        <v>53167.0</v>
      </c>
      <c r="K1697" s="98">
        <f t="shared" si="4"/>
        <v>0.2274217379</v>
      </c>
      <c r="L1697" s="98">
        <f t="shared" si="7"/>
        <v>3.088511227</v>
      </c>
    </row>
    <row r="1698">
      <c r="A1698" s="20" t="s">
        <v>2319</v>
      </c>
      <c r="B1698" s="29" t="s">
        <v>2317</v>
      </c>
      <c r="C1698" s="50">
        <v>9260.0</v>
      </c>
      <c r="D1698" s="50">
        <v>29931.0</v>
      </c>
      <c r="E1698" s="98">
        <f t="shared" si="6"/>
        <v>2.232289417</v>
      </c>
      <c r="F1698" s="50">
        <v>37698.0</v>
      </c>
      <c r="G1698" s="98">
        <f t="shared" si="2"/>
        <v>0.2594968427</v>
      </c>
      <c r="H1698" s="50">
        <v>46205.0</v>
      </c>
      <c r="I1698" s="98">
        <f t="shared" si="3"/>
        <v>0.2256618388</v>
      </c>
      <c r="J1698" s="50">
        <v>57130.0</v>
      </c>
      <c r="K1698" s="98">
        <f t="shared" si="4"/>
        <v>0.236446272</v>
      </c>
      <c r="L1698" s="98">
        <f t="shared" si="7"/>
        <v>5.169546436</v>
      </c>
    </row>
    <row r="1699">
      <c r="A1699" s="20" t="s">
        <v>2320</v>
      </c>
      <c r="B1699" s="29" t="s">
        <v>2317</v>
      </c>
      <c r="C1699" s="50">
        <v>7222.0</v>
      </c>
      <c r="D1699" s="50">
        <v>16106.0</v>
      </c>
      <c r="E1699" s="98">
        <f t="shared" si="6"/>
        <v>1.230130158</v>
      </c>
      <c r="F1699" s="50">
        <v>23030.0</v>
      </c>
      <c r="G1699" s="98">
        <f t="shared" si="2"/>
        <v>0.4299018999</v>
      </c>
      <c r="H1699" s="50">
        <v>21124.0</v>
      </c>
      <c r="I1699" s="98">
        <f t="shared" si="3"/>
        <v>-0.08276161528</v>
      </c>
      <c r="J1699" s="50">
        <v>24697.0</v>
      </c>
      <c r="K1699" s="98">
        <f t="shared" si="4"/>
        <v>0.1691441015</v>
      </c>
      <c r="L1699" s="98">
        <f t="shared" si="7"/>
        <v>2.419689837</v>
      </c>
    </row>
    <row r="1700">
      <c r="A1700" s="20" t="s">
        <v>341</v>
      </c>
      <c r="B1700" s="29" t="s">
        <v>2317</v>
      </c>
      <c r="C1700" s="50">
        <v>2042.0</v>
      </c>
      <c r="D1700" s="50">
        <v>10580.0</v>
      </c>
      <c r="E1700" s="98">
        <f t="shared" si="6"/>
        <v>4.181194907</v>
      </c>
      <c r="F1700" s="50">
        <v>13960.0</v>
      </c>
      <c r="G1700" s="98">
        <f t="shared" si="2"/>
        <v>0.3194706994</v>
      </c>
      <c r="H1700" s="50">
        <v>20047.0</v>
      </c>
      <c r="I1700" s="98">
        <f t="shared" si="3"/>
        <v>0.4360315186</v>
      </c>
      <c r="J1700" s="50">
        <v>20971.0</v>
      </c>
      <c r="K1700" s="98">
        <f t="shared" si="4"/>
        <v>0.04609168454</v>
      </c>
      <c r="L1700" s="98">
        <f t="shared" si="7"/>
        <v>9.269833497</v>
      </c>
    </row>
    <row r="1701">
      <c r="A1701" s="20" t="s">
        <v>2239</v>
      </c>
      <c r="B1701" s="29" t="s">
        <v>2317</v>
      </c>
      <c r="C1701" s="50">
        <v>4834.0</v>
      </c>
      <c r="D1701" s="50">
        <v>17959.0</v>
      </c>
      <c r="E1701" s="98">
        <f t="shared" si="6"/>
        <v>2.715142739</v>
      </c>
      <c r="F1701" s="50">
        <v>22257.0</v>
      </c>
      <c r="G1701" s="98">
        <f t="shared" si="2"/>
        <v>0.2393229022</v>
      </c>
      <c r="H1701" s="50">
        <v>28373.0</v>
      </c>
      <c r="I1701" s="98">
        <f t="shared" si="3"/>
        <v>0.2747899537</v>
      </c>
      <c r="J1701" s="50">
        <v>32466.0</v>
      </c>
      <c r="K1701" s="98">
        <f t="shared" si="4"/>
        <v>0.1442568639</v>
      </c>
      <c r="L1701" s="98">
        <f t="shared" si="7"/>
        <v>5.716177079</v>
      </c>
    </row>
    <row r="1702">
      <c r="A1702" s="20" t="s">
        <v>2321</v>
      </c>
      <c r="B1702" s="29" t="s">
        <v>2317</v>
      </c>
      <c r="C1702" s="50">
        <v>34544.0</v>
      </c>
      <c r="D1702" s="50">
        <v>116193.0</v>
      </c>
      <c r="E1702" s="98">
        <f t="shared" si="6"/>
        <v>2.363623205</v>
      </c>
      <c r="F1702" s="50">
        <v>131666.0</v>
      </c>
      <c r="G1702" s="98">
        <f t="shared" si="2"/>
        <v>0.1331663697</v>
      </c>
      <c r="H1702" s="50">
        <v>154950.0</v>
      </c>
      <c r="I1702" s="98">
        <f t="shared" si="3"/>
        <v>0.1768414017</v>
      </c>
      <c r="J1702" s="50">
        <v>172927.0</v>
      </c>
      <c r="K1702" s="98">
        <f t="shared" si="4"/>
        <v>0.1160180703</v>
      </c>
      <c r="L1702" s="98">
        <f t="shared" si="7"/>
        <v>4.005992358</v>
      </c>
    </row>
    <row r="1703">
      <c r="A1703" s="20" t="s">
        <v>2322</v>
      </c>
      <c r="B1703" s="29" t="s">
        <v>2317</v>
      </c>
      <c r="C1703" s="50">
        <v>1208.0</v>
      </c>
      <c r="D1703" s="50">
        <v>2044.0</v>
      </c>
      <c r="E1703" s="98">
        <f t="shared" si="6"/>
        <v>0.6920529801</v>
      </c>
      <c r="F1703" s="50">
        <v>3025.0</v>
      </c>
      <c r="G1703" s="98">
        <f t="shared" si="2"/>
        <v>0.4799412916</v>
      </c>
      <c r="H1703" s="50">
        <v>3257.0</v>
      </c>
      <c r="I1703" s="98">
        <f t="shared" si="3"/>
        <v>0.07669421488</v>
      </c>
      <c r="J1703" s="50">
        <v>4301.0</v>
      </c>
      <c r="K1703" s="98">
        <f t="shared" si="4"/>
        <v>0.3205403746</v>
      </c>
      <c r="L1703" s="98">
        <f t="shared" si="7"/>
        <v>2.560430464</v>
      </c>
    </row>
    <row r="1704">
      <c r="A1704" s="20" t="s">
        <v>1530</v>
      </c>
      <c r="B1704" s="29" t="s">
        <v>2317</v>
      </c>
      <c r="C1704" s="50">
        <v>9596.0</v>
      </c>
      <c r="D1704" s="50">
        <v>19674.0</v>
      </c>
      <c r="E1704" s="98">
        <f t="shared" si="6"/>
        <v>1.050229262</v>
      </c>
      <c r="F1704" s="50">
        <v>21332.0</v>
      </c>
      <c r="G1704" s="98">
        <f t="shared" si="2"/>
        <v>0.08427366067</v>
      </c>
      <c r="H1704" s="50">
        <v>21965.0</v>
      </c>
      <c r="I1704" s="98">
        <f t="shared" si="3"/>
        <v>0.02967372961</v>
      </c>
      <c r="J1704" s="50">
        <v>25728.0</v>
      </c>
      <c r="K1704" s="98">
        <f t="shared" si="4"/>
        <v>0.1713180059</v>
      </c>
      <c r="L1704" s="98">
        <f t="shared" si="7"/>
        <v>1.681117132</v>
      </c>
    </row>
    <row r="1705">
      <c r="A1705" s="20" t="s">
        <v>1227</v>
      </c>
      <c r="B1705" s="29" t="s">
        <v>2317</v>
      </c>
      <c r="C1705" s="50">
        <v>8154.0</v>
      </c>
      <c r="D1705" s="50">
        <v>25756.0</v>
      </c>
      <c r="E1705" s="98">
        <f t="shared" si="6"/>
        <v>2.158695119</v>
      </c>
      <c r="F1705" s="50">
        <v>20405.0</v>
      </c>
      <c r="G1705" s="98">
        <f t="shared" si="2"/>
        <v>-0.2077574157</v>
      </c>
      <c r="H1705" s="50">
        <v>32918.0</v>
      </c>
      <c r="I1705" s="98">
        <f t="shared" si="3"/>
        <v>0.613232051</v>
      </c>
      <c r="J1705" s="50">
        <v>36213.0</v>
      </c>
      <c r="K1705" s="98">
        <f t="shared" si="4"/>
        <v>0.1000972113</v>
      </c>
      <c r="L1705" s="98">
        <f t="shared" si="7"/>
        <v>3.441133186</v>
      </c>
    </row>
    <row r="1706">
      <c r="A1706" s="20" t="s">
        <v>2323</v>
      </c>
      <c r="B1706" s="29" t="s">
        <v>2317</v>
      </c>
      <c r="C1706" s="50">
        <v>2485.0</v>
      </c>
      <c r="D1706" s="50">
        <v>9567.0</v>
      </c>
      <c r="E1706" s="98">
        <f t="shared" si="6"/>
        <v>2.849899396</v>
      </c>
      <c r="F1706" s="50">
        <v>7655.0</v>
      </c>
      <c r="G1706" s="98">
        <f t="shared" si="2"/>
        <v>-0.1998536636</v>
      </c>
      <c r="H1706" s="50">
        <v>11498.0</v>
      </c>
      <c r="I1706" s="98">
        <f t="shared" si="3"/>
        <v>0.5020248204</v>
      </c>
      <c r="J1706" s="50">
        <v>16301.0</v>
      </c>
      <c r="K1706" s="98">
        <f t="shared" si="4"/>
        <v>0.4177248217</v>
      </c>
      <c r="L1706" s="98">
        <f t="shared" si="7"/>
        <v>5.559758551</v>
      </c>
    </row>
    <row r="1707">
      <c r="A1707" s="20" t="s">
        <v>2324</v>
      </c>
      <c r="B1707" s="29" t="s">
        <v>2317</v>
      </c>
      <c r="C1707" s="50">
        <v>9411.0</v>
      </c>
      <c r="D1707" s="50">
        <v>33783.0</v>
      </c>
      <c r="E1707" s="98">
        <f t="shared" si="6"/>
        <v>2.589735416</v>
      </c>
      <c r="F1707" s="50">
        <v>36166.0</v>
      </c>
      <c r="G1707" s="98">
        <f t="shared" si="2"/>
        <v>0.07053843649</v>
      </c>
      <c r="H1707" s="50">
        <v>54493.0</v>
      </c>
      <c r="I1707" s="98">
        <f t="shared" si="3"/>
        <v>0.5067466681</v>
      </c>
      <c r="J1707" s="50">
        <v>69096.0</v>
      </c>
      <c r="K1707" s="98">
        <f t="shared" si="4"/>
        <v>0.2679793735</v>
      </c>
      <c r="L1707" s="98">
        <f t="shared" si="7"/>
        <v>6.342046541</v>
      </c>
    </row>
    <row r="1708">
      <c r="A1708" s="20" t="s">
        <v>1692</v>
      </c>
      <c r="B1708" s="29" t="s">
        <v>2317</v>
      </c>
      <c r="C1708" s="50">
        <v>12676.0</v>
      </c>
      <c r="D1708" s="50">
        <v>22662.0</v>
      </c>
      <c r="E1708" s="98">
        <f t="shared" si="6"/>
        <v>0.7877879457</v>
      </c>
      <c r="F1708" s="50">
        <v>24550.0</v>
      </c>
      <c r="G1708" s="98">
        <f t="shared" si="2"/>
        <v>0.08331126997</v>
      </c>
      <c r="H1708" s="50">
        <v>24700.0</v>
      </c>
      <c r="I1708" s="98">
        <f t="shared" si="3"/>
        <v>0.006109979633</v>
      </c>
      <c r="J1708" s="50">
        <v>30485.0</v>
      </c>
      <c r="K1708" s="98">
        <f t="shared" si="4"/>
        <v>0.2342105263</v>
      </c>
      <c r="L1708" s="98">
        <f t="shared" si="7"/>
        <v>1.404938466</v>
      </c>
    </row>
    <row r="1709">
      <c r="A1709" s="20" t="s">
        <v>1234</v>
      </c>
      <c r="B1709" s="29" t="s">
        <v>2317</v>
      </c>
      <c r="C1709" s="50">
        <v>14576.0</v>
      </c>
      <c r="D1709" s="50">
        <v>39780.0</v>
      </c>
      <c r="E1709" s="98">
        <f t="shared" si="6"/>
        <v>1.729143798</v>
      </c>
      <c r="F1709" s="50">
        <v>47187.0</v>
      </c>
      <c r="G1709" s="98">
        <f t="shared" si="2"/>
        <v>0.186199095</v>
      </c>
      <c r="H1709" s="50">
        <v>60541.0</v>
      </c>
      <c r="I1709" s="98">
        <f t="shared" si="3"/>
        <v>0.2830016742</v>
      </c>
      <c r="J1709" s="50">
        <v>75246.0</v>
      </c>
      <c r="K1709" s="98">
        <f t="shared" si="4"/>
        <v>0.2428932459</v>
      </c>
      <c r="L1709" s="98">
        <f t="shared" si="7"/>
        <v>4.162321625</v>
      </c>
    </row>
    <row r="1710">
      <c r="A1710" s="20" t="s">
        <v>2325</v>
      </c>
      <c r="B1710" s="29" t="s">
        <v>2317</v>
      </c>
      <c r="C1710" s="50">
        <v>25203.0</v>
      </c>
      <c r="D1710" s="50">
        <v>226261.0</v>
      </c>
      <c r="E1710" s="98">
        <f t="shared" si="6"/>
        <v>7.977542356</v>
      </c>
      <c r="F1710" s="50">
        <v>275898.0</v>
      </c>
      <c r="G1710" s="98">
        <f t="shared" si="2"/>
        <v>0.2193793893</v>
      </c>
      <c r="H1710" s="50">
        <v>338241.0</v>
      </c>
      <c r="I1710" s="98">
        <f t="shared" si="3"/>
        <v>0.2259639432</v>
      </c>
      <c r="J1710" s="50">
        <v>355099.0</v>
      </c>
      <c r="K1710" s="98">
        <f t="shared" si="4"/>
        <v>0.0498402027</v>
      </c>
      <c r="L1710" s="98">
        <f t="shared" si="7"/>
        <v>13.08955283</v>
      </c>
    </row>
    <row r="1711">
      <c r="A1711" s="20" t="s">
        <v>2326</v>
      </c>
      <c r="B1711" s="29" t="s">
        <v>2317</v>
      </c>
      <c r="C1711" s="50">
        <v>970.0</v>
      </c>
      <c r="D1711" s="50">
        <v>6266.0</v>
      </c>
      <c r="E1711" s="98">
        <f t="shared" si="6"/>
        <v>5.459793814</v>
      </c>
      <c r="F1711" s="50">
        <v>8810.0</v>
      </c>
      <c r="G1711" s="98">
        <f t="shared" si="2"/>
        <v>0.4060006384</v>
      </c>
      <c r="H1711" s="50">
        <v>11824.0</v>
      </c>
      <c r="I1711" s="98">
        <f t="shared" si="3"/>
        <v>0.3421112372</v>
      </c>
      <c r="J1711" s="50">
        <v>12263.0</v>
      </c>
      <c r="K1711" s="98">
        <f t="shared" si="4"/>
        <v>0.03712787551</v>
      </c>
      <c r="L1711" s="98">
        <f t="shared" si="7"/>
        <v>11.64226804</v>
      </c>
    </row>
    <row r="1712">
      <c r="A1712" s="20" t="s">
        <v>631</v>
      </c>
      <c r="B1712" s="29" t="s">
        <v>2317</v>
      </c>
      <c r="C1712" s="50">
        <v>7082.0</v>
      </c>
      <c r="D1712" s="50">
        <v>21522.0</v>
      </c>
      <c r="E1712" s="98">
        <f t="shared" si="6"/>
        <v>2.038972042</v>
      </c>
      <c r="F1712" s="50">
        <v>26376.0</v>
      </c>
      <c r="G1712" s="98">
        <f t="shared" si="2"/>
        <v>0.2255366602</v>
      </c>
      <c r="H1712" s="50">
        <v>30275.0</v>
      </c>
      <c r="I1712" s="98">
        <f t="shared" si="3"/>
        <v>0.1478237792</v>
      </c>
      <c r="J1712" s="50">
        <v>39194.0</v>
      </c>
      <c r="K1712" s="98">
        <f t="shared" si="4"/>
        <v>0.2945995045</v>
      </c>
      <c r="L1712" s="98">
        <f t="shared" si="7"/>
        <v>4.534312341</v>
      </c>
    </row>
    <row r="1713">
      <c r="A1713" s="20" t="s">
        <v>2327</v>
      </c>
      <c r="B1713" s="29" t="s">
        <v>2317</v>
      </c>
      <c r="C1713" s="50">
        <v>7945.0</v>
      </c>
      <c r="D1713" s="50">
        <v>18285.0</v>
      </c>
      <c r="E1713" s="98">
        <f t="shared" si="6"/>
        <v>1.301447451</v>
      </c>
      <c r="F1713" s="50">
        <v>20529.0</v>
      </c>
      <c r="G1713" s="98">
        <f t="shared" si="2"/>
        <v>0.1227235439</v>
      </c>
      <c r="H1713" s="50">
        <v>22036.0</v>
      </c>
      <c r="I1713" s="98">
        <f t="shared" si="3"/>
        <v>0.07340834916</v>
      </c>
      <c r="J1713" s="50">
        <v>26336.0</v>
      </c>
      <c r="K1713" s="98">
        <f t="shared" si="4"/>
        <v>0.1951352333</v>
      </c>
      <c r="L1713" s="98">
        <f t="shared" si="7"/>
        <v>2.314789176</v>
      </c>
    </row>
    <row r="1714">
      <c r="A1714" s="20" t="s">
        <v>528</v>
      </c>
      <c r="B1714" s="29" t="s">
        <v>31</v>
      </c>
      <c r="C1714" s="50">
        <v>32455.0</v>
      </c>
      <c r="D1714" s="50">
        <v>34319.0</v>
      </c>
      <c r="E1714" s="98">
        <f t="shared" si="6"/>
        <v>0.05743336928</v>
      </c>
      <c r="F1714" s="50">
        <v>34583.0</v>
      </c>
      <c r="G1714" s="98">
        <f t="shared" si="2"/>
        <v>0.007692531834</v>
      </c>
      <c r="H1714" s="50">
        <v>37128.0</v>
      </c>
      <c r="I1714" s="98">
        <f t="shared" si="3"/>
        <v>0.07359107076</v>
      </c>
      <c r="J1714" s="50">
        <v>39435.0</v>
      </c>
      <c r="K1714" s="98">
        <f t="shared" si="4"/>
        <v>0.06213639302</v>
      </c>
      <c r="L1714" s="98">
        <f t="shared" si="7"/>
        <v>0.2150670159</v>
      </c>
    </row>
    <row r="1715">
      <c r="A1715" s="20" t="s">
        <v>2328</v>
      </c>
      <c r="B1715" s="29" t="s">
        <v>31</v>
      </c>
      <c r="C1715" s="50">
        <v>355869.0</v>
      </c>
      <c r="D1715" s="50">
        <v>1018463.0</v>
      </c>
      <c r="E1715" s="98">
        <f t="shared" si="6"/>
        <v>1.86190424</v>
      </c>
      <c r="F1715" s="50">
        <v>1185808.0</v>
      </c>
      <c r="G1715" s="98">
        <f t="shared" si="2"/>
        <v>0.1643113201</v>
      </c>
      <c r="H1715" s="50">
        <v>1374410.0</v>
      </c>
      <c r="I1715" s="98">
        <f t="shared" si="3"/>
        <v>0.1590493571</v>
      </c>
      <c r="J1715" s="50">
        <v>1411539.0</v>
      </c>
      <c r="K1715" s="98">
        <f t="shared" si="4"/>
        <v>0.02701450077</v>
      </c>
      <c r="L1715" s="98">
        <f t="shared" si="7"/>
        <v>2.966456758</v>
      </c>
    </row>
    <row r="1716">
      <c r="A1716" s="20" t="s">
        <v>2329</v>
      </c>
      <c r="B1716" s="29" t="s">
        <v>31</v>
      </c>
      <c r="C1716" s="50">
        <v>47641.0</v>
      </c>
      <c r="D1716" s="50">
        <v>67880.0</v>
      </c>
      <c r="E1716" s="98">
        <f t="shared" si="6"/>
        <v>0.4248231565</v>
      </c>
      <c r="F1716" s="50">
        <v>75568.0</v>
      </c>
      <c r="G1716" s="98">
        <f t="shared" si="2"/>
        <v>0.1132586918</v>
      </c>
      <c r="H1716" s="50">
        <v>79298.0</v>
      </c>
      <c r="I1716" s="98">
        <f t="shared" si="3"/>
        <v>0.04935951726</v>
      </c>
      <c r="J1716" s="50">
        <v>81087.0</v>
      </c>
      <c r="K1716" s="98">
        <f t="shared" si="4"/>
        <v>0.02256046811</v>
      </c>
      <c r="L1716" s="98">
        <f t="shared" si="7"/>
        <v>0.7020423585</v>
      </c>
    </row>
    <row r="1717">
      <c r="A1717" s="20" t="s">
        <v>2330</v>
      </c>
      <c r="B1717" s="29" t="s">
        <v>31</v>
      </c>
      <c r="C1717" s="50">
        <v>39605.0</v>
      </c>
      <c r="D1717" s="50">
        <v>78353.0</v>
      </c>
      <c r="E1717" s="98">
        <f t="shared" si="6"/>
        <v>0.978361318</v>
      </c>
      <c r="F1717" s="50">
        <v>111621.0</v>
      </c>
      <c r="G1717" s="98">
        <f t="shared" si="2"/>
        <v>0.4245912728</v>
      </c>
      <c r="H1717" s="50">
        <v>149062.0</v>
      </c>
      <c r="I1717" s="98">
        <f t="shared" si="3"/>
        <v>0.335429713</v>
      </c>
      <c r="J1717" s="50">
        <v>156754.0</v>
      </c>
      <c r="K1717" s="98">
        <f t="shared" si="4"/>
        <v>0.05160268881</v>
      </c>
      <c r="L1717" s="98">
        <f t="shared" si="7"/>
        <v>2.957934604</v>
      </c>
    </row>
    <row r="1718">
      <c r="A1718" s="20" t="s">
        <v>319</v>
      </c>
      <c r="B1718" s="29" t="s">
        <v>31</v>
      </c>
      <c r="C1718" s="50">
        <v>34929.0</v>
      </c>
      <c r="D1718" s="50">
        <v>38879.0</v>
      </c>
      <c r="E1718" s="98">
        <f t="shared" si="6"/>
        <v>0.113086547</v>
      </c>
      <c r="F1718" s="50">
        <v>38277.0</v>
      </c>
      <c r="G1718" s="98">
        <f t="shared" si="2"/>
        <v>-0.01548393734</v>
      </c>
      <c r="H1718" s="50">
        <v>37309.0</v>
      </c>
      <c r="I1718" s="98">
        <f t="shared" si="3"/>
        <v>-0.02528933824</v>
      </c>
      <c r="J1718" s="50">
        <v>40809.0</v>
      </c>
      <c r="K1718" s="98">
        <f t="shared" si="4"/>
        <v>0.09381114476</v>
      </c>
      <c r="L1718" s="98">
        <f t="shared" si="7"/>
        <v>0.1683414927</v>
      </c>
    </row>
    <row r="1719">
      <c r="A1719" s="20" t="s">
        <v>2331</v>
      </c>
      <c r="B1719" s="29" t="s">
        <v>31</v>
      </c>
      <c r="C1719" s="50">
        <v>122597.0</v>
      </c>
      <c r="D1719" s="50">
        <v>183222.0</v>
      </c>
      <c r="E1719" s="98">
        <f t="shared" si="6"/>
        <v>0.4945063909</v>
      </c>
      <c r="F1719" s="50">
        <v>200854.0</v>
      </c>
      <c r="G1719" s="98">
        <f t="shared" si="2"/>
        <v>0.09623298512</v>
      </c>
      <c r="H1719" s="50">
        <v>231717.0</v>
      </c>
      <c r="I1719" s="98">
        <f t="shared" si="3"/>
        <v>0.1536588766</v>
      </c>
      <c r="J1719" s="50">
        <v>241884.0</v>
      </c>
      <c r="K1719" s="98">
        <f t="shared" si="4"/>
        <v>0.04387679799</v>
      </c>
      <c r="L1719" s="98">
        <f t="shared" si="7"/>
        <v>0.9730009707</v>
      </c>
    </row>
    <row r="1720">
      <c r="A1720" s="20" t="s">
        <v>2332</v>
      </c>
      <c r="B1720" s="29" t="s">
        <v>31</v>
      </c>
      <c r="C1720" s="50">
        <v>52740.0</v>
      </c>
      <c r="D1720" s="50">
        <v>108858.0</v>
      </c>
      <c r="E1720" s="98">
        <f t="shared" si="6"/>
        <v>1.064050057</v>
      </c>
      <c r="F1720" s="50">
        <v>128334.0</v>
      </c>
      <c r="G1720" s="98">
        <f t="shared" si="2"/>
        <v>0.1789119771</v>
      </c>
      <c r="H1720" s="50">
        <v>139840.0</v>
      </c>
      <c r="I1720" s="98">
        <f t="shared" si="3"/>
        <v>0.08965667711</v>
      </c>
      <c r="J1720" s="50">
        <v>140358.0</v>
      </c>
      <c r="K1720" s="98">
        <f t="shared" si="4"/>
        <v>0.00370423341</v>
      </c>
      <c r="L1720" s="98">
        <f t="shared" si="7"/>
        <v>1.661319681</v>
      </c>
    </row>
    <row r="1721">
      <c r="A1721" s="20" t="s">
        <v>1168</v>
      </c>
      <c r="B1721" s="29" t="s">
        <v>31</v>
      </c>
      <c r="C1721" s="50">
        <v>58541.0</v>
      </c>
      <c r="D1721" s="50">
        <v>54526.0</v>
      </c>
      <c r="E1721" s="98">
        <f t="shared" si="6"/>
        <v>-0.06858441093</v>
      </c>
      <c r="F1721" s="50">
        <v>53166.0</v>
      </c>
      <c r="G1721" s="98">
        <f t="shared" si="2"/>
        <v>-0.0249422294</v>
      </c>
      <c r="H1721" s="50">
        <v>49039.0</v>
      </c>
      <c r="I1721" s="98">
        <f t="shared" si="3"/>
        <v>-0.0776247978</v>
      </c>
      <c r="J1721" s="50">
        <v>50615.0</v>
      </c>
      <c r="K1721" s="98">
        <f t="shared" si="4"/>
        <v>0.03213768633</v>
      </c>
      <c r="L1721" s="98">
        <f t="shared" si="7"/>
        <v>-0.1353922892</v>
      </c>
    </row>
    <row r="1722">
      <c r="A1722" s="20" t="s">
        <v>2333</v>
      </c>
      <c r="B1722" s="29" t="s">
        <v>31</v>
      </c>
      <c r="C1722" s="50">
        <v>68656.0</v>
      </c>
      <c r="D1722" s="50">
        <v>76530.0</v>
      </c>
      <c r="E1722" s="98">
        <f t="shared" si="6"/>
        <v>0.1146877185</v>
      </c>
      <c r="F1722" s="50">
        <v>82476.0</v>
      </c>
      <c r="G1722" s="98">
        <f t="shared" si="2"/>
        <v>0.07769502156</v>
      </c>
      <c r="H1722" s="50">
        <v>96727.0</v>
      </c>
      <c r="I1722" s="98">
        <f t="shared" si="3"/>
        <v>0.17278966</v>
      </c>
      <c r="J1722" s="50">
        <v>107715.0</v>
      </c>
      <c r="K1722" s="98">
        <f t="shared" si="4"/>
        <v>0.1135980647</v>
      </c>
      <c r="L1722" s="98">
        <f t="shared" si="7"/>
        <v>0.5689087625</v>
      </c>
    </row>
    <row r="1723">
      <c r="A1723" s="20" t="s">
        <v>1229</v>
      </c>
      <c r="B1723" s="29" t="s">
        <v>31</v>
      </c>
      <c r="C1723" s="50">
        <v>52536.0</v>
      </c>
      <c r="D1723" s="50">
        <v>72689.0</v>
      </c>
      <c r="E1723" s="98">
        <f t="shared" si="6"/>
        <v>0.3836036242</v>
      </c>
      <c r="F1723" s="50">
        <v>77270.0</v>
      </c>
      <c r="G1723" s="98">
        <f t="shared" si="2"/>
        <v>0.06302191528</v>
      </c>
      <c r="H1723" s="50">
        <v>80480.0</v>
      </c>
      <c r="I1723" s="98">
        <f t="shared" si="3"/>
        <v>0.04154264268</v>
      </c>
      <c r="J1723" s="50">
        <v>87590.0</v>
      </c>
      <c r="K1723" s="98">
        <f t="shared" si="4"/>
        <v>0.08834493042</v>
      </c>
      <c r="L1723" s="98">
        <f t="shared" si="7"/>
        <v>0.6672377037</v>
      </c>
    </row>
    <row r="1724">
      <c r="A1724" s="20" t="s">
        <v>1015</v>
      </c>
      <c r="B1724" s="29" t="s">
        <v>31</v>
      </c>
      <c r="C1724" s="50">
        <v>46811.0</v>
      </c>
      <c r="D1724" s="50">
        <v>166131.0</v>
      </c>
      <c r="E1724" s="98">
        <f t="shared" si="6"/>
        <v>2.548973532</v>
      </c>
      <c r="F1724" s="50">
        <v>197839.0</v>
      </c>
      <c r="G1724" s="98">
        <f t="shared" si="2"/>
        <v>0.1908614286</v>
      </c>
      <c r="H1724" s="50">
        <v>203146.0</v>
      </c>
      <c r="I1724" s="98">
        <f t="shared" si="3"/>
        <v>0.02682484242</v>
      </c>
      <c r="J1724" s="50">
        <v>213459.0</v>
      </c>
      <c r="K1724" s="98">
        <f t="shared" si="4"/>
        <v>0.05076644384</v>
      </c>
      <c r="L1724" s="98">
        <f t="shared" si="7"/>
        <v>3.560017945</v>
      </c>
    </row>
    <row r="1725">
      <c r="A1725" s="20" t="s">
        <v>1169</v>
      </c>
      <c r="B1725" s="29" t="s">
        <v>31</v>
      </c>
      <c r="C1725" s="50">
        <v>5159.0</v>
      </c>
      <c r="D1725" s="50">
        <v>7644.0</v>
      </c>
      <c r="E1725" s="98">
        <f t="shared" si="6"/>
        <v>0.4816824966</v>
      </c>
      <c r="F1725" s="50">
        <v>6297.0</v>
      </c>
      <c r="G1725" s="98">
        <f t="shared" si="2"/>
        <v>-0.1762166405</v>
      </c>
      <c r="H1725" s="50">
        <v>5307.0</v>
      </c>
      <c r="I1725" s="98">
        <f t="shared" si="3"/>
        <v>-0.1572177227</v>
      </c>
      <c r="J1725" s="50">
        <v>6852.0</v>
      </c>
      <c r="K1725" s="98">
        <f t="shared" si="4"/>
        <v>0.2911249293</v>
      </c>
      <c r="L1725" s="98">
        <f t="shared" si="7"/>
        <v>0.3281643729</v>
      </c>
    </row>
    <row r="1726">
      <c r="A1726" s="20" t="s">
        <v>2334</v>
      </c>
      <c r="B1726" s="29" t="s">
        <v>31</v>
      </c>
      <c r="C1726" s="50">
        <v>31923.0</v>
      </c>
      <c r="D1726" s="50">
        <v>52845.0</v>
      </c>
      <c r="E1726" s="98">
        <f t="shared" si="6"/>
        <v>0.6553895311</v>
      </c>
      <c r="F1726" s="50">
        <v>62565.0</v>
      </c>
      <c r="G1726" s="98">
        <f t="shared" si="2"/>
        <v>0.183934147</v>
      </c>
      <c r="H1726" s="50">
        <v>63380.0</v>
      </c>
      <c r="I1726" s="98">
        <f t="shared" si="3"/>
        <v>0.01302645249</v>
      </c>
      <c r="J1726" s="50">
        <v>61735.0</v>
      </c>
      <c r="K1726" s="98">
        <f t="shared" si="4"/>
        <v>-0.0259545598</v>
      </c>
      <c r="L1726" s="98">
        <f t="shared" si="7"/>
        <v>0.9338721298</v>
      </c>
    </row>
    <row r="1727">
      <c r="A1727" s="20" t="s">
        <v>2335</v>
      </c>
      <c r="B1727" s="29" t="s">
        <v>31</v>
      </c>
      <c r="C1727" s="50">
        <v>37922.0</v>
      </c>
      <c r="D1727" s="50">
        <v>32424.0</v>
      </c>
      <c r="E1727" s="98">
        <f t="shared" si="6"/>
        <v>-0.1449818048</v>
      </c>
      <c r="F1727" s="50">
        <v>44304.0</v>
      </c>
      <c r="G1727" s="98">
        <f t="shared" si="2"/>
        <v>0.3663952628</v>
      </c>
      <c r="H1727" s="50">
        <v>46294.0</v>
      </c>
      <c r="I1727" s="98">
        <f t="shared" si="3"/>
        <v>0.04491693752</v>
      </c>
      <c r="J1727" s="50">
        <v>52608.0</v>
      </c>
      <c r="K1727" s="98">
        <f t="shared" si="4"/>
        <v>0.1363891649</v>
      </c>
      <c r="L1727" s="98">
        <f t="shared" si="7"/>
        <v>0.387268604</v>
      </c>
    </row>
    <row r="1728">
      <c r="A1728" s="20" t="s">
        <v>326</v>
      </c>
      <c r="B1728" s="29" t="s">
        <v>31</v>
      </c>
      <c r="C1728" s="50">
        <v>83481.0</v>
      </c>
      <c r="D1728" s="50">
        <v>109213.0</v>
      </c>
      <c r="E1728" s="98">
        <f t="shared" si="6"/>
        <v>0.3082378026</v>
      </c>
      <c r="F1728" s="50">
        <v>115120.0</v>
      </c>
      <c r="G1728" s="98">
        <f t="shared" si="2"/>
        <v>0.05408696767</v>
      </c>
      <c r="H1728" s="50">
        <v>126629.0</v>
      </c>
      <c r="I1728" s="98">
        <f t="shared" si="3"/>
        <v>0.09997394024</v>
      </c>
      <c r="J1728" s="50">
        <v>135626.0</v>
      </c>
      <c r="K1728" s="98">
        <f t="shared" si="4"/>
        <v>0.07105007542</v>
      </c>
      <c r="L1728" s="98">
        <f t="shared" si="7"/>
        <v>0.6246331501</v>
      </c>
    </row>
    <row r="1729">
      <c r="A1729" s="20" t="s">
        <v>2336</v>
      </c>
      <c r="B1729" s="29" t="s">
        <v>31</v>
      </c>
      <c r="C1729" s="50">
        <v>30328.0</v>
      </c>
      <c r="D1729" s="50">
        <v>36638.0</v>
      </c>
      <c r="E1729" s="98">
        <f t="shared" si="6"/>
        <v>0.2080585597</v>
      </c>
      <c r="F1729" s="50">
        <v>36170.0</v>
      </c>
      <c r="G1729" s="98">
        <f t="shared" si="2"/>
        <v>-0.01277362301</v>
      </c>
      <c r="H1729" s="50">
        <v>34531.0</v>
      </c>
      <c r="I1729" s="98">
        <f t="shared" si="3"/>
        <v>-0.04531379596</v>
      </c>
      <c r="J1729" s="50">
        <v>38410.0</v>
      </c>
      <c r="K1729" s="98">
        <f t="shared" si="4"/>
        <v>0.112333845</v>
      </c>
      <c r="L1729" s="98">
        <f t="shared" si="7"/>
        <v>0.2664864152</v>
      </c>
    </row>
    <row r="1730">
      <c r="A1730" s="20" t="s">
        <v>2337</v>
      </c>
      <c r="B1730" s="29" t="s">
        <v>31</v>
      </c>
      <c r="C1730" s="50">
        <v>43408.0</v>
      </c>
      <c r="D1730" s="50">
        <v>93768.0</v>
      </c>
      <c r="E1730" s="98">
        <f t="shared" si="6"/>
        <v>1.16015481</v>
      </c>
      <c r="F1730" s="50">
        <v>103236.0</v>
      </c>
      <c r="G1730" s="98">
        <f t="shared" si="2"/>
        <v>0.1009726133</v>
      </c>
      <c r="H1730" s="50">
        <v>86727.0</v>
      </c>
      <c r="I1730" s="98">
        <f t="shared" si="3"/>
        <v>-0.1599151459</v>
      </c>
      <c r="J1730" s="50">
        <v>92094.0</v>
      </c>
      <c r="K1730" s="98">
        <f t="shared" si="4"/>
        <v>0.0618838424</v>
      </c>
      <c r="L1730" s="98">
        <f t="shared" si="7"/>
        <v>1.12159049</v>
      </c>
    </row>
    <row r="1731">
      <c r="A1731" s="20" t="s">
        <v>697</v>
      </c>
      <c r="B1731" s="29" t="s">
        <v>31</v>
      </c>
      <c r="C1731" s="50">
        <v>26278.0</v>
      </c>
      <c r="D1731" s="50">
        <v>31545.0</v>
      </c>
      <c r="E1731" s="98">
        <f t="shared" si="6"/>
        <v>0.200433823</v>
      </c>
      <c r="F1731" s="50">
        <v>33555.0</v>
      </c>
      <c r="G1731" s="98">
        <f t="shared" si="2"/>
        <v>0.06371849738</v>
      </c>
      <c r="H1731" s="50">
        <v>32319.0</v>
      </c>
      <c r="I1731" s="98">
        <f t="shared" si="3"/>
        <v>-0.03683504694</v>
      </c>
      <c r="J1731" s="50">
        <v>34557.0</v>
      </c>
      <c r="K1731" s="98">
        <f t="shared" si="4"/>
        <v>0.06924719205</v>
      </c>
      <c r="L1731" s="98">
        <f t="shared" si="7"/>
        <v>0.3150544181</v>
      </c>
    </row>
    <row r="1732">
      <c r="A1732" s="20" t="s">
        <v>341</v>
      </c>
      <c r="B1732" s="29" t="s">
        <v>31</v>
      </c>
      <c r="C1732" s="50">
        <v>32409.0</v>
      </c>
      <c r="D1732" s="50">
        <v>48467.0</v>
      </c>
      <c r="E1732" s="98">
        <f t="shared" si="6"/>
        <v>0.4954796507</v>
      </c>
      <c r="F1732" s="50">
        <v>48349.0</v>
      </c>
      <c r="G1732" s="98">
        <f t="shared" si="2"/>
        <v>-0.002434646254</v>
      </c>
      <c r="H1732" s="50">
        <v>48803.0</v>
      </c>
      <c r="I1732" s="98">
        <f t="shared" si="3"/>
        <v>0.009390059774</v>
      </c>
      <c r="J1732" s="50">
        <v>51413.0</v>
      </c>
      <c r="K1732" s="98">
        <f t="shared" si="4"/>
        <v>0.05348031883</v>
      </c>
      <c r="L1732" s="98">
        <f t="shared" si="7"/>
        <v>0.5863803265</v>
      </c>
    </row>
    <row r="1733">
      <c r="A1733" s="20" t="s">
        <v>472</v>
      </c>
      <c r="B1733" s="29" t="s">
        <v>31</v>
      </c>
      <c r="C1733" s="50">
        <v>67607.0</v>
      </c>
      <c r="D1733" s="50">
        <v>61565.0</v>
      </c>
      <c r="E1733" s="98">
        <f t="shared" si="6"/>
        <v>-0.08936944399</v>
      </c>
      <c r="F1733" s="50">
        <v>60667.0</v>
      </c>
      <c r="G1733" s="98">
        <f t="shared" si="2"/>
        <v>-0.0145862097</v>
      </c>
      <c r="H1733" s="50">
        <v>62980.0</v>
      </c>
      <c r="I1733" s="98">
        <f t="shared" si="3"/>
        <v>0.03812616414</v>
      </c>
      <c r="J1733" s="50">
        <v>71644.0</v>
      </c>
      <c r="K1733" s="98">
        <f t="shared" si="4"/>
        <v>0.1375674817</v>
      </c>
      <c r="L1733" s="98">
        <f t="shared" si="7"/>
        <v>0.05971275164</v>
      </c>
    </row>
    <row r="1734">
      <c r="A1734" s="20" t="s">
        <v>1330</v>
      </c>
      <c r="B1734" s="29" t="s">
        <v>31</v>
      </c>
      <c r="C1734" s="50">
        <v>45977.0</v>
      </c>
      <c r="D1734" s="50">
        <v>54479.0</v>
      </c>
      <c r="E1734" s="98">
        <f t="shared" si="6"/>
        <v>0.1849185462</v>
      </c>
      <c r="F1734" s="50">
        <v>58578.0</v>
      </c>
      <c r="G1734" s="98">
        <f t="shared" si="2"/>
        <v>0.07524000073</v>
      </c>
      <c r="H1734" s="50">
        <v>68236.0</v>
      </c>
      <c r="I1734" s="98">
        <f t="shared" si="3"/>
        <v>0.1648741848</v>
      </c>
      <c r="J1734" s="50">
        <v>74806.0</v>
      </c>
      <c r="K1734" s="98">
        <f t="shared" si="4"/>
        <v>0.09628348672</v>
      </c>
      <c r="L1734" s="98">
        <f t="shared" si="7"/>
        <v>0.6270309068</v>
      </c>
    </row>
    <row r="1735">
      <c r="A1735" s="20" t="s">
        <v>2338</v>
      </c>
      <c r="B1735" s="29" t="s">
        <v>31</v>
      </c>
      <c r="C1735" s="50">
        <v>76148.0</v>
      </c>
      <c r="D1735" s="50">
        <v>136152.0</v>
      </c>
      <c r="E1735" s="98">
        <f t="shared" si="6"/>
        <v>0.7879918054</v>
      </c>
      <c r="F1735" s="50">
        <v>153116.0</v>
      </c>
      <c r="G1735" s="98">
        <f t="shared" si="2"/>
        <v>0.1245960397</v>
      </c>
      <c r="H1735" s="50">
        <v>165231.0</v>
      </c>
      <c r="I1735" s="98">
        <f t="shared" si="3"/>
        <v>0.07912301784</v>
      </c>
      <c r="J1735" s="50">
        <v>177410.0</v>
      </c>
      <c r="K1735" s="98">
        <f t="shared" si="4"/>
        <v>0.07370892871</v>
      </c>
      <c r="L1735" s="98">
        <f t="shared" si="7"/>
        <v>1.329805116</v>
      </c>
    </row>
    <row r="1736">
      <c r="A1736" s="20" t="s">
        <v>640</v>
      </c>
      <c r="B1736" s="29" t="s">
        <v>31</v>
      </c>
      <c r="C1736" s="50">
        <v>56101.0</v>
      </c>
      <c r="D1736" s="50">
        <v>117906.0</v>
      </c>
      <c r="E1736" s="98">
        <f t="shared" si="6"/>
        <v>1.101673767</v>
      </c>
      <c r="F1736" s="50">
        <v>173084.0</v>
      </c>
      <c r="G1736" s="98">
        <f t="shared" si="2"/>
        <v>0.4679829695</v>
      </c>
      <c r="H1736" s="50">
        <v>280231.0</v>
      </c>
      <c r="I1736" s="98">
        <f t="shared" si="3"/>
        <v>0.6190462434</v>
      </c>
      <c r="J1736" s="50">
        <v>310756.0</v>
      </c>
      <c r="K1736" s="98">
        <f t="shared" si="4"/>
        <v>0.1089279915</v>
      </c>
      <c r="L1736" s="98">
        <f t="shared" si="7"/>
        <v>4.5392239</v>
      </c>
    </row>
    <row r="1737">
      <c r="A1737" s="20" t="s">
        <v>1280</v>
      </c>
      <c r="B1737" s="29" t="s">
        <v>31</v>
      </c>
      <c r="C1737" s="50">
        <v>12800.0</v>
      </c>
      <c r="D1737" s="50">
        <v>35871.0</v>
      </c>
      <c r="E1737" s="98">
        <f t="shared" si="6"/>
        <v>1.802421875</v>
      </c>
      <c r="F1737" s="50">
        <v>34981.0</v>
      </c>
      <c r="G1737" s="98">
        <f t="shared" si="2"/>
        <v>-0.02481112877</v>
      </c>
      <c r="H1737" s="50">
        <v>33431.0</v>
      </c>
      <c r="I1737" s="98">
        <f t="shared" si="3"/>
        <v>-0.04430976816</v>
      </c>
      <c r="J1737" s="50">
        <v>34443.0</v>
      </c>
      <c r="K1737" s="98">
        <f t="shared" si="4"/>
        <v>0.03027130508</v>
      </c>
      <c r="L1737" s="98">
        <f t="shared" si="7"/>
        <v>1.690859375</v>
      </c>
    </row>
    <row r="1738">
      <c r="A1738" s="20" t="s">
        <v>2270</v>
      </c>
      <c r="B1738" s="29" t="s">
        <v>31</v>
      </c>
      <c r="C1738" s="50">
        <v>74688.0</v>
      </c>
      <c r="D1738" s="50">
        <v>115517.0</v>
      </c>
      <c r="E1738" s="98">
        <f t="shared" si="6"/>
        <v>0.5466607755</v>
      </c>
      <c r="F1738" s="50">
        <v>153536.0</v>
      </c>
      <c r="G1738" s="98">
        <f t="shared" si="2"/>
        <v>0.3291203892</v>
      </c>
      <c r="H1738" s="50">
        <v>175277.0</v>
      </c>
      <c r="I1738" s="98">
        <f t="shared" si="3"/>
        <v>0.1416019696</v>
      </c>
      <c r="J1738" s="50">
        <v>180889.0</v>
      </c>
      <c r="K1738" s="98">
        <f t="shared" si="4"/>
        <v>0.03201789168</v>
      </c>
      <c r="L1738" s="98">
        <f t="shared" si="7"/>
        <v>1.421928556</v>
      </c>
    </row>
    <row r="1739">
      <c r="A1739" s="20" t="s">
        <v>1143</v>
      </c>
      <c r="B1739" s="29" t="s">
        <v>31</v>
      </c>
      <c r="C1739" s="50">
        <v>58842.0</v>
      </c>
      <c r="D1739" s="50">
        <v>167449.0</v>
      </c>
      <c r="E1739" s="98">
        <f t="shared" si="6"/>
        <v>1.845739438</v>
      </c>
      <c r="F1739" s="50">
        <v>188104.0</v>
      </c>
      <c r="G1739" s="98">
        <f t="shared" si="2"/>
        <v>0.1233509905</v>
      </c>
      <c r="H1739" s="50">
        <v>198542.0</v>
      </c>
      <c r="I1739" s="98">
        <f t="shared" si="3"/>
        <v>0.05549057968</v>
      </c>
      <c r="J1739" s="50">
        <v>200999.0</v>
      </c>
      <c r="K1739" s="98">
        <f t="shared" si="4"/>
        <v>0.01237521532</v>
      </c>
      <c r="L1739" s="98">
        <f t="shared" si="7"/>
        <v>2.415910404</v>
      </c>
    </row>
    <row r="1740">
      <c r="A1740" s="20" t="s">
        <v>2339</v>
      </c>
      <c r="B1740" s="29" t="s">
        <v>31</v>
      </c>
      <c r="C1740" s="50">
        <v>4385.0</v>
      </c>
      <c r="D1740" s="50">
        <v>9435.0</v>
      </c>
      <c r="E1740" s="98">
        <f t="shared" si="6"/>
        <v>1.151653364</v>
      </c>
      <c r="F1740" s="50">
        <v>7477.0</v>
      </c>
      <c r="G1740" s="98">
        <f t="shared" si="2"/>
        <v>-0.2075251722</v>
      </c>
      <c r="H1740" s="50">
        <v>5180.0</v>
      </c>
      <c r="I1740" s="98">
        <f t="shared" si="3"/>
        <v>-0.3072087736</v>
      </c>
      <c r="J1740" s="50">
        <v>5791.0</v>
      </c>
      <c r="K1740" s="98">
        <f t="shared" si="4"/>
        <v>0.117953668</v>
      </c>
      <c r="L1740" s="98">
        <f t="shared" si="7"/>
        <v>0.3206385405</v>
      </c>
    </row>
    <row r="1741">
      <c r="A1741" s="20" t="s">
        <v>323</v>
      </c>
      <c r="B1741" s="29" t="s">
        <v>31</v>
      </c>
      <c r="C1741" s="50">
        <v>49855.0</v>
      </c>
      <c r="D1741" s="50">
        <v>59775.0</v>
      </c>
      <c r="E1741" s="98">
        <f t="shared" si="6"/>
        <v>0.1989770334</v>
      </c>
      <c r="F1741" s="50">
        <v>62275.0</v>
      </c>
      <c r="G1741" s="98">
        <f t="shared" si="2"/>
        <v>0.04182350481</v>
      </c>
      <c r="H1741" s="50">
        <v>65010.0</v>
      </c>
      <c r="I1741" s="98">
        <f t="shared" si="3"/>
        <v>0.04391810518</v>
      </c>
      <c r="J1741" s="50">
        <v>69378.0</v>
      </c>
      <c r="K1741" s="98">
        <f t="shared" si="4"/>
        <v>0.06718966313</v>
      </c>
      <c r="L1741" s="98">
        <f t="shared" si="7"/>
        <v>0.3915956273</v>
      </c>
    </row>
    <row r="1742">
      <c r="A1742" s="20" t="s">
        <v>1130</v>
      </c>
      <c r="B1742" s="29" t="s">
        <v>31</v>
      </c>
      <c r="C1742" s="50">
        <v>10149.0</v>
      </c>
      <c r="D1742" s="50">
        <v>9703.0</v>
      </c>
      <c r="E1742" s="98">
        <f t="shared" si="6"/>
        <v>-0.04394521628</v>
      </c>
      <c r="F1742" s="50">
        <v>9617.0</v>
      </c>
      <c r="G1742" s="98">
        <f t="shared" si="2"/>
        <v>-0.008863238174</v>
      </c>
      <c r="H1742" s="50">
        <v>9231.0</v>
      </c>
      <c r="I1742" s="98">
        <f t="shared" si="3"/>
        <v>-0.04013725694</v>
      </c>
      <c r="J1742" s="50">
        <v>10673.0</v>
      </c>
      <c r="K1742" s="98">
        <f t="shared" si="4"/>
        <v>0.1562127613</v>
      </c>
      <c r="L1742" s="98">
        <f t="shared" si="7"/>
        <v>0.05163070253</v>
      </c>
    </row>
    <row r="1743">
      <c r="A1743" s="20" t="s">
        <v>564</v>
      </c>
      <c r="B1743" s="29" t="s">
        <v>31</v>
      </c>
      <c r="C1743" s="50">
        <v>28273.0</v>
      </c>
      <c r="D1743" s="50">
        <v>28882.0</v>
      </c>
      <c r="E1743" s="98">
        <f t="shared" si="6"/>
        <v>0.02153998514</v>
      </c>
      <c r="F1743" s="50">
        <v>30804.0</v>
      </c>
      <c r="G1743" s="98">
        <f t="shared" si="2"/>
        <v>0.06654663804</v>
      </c>
      <c r="H1743" s="50">
        <v>41767.0</v>
      </c>
      <c r="I1743" s="98">
        <f t="shared" si="3"/>
        <v>0.3558953383</v>
      </c>
      <c r="J1743" s="50">
        <v>44671.0</v>
      </c>
      <c r="K1743" s="98">
        <f t="shared" si="4"/>
        <v>0.06952857519</v>
      </c>
      <c r="L1743" s="98">
        <f t="shared" si="7"/>
        <v>0.5799879744</v>
      </c>
    </row>
    <row r="1744">
      <c r="A1744" s="20" t="s">
        <v>135</v>
      </c>
      <c r="B1744" s="29" t="s">
        <v>31</v>
      </c>
      <c r="C1744" s="50">
        <v>33954.0</v>
      </c>
      <c r="D1744" s="50">
        <v>38304.0</v>
      </c>
      <c r="E1744" s="98">
        <f t="shared" si="6"/>
        <v>0.1281145079</v>
      </c>
      <c r="F1744" s="50">
        <v>39848.0</v>
      </c>
      <c r="G1744" s="98">
        <f t="shared" si="2"/>
        <v>0.0403091061</v>
      </c>
      <c r="H1744" s="50">
        <v>39021.0</v>
      </c>
      <c r="I1744" s="98">
        <f t="shared" si="3"/>
        <v>-0.02075386469</v>
      </c>
      <c r="J1744" s="50">
        <v>41836.0</v>
      </c>
      <c r="K1744" s="98">
        <f t="shared" si="4"/>
        <v>0.07214064222</v>
      </c>
      <c r="L1744" s="98">
        <f t="shared" si="7"/>
        <v>0.2321375979</v>
      </c>
    </row>
    <row r="1745">
      <c r="A1745" s="20" t="s">
        <v>2340</v>
      </c>
      <c r="B1745" s="29" t="s">
        <v>31</v>
      </c>
      <c r="C1745" s="50">
        <v>40527.0</v>
      </c>
      <c r="D1745" s="50">
        <v>66210.0</v>
      </c>
      <c r="E1745" s="98">
        <f t="shared" si="6"/>
        <v>0.6337256644</v>
      </c>
      <c r="F1745" s="50">
        <v>80910.0</v>
      </c>
      <c r="G1745" s="98">
        <f t="shared" si="2"/>
        <v>0.2220208428</v>
      </c>
      <c r="H1745" s="50">
        <v>75395.0</v>
      </c>
      <c r="I1745" s="98">
        <f t="shared" si="3"/>
        <v>-0.06816215548</v>
      </c>
      <c r="J1745" s="50">
        <v>79854.0</v>
      </c>
      <c r="K1745" s="98">
        <f t="shared" si="4"/>
        <v>0.05914185291</v>
      </c>
      <c r="L1745" s="98">
        <f t="shared" si="7"/>
        <v>0.9703901103</v>
      </c>
    </row>
    <row r="1746">
      <c r="A1746" s="20" t="s">
        <v>1132</v>
      </c>
      <c r="B1746" s="29" t="s">
        <v>31</v>
      </c>
      <c r="C1746" s="50">
        <v>27935.0</v>
      </c>
      <c r="D1746" s="50">
        <v>63090.0</v>
      </c>
      <c r="E1746" s="98">
        <f t="shared" si="6"/>
        <v>1.258457133</v>
      </c>
      <c r="F1746" s="50">
        <v>62014.0</v>
      </c>
      <c r="G1746" s="98">
        <f t="shared" si="2"/>
        <v>-0.01705500079</v>
      </c>
      <c r="H1746" s="50">
        <v>52114.0</v>
      </c>
      <c r="I1746" s="98">
        <f t="shared" si="3"/>
        <v>-0.1596413713</v>
      </c>
      <c r="J1746" s="50">
        <v>54090.0</v>
      </c>
      <c r="K1746" s="98">
        <f t="shared" si="4"/>
        <v>0.03791687454</v>
      </c>
      <c r="L1746" s="98">
        <f t="shared" si="7"/>
        <v>0.9362806515</v>
      </c>
    </row>
    <row r="1747">
      <c r="A1747" s="20" t="s">
        <v>2341</v>
      </c>
      <c r="B1747" s="29" t="s">
        <v>31</v>
      </c>
      <c r="C1747" s="50">
        <v>18227.0</v>
      </c>
      <c r="D1747" s="50">
        <v>15013.0</v>
      </c>
      <c r="E1747" s="98">
        <f t="shared" si="6"/>
        <v>-0.1763318154</v>
      </c>
      <c r="F1747" s="50">
        <v>14464.0</v>
      </c>
      <c r="G1747" s="98">
        <f t="shared" si="2"/>
        <v>-0.03656830747</v>
      </c>
      <c r="H1747" s="50">
        <v>14325.0</v>
      </c>
      <c r="I1747" s="98">
        <f t="shared" si="3"/>
        <v>-0.009610066372</v>
      </c>
      <c r="J1747" s="50">
        <v>15373.0</v>
      </c>
      <c r="K1747" s="98">
        <f t="shared" si="4"/>
        <v>0.07315881326</v>
      </c>
      <c r="L1747" s="98">
        <f t="shared" si="7"/>
        <v>-0.1565808965</v>
      </c>
    </row>
    <row r="1748">
      <c r="A1748" s="20" t="s">
        <v>2342</v>
      </c>
      <c r="B1748" s="29" t="s">
        <v>31</v>
      </c>
      <c r="C1748" s="50">
        <v>89269.0</v>
      </c>
      <c r="D1748" s="50">
        <v>259570.0</v>
      </c>
      <c r="E1748" s="98">
        <f t="shared" si="6"/>
        <v>1.907728327</v>
      </c>
      <c r="F1748" s="50">
        <v>286311.0</v>
      </c>
      <c r="G1748" s="98">
        <f t="shared" si="2"/>
        <v>0.1030203799</v>
      </c>
      <c r="H1748" s="50">
        <v>310397.0</v>
      </c>
      <c r="I1748" s="98">
        <f t="shared" si="3"/>
        <v>0.0841253043</v>
      </c>
      <c r="J1748" s="50">
        <v>301243.0</v>
      </c>
      <c r="K1748" s="98">
        <f t="shared" si="4"/>
        <v>-0.02949126441</v>
      </c>
      <c r="L1748" s="98">
        <f t="shared" si="7"/>
        <v>2.374553316</v>
      </c>
    </row>
    <row r="1749">
      <c r="A1749" s="20" t="s">
        <v>495</v>
      </c>
      <c r="B1749" s="29" t="s">
        <v>31</v>
      </c>
      <c r="C1749" s="50">
        <v>139447.0</v>
      </c>
      <c r="D1749" s="50">
        <v>167029.0</v>
      </c>
      <c r="E1749" s="98">
        <f t="shared" si="6"/>
        <v>0.1977955782</v>
      </c>
      <c r="F1749" s="50">
        <v>173797.0</v>
      </c>
      <c r="G1749" s="98">
        <f t="shared" si="2"/>
        <v>0.04051990972</v>
      </c>
      <c r="H1749" s="50">
        <v>196882.0</v>
      </c>
      <c r="I1749" s="98">
        <f t="shared" si="3"/>
        <v>0.1328273791</v>
      </c>
      <c r="J1749" s="50">
        <v>212504.0</v>
      </c>
      <c r="K1749" s="98">
        <f t="shared" si="4"/>
        <v>0.07934702004</v>
      </c>
      <c r="L1749" s="98">
        <f t="shared" si="7"/>
        <v>0.5239051396</v>
      </c>
    </row>
    <row r="1750">
      <c r="A1750" s="20" t="s">
        <v>606</v>
      </c>
      <c r="B1750" s="29" t="s">
        <v>31</v>
      </c>
      <c r="C1750" s="50">
        <v>33312.0</v>
      </c>
      <c r="D1750" s="50">
        <v>70032.0</v>
      </c>
      <c r="E1750" s="98">
        <f t="shared" si="6"/>
        <v>1.102305476</v>
      </c>
      <c r="F1750" s="50">
        <v>85545.0</v>
      </c>
      <c r="G1750" s="98">
        <f t="shared" si="2"/>
        <v>0.2215130226</v>
      </c>
      <c r="H1750" s="50">
        <v>97258.0</v>
      </c>
      <c r="I1750" s="98">
        <f t="shared" si="3"/>
        <v>0.1369220878</v>
      </c>
      <c r="J1750" s="50">
        <v>96877.0</v>
      </c>
      <c r="K1750" s="98">
        <f t="shared" si="4"/>
        <v>-0.003917415534</v>
      </c>
      <c r="L1750" s="98">
        <f t="shared" si="7"/>
        <v>1.90817123</v>
      </c>
    </row>
    <row r="1751">
      <c r="A1751" s="20" t="s">
        <v>282</v>
      </c>
      <c r="B1751" s="29" t="s">
        <v>31</v>
      </c>
      <c r="C1751" s="50">
        <v>38476.0</v>
      </c>
      <c r="D1751" s="50">
        <v>59565.0</v>
      </c>
      <c r="E1751" s="98">
        <f t="shared" si="6"/>
        <v>0.5481079114</v>
      </c>
      <c r="F1751" s="50">
        <v>63152.0</v>
      </c>
      <c r="G1751" s="98">
        <f t="shared" si="2"/>
        <v>0.06021992781</v>
      </c>
      <c r="H1751" s="50">
        <v>67103.0</v>
      </c>
      <c r="I1751" s="98">
        <f t="shared" si="3"/>
        <v>0.06256333924</v>
      </c>
      <c r="J1751" s="50">
        <v>72641.0</v>
      </c>
      <c r="K1751" s="98">
        <f t="shared" si="4"/>
        <v>0.08252984218</v>
      </c>
      <c r="L1751" s="98">
        <f t="shared" si="7"/>
        <v>0.8879561285</v>
      </c>
    </row>
    <row r="1752">
      <c r="A1752" s="20" t="s">
        <v>2343</v>
      </c>
      <c r="B1752" s="29" t="s">
        <v>31</v>
      </c>
      <c r="C1752" s="50">
        <v>65969.0</v>
      </c>
      <c r="D1752" s="50">
        <v>118832.0</v>
      </c>
      <c r="E1752" s="98">
        <f t="shared" si="6"/>
        <v>0.8013309282</v>
      </c>
      <c r="F1752" s="50">
        <v>148101.0</v>
      </c>
      <c r="G1752" s="98">
        <f t="shared" si="2"/>
        <v>0.2463057089</v>
      </c>
      <c r="H1752" s="50">
        <v>172893.0</v>
      </c>
      <c r="I1752" s="98">
        <f t="shared" si="3"/>
        <v>0.1673992748</v>
      </c>
      <c r="J1752" s="50">
        <v>177533.0</v>
      </c>
      <c r="K1752" s="98">
        <f t="shared" si="4"/>
        <v>0.02683740811</v>
      </c>
      <c r="L1752" s="98">
        <f t="shared" si="7"/>
        <v>1.691157968</v>
      </c>
    </row>
    <row r="1753">
      <c r="A1753" s="20" t="s">
        <v>2344</v>
      </c>
      <c r="B1753" s="29" t="s">
        <v>31</v>
      </c>
      <c r="C1753" s="50">
        <v>133035.0</v>
      </c>
      <c r="D1753" s="50">
        <v>343186.0</v>
      </c>
      <c r="E1753" s="98">
        <f t="shared" si="6"/>
        <v>1.579667005</v>
      </c>
      <c r="F1753" s="50">
        <v>390991.0</v>
      </c>
      <c r="G1753" s="98">
        <f t="shared" si="2"/>
        <v>0.1392976403</v>
      </c>
      <c r="H1753" s="50">
        <v>445109.0</v>
      </c>
      <c r="I1753" s="98">
        <f t="shared" si="3"/>
        <v>0.1384123931</v>
      </c>
      <c r="J1753" s="50">
        <v>441518.0</v>
      </c>
      <c r="K1753" s="98">
        <f t="shared" si="4"/>
        <v>-0.008067686791</v>
      </c>
      <c r="L1753" s="98">
        <f t="shared" si="7"/>
        <v>2.318810839</v>
      </c>
    </row>
    <row r="1754">
      <c r="A1754" s="20" t="s">
        <v>2345</v>
      </c>
      <c r="B1754" s="29" t="s">
        <v>31</v>
      </c>
      <c r="C1754" s="50">
        <v>57486.0</v>
      </c>
      <c r="D1754" s="50">
        <v>80813.0</v>
      </c>
      <c r="E1754" s="98">
        <f t="shared" si="6"/>
        <v>0.4057857565</v>
      </c>
      <c r="F1754" s="50">
        <v>83100.0</v>
      </c>
      <c r="G1754" s="98">
        <f t="shared" si="2"/>
        <v>0.02829990224</v>
      </c>
      <c r="H1754" s="50">
        <v>93421.0</v>
      </c>
      <c r="I1754" s="98">
        <f t="shared" si="3"/>
        <v>0.1241997593</v>
      </c>
      <c r="J1754" s="50">
        <v>93633.0</v>
      </c>
      <c r="K1754" s="98">
        <f t="shared" si="4"/>
        <v>0.002269297053</v>
      </c>
      <c r="L1754" s="98">
        <f t="shared" si="7"/>
        <v>0.6287965766</v>
      </c>
    </row>
    <row r="1755">
      <c r="A1755" s="20" t="s">
        <v>2346</v>
      </c>
      <c r="B1755" s="29" t="s">
        <v>31</v>
      </c>
      <c r="C1755" s="50">
        <v>42565.0</v>
      </c>
      <c r="D1755" s="50">
        <v>47868.0</v>
      </c>
      <c r="E1755" s="98">
        <f t="shared" si="6"/>
        <v>0.1245859274</v>
      </c>
      <c r="F1755" s="50">
        <v>48934.0</v>
      </c>
      <c r="G1755" s="98">
        <f t="shared" si="2"/>
        <v>0.02226957466</v>
      </c>
      <c r="H1755" s="50">
        <v>55167.0</v>
      </c>
      <c r="I1755" s="98">
        <f t="shared" si="3"/>
        <v>0.1273756488</v>
      </c>
      <c r="J1755" s="50">
        <v>56673.0</v>
      </c>
      <c r="K1755" s="98">
        <f t="shared" si="4"/>
        <v>0.02729892871</v>
      </c>
      <c r="L1755" s="98">
        <f t="shared" si="7"/>
        <v>0.3314460237</v>
      </c>
    </row>
    <row r="1756">
      <c r="A1756" s="20" t="s">
        <v>1750</v>
      </c>
      <c r="B1756" s="29" t="s">
        <v>31</v>
      </c>
      <c r="C1756" s="50">
        <v>56161.0</v>
      </c>
      <c r="D1756" s="50">
        <v>77699.0</v>
      </c>
      <c r="E1756" s="98">
        <f t="shared" si="6"/>
        <v>0.3835045672</v>
      </c>
      <c r="F1756" s="50">
        <v>93788.0</v>
      </c>
      <c r="G1756" s="98">
        <f t="shared" si="2"/>
        <v>0.207068302</v>
      </c>
      <c r="H1756" s="50">
        <v>99246.0</v>
      </c>
      <c r="I1756" s="98">
        <f t="shared" si="3"/>
        <v>0.05819507826</v>
      </c>
      <c r="J1756" s="50">
        <v>101039.0</v>
      </c>
      <c r="K1756" s="98">
        <f t="shared" si="4"/>
        <v>0.01806621929</v>
      </c>
      <c r="L1756" s="98">
        <f t="shared" si="7"/>
        <v>0.7990954577</v>
      </c>
    </row>
    <row r="1757">
      <c r="A1757" s="20" t="s">
        <v>2347</v>
      </c>
      <c r="B1757" s="29" t="s">
        <v>31</v>
      </c>
      <c r="C1757" s="50">
        <v>19577.0</v>
      </c>
      <c r="D1757" s="50">
        <v>27785.0</v>
      </c>
      <c r="E1757" s="98">
        <f t="shared" si="6"/>
        <v>0.4192675078</v>
      </c>
      <c r="F1757" s="50">
        <v>31439.0</v>
      </c>
      <c r="G1757" s="98">
        <f t="shared" si="2"/>
        <v>0.1315098075</v>
      </c>
      <c r="H1757" s="50">
        <v>40335.0</v>
      </c>
      <c r="I1757" s="98">
        <f t="shared" si="3"/>
        <v>0.282960654</v>
      </c>
      <c r="J1757" s="50">
        <v>42993.0</v>
      </c>
      <c r="K1757" s="98">
        <f t="shared" si="4"/>
        <v>0.06589810338</v>
      </c>
      <c r="L1757" s="98">
        <f t="shared" si="7"/>
        <v>1.196097461</v>
      </c>
    </row>
    <row r="1758">
      <c r="A1758" s="20" t="s">
        <v>285</v>
      </c>
      <c r="B1758" s="29" t="s">
        <v>31</v>
      </c>
      <c r="C1758" s="50">
        <v>20175.0</v>
      </c>
      <c r="D1758" s="50">
        <v>22941.0</v>
      </c>
      <c r="E1758" s="98">
        <f t="shared" si="6"/>
        <v>0.1371003717</v>
      </c>
      <c r="F1758" s="50">
        <v>24295.0</v>
      </c>
      <c r="G1758" s="98">
        <f t="shared" si="2"/>
        <v>0.05902096683</v>
      </c>
      <c r="H1758" s="50">
        <v>28286.0</v>
      </c>
      <c r="I1758" s="98">
        <f t="shared" si="3"/>
        <v>0.1642724841</v>
      </c>
      <c r="J1758" s="50">
        <v>29802.0</v>
      </c>
      <c r="K1758" s="98">
        <f t="shared" si="4"/>
        <v>0.05359541823</v>
      </c>
      <c r="L1758" s="98">
        <f t="shared" si="7"/>
        <v>0.4771747212</v>
      </c>
    </row>
    <row r="1759">
      <c r="A1759" s="20" t="s">
        <v>277</v>
      </c>
      <c r="B1759" s="29" t="s">
        <v>31</v>
      </c>
      <c r="C1759" s="50">
        <v>96494.0</v>
      </c>
      <c r="D1759" s="50">
        <v>169590.0</v>
      </c>
      <c r="E1759" s="98">
        <f t="shared" si="6"/>
        <v>0.7575186022</v>
      </c>
      <c r="F1759" s="50">
        <v>199310.0</v>
      </c>
      <c r="G1759" s="98">
        <f t="shared" si="2"/>
        <v>0.175246182</v>
      </c>
      <c r="H1759" s="50">
        <v>265804.0</v>
      </c>
      <c r="I1759" s="98">
        <f t="shared" si="3"/>
        <v>0.3336209924</v>
      </c>
      <c r="J1759" s="50">
        <v>289247.0</v>
      </c>
      <c r="K1759" s="98">
        <f t="shared" si="4"/>
        <v>0.08819656589</v>
      </c>
      <c r="L1759" s="98">
        <f t="shared" si="7"/>
        <v>1.997564615</v>
      </c>
    </row>
    <row r="1760">
      <c r="A1760" s="20" t="s">
        <v>1140</v>
      </c>
      <c r="B1760" s="29" t="s">
        <v>31</v>
      </c>
      <c r="C1760" s="50">
        <v>15468.0</v>
      </c>
      <c r="D1760" s="50">
        <v>14868.0</v>
      </c>
      <c r="E1760" s="98">
        <f t="shared" si="6"/>
        <v>-0.0387897595</v>
      </c>
      <c r="F1760" s="50">
        <v>14080.0</v>
      </c>
      <c r="G1760" s="98">
        <f t="shared" si="2"/>
        <v>-0.05299973097</v>
      </c>
      <c r="H1760" s="50">
        <v>14517.0</v>
      </c>
      <c r="I1760" s="98">
        <f t="shared" si="3"/>
        <v>0.03103693182</v>
      </c>
      <c r="J1760" s="50">
        <v>15466.0</v>
      </c>
      <c r="K1760" s="98">
        <f t="shared" si="4"/>
        <v>0.06537163326</v>
      </c>
      <c r="L1760" s="98">
        <f t="shared" si="7"/>
        <v>-0.0001292991983</v>
      </c>
    </row>
    <row r="1761">
      <c r="A1761" s="20" t="s">
        <v>617</v>
      </c>
      <c r="B1761" s="29" t="s">
        <v>31</v>
      </c>
      <c r="C1761" s="50">
        <v>70312.0</v>
      </c>
      <c r="D1761" s="50">
        <v>127607.0</v>
      </c>
      <c r="E1761" s="98">
        <f t="shared" si="6"/>
        <v>0.8148680168</v>
      </c>
      <c r="F1761" s="50">
        <v>153506.0</v>
      </c>
      <c r="G1761" s="98">
        <f t="shared" si="2"/>
        <v>0.2029590853</v>
      </c>
      <c r="H1761" s="50">
        <v>169304.0</v>
      </c>
      <c r="I1761" s="98">
        <f t="shared" si="3"/>
        <v>0.1029145441</v>
      </c>
      <c r="J1761" s="50">
        <v>168959.0</v>
      </c>
      <c r="K1761" s="98">
        <f t="shared" si="4"/>
        <v>-0.002037754572</v>
      </c>
      <c r="L1761" s="98">
        <f t="shared" si="7"/>
        <v>1.402989532</v>
      </c>
    </row>
    <row r="1762">
      <c r="A1762" s="20" t="s">
        <v>1119</v>
      </c>
      <c r="B1762" s="29" t="s">
        <v>31</v>
      </c>
      <c r="C1762" s="50">
        <v>53123.0</v>
      </c>
      <c r="D1762" s="50">
        <v>111420.0</v>
      </c>
      <c r="E1762" s="98">
        <f t="shared" si="6"/>
        <v>1.097396608</v>
      </c>
      <c r="F1762" s="50">
        <v>122079.0</v>
      </c>
      <c r="G1762" s="98">
        <f t="shared" si="2"/>
        <v>0.09566505116</v>
      </c>
      <c r="H1762" s="50">
        <v>128504.0</v>
      </c>
      <c r="I1762" s="98">
        <f t="shared" si="3"/>
        <v>0.05262985444</v>
      </c>
      <c r="J1762" s="50">
        <v>126887.0</v>
      </c>
      <c r="K1762" s="98">
        <f t="shared" si="4"/>
        <v>-0.01258326589</v>
      </c>
      <c r="L1762" s="98">
        <f t="shared" si="7"/>
        <v>1.388551098</v>
      </c>
    </row>
    <row r="1763">
      <c r="A1763" s="20" t="s">
        <v>670</v>
      </c>
      <c r="B1763" s="29" t="s">
        <v>31</v>
      </c>
      <c r="C1763" s="50">
        <v>27522.0</v>
      </c>
      <c r="D1763" s="50">
        <v>24136.0</v>
      </c>
      <c r="E1763" s="98">
        <f t="shared" si="6"/>
        <v>-0.1230288496</v>
      </c>
      <c r="F1763" s="50">
        <v>22875.0</v>
      </c>
      <c r="G1763" s="98">
        <f t="shared" si="2"/>
        <v>-0.05224560822</v>
      </c>
      <c r="H1763" s="50">
        <v>21744.0</v>
      </c>
      <c r="I1763" s="98">
        <f t="shared" si="3"/>
        <v>-0.04944262295</v>
      </c>
      <c r="J1763" s="50">
        <v>23213.0</v>
      </c>
      <c r="K1763" s="98">
        <f t="shared" si="4"/>
        <v>0.06755886681</v>
      </c>
      <c r="L1763" s="98">
        <f t="shared" si="7"/>
        <v>-0.1565656566</v>
      </c>
    </row>
    <row r="1764">
      <c r="A1764" s="20" t="s">
        <v>29</v>
      </c>
      <c r="B1764" s="29" t="s">
        <v>31</v>
      </c>
      <c r="C1764" s="50">
        <v>847170.0</v>
      </c>
      <c r="D1764" s="50">
        <v>1549008.0</v>
      </c>
      <c r="E1764" s="98">
        <f t="shared" si="6"/>
        <v>0.8284500159</v>
      </c>
      <c r="F1764" s="50">
        <v>1823779.0</v>
      </c>
      <c r="G1764" s="98">
        <f t="shared" si="2"/>
        <v>0.1773851394</v>
      </c>
      <c r="H1764" s="50">
        <v>1950961.0</v>
      </c>
      <c r="I1764" s="98">
        <f t="shared" si="3"/>
        <v>0.06973542299</v>
      </c>
      <c r="J1764" s="50">
        <v>1931334.0</v>
      </c>
      <c r="K1764" s="98">
        <f t="shared" si="4"/>
        <v>-0.01006017035</v>
      </c>
      <c r="L1764" s="98">
        <f t="shared" si="7"/>
        <v>1.279747866</v>
      </c>
    </row>
    <row r="1765">
      <c r="A1765" s="20" t="s">
        <v>1255</v>
      </c>
      <c r="B1765" s="29" t="s">
        <v>31</v>
      </c>
      <c r="C1765" s="50">
        <v>9663.0</v>
      </c>
      <c r="D1765" s="50">
        <v>8033.0</v>
      </c>
      <c r="E1765" s="98">
        <f t="shared" si="6"/>
        <v>-0.1686846735</v>
      </c>
      <c r="F1765" s="50">
        <v>6818.0</v>
      </c>
      <c r="G1765" s="98">
        <f t="shared" si="2"/>
        <v>-0.1512510893</v>
      </c>
      <c r="H1765" s="50">
        <v>7483.0</v>
      </c>
      <c r="I1765" s="98">
        <f t="shared" si="3"/>
        <v>0.09753593429</v>
      </c>
      <c r="J1765" s="50">
        <v>7452.0</v>
      </c>
      <c r="K1765" s="98">
        <f t="shared" si="4"/>
        <v>-0.004142723507</v>
      </c>
      <c r="L1765" s="98">
        <f t="shared" si="7"/>
        <v>-0.2288109283</v>
      </c>
    </row>
    <row r="1766">
      <c r="A1766" s="20" t="s">
        <v>1262</v>
      </c>
      <c r="B1766" s="29" t="s">
        <v>31</v>
      </c>
      <c r="C1766" s="50">
        <v>13797.0</v>
      </c>
      <c r="D1766" s="50">
        <v>29729.0</v>
      </c>
      <c r="E1766" s="98">
        <f t="shared" si="6"/>
        <v>1.154743785</v>
      </c>
      <c r="F1766" s="50">
        <v>21089.0</v>
      </c>
      <c r="G1766" s="98">
        <f t="shared" si="2"/>
        <v>-0.2906253153</v>
      </c>
      <c r="H1766" s="50">
        <v>17489.0</v>
      </c>
      <c r="I1766" s="98">
        <f t="shared" si="3"/>
        <v>-0.1707051069</v>
      </c>
      <c r="J1766" s="50">
        <v>18201.0</v>
      </c>
      <c r="K1766" s="98">
        <f t="shared" si="4"/>
        <v>0.04071130425</v>
      </c>
      <c r="L1766" s="98">
        <f t="shared" si="7"/>
        <v>0.319199826</v>
      </c>
    </row>
    <row r="1767">
      <c r="A1767" s="20" t="s">
        <v>2348</v>
      </c>
      <c r="B1767" s="29" t="s">
        <v>31</v>
      </c>
      <c r="C1767" s="50">
        <v>129974.0</v>
      </c>
      <c r="D1767" s="50">
        <v>207894.0</v>
      </c>
      <c r="E1767" s="98">
        <f t="shared" si="6"/>
        <v>0.5995045163</v>
      </c>
      <c r="F1767" s="50">
        <v>217754.0</v>
      </c>
      <c r="G1767" s="98">
        <f t="shared" si="2"/>
        <v>0.0474280162</v>
      </c>
      <c r="H1767" s="50">
        <v>235505.0</v>
      </c>
      <c r="I1767" s="98">
        <f t="shared" si="3"/>
        <v>0.08151859438</v>
      </c>
      <c r="J1767" s="50">
        <v>228331.0</v>
      </c>
      <c r="K1767" s="98">
        <f t="shared" si="4"/>
        <v>-0.03046219825</v>
      </c>
      <c r="L1767" s="98">
        <f t="shared" si="7"/>
        <v>0.7567436564</v>
      </c>
    </row>
    <row r="1768">
      <c r="A1768" s="20" t="s">
        <v>2349</v>
      </c>
      <c r="B1768" s="29" t="s">
        <v>31</v>
      </c>
      <c r="C1768" s="50">
        <v>17797.0</v>
      </c>
      <c r="D1768" s="50">
        <v>16800.0</v>
      </c>
      <c r="E1768" s="98">
        <f t="shared" si="6"/>
        <v>-0.05602067764</v>
      </c>
      <c r="F1768" s="50">
        <v>17129.0</v>
      </c>
      <c r="G1768" s="98">
        <f t="shared" si="2"/>
        <v>0.01958333333</v>
      </c>
      <c r="H1768" s="50">
        <v>18836.0</v>
      </c>
      <c r="I1768" s="98">
        <f t="shared" si="3"/>
        <v>0.09965555491</v>
      </c>
      <c r="J1768" s="50">
        <v>20208.0</v>
      </c>
      <c r="K1768" s="98">
        <f t="shared" si="4"/>
        <v>0.072839244</v>
      </c>
      <c r="L1768" s="98">
        <f t="shared" si="7"/>
        <v>0.1354722706</v>
      </c>
    </row>
    <row r="1769">
      <c r="A1769" s="20" t="s">
        <v>1019</v>
      </c>
      <c r="B1769" s="29" t="s">
        <v>31</v>
      </c>
      <c r="C1769" s="50">
        <v>33110.0</v>
      </c>
      <c r="D1769" s="50">
        <v>67717.0</v>
      </c>
      <c r="E1769" s="98">
        <f t="shared" si="6"/>
        <v>1.045212927</v>
      </c>
      <c r="F1769" s="50">
        <v>82112.0</v>
      </c>
      <c r="G1769" s="98">
        <f t="shared" si="2"/>
        <v>0.2125758672</v>
      </c>
      <c r="H1769" s="50">
        <v>80764.0</v>
      </c>
      <c r="I1769" s="98">
        <f t="shared" si="3"/>
        <v>-0.01641660171</v>
      </c>
      <c r="J1769" s="50">
        <v>84957.0</v>
      </c>
      <c r="K1769" s="98">
        <f t="shared" si="4"/>
        <v>0.05191669556</v>
      </c>
      <c r="L1769" s="98">
        <f t="shared" si="7"/>
        <v>1.56590154</v>
      </c>
    </row>
    <row r="1770">
      <c r="A1770" s="20" t="s">
        <v>589</v>
      </c>
      <c r="B1770" s="29" t="s">
        <v>31</v>
      </c>
      <c r="C1770" s="50">
        <v>8073.0</v>
      </c>
      <c r="D1770" s="50">
        <v>11293.0</v>
      </c>
      <c r="E1770" s="98">
        <f t="shared" si="6"/>
        <v>0.3988603989</v>
      </c>
      <c r="F1770" s="50">
        <v>9520.0</v>
      </c>
      <c r="G1770" s="98">
        <f t="shared" si="2"/>
        <v>-0.1569999114</v>
      </c>
      <c r="H1770" s="50">
        <v>7499.0</v>
      </c>
      <c r="I1770" s="98">
        <f t="shared" si="3"/>
        <v>-0.212289916</v>
      </c>
      <c r="J1770" s="50">
        <v>7504.0</v>
      </c>
      <c r="K1770" s="98">
        <f t="shared" si="4"/>
        <v>0.0006667555674</v>
      </c>
      <c r="L1770" s="98">
        <f t="shared" si="7"/>
        <v>-0.07048185309</v>
      </c>
    </row>
    <row r="1771">
      <c r="A1771" s="20" t="s">
        <v>2350</v>
      </c>
      <c r="B1771" s="29" t="s">
        <v>31</v>
      </c>
      <c r="C1771" s="50">
        <v>40354.0</v>
      </c>
      <c r="D1771" s="50">
        <v>37746.0</v>
      </c>
      <c r="E1771" s="98">
        <f t="shared" si="6"/>
        <v>-0.06462804183</v>
      </c>
      <c r="F1771" s="50">
        <v>34763.0</v>
      </c>
      <c r="G1771" s="98">
        <f t="shared" si="2"/>
        <v>-0.0790282414</v>
      </c>
      <c r="H1771" s="50">
        <v>33806.0</v>
      </c>
      <c r="I1771" s="98">
        <f t="shared" si="3"/>
        <v>-0.02752926963</v>
      </c>
      <c r="J1771" s="50">
        <v>33893.0</v>
      </c>
      <c r="K1771" s="98">
        <f t="shared" si="4"/>
        <v>0.002573507661</v>
      </c>
      <c r="L1771" s="98">
        <f t="shared" si="7"/>
        <v>-0.1601080438</v>
      </c>
    </row>
    <row r="1772">
      <c r="A1772" s="20" t="s">
        <v>1206</v>
      </c>
      <c r="B1772" s="29" t="s">
        <v>31</v>
      </c>
      <c r="C1772" s="50">
        <v>45814.0</v>
      </c>
      <c r="D1772" s="50">
        <v>42829.0</v>
      </c>
      <c r="E1772" s="98">
        <f t="shared" si="6"/>
        <v>-0.06515475619</v>
      </c>
      <c r="F1772" s="50">
        <v>37118.0</v>
      </c>
      <c r="G1772" s="98">
        <f t="shared" si="2"/>
        <v>-0.1333442294</v>
      </c>
      <c r="H1772" s="50">
        <v>31871.0</v>
      </c>
      <c r="I1772" s="98">
        <f t="shared" si="3"/>
        <v>-0.1413599871</v>
      </c>
      <c r="J1772" s="50">
        <v>35004.0</v>
      </c>
      <c r="K1772" s="98">
        <f t="shared" si="4"/>
        <v>0.09830253208</v>
      </c>
      <c r="L1772" s="98">
        <f t="shared" si="7"/>
        <v>-0.2359540752</v>
      </c>
    </row>
    <row r="1773">
      <c r="A1773" s="20" t="s">
        <v>247</v>
      </c>
      <c r="B1773" s="29" t="s">
        <v>31</v>
      </c>
      <c r="C1773" s="50">
        <v>16905.0</v>
      </c>
      <c r="D1773" s="50">
        <v>16249.0</v>
      </c>
      <c r="E1773" s="98">
        <f t="shared" si="6"/>
        <v>-0.03880508725</v>
      </c>
      <c r="F1773" s="50">
        <v>15850.0</v>
      </c>
      <c r="G1773" s="98">
        <f t="shared" si="2"/>
        <v>-0.02455535725</v>
      </c>
      <c r="H1773" s="50">
        <v>17468.0</v>
      </c>
      <c r="I1773" s="98">
        <f t="shared" si="3"/>
        <v>0.1020820189</v>
      </c>
      <c r="J1773" s="50">
        <v>20247.0</v>
      </c>
      <c r="K1773" s="98">
        <f t="shared" si="4"/>
        <v>0.1590909091</v>
      </c>
      <c r="L1773" s="98">
        <f t="shared" si="7"/>
        <v>0.1976929902</v>
      </c>
    </row>
    <row r="1774">
      <c r="A1774" s="20" t="s">
        <v>2351</v>
      </c>
      <c r="B1774" s="29" t="s">
        <v>31</v>
      </c>
      <c r="C1774" s="50">
        <v>43670.0</v>
      </c>
      <c r="D1774" s="50">
        <v>56359.0</v>
      </c>
      <c r="E1774" s="98">
        <f t="shared" si="6"/>
        <v>0.2905656057</v>
      </c>
      <c r="F1774" s="50">
        <v>59184.0</v>
      </c>
      <c r="G1774" s="98">
        <f t="shared" si="2"/>
        <v>0.05012509093</v>
      </c>
      <c r="H1774" s="50">
        <v>63226.0</v>
      </c>
      <c r="I1774" s="98">
        <f t="shared" si="3"/>
        <v>0.06829548527</v>
      </c>
      <c r="J1774" s="50">
        <v>63958.0</v>
      </c>
      <c r="K1774" s="98">
        <f t="shared" si="4"/>
        <v>0.01157751558</v>
      </c>
      <c r="L1774" s="98">
        <f t="shared" si="7"/>
        <v>0.4645752233</v>
      </c>
    </row>
    <row r="1775">
      <c r="A1775" s="20" t="s">
        <v>342</v>
      </c>
      <c r="B1775" s="29" t="s">
        <v>31</v>
      </c>
      <c r="C1775" s="50">
        <v>27981.0</v>
      </c>
      <c r="D1775" s="50">
        <v>39573.0</v>
      </c>
      <c r="E1775" s="98">
        <f t="shared" si="6"/>
        <v>0.4142811193</v>
      </c>
      <c r="F1775" s="50">
        <v>40024.0</v>
      </c>
      <c r="G1775" s="98">
        <f t="shared" si="2"/>
        <v>0.01139665934</v>
      </c>
      <c r="H1775" s="50">
        <v>41453.0</v>
      </c>
      <c r="I1775" s="98">
        <f t="shared" si="3"/>
        <v>0.03570357785</v>
      </c>
      <c r="J1775" s="50">
        <v>42789.0</v>
      </c>
      <c r="K1775" s="98">
        <f t="shared" si="4"/>
        <v>0.03222927171</v>
      </c>
      <c r="L1775" s="98">
        <f t="shared" si="7"/>
        <v>0.5292162539</v>
      </c>
    </row>
    <row r="1776">
      <c r="A1776" s="20" t="s">
        <v>631</v>
      </c>
      <c r="B1776" s="29" t="s">
        <v>31</v>
      </c>
      <c r="C1776" s="50">
        <v>55418.0</v>
      </c>
      <c r="D1776" s="50">
        <v>143680.0</v>
      </c>
      <c r="E1776" s="98">
        <f t="shared" si="6"/>
        <v>1.592659425</v>
      </c>
      <c r="F1776" s="50">
        <v>188992.0</v>
      </c>
      <c r="G1776" s="98">
        <f t="shared" si="2"/>
        <v>0.3153674833</v>
      </c>
      <c r="H1776" s="50">
        <v>204802.0</v>
      </c>
      <c r="I1776" s="98">
        <f t="shared" si="3"/>
        <v>0.08365433458</v>
      </c>
      <c r="J1776" s="50">
        <v>210852.0</v>
      </c>
      <c r="K1776" s="98">
        <f t="shared" si="4"/>
        <v>0.02954072714</v>
      </c>
      <c r="L1776" s="98">
        <f t="shared" si="7"/>
        <v>2.804756577</v>
      </c>
    </row>
    <row r="1777">
      <c r="A1777" s="20" t="s">
        <v>1190</v>
      </c>
      <c r="B1777" s="29" t="s">
        <v>31</v>
      </c>
      <c r="C1777" s="50">
        <v>33513.0</v>
      </c>
      <c r="D1777" s="50">
        <v>29236.0</v>
      </c>
      <c r="E1777" s="98">
        <f t="shared" si="6"/>
        <v>-0.1276221168</v>
      </c>
      <c r="F1777" s="50">
        <v>27435.0</v>
      </c>
      <c r="G1777" s="98">
        <f t="shared" si="2"/>
        <v>-0.06160213435</v>
      </c>
      <c r="H1777" s="50">
        <v>28420.0</v>
      </c>
      <c r="I1777" s="98">
        <f t="shared" si="3"/>
        <v>0.03590304356</v>
      </c>
      <c r="J1777" s="50">
        <v>29934.0</v>
      </c>
      <c r="K1777" s="98">
        <f t="shared" si="4"/>
        <v>0.05327234342</v>
      </c>
      <c r="L1777" s="98">
        <f t="shared" si="7"/>
        <v>-0.1067943783</v>
      </c>
    </row>
    <row r="1778">
      <c r="A1778" s="20" t="s">
        <v>1043</v>
      </c>
      <c r="B1778" s="29" t="s">
        <v>31</v>
      </c>
      <c r="C1778" s="50">
        <v>78036.0</v>
      </c>
      <c r="D1778" s="50">
        <v>231304.0</v>
      </c>
      <c r="E1778" s="98">
        <f t="shared" si="6"/>
        <v>1.964067866</v>
      </c>
      <c r="F1778" s="50">
        <v>273568.0</v>
      </c>
      <c r="G1778" s="98">
        <f t="shared" si="2"/>
        <v>0.1827205755</v>
      </c>
      <c r="H1778" s="50">
        <v>294995.0</v>
      </c>
      <c r="I1778" s="98">
        <f t="shared" si="3"/>
        <v>0.07832421921</v>
      </c>
      <c r="J1778" s="50">
        <v>303411.0</v>
      </c>
      <c r="K1778" s="98">
        <f t="shared" si="4"/>
        <v>0.02852929711</v>
      </c>
      <c r="L1778" s="98">
        <f t="shared" si="7"/>
        <v>2.888090112</v>
      </c>
    </row>
    <row r="1779">
      <c r="A1779" s="20" t="s">
        <v>2282</v>
      </c>
      <c r="B1779" s="29" t="s">
        <v>31</v>
      </c>
      <c r="C1779" s="50">
        <v>15598.0</v>
      </c>
      <c r="D1779" s="50">
        <v>15509.0</v>
      </c>
      <c r="E1779" s="98">
        <f t="shared" si="6"/>
        <v>-0.005705859726</v>
      </c>
      <c r="F1779" s="50">
        <v>14101.0</v>
      </c>
      <c r="G1779" s="98">
        <f t="shared" si="2"/>
        <v>-0.09078599523</v>
      </c>
      <c r="H1779" s="50">
        <v>15517.0</v>
      </c>
      <c r="I1779" s="98">
        <f t="shared" si="3"/>
        <v>0.10041841</v>
      </c>
      <c r="J1779" s="50">
        <v>16702.0</v>
      </c>
      <c r="K1779" s="98">
        <f t="shared" si="4"/>
        <v>0.07636785461</v>
      </c>
      <c r="L1779" s="98">
        <f t="shared" si="7"/>
        <v>0.07077830491</v>
      </c>
    </row>
    <row r="1780">
      <c r="A1780" s="20" t="s">
        <v>998</v>
      </c>
      <c r="B1780" s="29" t="s">
        <v>31</v>
      </c>
      <c r="C1780" s="50">
        <v>87841.0</v>
      </c>
      <c r="D1780" s="50">
        <v>136405.0</v>
      </c>
      <c r="E1780" s="98">
        <f t="shared" si="6"/>
        <v>0.5528625585</v>
      </c>
      <c r="F1780" s="50">
        <v>144521.0</v>
      </c>
      <c r="G1780" s="98">
        <f t="shared" si="2"/>
        <v>0.05949928522</v>
      </c>
      <c r="H1780" s="50">
        <v>167135.0</v>
      </c>
      <c r="I1780" s="98">
        <f t="shared" si="3"/>
        <v>0.1564755295</v>
      </c>
      <c r="J1780" s="50">
        <v>178022.0</v>
      </c>
      <c r="K1780" s="98">
        <f t="shared" si="4"/>
        <v>0.06513895952</v>
      </c>
      <c r="L1780" s="98">
        <f t="shared" si="7"/>
        <v>1.026639041</v>
      </c>
    </row>
    <row r="1781">
      <c r="A1781" s="107" t="s">
        <v>241</v>
      </c>
      <c r="B1781" s="108" t="s">
        <v>39</v>
      </c>
      <c r="C1781" s="19">
        <v>11394.0</v>
      </c>
      <c r="D1781" s="19">
        <v>17602.0</v>
      </c>
      <c r="E1781" s="98">
        <f t="shared" si="6"/>
        <v>0.5448481657</v>
      </c>
      <c r="F1781" s="19">
        <v>23113.0</v>
      </c>
      <c r="G1781" s="98">
        <f t="shared" si="2"/>
        <v>0.3130894217</v>
      </c>
      <c r="H1781" s="19">
        <v>25089.0</v>
      </c>
      <c r="I1781" s="98">
        <f t="shared" si="3"/>
        <v>0.08549301259</v>
      </c>
      <c r="J1781" s="19">
        <v>25548.0</v>
      </c>
      <c r="K1781" s="98">
        <f t="shared" si="4"/>
        <v>0.01829487026</v>
      </c>
      <c r="L1781" s="98">
        <f t="shared" si="7"/>
        <v>1.242232754</v>
      </c>
    </row>
    <row r="1782">
      <c r="A1782" s="107" t="s">
        <v>692</v>
      </c>
      <c r="B1782" s="108" t="s">
        <v>39</v>
      </c>
      <c r="C1782" s="19">
        <v>20588.0</v>
      </c>
      <c r="D1782" s="19">
        <v>36378.0</v>
      </c>
      <c r="E1782" s="98">
        <f t="shared" si="6"/>
        <v>0.7669516223</v>
      </c>
      <c r="F1782" s="19">
        <v>38269.0</v>
      </c>
      <c r="G1782" s="98">
        <f t="shared" si="2"/>
        <v>0.05198196712</v>
      </c>
      <c r="H1782" s="19">
        <v>51390.0</v>
      </c>
      <c r="I1782" s="98">
        <f t="shared" si="3"/>
        <v>0.342862369</v>
      </c>
      <c r="J1782" s="19">
        <v>58311.0</v>
      </c>
      <c r="K1782" s="98">
        <f t="shared" si="4"/>
        <v>0.134676007</v>
      </c>
      <c r="L1782" s="98">
        <f t="shared" si="7"/>
        <v>1.83228094</v>
      </c>
    </row>
    <row r="1783">
      <c r="A1783" s="107" t="s">
        <v>152</v>
      </c>
      <c r="B1783" s="108" t="s">
        <v>39</v>
      </c>
      <c r="C1783" s="19">
        <v>24180.0</v>
      </c>
      <c r="D1783" s="19">
        <v>39355.0</v>
      </c>
      <c r="E1783" s="98">
        <f t="shared" si="6"/>
        <v>0.6275847808</v>
      </c>
      <c r="F1783" s="19">
        <v>42839.0</v>
      </c>
      <c r="G1783" s="98">
        <f t="shared" si="2"/>
        <v>0.08852750603</v>
      </c>
      <c r="H1783" s="19">
        <v>41668.0</v>
      </c>
      <c r="I1783" s="98">
        <f t="shared" si="3"/>
        <v>-0.02733490511</v>
      </c>
      <c r="J1783" s="19">
        <v>46696.0</v>
      </c>
      <c r="K1783" s="98">
        <f t="shared" si="4"/>
        <v>0.1206681386</v>
      </c>
      <c r="L1783" s="98">
        <f t="shared" si="7"/>
        <v>0.9311827957</v>
      </c>
    </row>
    <row r="1784">
      <c r="A1784" s="107" t="s">
        <v>296</v>
      </c>
      <c r="B1784" s="108" t="s">
        <v>39</v>
      </c>
      <c r="C1784" s="19">
        <v>197874.0</v>
      </c>
      <c r="D1784" s="19">
        <v>424353.0</v>
      </c>
      <c r="E1784" s="98">
        <f t="shared" si="6"/>
        <v>1.144561691</v>
      </c>
      <c r="F1784" s="19">
        <v>475190.0</v>
      </c>
      <c r="G1784" s="98">
        <f t="shared" si="2"/>
        <v>0.1197988467</v>
      </c>
      <c r="H1784" s="19">
        <v>540016.0</v>
      </c>
      <c r="I1784" s="98">
        <f t="shared" si="3"/>
        <v>0.136421221</v>
      </c>
      <c r="J1784" s="19">
        <v>550298.0</v>
      </c>
      <c r="K1784" s="98">
        <f t="shared" si="4"/>
        <v>0.01904017659</v>
      </c>
      <c r="L1784" s="98">
        <f t="shared" si="7"/>
        <v>1.781052589</v>
      </c>
    </row>
    <row r="1785">
      <c r="A1785" s="107" t="s">
        <v>631</v>
      </c>
      <c r="B1785" s="108" t="s">
        <v>39</v>
      </c>
      <c r="C1785" s="19">
        <v>22495.0</v>
      </c>
      <c r="D1785" s="19">
        <v>24942.0</v>
      </c>
      <c r="E1785" s="98">
        <f t="shared" si="6"/>
        <v>0.1087797288</v>
      </c>
      <c r="F1785" s="19">
        <v>24932.0</v>
      </c>
      <c r="G1785" s="98">
        <f t="shared" si="2"/>
        <v>-0.000400930158</v>
      </c>
      <c r="H1785" s="19">
        <v>29334.0</v>
      </c>
      <c r="I1785" s="98">
        <f t="shared" si="3"/>
        <v>0.1765602439</v>
      </c>
      <c r="J1785" s="19">
        <v>32493.0</v>
      </c>
      <c r="K1785" s="98">
        <f t="shared" si="4"/>
        <v>0.1076907343</v>
      </c>
      <c r="L1785" s="98">
        <f t="shared" si="7"/>
        <v>0.4444543232</v>
      </c>
    </row>
    <row r="1786">
      <c r="A1786" s="20" t="s">
        <v>2352</v>
      </c>
      <c r="B1786" s="29" t="s">
        <v>2353</v>
      </c>
      <c r="C1786" s="50">
        <v>86659.0</v>
      </c>
      <c r="D1786" s="50">
        <v>118253.0</v>
      </c>
      <c r="E1786" s="98">
        <f t="shared" si="6"/>
        <v>0.364578405</v>
      </c>
      <c r="F1786" s="50">
        <v>125390.0</v>
      </c>
      <c r="G1786" s="98">
        <f t="shared" si="2"/>
        <v>0.06035364853</v>
      </c>
      <c r="H1786" s="50">
        <v>108346.0</v>
      </c>
      <c r="I1786" s="98">
        <f t="shared" si="3"/>
        <v>-0.1359279049</v>
      </c>
      <c r="J1786" s="50">
        <v>108467.0</v>
      </c>
      <c r="K1786" s="98">
        <f t="shared" si="4"/>
        <v>0.001116792498</v>
      </c>
      <c r="L1786" s="98">
        <f t="shared" si="7"/>
        <v>0.2516530308</v>
      </c>
    </row>
    <row r="1787">
      <c r="A1787" s="20" t="s">
        <v>2354</v>
      </c>
      <c r="B1787" s="29" t="s">
        <v>2353</v>
      </c>
      <c r="C1787" s="50">
        <v>28112.0</v>
      </c>
      <c r="D1787" s="50">
        <v>41849.0</v>
      </c>
      <c r="E1787" s="98">
        <f t="shared" si="6"/>
        <v>0.4886525327</v>
      </c>
      <c r="F1787" s="50">
        <v>45574.0</v>
      </c>
      <c r="G1787" s="98">
        <f t="shared" si="2"/>
        <v>0.0890104901</v>
      </c>
      <c r="H1787" s="50">
        <v>47403.0</v>
      </c>
      <c r="I1787" s="98">
        <f t="shared" si="3"/>
        <v>0.04013253171</v>
      </c>
      <c r="J1787" s="50">
        <v>49916.0</v>
      </c>
      <c r="K1787" s="98">
        <f t="shared" si="4"/>
        <v>0.05301352235</v>
      </c>
      <c r="L1787" s="98">
        <f t="shared" si="7"/>
        <v>0.7756118384</v>
      </c>
    </row>
    <row r="1788">
      <c r="A1788" s="20" t="s">
        <v>2355</v>
      </c>
      <c r="B1788" s="29" t="s">
        <v>2353</v>
      </c>
      <c r="C1788" s="50">
        <v>39857.0</v>
      </c>
      <c r="D1788" s="50">
        <v>52753.0</v>
      </c>
      <c r="E1788" s="98">
        <f t="shared" si="6"/>
        <v>0.3235567153</v>
      </c>
      <c r="F1788" s="50">
        <v>60141.0</v>
      </c>
      <c r="G1788" s="98">
        <f t="shared" si="2"/>
        <v>0.1400489072</v>
      </c>
      <c r="H1788" s="50">
        <v>53925.0</v>
      </c>
      <c r="I1788" s="98">
        <f t="shared" si="3"/>
        <v>-0.1033571108</v>
      </c>
      <c r="J1788" s="50">
        <v>51821.0</v>
      </c>
      <c r="K1788" s="98">
        <f t="shared" si="4"/>
        <v>-0.03901715345</v>
      </c>
      <c r="L1788" s="98">
        <f t="shared" si="7"/>
        <v>0.3001731189</v>
      </c>
    </row>
    <row r="1789">
      <c r="A1789" s="20" t="s">
        <v>1801</v>
      </c>
      <c r="B1789" s="29" t="s">
        <v>2353</v>
      </c>
      <c r="C1789" s="50">
        <v>33612.0</v>
      </c>
      <c r="D1789" s="50">
        <v>69568.0</v>
      </c>
      <c r="E1789" s="98">
        <f t="shared" si="6"/>
        <v>1.069736999</v>
      </c>
      <c r="F1789" s="50">
        <v>76349.0</v>
      </c>
      <c r="G1789" s="98">
        <f t="shared" si="2"/>
        <v>0.09747297608</v>
      </c>
      <c r="H1789" s="50">
        <v>80949.0</v>
      </c>
      <c r="I1789" s="98">
        <f t="shared" si="3"/>
        <v>0.06024964309</v>
      </c>
      <c r="J1789" s="50">
        <v>88712.0</v>
      </c>
      <c r="K1789" s="98">
        <f t="shared" si="4"/>
        <v>0.09589988758</v>
      </c>
      <c r="L1789" s="98">
        <f t="shared" si="7"/>
        <v>1.63929549</v>
      </c>
    </row>
    <row r="1790">
      <c r="A1790" s="20" t="s">
        <v>2356</v>
      </c>
      <c r="B1790" s="29" t="s">
        <v>2353</v>
      </c>
      <c r="C1790" s="50">
        <v>48917.0</v>
      </c>
      <c r="D1790" s="50">
        <v>55481.0</v>
      </c>
      <c r="E1790" s="98">
        <f t="shared" si="6"/>
        <v>0.1341864791</v>
      </c>
      <c r="F1790" s="50">
        <v>51687.0</v>
      </c>
      <c r="G1790" s="98">
        <f t="shared" si="2"/>
        <v>-0.06838377102</v>
      </c>
      <c r="H1790" s="50">
        <v>49046.0</v>
      </c>
      <c r="I1790" s="98">
        <f t="shared" si="3"/>
        <v>-0.05109602028</v>
      </c>
      <c r="J1790" s="50">
        <v>50513.0</v>
      </c>
      <c r="K1790" s="98">
        <f t="shared" si="4"/>
        <v>0.02991069608</v>
      </c>
      <c r="L1790" s="98">
        <f t="shared" si="7"/>
        <v>0.0326266942</v>
      </c>
    </row>
    <row r="1791">
      <c r="A1791" s="20" t="s">
        <v>2357</v>
      </c>
      <c r="B1791" s="29" t="s">
        <v>2353</v>
      </c>
      <c r="C1791" s="50">
        <v>115029.0</v>
      </c>
      <c r="D1791" s="50">
        <v>194216.0</v>
      </c>
      <c r="E1791" s="98">
        <f t="shared" si="6"/>
        <v>0.6884090099</v>
      </c>
      <c r="F1791" s="50">
        <v>232641.0</v>
      </c>
      <c r="G1791" s="98">
        <f t="shared" si="2"/>
        <v>0.1978467274</v>
      </c>
      <c r="H1791" s="50">
        <v>239413.0</v>
      </c>
      <c r="I1791" s="98">
        <f t="shared" si="3"/>
        <v>0.02910922838</v>
      </c>
      <c r="J1791" s="50">
        <v>254350.0</v>
      </c>
      <c r="K1791" s="98">
        <f t="shared" si="4"/>
        <v>0.06239009578</v>
      </c>
      <c r="L1791" s="98">
        <f t="shared" si="7"/>
        <v>1.211181528</v>
      </c>
    </row>
    <row r="1792">
      <c r="A1792" s="20" t="s">
        <v>2358</v>
      </c>
      <c r="B1792" s="29" t="s">
        <v>2353</v>
      </c>
      <c r="C1792" s="50">
        <v>102800.0</v>
      </c>
      <c r="D1792" s="50">
        <v>112081.0</v>
      </c>
      <c r="E1792" s="98">
        <f t="shared" si="6"/>
        <v>0.09028210117</v>
      </c>
      <c r="F1792" s="50">
        <v>131008.0</v>
      </c>
      <c r="G1792" s="98">
        <f t="shared" si="2"/>
        <v>0.168868943</v>
      </c>
      <c r="H1792" s="50">
        <v>123286.0</v>
      </c>
      <c r="I1792" s="98">
        <f t="shared" si="3"/>
        <v>-0.05894296532</v>
      </c>
      <c r="J1792" s="50">
        <v>148233.0</v>
      </c>
      <c r="K1792" s="98">
        <f t="shared" si="4"/>
        <v>0.2023506319</v>
      </c>
      <c r="L1792" s="98">
        <f t="shared" si="7"/>
        <v>0.4419552529</v>
      </c>
    </row>
    <row r="1793">
      <c r="A1793" s="20" t="s">
        <v>2359</v>
      </c>
      <c r="B1793" s="29" t="s">
        <v>2353</v>
      </c>
      <c r="C1793" s="50">
        <v>64489.0</v>
      </c>
      <c r="D1793" s="50">
        <v>139555.0</v>
      </c>
      <c r="E1793" s="98">
        <f t="shared" si="6"/>
        <v>1.164012467</v>
      </c>
      <c r="F1793" s="50">
        <v>152207.0</v>
      </c>
      <c r="G1793" s="98">
        <f t="shared" si="2"/>
        <v>0.09065959657</v>
      </c>
      <c r="H1793" s="50">
        <v>179444.0</v>
      </c>
      <c r="I1793" s="98">
        <f t="shared" si="3"/>
        <v>0.1789470918</v>
      </c>
      <c r="J1793" s="50">
        <v>192383.0</v>
      </c>
      <c r="K1793" s="98">
        <f t="shared" si="4"/>
        <v>0.07210606094</v>
      </c>
      <c r="L1793" s="98">
        <f t="shared" si="7"/>
        <v>1.983190932</v>
      </c>
    </row>
    <row r="1794">
      <c r="A1794" s="20" t="s">
        <v>326</v>
      </c>
      <c r="B1794" s="29" t="s">
        <v>2353</v>
      </c>
      <c r="C1794" s="50">
        <v>24153.0</v>
      </c>
      <c r="D1794" s="50">
        <v>29425.0</v>
      </c>
      <c r="E1794" s="98">
        <f t="shared" si="6"/>
        <v>0.2182751625</v>
      </c>
      <c r="F1794" s="50">
        <v>33389.0</v>
      </c>
      <c r="G1794" s="98">
        <f t="shared" si="2"/>
        <v>0.1347153781</v>
      </c>
      <c r="H1794" s="50">
        <v>31803.0</v>
      </c>
      <c r="I1794" s="98">
        <f t="shared" si="3"/>
        <v>-0.04750067387</v>
      </c>
      <c r="J1794" s="50">
        <v>32579.0</v>
      </c>
      <c r="K1794" s="98">
        <f t="shared" si="4"/>
        <v>0.02440021382</v>
      </c>
      <c r="L1794" s="98">
        <f t="shared" si="7"/>
        <v>0.3488593549</v>
      </c>
    </row>
    <row r="1795">
      <c r="A1795" s="20" t="s">
        <v>573</v>
      </c>
      <c r="B1795" s="29" t="s">
        <v>2353</v>
      </c>
      <c r="C1795" s="50">
        <v>16345.0</v>
      </c>
      <c r="D1795" s="50">
        <v>26301.0</v>
      </c>
      <c r="E1795" s="98">
        <f t="shared" si="6"/>
        <v>0.6091159376</v>
      </c>
      <c r="F1795" s="50">
        <v>31969.0</v>
      </c>
      <c r="G1795" s="98">
        <f t="shared" si="2"/>
        <v>0.2155051139</v>
      </c>
      <c r="H1795" s="50">
        <v>34334.0</v>
      </c>
      <c r="I1795" s="98">
        <f t="shared" si="3"/>
        <v>0.07397791611</v>
      </c>
      <c r="J1795" s="50">
        <v>35963.0</v>
      </c>
      <c r="K1795" s="98">
        <f t="shared" si="4"/>
        <v>0.04744568067</v>
      </c>
      <c r="L1795" s="98">
        <f t="shared" si="7"/>
        <v>1.200244723</v>
      </c>
    </row>
    <row r="1796">
      <c r="A1796" s="20" t="s">
        <v>2360</v>
      </c>
      <c r="B1796" s="29" t="s">
        <v>2353</v>
      </c>
      <c r="C1796" s="50">
        <v>170467.0</v>
      </c>
      <c r="D1796" s="50">
        <v>275687.0</v>
      </c>
      <c r="E1796" s="98">
        <f t="shared" si="6"/>
        <v>0.6172455666</v>
      </c>
      <c r="F1796" s="50">
        <v>311213.0</v>
      </c>
      <c r="G1796" s="98">
        <f t="shared" si="2"/>
        <v>0.12886353</v>
      </c>
      <c r="H1796" s="50">
        <v>322426.0</v>
      </c>
      <c r="I1796" s="98">
        <f t="shared" si="3"/>
        <v>0.03602998589</v>
      </c>
      <c r="J1796" s="50">
        <v>358307.0</v>
      </c>
      <c r="K1796" s="98">
        <f t="shared" si="4"/>
        <v>0.1112844498</v>
      </c>
      <c r="L1796" s="98">
        <f t="shared" si="7"/>
        <v>1.101914153</v>
      </c>
    </row>
    <row r="1797">
      <c r="A1797" s="20" t="s">
        <v>2361</v>
      </c>
      <c r="B1797" s="29" t="s">
        <v>2353</v>
      </c>
      <c r="C1797" s="50">
        <v>36386.0</v>
      </c>
      <c r="D1797" s="50">
        <v>53281.0</v>
      </c>
      <c r="E1797" s="98">
        <f t="shared" si="6"/>
        <v>0.4643269389</v>
      </c>
      <c r="F1797" s="50">
        <v>49356.0</v>
      </c>
      <c r="G1797" s="98">
        <f t="shared" si="2"/>
        <v>-0.0736660348</v>
      </c>
      <c r="H1797" s="50">
        <v>44777.0</v>
      </c>
      <c r="I1797" s="98">
        <f t="shared" si="3"/>
        <v>-0.09277494124</v>
      </c>
      <c r="J1797" s="50">
        <v>46196.0</v>
      </c>
      <c r="K1797" s="98">
        <f t="shared" si="4"/>
        <v>0.03169037676</v>
      </c>
      <c r="L1797" s="98">
        <f t="shared" si="7"/>
        <v>0.2696091903</v>
      </c>
    </row>
    <row r="1798">
      <c r="A1798" s="20" t="s">
        <v>542</v>
      </c>
      <c r="B1798" s="29" t="s">
        <v>2353</v>
      </c>
      <c r="C1798" s="50">
        <v>27765.0</v>
      </c>
      <c r="D1798" s="50">
        <v>29442.0</v>
      </c>
      <c r="E1798" s="98">
        <f t="shared" si="6"/>
        <v>0.0603997839</v>
      </c>
      <c r="F1798" s="50">
        <v>27159.0</v>
      </c>
      <c r="G1798" s="98">
        <f t="shared" si="2"/>
        <v>-0.07754228653</v>
      </c>
      <c r="H1798" s="50">
        <v>23287.0</v>
      </c>
      <c r="I1798" s="98">
        <f t="shared" si="3"/>
        <v>-0.1425678412</v>
      </c>
      <c r="J1798" s="50">
        <v>24187.0</v>
      </c>
      <c r="K1798" s="98">
        <f t="shared" si="4"/>
        <v>0.0386481728</v>
      </c>
      <c r="L1798" s="98">
        <f t="shared" si="7"/>
        <v>-0.1288672789</v>
      </c>
    </row>
    <row r="1799">
      <c r="A1799" s="20" t="s">
        <v>1000</v>
      </c>
      <c r="B1799" s="29" t="s">
        <v>2353</v>
      </c>
      <c r="C1799" s="50">
        <v>19613.0</v>
      </c>
      <c r="D1799" s="50">
        <v>22270.0</v>
      </c>
      <c r="E1799" s="98">
        <f t="shared" si="6"/>
        <v>0.135471371</v>
      </c>
      <c r="F1799" s="50">
        <v>21716.0</v>
      </c>
      <c r="G1799" s="98">
        <f t="shared" si="2"/>
        <v>-0.02487651549</v>
      </c>
      <c r="H1799" s="50">
        <v>21738.0</v>
      </c>
      <c r="I1799" s="98">
        <f t="shared" si="3"/>
        <v>0.001013077915</v>
      </c>
      <c r="J1799" s="50">
        <v>26352.0</v>
      </c>
      <c r="K1799" s="98">
        <f t="shared" si="4"/>
        <v>0.2122550373</v>
      </c>
      <c r="L1799" s="98">
        <f t="shared" si="7"/>
        <v>0.3435986336</v>
      </c>
    </row>
    <row r="1800">
      <c r="A1800" s="20" t="s">
        <v>943</v>
      </c>
      <c r="B1800" s="29" t="s">
        <v>2353</v>
      </c>
      <c r="C1800" s="50">
        <v>37496.0</v>
      </c>
      <c r="D1800" s="50">
        <v>68377.0</v>
      </c>
      <c r="E1800" s="98">
        <f t="shared" si="6"/>
        <v>0.823581182</v>
      </c>
      <c r="F1800" s="50">
        <v>88498.0</v>
      </c>
      <c r="G1800" s="98">
        <f t="shared" si="2"/>
        <v>0.2942656156</v>
      </c>
      <c r="H1800" s="50">
        <v>117009.0</v>
      </c>
      <c r="I1800" s="98">
        <f t="shared" si="3"/>
        <v>0.3221654727</v>
      </c>
      <c r="J1800" s="50">
        <v>136580.0</v>
      </c>
      <c r="K1800" s="98">
        <f t="shared" si="4"/>
        <v>0.1672606381</v>
      </c>
      <c r="L1800" s="98">
        <f t="shared" si="7"/>
        <v>2.642521869</v>
      </c>
    </row>
    <row r="1801">
      <c r="A1801" s="20" t="s">
        <v>2362</v>
      </c>
      <c r="B1801" s="29" t="s">
        <v>2353</v>
      </c>
      <c r="C1801" s="50">
        <v>15574.0</v>
      </c>
      <c r="D1801" s="50">
        <v>26995.0</v>
      </c>
      <c r="E1801" s="98">
        <f t="shared" si="6"/>
        <v>0.733337614</v>
      </c>
      <c r="F1801" s="50">
        <v>32077.0</v>
      </c>
      <c r="G1801" s="98">
        <f t="shared" si="2"/>
        <v>0.1882570846</v>
      </c>
      <c r="H1801" s="50">
        <v>39376.0</v>
      </c>
      <c r="I1801" s="98">
        <f t="shared" si="3"/>
        <v>0.2275462169</v>
      </c>
      <c r="J1801" s="50">
        <v>51951.0</v>
      </c>
      <c r="K1801" s="98">
        <f t="shared" si="4"/>
        <v>0.3193569687</v>
      </c>
      <c r="L1801" s="98">
        <f t="shared" si="7"/>
        <v>2.335751894</v>
      </c>
    </row>
    <row r="1802">
      <c r="A1802" s="20" t="s">
        <v>495</v>
      </c>
      <c r="B1802" s="29" t="s">
        <v>2353</v>
      </c>
      <c r="C1802" s="50">
        <v>16903.0</v>
      </c>
      <c r="D1802" s="50">
        <v>26650.0</v>
      </c>
      <c r="E1802" s="98">
        <f t="shared" si="6"/>
        <v>0.5766431994</v>
      </c>
      <c r="F1802" s="50">
        <v>28628.0</v>
      </c>
      <c r="G1802" s="98">
        <f t="shared" si="2"/>
        <v>0.07422138837</v>
      </c>
      <c r="H1802" s="50">
        <v>27980.0</v>
      </c>
      <c r="I1802" s="98">
        <f t="shared" si="3"/>
        <v>-0.02263518234</v>
      </c>
      <c r="J1802" s="50">
        <v>33542.0</v>
      </c>
      <c r="K1802" s="98">
        <f t="shared" si="4"/>
        <v>0.1987848463</v>
      </c>
      <c r="L1802" s="98">
        <f t="shared" si="7"/>
        <v>0.9843814707</v>
      </c>
    </row>
    <row r="1803">
      <c r="A1803" s="20" t="s">
        <v>1095</v>
      </c>
      <c r="B1803" s="29" t="s">
        <v>2353</v>
      </c>
      <c r="C1803" s="50">
        <v>29444.0</v>
      </c>
      <c r="D1803" s="50">
        <v>41550.0</v>
      </c>
      <c r="E1803" s="98">
        <f t="shared" si="6"/>
        <v>0.4111533759</v>
      </c>
      <c r="F1803" s="50">
        <v>42560.0</v>
      </c>
      <c r="G1803" s="98">
        <f t="shared" si="2"/>
        <v>0.02430806258</v>
      </c>
      <c r="H1803" s="50">
        <v>42094.0</v>
      </c>
      <c r="I1803" s="98">
        <f t="shared" si="3"/>
        <v>-0.01094924812</v>
      </c>
      <c r="J1803" s="50">
        <v>44185.0</v>
      </c>
      <c r="K1803" s="98">
        <f t="shared" si="4"/>
        <v>0.04967453794</v>
      </c>
      <c r="L1803" s="98">
        <f t="shared" si="7"/>
        <v>0.5006452928</v>
      </c>
    </row>
    <row r="1804">
      <c r="A1804" s="20" t="s">
        <v>1316</v>
      </c>
      <c r="B1804" s="29" t="s">
        <v>2353</v>
      </c>
      <c r="C1804" s="50">
        <v>20598.0</v>
      </c>
      <c r="D1804" s="50">
        <v>31189.0</v>
      </c>
      <c r="E1804" s="98">
        <f t="shared" si="6"/>
        <v>0.5141761336</v>
      </c>
      <c r="F1804" s="50">
        <v>33180.0</v>
      </c>
      <c r="G1804" s="98">
        <f t="shared" si="2"/>
        <v>0.06383660906</v>
      </c>
      <c r="H1804" s="50">
        <v>31634.0</v>
      </c>
      <c r="I1804" s="98">
        <f t="shared" si="3"/>
        <v>-0.04659433394</v>
      </c>
      <c r="J1804" s="50">
        <v>33281.0</v>
      </c>
      <c r="K1804" s="98">
        <f t="shared" si="4"/>
        <v>0.05206423468</v>
      </c>
      <c r="L1804" s="98">
        <f t="shared" si="7"/>
        <v>0.6157393922</v>
      </c>
    </row>
    <row r="1805">
      <c r="A1805" s="20" t="s">
        <v>1643</v>
      </c>
      <c r="B1805" s="29" t="s">
        <v>2353</v>
      </c>
      <c r="C1805" s="50">
        <v>16256.0</v>
      </c>
      <c r="D1805" s="50">
        <v>27337.0</v>
      </c>
      <c r="E1805" s="98">
        <f t="shared" si="6"/>
        <v>0.6816560039</v>
      </c>
      <c r="F1805" s="50">
        <v>30117.0</v>
      </c>
      <c r="G1805" s="98">
        <f t="shared" si="2"/>
        <v>0.1016936752</v>
      </c>
      <c r="H1805" s="50">
        <v>33368.0</v>
      </c>
      <c r="I1805" s="98">
        <f t="shared" si="3"/>
        <v>0.1079456785</v>
      </c>
      <c r="J1805" s="50">
        <v>36512.0</v>
      </c>
      <c r="K1805" s="98">
        <f t="shared" si="4"/>
        <v>0.09422200911</v>
      </c>
      <c r="L1805" s="98">
        <f t="shared" si="7"/>
        <v>1.246062992</v>
      </c>
    </row>
    <row r="1806">
      <c r="A1806" s="20" t="s">
        <v>1415</v>
      </c>
      <c r="B1806" s="29" t="s">
        <v>2353</v>
      </c>
      <c r="C1806" s="50">
        <v>14389.0</v>
      </c>
      <c r="D1806" s="50">
        <v>25422.0</v>
      </c>
      <c r="E1806" s="98">
        <f t="shared" si="6"/>
        <v>0.7667662798</v>
      </c>
      <c r="F1806" s="50">
        <v>28329.0</v>
      </c>
      <c r="G1806" s="98">
        <f t="shared" si="2"/>
        <v>0.1143497758</v>
      </c>
      <c r="H1806" s="50">
        <v>33709.0</v>
      </c>
      <c r="I1806" s="98">
        <f t="shared" si="3"/>
        <v>0.1899113982</v>
      </c>
      <c r="J1806" s="50">
        <v>37111.0</v>
      </c>
      <c r="K1806" s="98">
        <f t="shared" si="4"/>
        <v>0.1009226023</v>
      </c>
      <c r="L1806" s="98">
        <f t="shared" si="7"/>
        <v>1.579122941</v>
      </c>
    </row>
    <row r="1807">
      <c r="A1807" s="20" t="s">
        <v>998</v>
      </c>
      <c r="B1807" s="29" t="s">
        <v>2353</v>
      </c>
      <c r="C1807" s="50">
        <v>30713.0</v>
      </c>
      <c r="D1807" s="50">
        <v>47718.0</v>
      </c>
      <c r="E1807" s="98">
        <f t="shared" si="6"/>
        <v>0.5536743399</v>
      </c>
      <c r="F1807" s="50">
        <v>50536.0</v>
      </c>
      <c r="G1807" s="98">
        <f t="shared" si="2"/>
        <v>0.05905528312</v>
      </c>
      <c r="H1807" s="50">
        <v>53418.0</v>
      </c>
      <c r="I1807" s="98">
        <f t="shared" si="3"/>
        <v>0.05702865284</v>
      </c>
      <c r="J1807" s="50">
        <v>58663.0</v>
      </c>
      <c r="K1807" s="98">
        <f t="shared" si="4"/>
        <v>0.09818787675</v>
      </c>
      <c r="L1807" s="98">
        <f t="shared" si="7"/>
        <v>0.9100380946</v>
      </c>
    </row>
    <row r="1808">
      <c r="A1808" s="20" t="s">
        <v>1801</v>
      </c>
      <c r="B1808" s="29" t="s">
        <v>2363</v>
      </c>
      <c r="C1808" s="50">
        <v>10820.0</v>
      </c>
      <c r="D1808" s="50">
        <v>17717.0</v>
      </c>
      <c r="E1808" s="98">
        <f t="shared" si="6"/>
        <v>0.6374306839</v>
      </c>
      <c r="F1808" s="50">
        <v>18298.0</v>
      </c>
      <c r="G1808" s="98">
        <f t="shared" si="2"/>
        <v>0.03279336231</v>
      </c>
      <c r="H1808" s="50">
        <v>19722.0</v>
      </c>
      <c r="I1808" s="98">
        <f t="shared" si="3"/>
        <v>0.07782271286</v>
      </c>
      <c r="J1808" s="50">
        <v>26504.0</v>
      </c>
      <c r="K1808" s="98">
        <f t="shared" si="4"/>
        <v>0.343879931</v>
      </c>
      <c r="L1808" s="98">
        <f t="shared" si="7"/>
        <v>1.449537893</v>
      </c>
    </row>
    <row r="1809">
      <c r="A1809" s="20" t="s">
        <v>319</v>
      </c>
      <c r="B1809" s="29" t="s">
        <v>2363</v>
      </c>
      <c r="C1809" s="50">
        <v>26025.0</v>
      </c>
      <c r="D1809" s="50">
        <v>22667.0</v>
      </c>
      <c r="E1809" s="98">
        <f t="shared" si="6"/>
        <v>-0.1290297791</v>
      </c>
      <c r="F1809" s="50">
        <v>21737.0</v>
      </c>
      <c r="G1809" s="98">
        <f t="shared" si="2"/>
        <v>-0.0410288084</v>
      </c>
      <c r="H1809" s="50">
        <v>21077.0</v>
      </c>
      <c r="I1809" s="98">
        <f t="shared" si="3"/>
        <v>-0.03036297557</v>
      </c>
      <c r="J1809" s="50">
        <v>23151.0</v>
      </c>
      <c r="K1809" s="98">
        <f t="shared" si="4"/>
        <v>0.09840110073</v>
      </c>
      <c r="L1809" s="98">
        <f t="shared" si="7"/>
        <v>-0.1104322767</v>
      </c>
    </row>
    <row r="1810">
      <c r="A1810" s="20" t="s">
        <v>1258</v>
      </c>
      <c r="B1810" s="29" t="s">
        <v>2363</v>
      </c>
      <c r="C1810" s="50">
        <v>9780.0</v>
      </c>
      <c r="D1810" s="50">
        <v>12452.0</v>
      </c>
      <c r="E1810" s="98">
        <f t="shared" si="6"/>
        <v>0.2732106339</v>
      </c>
      <c r="F1810" s="50">
        <v>12046.0</v>
      </c>
      <c r="G1810" s="98">
        <f t="shared" si="2"/>
        <v>-0.03260520398</v>
      </c>
      <c r="H1810" s="50">
        <v>11237.0</v>
      </c>
      <c r="I1810" s="98">
        <f t="shared" si="3"/>
        <v>-0.06715922298</v>
      </c>
      <c r="J1810" s="50">
        <v>11976.0</v>
      </c>
      <c r="K1810" s="98">
        <f t="shared" si="4"/>
        <v>0.06576488387</v>
      </c>
      <c r="L1810" s="98">
        <f t="shared" si="7"/>
        <v>0.2245398773</v>
      </c>
    </row>
    <row r="1811">
      <c r="A1811" s="20" t="s">
        <v>2364</v>
      </c>
      <c r="B1811" s="29" t="s">
        <v>2363</v>
      </c>
      <c r="C1811" s="50">
        <v>5617.0</v>
      </c>
      <c r="D1811" s="50">
        <v>6329.0</v>
      </c>
      <c r="E1811" s="98">
        <f t="shared" si="6"/>
        <v>0.1267580559</v>
      </c>
      <c r="F1811" s="50">
        <v>7218.0</v>
      </c>
      <c r="G1811" s="98">
        <f t="shared" si="2"/>
        <v>0.1404645284</v>
      </c>
      <c r="H1811" s="50">
        <v>7128.0</v>
      </c>
      <c r="I1811" s="98">
        <f t="shared" si="3"/>
        <v>-0.01246882793</v>
      </c>
      <c r="J1811" s="50">
        <v>8358.0</v>
      </c>
      <c r="K1811" s="98">
        <f t="shared" si="4"/>
        <v>0.1725589226</v>
      </c>
      <c r="L1811" s="98">
        <f t="shared" si="7"/>
        <v>0.487982909</v>
      </c>
    </row>
    <row r="1812">
      <c r="A1812" s="20" t="s">
        <v>1386</v>
      </c>
      <c r="B1812" s="29" t="s">
        <v>2363</v>
      </c>
      <c r="C1812" s="50">
        <v>15985.0</v>
      </c>
      <c r="D1812" s="50">
        <v>20809.0</v>
      </c>
      <c r="E1812" s="98">
        <f t="shared" si="6"/>
        <v>0.3017829215</v>
      </c>
      <c r="F1812" s="50">
        <v>28800.0</v>
      </c>
      <c r="G1812" s="98">
        <f t="shared" si="2"/>
        <v>0.3840165313</v>
      </c>
      <c r="H1812" s="50">
        <v>33989.0</v>
      </c>
      <c r="I1812" s="98">
        <f t="shared" si="3"/>
        <v>0.1801736111</v>
      </c>
      <c r="J1812" s="50">
        <v>41116.0</v>
      </c>
      <c r="K1812" s="98">
        <f t="shared" si="4"/>
        <v>0.2096854865</v>
      </c>
      <c r="L1812" s="98">
        <f t="shared" si="7"/>
        <v>1.572161401</v>
      </c>
    </row>
    <row r="1813">
      <c r="A1813" s="20" t="s">
        <v>1429</v>
      </c>
      <c r="B1813" s="29" t="s">
        <v>2363</v>
      </c>
      <c r="C1813" s="50">
        <v>12124.0</v>
      </c>
      <c r="D1813" s="50">
        <v>16336.0</v>
      </c>
      <c r="E1813" s="98">
        <f t="shared" si="6"/>
        <v>0.3474100957</v>
      </c>
      <c r="F1813" s="50">
        <v>18652.0</v>
      </c>
      <c r="G1813" s="98">
        <f t="shared" si="2"/>
        <v>0.1417727718</v>
      </c>
      <c r="H1813" s="50">
        <v>22870.0</v>
      </c>
      <c r="I1813" s="98">
        <f t="shared" si="3"/>
        <v>0.2261419687</v>
      </c>
      <c r="J1813" s="50">
        <v>28498.0</v>
      </c>
      <c r="K1813" s="98">
        <f t="shared" si="4"/>
        <v>0.2460865763</v>
      </c>
      <c r="L1813" s="98">
        <f t="shared" si="7"/>
        <v>1.350544375</v>
      </c>
    </row>
    <row r="1814">
      <c r="A1814" s="20" t="s">
        <v>1170</v>
      </c>
      <c r="B1814" s="29" t="s">
        <v>2363</v>
      </c>
      <c r="C1814" s="50">
        <v>10005.0</v>
      </c>
      <c r="D1814" s="50">
        <v>27387.0</v>
      </c>
      <c r="E1814" s="98">
        <f t="shared" si="6"/>
        <v>1.737331334</v>
      </c>
      <c r="F1814" s="50">
        <v>28265.0</v>
      </c>
      <c r="G1814" s="98">
        <f t="shared" si="2"/>
        <v>0.0320590061</v>
      </c>
      <c r="H1814" s="50">
        <v>26827.0</v>
      </c>
      <c r="I1814" s="98">
        <f t="shared" si="3"/>
        <v>-0.05087564125</v>
      </c>
      <c r="J1814" s="50">
        <v>31131.0</v>
      </c>
      <c r="K1814" s="98">
        <f t="shared" si="4"/>
        <v>0.1604353823</v>
      </c>
      <c r="L1814" s="98">
        <f t="shared" si="7"/>
        <v>2.111544228</v>
      </c>
    </row>
    <row r="1815">
      <c r="A1815" s="20" t="s">
        <v>2365</v>
      </c>
      <c r="B1815" s="29" t="s">
        <v>2363</v>
      </c>
      <c r="C1815" s="50">
        <v>11859.0</v>
      </c>
      <c r="D1815" s="50">
        <v>10825.0</v>
      </c>
      <c r="E1815" s="98">
        <f t="shared" si="6"/>
        <v>-0.08719116283</v>
      </c>
      <c r="F1815" s="50">
        <v>10241.0</v>
      </c>
      <c r="G1815" s="98">
        <f t="shared" si="2"/>
        <v>-0.05394919169</v>
      </c>
      <c r="H1815" s="50">
        <v>8935.0</v>
      </c>
      <c r="I1815" s="98">
        <f t="shared" si="3"/>
        <v>-0.1275266087</v>
      </c>
      <c r="J1815" s="50">
        <v>9880.0</v>
      </c>
      <c r="K1815" s="98">
        <f t="shared" si="4"/>
        <v>0.10576385</v>
      </c>
      <c r="L1815" s="98">
        <f t="shared" si="7"/>
        <v>-0.166877477</v>
      </c>
    </row>
    <row r="1816">
      <c r="A1816" s="20" t="s">
        <v>814</v>
      </c>
      <c r="B1816" s="29" t="s">
        <v>2363</v>
      </c>
      <c r="C1816" s="50">
        <v>22103.0</v>
      </c>
      <c r="D1816" s="50">
        <v>23971.0</v>
      </c>
      <c r="E1816" s="98">
        <f t="shared" si="6"/>
        <v>0.08451341447</v>
      </c>
      <c r="F1816" s="50">
        <v>24361.0</v>
      </c>
      <c r="G1816" s="98">
        <f t="shared" si="2"/>
        <v>0.01626965917</v>
      </c>
      <c r="H1816" s="50">
        <v>26132.0</v>
      </c>
      <c r="I1816" s="98">
        <f t="shared" si="3"/>
        <v>0.0726981651</v>
      </c>
      <c r="J1816" s="50">
        <v>25978.0</v>
      </c>
      <c r="K1816" s="98">
        <f t="shared" si="4"/>
        <v>-0.005893157814</v>
      </c>
      <c r="L1816" s="98">
        <f t="shared" si="7"/>
        <v>0.175315568</v>
      </c>
    </row>
    <row r="1817">
      <c r="A1817" s="20" t="s">
        <v>1859</v>
      </c>
      <c r="B1817" s="29" t="s">
        <v>2363</v>
      </c>
      <c r="C1817" s="50">
        <v>10019.0</v>
      </c>
      <c r="D1817" s="50">
        <v>19838.0</v>
      </c>
      <c r="E1817" s="98">
        <f t="shared" si="6"/>
        <v>0.9800379279</v>
      </c>
      <c r="F1817" s="50">
        <v>21488.0</v>
      </c>
      <c r="G1817" s="98">
        <f t="shared" si="2"/>
        <v>0.08317370703</v>
      </c>
      <c r="H1817" s="50">
        <v>29223.0</v>
      </c>
      <c r="I1817" s="98">
        <f t="shared" si="3"/>
        <v>0.3599683544</v>
      </c>
      <c r="J1817" s="50">
        <v>35127.0</v>
      </c>
      <c r="K1817" s="98">
        <f t="shared" si="4"/>
        <v>0.2020326455</v>
      </c>
      <c r="L1817" s="98">
        <f t="shared" si="7"/>
        <v>2.506038527</v>
      </c>
    </row>
    <row r="1818">
      <c r="A1818" s="20" t="s">
        <v>2366</v>
      </c>
      <c r="B1818" s="29" t="s">
        <v>2363</v>
      </c>
      <c r="C1818" s="50">
        <v>7956.0</v>
      </c>
      <c r="D1818" s="50">
        <v>10540.0</v>
      </c>
      <c r="E1818" s="98">
        <f t="shared" si="6"/>
        <v>0.3247863248</v>
      </c>
      <c r="F1818" s="50">
        <v>10039.0</v>
      </c>
      <c r="G1818" s="98">
        <f t="shared" si="2"/>
        <v>-0.04753320683</v>
      </c>
      <c r="H1818" s="50">
        <v>9025.0</v>
      </c>
      <c r="I1818" s="98">
        <f t="shared" si="3"/>
        <v>-0.1010060763</v>
      </c>
      <c r="J1818" s="50">
        <v>9928.0</v>
      </c>
      <c r="K1818" s="98">
        <f t="shared" si="4"/>
        <v>0.1000554017</v>
      </c>
      <c r="L1818" s="98">
        <f t="shared" si="7"/>
        <v>0.2478632479</v>
      </c>
    </row>
    <row r="1819">
      <c r="A1819" s="20" t="s">
        <v>2367</v>
      </c>
      <c r="B1819" s="29" t="s">
        <v>2363</v>
      </c>
      <c r="C1819" s="50">
        <v>88496.0</v>
      </c>
      <c r="D1819" s="50">
        <v>104844.0</v>
      </c>
      <c r="E1819" s="98">
        <f t="shared" si="6"/>
        <v>0.1847315133</v>
      </c>
      <c r="F1819" s="50">
        <v>112557.0</v>
      </c>
      <c r="G1819" s="98">
        <f t="shared" si="2"/>
        <v>0.07356644157</v>
      </c>
      <c r="H1819" s="50">
        <v>121411.0</v>
      </c>
      <c r="I1819" s="98">
        <f t="shared" si="3"/>
        <v>0.07866236662</v>
      </c>
      <c r="J1819" s="50">
        <v>128473.0</v>
      </c>
      <c r="K1819" s="98">
        <f t="shared" si="4"/>
        <v>0.05816606403</v>
      </c>
      <c r="L1819" s="98">
        <f t="shared" si="7"/>
        <v>0.4517379317</v>
      </c>
    </row>
    <row r="1820">
      <c r="A1820" s="20" t="s">
        <v>1906</v>
      </c>
      <c r="B1820" s="29" t="s">
        <v>2363</v>
      </c>
      <c r="C1820" s="50">
        <v>13373.0</v>
      </c>
      <c r="D1820" s="50">
        <v>23504.0</v>
      </c>
      <c r="E1820" s="98">
        <f t="shared" si="6"/>
        <v>0.7575712256</v>
      </c>
      <c r="F1820" s="50">
        <v>23286.0</v>
      </c>
      <c r="G1820" s="98">
        <f t="shared" si="2"/>
        <v>-0.009275017018</v>
      </c>
      <c r="H1820" s="50">
        <v>24313.0</v>
      </c>
      <c r="I1820" s="98">
        <f t="shared" si="3"/>
        <v>0.04410375333</v>
      </c>
      <c r="J1820" s="50">
        <v>24657.0</v>
      </c>
      <c r="K1820" s="98">
        <f t="shared" si="4"/>
        <v>0.01414880928</v>
      </c>
      <c r="L1820" s="98">
        <f t="shared" si="7"/>
        <v>0.8437897256</v>
      </c>
    </row>
    <row r="1821">
      <c r="A1821" s="20" t="s">
        <v>532</v>
      </c>
      <c r="B1821" s="29" t="s">
        <v>2363</v>
      </c>
      <c r="C1821" s="50">
        <v>6987.0</v>
      </c>
      <c r="D1821" s="50">
        <v>9009.0</v>
      </c>
      <c r="E1821" s="98">
        <f t="shared" si="6"/>
        <v>0.28939459</v>
      </c>
      <c r="F1821" s="50">
        <v>9193.0</v>
      </c>
      <c r="G1821" s="98">
        <f t="shared" si="2"/>
        <v>0.02042402042</v>
      </c>
      <c r="H1821" s="50">
        <v>9577.0</v>
      </c>
      <c r="I1821" s="98">
        <f t="shared" si="3"/>
        <v>0.04177091265</v>
      </c>
      <c r="J1821" s="50">
        <v>10904.0</v>
      </c>
      <c r="K1821" s="98">
        <f t="shared" si="4"/>
        <v>0.1385611361</v>
      </c>
      <c r="L1821" s="98">
        <f t="shared" si="7"/>
        <v>0.5606125662</v>
      </c>
    </row>
    <row r="1822">
      <c r="A1822" s="20" t="s">
        <v>2368</v>
      </c>
      <c r="B1822" s="29" t="s">
        <v>2363</v>
      </c>
      <c r="C1822" s="50">
        <v>14808.0</v>
      </c>
      <c r="D1822" s="50">
        <v>19399.0</v>
      </c>
      <c r="E1822" s="98">
        <f t="shared" si="6"/>
        <v>0.3100351162</v>
      </c>
      <c r="F1822" s="50">
        <v>20782.0</v>
      </c>
      <c r="G1822" s="98">
        <f t="shared" si="2"/>
        <v>0.07129233466</v>
      </c>
      <c r="H1822" s="50">
        <v>21775.0</v>
      </c>
      <c r="I1822" s="98">
        <f t="shared" si="3"/>
        <v>0.04778173419</v>
      </c>
      <c r="J1822" s="50">
        <v>24083.0</v>
      </c>
      <c r="K1822" s="98">
        <f t="shared" si="4"/>
        <v>0.1059931114</v>
      </c>
      <c r="L1822" s="98">
        <f t="shared" si="7"/>
        <v>0.6263506213</v>
      </c>
    </row>
    <row r="1823">
      <c r="A1823" s="20" t="s">
        <v>1395</v>
      </c>
      <c r="B1823" s="29" t="s">
        <v>2363</v>
      </c>
      <c r="C1823" s="50">
        <v>12894.0</v>
      </c>
      <c r="D1823" s="50">
        <v>15625.0</v>
      </c>
      <c r="E1823" s="98">
        <f t="shared" si="6"/>
        <v>0.2118039398</v>
      </c>
      <c r="F1823" s="50">
        <v>17344.0</v>
      </c>
      <c r="G1823" s="98">
        <f t="shared" si="2"/>
        <v>0.110016</v>
      </c>
      <c r="H1823" s="50">
        <v>16801.0</v>
      </c>
      <c r="I1823" s="98">
        <f t="shared" si="3"/>
        <v>-0.03130765683</v>
      </c>
      <c r="J1823" s="50">
        <v>18959.0</v>
      </c>
      <c r="K1823" s="98">
        <f t="shared" si="4"/>
        <v>0.1284447354</v>
      </c>
      <c r="L1823" s="98">
        <f t="shared" si="7"/>
        <v>0.4703738173</v>
      </c>
    </row>
    <row r="1824">
      <c r="A1824" s="20" t="s">
        <v>2369</v>
      </c>
      <c r="B1824" s="29" t="s">
        <v>2363</v>
      </c>
      <c r="C1824" s="50">
        <v>14109.0</v>
      </c>
      <c r="D1824" s="50">
        <v>16076.0</v>
      </c>
      <c r="E1824" s="98">
        <f t="shared" si="6"/>
        <v>0.1394145581</v>
      </c>
      <c r="F1824" s="50">
        <v>17438.0</v>
      </c>
      <c r="G1824" s="98">
        <f t="shared" si="2"/>
        <v>0.0847225678</v>
      </c>
      <c r="H1824" s="50">
        <v>17359.0</v>
      </c>
      <c r="I1824" s="98">
        <f t="shared" si="3"/>
        <v>-0.004530336048</v>
      </c>
      <c r="J1824" s="50">
        <v>17330.0</v>
      </c>
      <c r="K1824" s="98">
        <f t="shared" si="4"/>
        <v>-0.001670603145</v>
      </c>
      <c r="L1824" s="98">
        <f t="shared" si="7"/>
        <v>0.2282939967</v>
      </c>
    </row>
    <row r="1825">
      <c r="A1825" s="20" t="s">
        <v>1330</v>
      </c>
      <c r="B1825" s="29" t="s">
        <v>2363</v>
      </c>
      <c r="C1825" s="50">
        <v>4538.0</v>
      </c>
      <c r="D1825" s="50">
        <v>9327.0</v>
      </c>
      <c r="E1825" s="98">
        <f t="shared" si="6"/>
        <v>1.05531071</v>
      </c>
      <c r="F1825" s="50">
        <v>10094.0</v>
      </c>
      <c r="G1825" s="98">
        <f t="shared" si="2"/>
        <v>0.08223437332</v>
      </c>
      <c r="H1825" s="50">
        <v>11440.0</v>
      </c>
      <c r="I1825" s="98">
        <f t="shared" si="3"/>
        <v>0.1333465425</v>
      </c>
      <c r="J1825" s="50">
        <v>15592.0</v>
      </c>
      <c r="K1825" s="98">
        <f t="shared" si="4"/>
        <v>0.3629370629</v>
      </c>
      <c r="L1825" s="98">
        <f t="shared" si="7"/>
        <v>2.435874835</v>
      </c>
    </row>
    <row r="1826">
      <c r="A1826" s="20" t="s">
        <v>2169</v>
      </c>
      <c r="B1826" s="29" t="s">
        <v>2363</v>
      </c>
      <c r="C1826" s="50">
        <v>79026.0</v>
      </c>
      <c r="D1826" s="50">
        <v>149478.0</v>
      </c>
      <c r="E1826" s="98">
        <f t="shared" si="6"/>
        <v>0.891504062</v>
      </c>
      <c r="F1826" s="50">
        <v>167815.0</v>
      </c>
      <c r="G1826" s="98">
        <f t="shared" si="2"/>
        <v>0.1226735707</v>
      </c>
      <c r="H1826" s="50">
        <v>222854.0</v>
      </c>
      <c r="I1826" s="98">
        <f t="shared" si="3"/>
        <v>0.3279742574</v>
      </c>
      <c r="J1826" s="50">
        <v>257592.0</v>
      </c>
      <c r="K1826" s="98">
        <f t="shared" si="4"/>
        <v>0.1558778393</v>
      </c>
      <c r="L1826" s="98">
        <f t="shared" si="7"/>
        <v>2.259585453</v>
      </c>
    </row>
    <row r="1827">
      <c r="A1827" s="20" t="s">
        <v>603</v>
      </c>
      <c r="B1827" s="29" t="s">
        <v>2363</v>
      </c>
      <c r="C1827" s="50">
        <v>14813.0</v>
      </c>
      <c r="D1827" s="50">
        <v>15434.0</v>
      </c>
      <c r="E1827" s="98">
        <f t="shared" si="6"/>
        <v>0.04192263552</v>
      </c>
      <c r="F1827" s="50">
        <v>15370.0</v>
      </c>
      <c r="G1827" s="98">
        <f t="shared" si="2"/>
        <v>-0.004146689128</v>
      </c>
      <c r="H1827" s="50">
        <v>14213.0</v>
      </c>
      <c r="I1827" s="98">
        <f t="shared" si="3"/>
        <v>-0.07527651269</v>
      </c>
      <c r="J1827" s="50">
        <v>14588.0</v>
      </c>
      <c r="K1827" s="98">
        <f t="shared" si="4"/>
        <v>0.02638429607</v>
      </c>
      <c r="L1827" s="98">
        <f t="shared" si="7"/>
        <v>-0.0151893607</v>
      </c>
    </row>
    <row r="1828">
      <c r="A1828" s="20" t="s">
        <v>1091</v>
      </c>
      <c r="B1828" s="29" t="s">
        <v>2363</v>
      </c>
      <c r="C1828" s="50">
        <v>8498.0</v>
      </c>
      <c r="D1828" s="50">
        <v>10093.0</v>
      </c>
      <c r="E1828" s="98">
        <f t="shared" si="6"/>
        <v>0.1876912215</v>
      </c>
      <c r="F1828" s="50">
        <v>10198.0</v>
      </c>
      <c r="G1828" s="98">
        <f t="shared" si="2"/>
        <v>0.01040324978</v>
      </c>
      <c r="H1828" s="50">
        <v>10106.0</v>
      </c>
      <c r="I1828" s="98">
        <f t="shared" si="3"/>
        <v>-0.009021376741</v>
      </c>
      <c r="J1828" s="50">
        <v>10261.0</v>
      </c>
      <c r="K1828" s="98">
        <f t="shared" si="4"/>
        <v>0.01533742331</v>
      </c>
      <c r="L1828" s="98">
        <f t="shared" si="7"/>
        <v>0.207460579</v>
      </c>
    </row>
    <row r="1829">
      <c r="A1829" s="20" t="s">
        <v>2370</v>
      </c>
      <c r="B1829" s="29" t="s">
        <v>2363</v>
      </c>
      <c r="C1829" s="50">
        <v>12460.0</v>
      </c>
      <c r="D1829" s="50">
        <v>19955.0</v>
      </c>
      <c r="E1829" s="98">
        <f t="shared" si="6"/>
        <v>0.6015248796</v>
      </c>
      <c r="F1829" s="50">
        <v>19342.0</v>
      </c>
      <c r="G1829" s="98">
        <f t="shared" si="2"/>
        <v>-0.03071911802</v>
      </c>
      <c r="H1829" s="50">
        <v>18491.0</v>
      </c>
      <c r="I1829" s="98">
        <f t="shared" si="3"/>
        <v>-0.04399751835</v>
      </c>
      <c r="J1829" s="50">
        <v>19718.0</v>
      </c>
      <c r="K1829" s="98">
        <f t="shared" si="4"/>
        <v>0.06635660592</v>
      </c>
      <c r="L1829" s="98">
        <f t="shared" si="7"/>
        <v>0.5825040128</v>
      </c>
    </row>
    <row r="1830">
      <c r="A1830" s="20" t="s">
        <v>2371</v>
      </c>
      <c r="B1830" s="29" t="s">
        <v>2363</v>
      </c>
      <c r="C1830" s="50">
        <v>15118.0</v>
      </c>
      <c r="D1830" s="50">
        <v>27721.0</v>
      </c>
      <c r="E1830" s="98">
        <f t="shared" si="6"/>
        <v>0.8336420161</v>
      </c>
      <c r="F1830" s="50">
        <v>29983.0</v>
      </c>
      <c r="G1830" s="98">
        <f t="shared" si="2"/>
        <v>0.08159878792</v>
      </c>
      <c r="H1830" s="50">
        <v>31405.0</v>
      </c>
      <c r="I1830" s="98">
        <f t="shared" si="3"/>
        <v>0.04742687523</v>
      </c>
      <c r="J1830" s="50">
        <v>34920.0</v>
      </c>
      <c r="K1830" s="98">
        <f t="shared" si="4"/>
        <v>0.1119248527</v>
      </c>
      <c r="L1830" s="98">
        <f t="shared" si="7"/>
        <v>1.309829343</v>
      </c>
    </row>
    <row r="1831">
      <c r="A1831" s="20" t="s">
        <v>1143</v>
      </c>
      <c r="B1831" s="29" t="s">
        <v>2363</v>
      </c>
      <c r="C1831" s="50">
        <v>31871.0</v>
      </c>
      <c r="D1831" s="50">
        <v>30257.0</v>
      </c>
      <c r="E1831" s="98">
        <f t="shared" si="6"/>
        <v>-0.05064164915</v>
      </c>
      <c r="F1831" s="50">
        <v>31499.0</v>
      </c>
      <c r="G1831" s="98">
        <f t="shared" si="2"/>
        <v>0.04104835245</v>
      </c>
      <c r="H1831" s="50">
        <v>28891.0</v>
      </c>
      <c r="I1831" s="98">
        <f t="shared" si="3"/>
        <v>-0.08279627925</v>
      </c>
      <c r="J1831" s="50">
        <v>30322.0</v>
      </c>
      <c r="K1831" s="98">
        <f t="shared" si="4"/>
        <v>0.04953099581</v>
      </c>
      <c r="L1831" s="98">
        <f t="shared" si="7"/>
        <v>-0.04860217753</v>
      </c>
    </row>
    <row r="1832">
      <c r="A1832" s="20" t="s">
        <v>323</v>
      </c>
      <c r="B1832" s="29" t="s">
        <v>2363</v>
      </c>
      <c r="C1832" s="50">
        <v>17178.0</v>
      </c>
      <c r="D1832" s="50">
        <v>20491.0</v>
      </c>
      <c r="E1832" s="98">
        <f t="shared" si="6"/>
        <v>0.1928629643</v>
      </c>
      <c r="F1832" s="50">
        <v>20641.0</v>
      </c>
      <c r="G1832" s="98">
        <f t="shared" si="2"/>
        <v>0.007320286955</v>
      </c>
      <c r="H1832" s="50">
        <v>21796.0</v>
      </c>
      <c r="I1832" s="98">
        <f t="shared" si="3"/>
        <v>0.05595659125</v>
      </c>
      <c r="J1832" s="50">
        <v>23892.0</v>
      </c>
      <c r="K1832" s="98">
        <f t="shared" si="4"/>
        <v>0.09616443384</v>
      </c>
      <c r="L1832" s="98">
        <f t="shared" si="7"/>
        <v>0.39084876</v>
      </c>
    </row>
    <row r="1833">
      <c r="A1833" s="20" t="s">
        <v>1776</v>
      </c>
      <c r="B1833" s="29" t="s">
        <v>2363</v>
      </c>
      <c r="C1833" s="50">
        <v>32685.0</v>
      </c>
      <c r="D1833" s="50">
        <v>41630.0</v>
      </c>
      <c r="E1833" s="98">
        <f t="shared" si="6"/>
        <v>0.2736729387</v>
      </c>
      <c r="F1833" s="50">
        <v>43388.0</v>
      </c>
      <c r="G1833" s="98">
        <f t="shared" si="2"/>
        <v>0.04222916166</v>
      </c>
      <c r="H1833" s="50">
        <v>46528.0</v>
      </c>
      <c r="I1833" s="98">
        <f t="shared" si="3"/>
        <v>0.07237024062</v>
      </c>
      <c r="J1833" s="50">
        <v>44835.0</v>
      </c>
      <c r="K1833" s="98">
        <f t="shared" si="4"/>
        <v>-0.03638669188</v>
      </c>
      <c r="L1833" s="98">
        <f t="shared" si="7"/>
        <v>0.3717301514</v>
      </c>
    </row>
    <row r="1834">
      <c r="A1834" s="20" t="s">
        <v>2372</v>
      </c>
      <c r="B1834" s="29" t="s">
        <v>2363</v>
      </c>
      <c r="C1834" s="50">
        <v>36014.0</v>
      </c>
      <c r="D1834" s="50">
        <v>32629.0</v>
      </c>
      <c r="E1834" s="98">
        <f t="shared" si="6"/>
        <v>-0.09399122563</v>
      </c>
      <c r="F1834" s="50">
        <v>30948.0</v>
      </c>
      <c r="G1834" s="98">
        <f t="shared" si="2"/>
        <v>-0.05151858776</v>
      </c>
      <c r="H1834" s="50">
        <v>28016.0</v>
      </c>
      <c r="I1834" s="98">
        <f t="shared" si="3"/>
        <v>-0.09473956314</v>
      </c>
      <c r="J1834" s="50">
        <v>29240.0</v>
      </c>
      <c r="K1834" s="98">
        <f t="shared" si="4"/>
        <v>0.04368932039</v>
      </c>
      <c r="L1834" s="98">
        <f t="shared" si="7"/>
        <v>-0.1880935192</v>
      </c>
    </row>
    <row r="1835">
      <c r="A1835" s="20" t="s">
        <v>2373</v>
      </c>
      <c r="B1835" s="29" t="s">
        <v>2363</v>
      </c>
      <c r="C1835" s="50">
        <v>12384.0</v>
      </c>
      <c r="D1835" s="50">
        <v>13888.0</v>
      </c>
      <c r="E1835" s="98">
        <f t="shared" si="6"/>
        <v>0.1214470284</v>
      </c>
      <c r="F1835" s="50">
        <v>13369.0</v>
      </c>
      <c r="G1835" s="98">
        <f t="shared" si="2"/>
        <v>-0.03737039171</v>
      </c>
      <c r="H1835" s="50">
        <v>12737.0</v>
      </c>
      <c r="I1835" s="98">
        <f t="shared" si="3"/>
        <v>-0.04727354327</v>
      </c>
      <c r="J1835" s="50">
        <v>14356.0</v>
      </c>
      <c r="K1835" s="98">
        <f t="shared" si="4"/>
        <v>0.1271099945</v>
      </c>
      <c r="L1835" s="98">
        <f t="shared" si="7"/>
        <v>0.1592377261</v>
      </c>
    </row>
    <row r="1836">
      <c r="A1836" s="20" t="s">
        <v>564</v>
      </c>
      <c r="B1836" s="29" t="s">
        <v>2363</v>
      </c>
      <c r="C1836" s="50">
        <v>24005.0</v>
      </c>
      <c r="D1836" s="50">
        <v>31083.0</v>
      </c>
      <c r="E1836" s="98">
        <f t="shared" si="6"/>
        <v>0.2948552385</v>
      </c>
      <c r="F1836" s="50">
        <v>32824.0</v>
      </c>
      <c r="G1836" s="98">
        <f t="shared" si="2"/>
        <v>0.05601132452</v>
      </c>
      <c r="H1836" s="50">
        <v>35119.0</v>
      </c>
      <c r="I1836" s="98">
        <f t="shared" si="3"/>
        <v>0.06991835243</v>
      </c>
      <c r="J1836" s="50">
        <v>39405.0</v>
      </c>
      <c r="K1836" s="98">
        <f t="shared" si="4"/>
        <v>0.1220421994</v>
      </c>
      <c r="L1836" s="98">
        <f t="shared" si="7"/>
        <v>0.641533014</v>
      </c>
    </row>
    <row r="1837">
      <c r="A1837" s="20" t="s">
        <v>1685</v>
      </c>
      <c r="B1837" s="29" t="s">
        <v>2363</v>
      </c>
      <c r="C1837" s="50">
        <v>4592.0</v>
      </c>
      <c r="D1837" s="50">
        <v>8322.0</v>
      </c>
      <c r="E1837" s="98">
        <f t="shared" si="6"/>
        <v>0.81228223</v>
      </c>
      <c r="F1837" s="50">
        <v>9753.0</v>
      </c>
      <c r="G1837" s="98">
        <f t="shared" si="2"/>
        <v>0.1719538572</v>
      </c>
      <c r="H1837" s="50">
        <v>9717.0</v>
      </c>
      <c r="I1837" s="98">
        <f t="shared" si="3"/>
        <v>-0.003691171947</v>
      </c>
      <c r="J1837" s="50">
        <v>11552.0</v>
      </c>
      <c r="K1837" s="98">
        <f t="shared" si="4"/>
        <v>0.1888442935</v>
      </c>
      <c r="L1837" s="98">
        <f t="shared" si="7"/>
        <v>1.515679443</v>
      </c>
    </row>
    <row r="1838">
      <c r="A1838" s="20" t="s">
        <v>2374</v>
      </c>
      <c r="B1838" s="29" t="s">
        <v>2363</v>
      </c>
      <c r="C1838" s="50">
        <v>10187.0</v>
      </c>
      <c r="D1838" s="50">
        <v>13650.0</v>
      </c>
      <c r="E1838" s="98">
        <f t="shared" si="6"/>
        <v>0.3399430647</v>
      </c>
      <c r="F1838" s="50">
        <v>15056.0</v>
      </c>
      <c r="G1838" s="98">
        <f t="shared" si="2"/>
        <v>0.103003663</v>
      </c>
      <c r="H1838" s="50">
        <v>16616.0</v>
      </c>
      <c r="I1838" s="98">
        <f t="shared" si="3"/>
        <v>0.1036131775</v>
      </c>
      <c r="J1838" s="50">
        <v>18611.0</v>
      </c>
      <c r="K1838" s="98">
        <f t="shared" si="4"/>
        <v>0.1200649976</v>
      </c>
      <c r="L1838" s="98">
        <f t="shared" si="7"/>
        <v>0.8269362914</v>
      </c>
    </row>
    <row r="1839">
      <c r="A1839" s="20" t="s">
        <v>674</v>
      </c>
      <c r="B1839" s="29" t="s">
        <v>2363</v>
      </c>
      <c r="C1839" s="50">
        <f>23642+5187</f>
        <v>28829</v>
      </c>
      <c r="D1839" s="50">
        <v>89267.0</v>
      </c>
      <c r="E1839" s="98">
        <f t="shared" si="6"/>
        <v>2.096430677</v>
      </c>
      <c r="F1839" s="50">
        <v>115954.0</v>
      </c>
      <c r="G1839" s="98">
        <f t="shared" si="2"/>
        <v>0.2989570614</v>
      </c>
      <c r="H1839" s="50">
        <v>159497.0</v>
      </c>
      <c r="I1839" s="98">
        <f t="shared" si="3"/>
        <v>0.3755196026</v>
      </c>
      <c r="J1839" s="50">
        <v>180478.0</v>
      </c>
      <c r="K1839" s="98">
        <f t="shared" si="4"/>
        <v>0.1315447939</v>
      </c>
      <c r="L1839" s="98">
        <f t="shared" si="7"/>
        <v>5.260293455</v>
      </c>
    </row>
    <row r="1840">
      <c r="A1840" s="20" t="s">
        <v>654</v>
      </c>
      <c r="B1840" s="29" t="s">
        <v>2363</v>
      </c>
      <c r="C1840" s="50">
        <v>9098.0</v>
      </c>
      <c r="D1840" s="50">
        <v>10778.0</v>
      </c>
      <c r="E1840" s="98">
        <f t="shared" si="6"/>
        <v>0.1846559683</v>
      </c>
      <c r="F1840" s="50">
        <v>10454.0</v>
      </c>
      <c r="G1840" s="98">
        <f t="shared" si="2"/>
        <v>-0.03006123585</v>
      </c>
      <c r="H1840" s="50">
        <v>9673.0</v>
      </c>
      <c r="I1840" s="98">
        <f t="shared" si="3"/>
        <v>-0.07470824565</v>
      </c>
      <c r="J1840" s="50">
        <v>11231.0</v>
      </c>
      <c r="K1840" s="98">
        <f t="shared" si="4"/>
        <v>0.1610668872</v>
      </c>
      <c r="L1840" s="98">
        <f t="shared" si="7"/>
        <v>0.2344471312</v>
      </c>
    </row>
    <row r="1841">
      <c r="A1841" s="20" t="s">
        <v>1687</v>
      </c>
      <c r="B1841" s="29" t="s">
        <v>2363</v>
      </c>
      <c r="C1841" s="50">
        <v>14793.0</v>
      </c>
      <c r="D1841" s="50">
        <v>17521.0</v>
      </c>
      <c r="E1841" s="98">
        <f t="shared" si="6"/>
        <v>0.184411546</v>
      </c>
      <c r="F1841" s="50">
        <v>17291.0</v>
      </c>
      <c r="G1841" s="98">
        <f t="shared" si="2"/>
        <v>-0.01312710462</v>
      </c>
      <c r="H1841" s="50">
        <v>16213.0</v>
      </c>
      <c r="I1841" s="98">
        <f t="shared" si="3"/>
        <v>-0.06234457232</v>
      </c>
      <c r="J1841" s="50">
        <v>17806.0</v>
      </c>
      <c r="K1841" s="98">
        <f t="shared" si="4"/>
        <v>0.09825448714</v>
      </c>
      <c r="L1841" s="98">
        <f t="shared" si="7"/>
        <v>0.203677415</v>
      </c>
    </row>
    <row r="1842">
      <c r="A1842" s="20" t="s">
        <v>2375</v>
      </c>
      <c r="B1842" s="29" t="s">
        <v>2363</v>
      </c>
      <c r="C1842" s="50">
        <v>20610.0</v>
      </c>
      <c r="D1842" s="50">
        <v>23587.0</v>
      </c>
      <c r="E1842" s="98">
        <f t="shared" si="6"/>
        <v>0.1444444444</v>
      </c>
      <c r="F1842" s="50">
        <v>22918.0</v>
      </c>
      <c r="G1842" s="98">
        <f t="shared" si="2"/>
        <v>-0.02836308136</v>
      </c>
      <c r="H1842" s="50">
        <v>24117.0</v>
      </c>
      <c r="I1842" s="98">
        <f t="shared" si="3"/>
        <v>0.0523169561</v>
      </c>
      <c r="J1842" s="50">
        <v>28523.0</v>
      </c>
      <c r="K1842" s="98">
        <f t="shared" si="4"/>
        <v>0.1826927064</v>
      </c>
      <c r="L1842" s="98">
        <f t="shared" si="7"/>
        <v>0.383939835</v>
      </c>
    </row>
    <row r="1843">
      <c r="A1843" s="20" t="s">
        <v>2179</v>
      </c>
      <c r="B1843" s="29" t="s">
        <v>2363</v>
      </c>
      <c r="C1843" s="50">
        <v>26053.0</v>
      </c>
      <c r="D1843" s="50">
        <v>25910.0</v>
      </c>
      <c r="E1843" s="98">
        <f t="shared" si="6"/>
        <v>-0.005488811269</v>
      </c>
      <c r="F1843" s="50">
        <v>25386.0</v>
      </c>
      <c r="G1843" s="98">
        <f t="shared" si="2"/>
        <v>-0.02022385179</v>
      </c>
      <c r="H1843" s="50">
        <v>26063.0</v>
      </c>
      <c r="I1843" s="98">
        <f t="shared" si="3"/>
        <v>0.02666824234</v>
      </c>
      <c r="J1843" s="50">
        <v>27699.0</v>
      </c>
      <c r="K1843" s="98">
        <f t="shared" si="4"/>
        <v>0.06277097801</v>
      </c>
      <c r="L1843" s="98">
        <f t="shared" si="7"/>
        <v>0.06317890454</v>
      </c>
    </row>
    <row r="1844">
      <c r="A1844" s="20" t="s">
        <v>1633</v>
      </c>
      <c r="B1844" s="29" t="s">
        <v>2363</v>
      </c>
      <c r="C1844" s="50">
        <v>22142.0</v>
      </c>
      <c r="D1844" s="50">
        <v>25434.0</v>
      </c>
      <c r="E1844" s="98">
        <f t="shared" si="6"/>
        <v>0.148676723</v>
      </c>
      <c r="F1844" s="50">
        <v>27151.0</v>
      </c>
      <c r="G1844" s="98">
        <f t="shared" si="2"/>
        <v>0.06750806008</v>
      </c>
      <c r="H1844" s="50">
        <v>26432.0</v>
      </c>
      <c r="I1844" s="98">
        <f t="shared" si="3"/>
        <v>-0.02648152923</v>
      </c>
      <c r="J1844" s="50">
        <v>25877.0</v>
      </c>
      <c r="K1844" s="98">
        <f t="shared" si="4"/>
        <v>-0.02099727603</v>
      </c>
      <c r="L1844" s="98">
        <f t="shared" si="7"/>
        <v>0.1686839491</v>
      </c>
    </row>
    <row r="1845">
      <c r="A1845" s="20" t="s">
        <v>1871</v>
      </c>
      <c r="B1845" s="29" t="s">
        <v>2363</v>
      </c>
      <c r="C1845" s="50">
        <v>12095.0</v>
      </c>
      <c r="D1845" s="50">
        <v>16527.0</v>
      </c>
      <c r="E1845" s="98">
        <f t="shared" si="6"/>
        <v>0.3664324101</v>
      </c>
      <c r="F1845" s="50">
        <v>16216.0</v>
      </c>
      <c r="G1845" s="98">
        <f t="shared" si="2"/>
        <v>-0.01881769226</v>
      </c>
      <c r="H1845" s="50">
        <v>13613.0</v>
      </c>
      <c r="I1845" s="98">
        <f t="shared" si="3"/>
        <v>-0.1605204736</v>
      </c>
      <c r="J1845" s="50">
        <v>14873.0</v>
      </c>
      <c r="K1845" s="98">
        <f t="shared" si="4"/>
        <v>0.09255858371</v>
      </c>
      <c r="L1845" s="98">
        <f t="shared" si="7"/>
        <v>0.2296816866</v>
      </c>
    </row>
    <row r="1846">
      <c r="A1846" s="20" t="s">
        <v>2035</v>
      </c>
      <c r="B1846" s="29" t="s">
        <v>2363</v>
      </c>
      <c r="C1846" s="50">
        <v>4295.0</v>
      </c>
      <c r="D1846" s="50">
        <v>6224.0</v>
      </c>
      <c r="E1846" s="98">
        <f t="shared" si="6"/>
        <v>0.4491268917</v>
      </c>
      <c r="F1846" s="50">
        <v>6212.0</v>
      </c>
      <c r="G1846" s="98">
        <f t="shared" si="2"/>
        <v>-0.001928020566</v>
      </c>
      <c r="H1846" s="50">
        <v>5555.0</v>
      </c>
      <c r="I1846" s="98">
        <f t="shared" si="3"/>
        <v>-0.1057630393</v>
      </c>
      <c r="J1846" s="50">
        <v>6432.0</v>
      </c>
      <c r="K1846" s="98">
        <f t="shared" si="4"/>
        <v>0.1578757876</v>
      </c>
      <c r="L1846" s="98">
        <f t="shared" si="7"/>
        <v>0.4975552969</v>
      </c>
    </row>
    <row r="1847">
      <c r="A1847" s="20" t="s">
        <v>2376</v>
      </c>
      <c r="B1847" s="29" t="s">
        <v>2363</v>
      </c>
      <c r="C1847" s="50">
        <v>11379.0</v>
      </c>
      <c r="D1847" s="50">
        <v>13908.0</v>
      </c>
      <c r="E1847" s="98">
        <f t="shared" si="6"/>
        <v>0.222251516</v>
      </c>
      <c r="F1847" s="50">
        <v>13482.0</v>
      </c>
      <c r="G1847" s="98">
        <f t="shared" si="2"/>
        <v>-0.03062985332</v>
      </c>
      <c r="H1847" s="50">
        <v>12039.0</v>
      </c>
      <c r="I1847" s="98">
        <f t="shared" si="3"/>
        <v>-0.1070315977</v>
      </c>
      <c r="J1847" s="50">
        <v>12421.0</v>
      </c>
      <c r="K1847" s="98">
        <f t="shared" si="4"/>
        <v>0.03173021015</v>
      </c>
      <c r="L1847" s="98">
        <f t="shared" si="7"/>
        <v>0.09157219439</v>
      </c>
    </row>
    <row r="1848">
      <c r="A1848" s="20" t="s">
        <v>1227</v>
      </c>
      <c r="B1848" s="29" t="s">
        <v>2363</v>
      </c>
      <c r="C1848" s="50">
        <v>12008.0</v>
      </c>
      <c r="D1848" s="50">
        <v>15036.0</v>
      </c>
      <c r="E1848" s="98">
        <f t="shared" si="6"/>
        <v>0.2521652232</v>
      </c>
      <c r="F1848" s="50">
        <v>14955.0</v>
      </c>
      <c r="G1848" s="98">
        <f t="shared" si="2"/>
        <v>-0.00538707103</v>
      </c>
      <c r="H1848" s="50">
        <v>13589.0</v>
      </c>
      <c r="I1848" s="98">
        <f t="shared" si="3"/>
        <v>-0.09134068873</v>
      </c>
      <c r="J1848" s="50">
        <v>15082.0</v>
      </c>
      <c r="K1848" s="98">
        <f t="shared" si="4"/>
        <v>0.1098682758</v>
      </c>
      <c r="L1848" s="98">
        <f t="shared" si="7"/>
        <v>0.2559960027</v>
      </c>
    </row>
    <row r="1849">
      <c r="A1849" s="20" t="s">
        <v>1132</v>
      </c>
      <c r="B1849" s="29" t="s">
        <v>2363</v>
      </c>
      <c r="C1849" s="50">
        <v>15846.0</v>
      </c>
      <c r="D1849" s="50">
        <v>5210.0</v>
      </c>
      <c r="E1849" s="98">
        <f t="shared" si="6"/>
        <v>-0.6712104001</v>
      </c>
      <c r="F1849" s="50">
        <v>17677.0</v>
      </c>
      <c r="G1849" s="98">
        <f t="shared" si="2"/>
        <v>2.392898273</v>
      </c>
      <c r="H1849" s="50">
        <v>17914.0</v>
      </c>
      <c r="I1849" s="98">
        <f t="shared" si="3"/>
        <v>0.01340725236</v>
      </c>
      <c r="J1849" s="50">
        <v>18621.0</v>
      </c>
      <c r="K1849" s="98">
        <f t="shared" si="4"/>
        <v>0.03946633918</v>
      </c>
      <c r="L1849" s="98">
        <f t="shared" si="7"/>
        <v>0.1751230594</v>
      </c>
    </row>
    <row r="1850">
      <c r="A1850" s="20" t="s">
        <v>1634</v>
      </c>
      <c r="B1850" s="29" t="s">
        <v>2363</v>
      </c>
      <c r="C1850" s="50">
        <v>7766.0</v>
      </c>
      <c r="D1850" s="50">
        <v>13191.0</v>
      </c>
      <c r="E1850" s="98">
        <f t="shared" si="6"/>
        <v>0.6985578161</v>
      </c>
      <c r="F1850" s="50">
        <v>12230.0</v>
      </c>
      <c r="G1850" s="98">
        <f t="shared" si="2"/>
        <v>-0.0728527026</v>
      </c>
      <c r="H1850" s="50">
        <v>12209.0</v>
      </c>
      <c r="I1850" s="98">
        <f t="shared" si="3"/>
        <v>-0.001717089125</v>
      </c>
      <c r="J1850" s="50">
        <v>12998.0</v>
      </c>
      <c r="K1850" s="98">
        <f t="shared" si="4"/>
        <v>0.06462445737</v>
      </c>
      <c r="L1850" s="98">
        <f t="shared" si="7"/>
        <v>0.6737058975</v>
      </c>
    </row>
    <row r="1851">
      <c r="A1851" s="20" t="s">
        <v>734</v>
      </c>
      <c r="B1851" s="29" t="s">
        <v>2363</v>
      </c>
      <c r="C1851" s="50">
        <v>39124.0</v>
      </c>
      <c r="D1851" s="50">
        <v>94187.0</v>
      </c>
      <c r="E1851" s="98">
        <f t="shared" si="6"/>
        <v>1.407396994</v>
      </c>
      <c r="F1851" s="50">
        <v>112926.0</v>
      </c>
      <c r="G1851" s="98">
        <f t="shared" si="2"/>
        <v>0.1989552698</v>
      </c>
      <c r="H1851" s="50">
        <v>155902.0</v>
      </c>
      <c r="I1851" s="98">
        <f t="shared" si="3"/>
        <v>0.3805678055</v>
      </c>
      <c r="J1851" s="50">
        <v>178468.0</v>
      </c>
      <c r="K1851" s="98">
        <f t="shared" si="4"/>
        <v>0.1447447756</v>
      </c>
      <c r="L1851" s="98">
        <f t="shared" si="7"/>
        <v>3.561599019</v>
      </c>
    </row>
    <row r="1852">
      <c r="A1852" s="20" t="s">
        <v>1483</v>
      </c>
      <c r="B1852" s="29" t="s">
        <v>2363</v>
      </c>
      <c r="C1852" s="50">
        <v>3968.0</v>
      </c>
      <c r="D1852" s="50">
        <v>8704.0</v>
      </c>
      <c r="E1852" s="98">
        <f t="shared" si="6"/>
        <v>1.193548387</v>
      </c>
      <c r="F1852" s="50">
        <v>9075.0</v>
      </c>
      <c r="G1852" s="98">
        <f t="shared" si="2"/>
        <v>0.04262408088</v>
      </c>
      <c r="H1852" s="50">
        <v>10486.0</v>
      </c>
      <c r="I1852" s="98">
        <f t="shared" si="3"/>
        <v>0.1554820937</v>
      </c>
      <c r="J1852" s="50">
        <v>11235.0</v>
      </c>
      <c r="K1852" s="98">
        <f t="shared" si="4"/>
        <v>0.07142857143</v>
      </c>
      <c r="L1852" s="98">
        <f t="shared" si="7"/>
        <v>1.83140121</v>
      </c>
    </row>
    <row r="1853">
      <c r="A1853" s="20" t="s">
        <v>1408</v>
      </c>
      <c r="B1853" s="29" t="s">
        <v>2363</v>
      </c>
      <c r="C1853" s="50">
        <v>14918.0</v>
      </c>
      <c r="D1853" s="50">
        <v>21105.0</v>
      </c>
      <c r="E1853" s="98">
        <f t="shared" si="6"/>
        <v>0.4147338785</v>
      </c>
      <c r="F1853" s="50">
        <v>21494.0</v>
      </c>
      <c r="G1853" s="98">
        <f t="shared" si="2"/>
        <v>0.01843165127</v>
      </c>
      <c r="H1853" s="50">
        <v>23406.0</v>
      </c>
      <c r="I1853" s="98">
        <f t="shared" si="3"/>
        <v>0.08895505723</v>
      </c>
      <c r="J1853" s="50">
        <v>24461.0</v>
      </c>
      <c r="K1853" s="98">
        <f t="shared" si="4"/>
        <v>0.04507391267</v>
      </c>
      <c r="L1853" s="98">
        <f t="shared" si="7"/>
        <v>0.6396970103</v>
      </c>
    </row>
    <row r="1854">
      <c r="A1854" s="20" t="s">
        <v>606</v>
      </c>
      <c r="B1854" s="29" t="s">
        <v>2363</v>
      </c>
      <c r="C1854" s="50">
        <v>10383.0</v>
      </c>
      <c r="D1854" s="50">
        <v>17569.0</v>
      </c>
      <c r="E1854" s="98">
        <f t="shared" si="6"/>
        <v>0.6920928441</v>
      </c>
      <c r="F1854" s="50">
        <v>23593.0</v>
      </c>
      <c r="G1854" s="98">
        <f t="shared" si="2"/>
        <v>0.3428766577</v>
      </c>
      <c r="H1854" s="50">
        <v>26776.0</v>
      </c>
      <c r="I1854" s="98">
        <f t="shared" si="3"/>
        <v>0.1349128979</v>
      </c>
      <c r="J1854" s="50">
        <v>28726.0</v>
      </c>
      <c r="K1854" s="98">
        <f t="shared" si="4"/>
        <v>0.07282641171</v>
      </c>
      <c r="L1854" s="98">
        <f t="shared" si="7"/>
        <v>1.766637773</v>
      </c>
    </row>
    <row r="1855">
      <c r="A1855" s="20" t="s">
        <v>916</v>
      </c>
      <c r="B1855" s="29" t="s">
        <v>2363</v>
      </c>
      <c r="C1855" s="50">
        <v>2181.0</v>
      </c>
      <c r="D1855" s="50">
        <v>6033.0</v>
      </c>
      <c r="E1855" s="98">
        <f t="shared" si="6"/>
        <v>1.766162311</v>
      </c>
      <c r="F1855" s="50">
        <v>5707.0</v>
      </c>
      <c r="G1855" s="98">
        <f t="shared" si="2"/>
        <v>-0.05403613459</v>
      </c>
      <c r="H1855" s="50">
        <v>5258.0</v>
      </c>
      <c r="I1855" s="98">
        <f t="shared" si="3"/>
        <v>-0.07867531102</v>
      </c>
      <c r="J1855" s="50">
        <v>5849.0</v>
      </c>
      <c r="K1855" s="98">
        <f t="shared" si="4"/>
        <v>0.1124001521</v>
      </c>
      <c r="L1855" s="98">
        <f t="shared" si="7"/>
        <v>1.681797341</v>
      </c>
    </row>
    <row r="1856">
      <c r="A1856" s="20" t="s">
        <v>1563</v>
      </c>
      <c r="B1856" s="29" t="s">
        <v>2363</v>
      </c>
      <c r="C1856" s="50">
        <v>26960.0</v>
      </c>
      <c r="D1856" s="50">
        <v>25908.0</v>
      </c>
      <c r="E1856" s="98">
        <f t="shared" si="6"/>
        <v>-0.03902077151</v>
      </c>
      <c r="F1856" s="50">
        <v>25786.0</v>
      </c>
      <c r="G1856" s="98">
        <f t="shared" si="2"/>
        <v>-0.004708970202</v>
      </c>
      <c r="H1856" s="50">
        <v>25422.0</v>
      </c>
      <c r="I1856" s="98">
        <f t="shared" si="3"/>
        <v>-0.01411618708</v>
      </c>
      <c r="J1856" s="50">
        <v>27214.0</v>
      </c>
      <c r="K1856" s="98">
        <f t="shared" si="4"/>
        <v>0.07049012666</v>
      </c>
      <c r="L1856" s="98">
        <f t="shared" si="7"/>
        <v>0.009421364985</v>
      </c>
    </row>
    <row r="1857">
      <c r="A1857" s="20" t="s">
        <v>2377</v>
      </c>
      <c r="B1857" s="29" t="s">
        <v>2363</v>
      </c>
      <c r="C1857" s="50">
        <v>9148.0</v>
      </c>
      <c r="D1857" s="50">
        <v>13612.0</v>
      </c>
      <c r="E1857" s="98">
        <f t="shared" si="6"/>
        <v>0.4879755138</v>
      </c>
      <c r="F1857" s="50">
        <v>16275.0</v>
      </c>
      <c r="G1857" s="98">
        <f t="shared" si="2"/>
        <v>0.1956362033</v>
      </c>
      <c r="H1857" s="50">
        <v>17805.0</v>
      </c>
      <c r="I1857" s="98">
        <f t="shared" si="3"/>
        <v>0.09400921659</v>
      </c>
      <c r="J1857" s="50">
        <v>19838.0</v>
      </c>
      <c r="K1857" s="98">
        <f t="shared" si="4"/>
        <v>0.1141814097</v>
      </c>
      <c r="L1857" s="98">
        <f t="shared" si="7"/>
        <v>1.168561434</v>
      </c>
    </row>
    <row r="1858">
      <c r="A1858" s="20" t="s">
        <v>1411</v>
      </c>
      <c r="B1858" s="29" t="s">
        <v>2363</v>
      </c>
      <c r="C1858" s="50">
        <v>9321.0</v>
      </c>
      <c r="D1858" s="50">
        <v>14559.0</v>
      </c>
      <c r="E1858" s="98">
        <f t="shared" si="6"/>
        <v>0.5619568716</v>
      </c>
      <c r="F1858" s="50">
        <v>14922.0</v>
      </c>
      <c r="G1858" s="98">
        <f t="shared" si="2"/>
        <v>0.02493303111</v>
      </c>
      <c r="H1858" s="50">
        <v>13872.0</v>
      </c>
      <c r="I1858" s="98">
        <f t="shared" si="3"/>
        <v>-0.07036590269</v>
      </c>
      <c r="J1858" s="50">
        <v>14904.0</v>
      </c>
      <c r="K1858" s="98">
        <f t="shared" si="4"/>
        <v>0.07439446367</v>
      </c>
      <c r="L1858" s="98">
        <f t="shared" si="7"/>
        <v>0.5989700676</v>
      </c>
    </row>
    <row r="1859">
      <c r="A1859" s="20" t="s">
        <v>1234</v>
      </c>
      <c r="B1859" s="29" t="s">
        <v>2363</v>
      </c>
      <c r="C1859" s="50">
        <v>10910.0</v>
      </c>
      <c r="D1859" s="50">
        <v>18820.0</v>
      </c>
      <c r="E1859" s="98">
        <f t="shared" si="6"/>
        <v>0.7250229148</v>
      </c>
      <c r="F1859" s="50">
        <v>17402.0</v>
      </c>
      <c r="G1859" s="98">
        <f t="shared" si="2"/>
        <v>-0.07534537726</v>
      </c>
      <c r="H1859" s="50">
        <v>17549.0</v>
      </c>
      <c r="I1859" s="98">
        <f t="shared" si="3"/>
        <v>0.008447304907</v>
      </c>
      <c r="J1859" s="50">
        <v>19140.0</v>
      </c>
      <c r="K1859" s="98">
        <f t="shared" si="4"/>
        <v>0.09066043649</v>
      </c>
      <c r="L1859" s="98">
        <f t="shared" si="7"/>
        <v>0.7543538038</v>
      </c>
    </row>
    <row r="1860">
      <c r="A1860" s="20" t="s">
        <v>1033</v>
      </c>
      <c r="B1860" s="29" t="s">
        <v>2363</v>
      </c>
      <c r="C1860" s="50">
        <v>19259.0</v>
      </c>
      <c r="D1860" s="50">
        <v>16872.0</v>
      </c>
      <c r="E1860" s="98">
        <f t="shared" si="6"/>
        <v>-0.1239420531</v>
      </c>
      <c r="F1860" s="50">
        <v>17375.0</v>
      </c>
      <c r="G1860" s="98">
        <f t="shared" si="2"/>
        <v>0.02981270744</v>
      </c>
      <c r="H1860" s="50">
        <v>15574.0</v>
      </c>
      <c r="I1860" s="98">
        <f t="shared" si="3"/>
        <v>-0.1036546763</v>
      </c>
      <c r="J1860" s="50">
        <v>16030.0</v>
      </c>
      <c r="K1860" s="98">
        <f t="shared" si="4"/>
        <v>0.02927956851</v>
      </c>
      <c r="L1860" s="98">
        <f t="shared" si="7"/>
        <v>-0.1676618724</v>
      </c>
    </row>
    <row r="1861">
      <c r="A1861" s="20" t="s">
        <v>2378</v>
      </c>
      <c r="B1861" s="29" t="s">
        <v>2363</v>
      </c>
      <c r="C1861" s="50">
        <v>39904.0</v>
      </c>
      <c r="D1861" s="50">
        <v>40456.0</v>
      </c>
      <c r="E1861" s="98">
        <f t="shared" si="6"/>
        <v>0.01383319968</v>
      </c>
      <c r="F1861" s="50">
        <v>35403.0</v>
      </c>
      <c r="G1861" s="98">
        <f t="shared" si="2"/>
        <v>-0.1249011272</v>
      </c>
      <c r="H1861" s="50">
        <v>34016.0</v>
      </c>
      <c r="I1861" s="98">
        <f t="shared" si="3"/>
        <v>-0.03917747084</v>
      </c>
      <c r="J1861" s="50">
        <v>40357.0</v>
      </c>
      <c r="K1861" s="98">
        <f t="shared" si="4"/>
        <v>0.1864122766</v>
      </c>
      <c r="L1861" s="98">
        <f t="shared" si="7"/>
        <v>0.01135224539</v>
      </c>
    </row>
    <row r="1862">
      <c r="A1862" s="20" t="s">
        <v>2379</v>
      </c>
      <c r="B1862" s="29" t="s">
        <v>2363</v>
      </c>
      <c r="C1862" s="50">
        <v>15064.0</v>
      </c>
      <c r="D1862" s="50">
        <v>21046.0</v>
      </c>
      <c r="E1862" s="98">
        <f t="shared" si="6"/>
        <v>0.3971056824</v>
      </c>
      <c r="F1862" s="50">
        <v>25133.0</v>
      </c>
      <c r="G1862" s="98">
        <f t="shared" si="2"/>
        <v>0.194193671</v>
      </c>
      <c r="H1862" s="50">
        <v>29019.0</v>
      </c>
      <c r="I1862" s="98">
        <f t="shared" si="3"/>
        <v>0.1546174352</v>
      </c>
      <c r="J1862" s="50">
        <v>30781.0</v>
      </c>
      <c r="K1862" s="98">
        <f t="shared" si="4"/>
        <v>0.06071883938</v>
      </c>
      <c r="L1862" s="98">
        <f t="shared" si="7"/>
        <v>1.04334838</v>
      </c>
    </row>
    <row r="1863">
      <c r="A1863" s="20" t="s">
        <v>2299</v>
      </c>
      <c r="B1863" s="29" t="s">
        <v>2363</v>
      </c>
      <c r="C1863" s="50">
        <v>7117.0</v>
      </c>
      <c r="D1863" s="50">
        <v>6131.0</v>
      </c>
      <c r="E1863" s="98">
        <f t="shared" si="6"/>
        <v>-0.1385415203</v>
      </c>
      <c r="F1863" s="50">
        <v>6077.0</v>
      </c>
      <c r="G1863" s="98">
        <f t="shared" si="2"/>
        <v>-0.008807698581</v>
      </c>
      <c r="H1863" s="50">
        <v>6127.0</v>
      </c>
      <c r="I1863" s="98">
        <f t="shared" si="3"/>
        <v>0.008227743953</v>
      </c>
      <c r="J1863" s="50">
        <v>6393.0</v>
      </c>
      <c r="K1863" s="98">
        <f t="shared" si="4"/>
        <v>0.0434143953</v>
      </c>
      <c r="L1863" s="98">
        <f t="shared" si="7"/>
        <v>-0.1017282563</v>
      </c>
    </row>
    <row r="1864">
      <c r="A1864" s="20" t="s">
        <v>285</v>
      </c>
      <c r="B1864" s="29" t="s">
        <v>2363</v>
      </c>
      <c r="C1864" s="50">
        <v>14283.0</v>
      </c>
      <c r="D1864" s="50">
        <v>20716.0</v>
      </c>
      <c r="E1864" s="98">
        <f t="shared" si="6"/>
        <v>0.4503955752</v>
      </c>
      <c r="F1864" s="50">
        <v>22060.0</v>
      </c>
      <c r="G1864" s="98">
        <f t="shared" si="2"/>
        <v>0.06487738946</v>
      </c>
      <c r="H1864" s="50">
        <v>21377.0</v>
      </c>
      <c r="I1864" s="98">
        <f t="shared" si="3"/>
        <v>-0.03096101541</v>
      </c>
      <c r="J1864" s="50">
        <v>24275.0</v>
      </c>
      <c r="K1864" s="98">
        <f t="shared" si="4"/>
        <v>0.1355662628</v>
      </c>
      <c r="L1864" s="98">
        <f t="shared" si="7"/>
        <v>0.6995729189</v>
      </c>
    </row>
    <row r="1865">
      <c r="A1865" s="20" t="s">
        <v>277</v>
      </c>
      <c r="B1865" s="29" t="s">
        <v>2363</v>
      </c>
      <c r="C1865" s="50">
        <v>28481.0</v>
      </c>
      <c r="D1865" s="50">
        <v>33672.0</v>
      </c>
      <c r="E1865" s="98">
        <f t="shared" si="6"/>
        <v>0.1822618588</v>
      </c>
      <c r="F1865" s="50">
        <v>32265.0</v>
      </c>
      <c r="G1865" s="98">
        <f t="shared" si="2"/>
        <v>-0.04178545973</v>
      </c>
      <c r="H1865" s="50">
        <v>30882.0</v>
      </c>
      <c r="I1865" s="98">
        <f t="shared" si="3"/>
        <v>-0.04286378429</v>
      </c>
      <c r="J1865" s="50">
        <v>33346.0</v>
      </c>
      <c r="K1865" s="98">
        <f t="shared" si="4"/>
        <v>0.07978757852</v>
      </c>
      <c r="L1865" s="98">
        <f t="shared" si="7"/>
        <v>0.1708156315</v>
      </c>
    </row>
    <row r="1866">
      <c r="A1866" s="20" t="s">
        <v>2380</v>
      </c>
      <c r="B1866" s="29" t="s">
        <v>2363</v>
      </c>
      <c r="C1866" s="50">
        <v>6233.0</v>
      </c>
      <c r="D1866" s="50">
        <v>4800.0</v>
      </c>
      <c r="E1866" s="98">
        <f t="shared" si="6"/>
        <v>-0.2299053425</v>
      </c>
      <c r="F1866" s="50">
        <v>4491.0</v>
      </c>
      <c r="G1866" s="98">
        <f t="shared" si="2"/>
        <v>-0.064375</v>
      </c>
      <c r="H1866" s="50">
        <v>4037.0</v>
      </c>
      <c r="I1866" s="98">
        <f t="shared" si="3"/>
        <v>-0.101091071</v>
      </c>
      <c r="J1866" s="50">
        <v>4093.0</v>
      </c>
      <c r="K1866" s="98">
        <f t="shared" si="4"/>
        <v>0.0138716869</v>
      </c>
      <c r="L1866" s="98">
        <f t="shared" si="7"/>
        <v>-0.3433338681</v>
      </c>
    </row>
    <row r="1867">
      <c r="A1867" s="20" t="s">
        <v>1414</v>
      </c>
      <c r="B1867" s="29" t="s">
        <v>2363</v>
      </c>
      <c r="C1867" s="50">
        <v>5156.0</v>
      </c>
      <c r="D1867" s="50">
        <v>11458.0</v>
      </c>
      <c r="E1867" s="98">
        <f t="shared" si="6"/>
        <v>1.222265322</v>
      </c>
      <c r="F1867" s="50">
        <v>13285.0</v>
      </c>
      <c r="G1867" s="98">
        <f t="shared" si="2"/>
        <v>0.1594519113</v>
      </c>
      <c r="H1867" s="50">
        <v>13603.0</v>
      </c>
      <c r="I1867" s="98">
        <f t="shared" si="3"/>
        <v>0.02393677079</v>
      </c>
      <c r="J1867" s="50">
        <v>15242.0</v>
      </c>
      <c r="K1867" s="98">
        <f t="shared" si="4"/>
        <v>0.1204881276</v>
      </c>
      <c r="L1867" s="98">
        <f t="shared" si="7"/>
        <v>1.956167572</v>
      </c>
    </row>
    <row r="1868">
      <c r="A1868" s="20" t="s">
        <v>2381</v>
      </c>
      <c r="B1868" s="29" t="s">
        <v>2363</v>
      </c>
      <c r="C1868" s="50">
        <v>22912.0</v>
      </c>
      <c r="D1868" s="50">
        <v>29946.0</v>
      </c>
      <c r="E1868" s="98">
        <f t="shared" si="6"/>
        <v>0.3070006983</v>
      </c>
      <c r="F1868" s="50">
        <v>28393.0</v>
      </c>
      <c r="G1868" s="98">
        <f t="shared" si="2"/>
        <v>-0.05186001469</v>
      </c>
      <c r="H1868" s="50">
        <v>29086.0</v>
      </c>
      <c r="I1868" s="98">
        <f t="shared" si="3"/>
        <v>0.02440742437</v>
      </c>
      <c r="J1868" s="50">
        <v>30978.0</v>
      </c>
      <c r="K1868" s="98">
        <f t="shared" si="4"/>
        <v>0.06504847693</v>
      </c>
      <c r="L1868" s="98">
        <f t="shared" si="7"/>
        <v>0.3520425978</v>
      </c>
    </row>
    <row r="1869">
      <c r="A1869" s="20" t="s">
        <v>670</v>
      </c>
      <c r="B1869" s="29" t="s">
        <v>2363</v>
      </c>
      <c r="C1869" s="50">
        <v>7174.0</v>
      </c>
      <c r="D1869" s="50">
        <v>8815.0</v>
      </c>
      <c r="E1869" s="98">
        <f t="shared" si="6"/>
        <v>0.2287426819</v>
      </c>
      <c r="F1869" s="50">
        <v>7765.0</v>
      </c>
      <c r="G1869" s="98">
        <f t="shared" si="2"/>
        <v>-0.1191151446</v>
      </c>
      <c r="H1869" s="50">
        <v>7147.0</v>
      </c>
      <c r="I1869" s="98">
        <f t="shared" si="3"/>
        <v>-0.0795878944</v>
      </c>
      <c r="J1869" s="50">
        <v>7535.0</v>
      </c>
      <c r="K1869" s="98">
        <f t="shared" si="4"/>
        <v>0.05428851266</v>
      </c>
      <c r="L1869" s="98">
        <f t="shared" si="7"/>
        <v>0.05032060217</v>
      </c>
    </row>
    <row r="1870">
      <c r="A1870" s="20" t="s">
        <v>2382</v>
      </c>
      <c r="B1870" s="29" t="s">
        <v>2363</v>
      </c>
      <c r="C1870" s="50">
        <v>18094.0</v>
      </c>
      <c r="D1870" s="50">
        <v>28357.0</v>
      </c>
      <c r="E1870" s="98">
        <f t="shared" si="6"/>
        <v>0.5672045982</v>
      </c>
      <c r="F1870" s="50">
        <v>33257.0</v>
      </c>
      <c r="G1870" s="98">
        <f t="shared" si="2"/>
        <v>0.1727968403</v>
      </c>
      <c r="H1870" s="50">
        <v>34730.0</v>
      </c>
      <c r="I1870" s="98">
        <f t="shared" si="3"/>
        <v>0.04429142737</v>
      </c>
      <c r="J1870" s="50">
        <v>39358.0</v>
      </c>
      <c r="K1870" s="98">
        <f t="shared" si="4"/>
        <v>0.1332565505</v>
      </c>
      <c r="L1870" s="98">
        <f t="shared" si="7"/>
        <v>1.175196198</v>
      </c>
    </row>
    <row r="1871">
      <c r="A1871" s="20" t="s">
        <v>1455</v>
      </c>
      <c r="B1871" s="29" t="s">
        <v>2363</v>
      </c>
      <c r="C1871" s="50">
        <v>7269.0</v>
      </c>
      <c r="D1871" s="50">
        <v>14116.0</v>
      </c>
      <c r="E1871" s="98">
        <f t="shared" si="6"/>
        <v>0.9419452469</v>
      </c>
      <c r="F1871" s="50">
        <v>14243.0</v>
      </c>
      <c r="G1871" s="98">
        <f t="shared" si="2"/>
        <v>0.00899688297</v>
      </c>
      <c r="H1871" s="50">
        <v>15686.0</v>
      </c>
      <c r="I1871" s="98">
        <f t="shared" si="3"/>
        <v>0.1013129256</v>
      </c>
      <c r="J1871" s="50">
        <v>15473.0</v>
      </c>
      <c r="K1871" s="98">
        <f t="shared" si="4"/>
        <v>-0.01357898763</v>
      </c>
      <c r="L1871" s="98">
        <f t="shared" si="7"/>
        <v>1.128628422</v>
      </c>
    </row>
    <row r="1872">
      <c r="A1872" s="20" t="s">
        <v>315</v>
      </c>
      <c r="B1872" s="29" t="s">
        <v>2363</v>
      </c>
      <c r="C1872" s="50">
        <v>11501.0</v>
      </c>
      <c r="D1872" s="50">
        <v>20023.0</v>
      </c>
      <c r="E1872" s="98">
        <f t="shared" si="6"/>
        <v>0.7409790453</v>
      </c>
      <c r="F1872" s="50">
        <v>22231.0</v>
      </c>
      <c r="G1872" s="98">
        <f t="shared" si="2"/>
        <v>0.1102731858</v>
      </c>
      <c r="H1872" s="50">
        <v>23759.0</v>
      </c>
      <c r="I1872" s="98">
        <f t="shared" si="3"/>
        <v>0.06873285052</v>
      </c>
      <c r="J1872" s="50">
        <v>26250.0</v>
      </c>
      <c r="K1872" s="98">
        <f t="shared" si="4"/>
        <v>0.10484448</v>
      </c>
      <c r="L1872" s="98">
        <f t="shared" si="7"/>
        <v>1.282410225</v>
      </c>
    </row>
    <row r="1873">
      <c r="A1873" s="20" t="s">
        <v>2383</v>
      </c>
      <c r="B1873" s="29" t="s">
        <v>2363</v>
      </c>
      <c r="C1873" s="50">
        <v>7073.0</v>
      </c>
      <c r="D1873" s="50">
        <v>15410.0</v>
      </c>
      <c r="E1873" s="98">
        <f t="shared" si="6"/>
        <v>1.178707762</v>
      </c>
      <c r="F1873" s="50">
        <v>13812.0</v>
      </c>
      <c r="G1873" s="98">
        <f t="shared" si="2"/>
        <v>-0.1036988968</v>
      </c>
      <c r="H1873" s="50">
        <v>13871.0</v>
      </c>
      <c r="I1873" s="98">
        <f t="shared" si="3"/>
        <v>0.004271647842</v>
      </c>
      <c r="J1873" s="50">
        <v>16353.0</v>
      </c>
      <c r="K1873" s="98">
        <f t="shared" si="4"/>
        <v>0.1789344676</v>
      </c>
      <c r="L1873" s="98">
        <f t="shared" si="7"/>
        <v>1.31203167</v>
      </c>
    </row>
    <row r="1874">
      <c r="A1874" s="20" t="s">
        <v>2384</v>
      </c>
      <c r="B1874" s="29" t="s">
        <v>2363</v>
      </c>
      <c r="C1874" s="50">
        <v>15237.0</v>
      </c>
      <c r="D1874" s="50">
        <v>22860.0</v>
      </c>
      <c r="E1874" s="98">
        <f t="shared" si="6"/>
        <v>0.5002953337</v>
      </c>
      <c r="F1874" s="50">
        <v>24624.0</v>
      </c>
      <c r="G1874" s="98">
        <f t="shared" si="2"/>
        <v>0.07716535433</v>
      </c>
      <c r="H1874" s="50">
        <v>24477.0</v>
      </c>
      <c r="I1874" s="98">
        <f t="shared" si="3"/>
        <v>-0.005969785575</v>
      </c>
      <c r="J1874" s="50">
        <v>27795.0</v>
      </c>
      <c r="K1874" s="98">
        <f t="shared" si="4"/>
        <v>0.1355558279</v>
      </c>
      <c r="L1874" s="98">
        <f t="shared" si="7"/>
        <v>0.8241779878</v>
      </c>
    </row>
    <row r="1875">
      <c r="A1875" s="20" t="s">
        <v>1890</v>
      </c>
      <c r="B1875" s="29" t="s">
        <v>2363</v>
      </c>
      <c r="C1875" s="50">
        <v>18861.0</v>
      </c>
      <c r="D1875" s="50">
        <v>25466.0</v>
      </c>
      <c r="E1875" s="98">
        <f t="shared" si="6"/>
        <v>0.350193521</v>
      </c>
      <c r="F1875" s="50">
        <v>25621.0</v>
      </c>
      <c r="G1875" s="98">
        <f t="shared" si="2"/>
        <v>0.006086546768</v>
      </c>
      <c r="H1875" s="50">
        <v>28191.0</v>
      </c>
      <c r="I1875" s="98">
        <f t="shared" si="3"/>
        <v>0.1003083408</v>
      </c>
      <c r="J1875" s="50">
        <v>29046.0</v>
      </c>
      <c r="K1875" s="98">
        <f t="shared" si="4"/>
        <v>0.03032882835</v>
      </c>
      <c r="L1875" s="98">
        <f t="shared" si="7"/>
        <v>0.5400031812</v>
      </c>
    </row>
    <row r="1876">
      <c r="A1876" s="20" t="s">
        <v>2197</v>
      </c>
      <c r="B1876" s="29" t="s">
        <v>2363</v>
      </c>
      <c r="C1876" s="50">
        <v>36741.0</v>
      </c>
      <c r="D1876" s="50">
        <v>33199.0</v>
      </c>
      <c r="E1876" s="98">
        <f t="shared" si="6"/>
        <v>-0.09640456166</v>
      </c>
      <c r="F1876" s="50">
        <v>33059.0</v>
      </c>
      <c r="G1876" s="98">
        <f t="shared" si="2"/>
        <v>-0.004216994488</v>
      </c>
      <c r="H1876" s="50">
        <v>32286.0</v>
      </c>
      <c r="I1876" s="98">
        <f t="shared" si="3"/>
        <v>-0.02338243746</v>
      </c>
      <c r="J1876" s="50">
        <v>33604.0</v>
      </c>
      <c r="K1876" s="98">
        <f t="shared" si="4"/>
        <v>0.04082264759</v>
      </c>
      <c r="L1876" s="98">
        <f t="shared" si="7"/>
        <v>-0.08538145396</v>
      </c>
    </row>
    <row r="1877">
      <c r="A1877" s="20" t="s">
        <v>879</v>
      </c>
      <c r="B1877" s="29" t="s">
        <v>2363</v>
      </c>
      <c r="C1877" s="50">
        <v>6021.0</v>
      </c>
      <c r="D1877" s="50">
        <v>12947.0</v>
      </c>
      <c r="E1877" s="98">
        <f t="shared" si="6"/>
        <v>1.150307258</v>
      </c>
      <c r="F1877" s="50">
        <v>13411.0</v>
      </c>
      <c r="G1877" s="98">
        <f t="shared" si="2"/>
        <v>0.03583841817</v>
      </c>
      <c r="H1877" s="50">
        <v>14080.0</v>
      </c>
      <c r="I1877" s="98">
        <f t="shared" si="3"/>
        <v>0.04988442323</v>
      </c>
      <c r="J1877" s="50">
        <v>15966.0</v>
      </c>
      <c r="K1877" s="98">
        <f t="shared" si="4"/>
        <v>0.1339488636</v>
      </c>
      <c r="L1877" s="98">
        <f t="shared" si="7"/>
        <v>1.651718984</v>
      </c>
    </row>
    <row r="1878">
      <c r="A1878" s="20" t="s">
        <v>2385</v>
      </c>
      <c r="B1878" s="29" t="s">
        <v>2363</v>
      </c>
      <c r="C1878" s="50">
        <v>2565.0</v>
      </c>
      <c r="D1878" s="50">
        <v>4202.0</v>
      </c>
      <c r="E1878" s="98">
        <f t="shared" si="6"/>
        <v>0.6382066277</v>
      </c>
      <c r="F1878" s="50">
        <v>3632.0</v>
      </c>
      <c r="G1878" s="98">
        <f t="shared" si="2"/>
        <v>-0.1356496906</v>
      </c>
      <c r="H1878" s="50">
        <v>4047.0</v>
      </c>
      <c r="I1878" s="98">
        <f t="shared" si="3"/>
        <v>0.1142621145</v>
      </c>
      <c r="J1878" s="50">
        <v>5038.0</v>
      </c>
      <c r="K1878" s="98">
        <f t="shared" si="4"/>
        <v>0.2448727452</v>
      </c>
      <c r="L1878" s="98">
        <f t="shared" si="7"/>
        <v>0.9641325536</v>
      </c>
    </row>
    <row r="1879">
      <c r="A1879" s="20" t="s">
        <v>1460</v>
      </c>
      <c r="B1879" s="29" t="s">
        <v>2363</v>
      </c>
      <c r="C1879" s="50">
        <v>15541.0</v>
      </c>
      <c r="D1879" s="50">
        <v>22296.0</v>
      </c>
      <c r="E1879" s="98">
        <f t="shared" si="6"/>
        <v>0.4346567145</v>
      </c>
      <c r="F1879" s="50">
        <v>22384.0</v>
      </c>
      <c r="G1879" s="98">
        <f t="shared" si="2"/>
        <v>0.003946896304</v>
      </c>
      <c r="H1879" s="50">
        <v>20480.0</v>
      </c>
      <c r="I1879" s="98">
        <f t="shared" si="3"/>
        <v>-0.08506075768</v>
      </c>
      <c r="J1879" s="50">
        <v>23291.0</v>
      </c>
      <c r="K1879" s="98">
        <f t="shared" si="4"/>
        <v>0.1372558594</v>
      </c>
      <c r="L1879" s="98">
        <f t="shared" si="7"/>
        <v>0.4986809086</v>
      </c>
    </row>
    <row r="1880">
      <c r="A1880" s="20" t="s">
        <v>1073</v>
      </c>
      <c r="B1880" s="29" t="s">
        <v>2363</v>
      </c>
      <c r="C1880" s="50">
        <v>78430.0</v>
      </c>
      <c r="D1880" s="50">
        <v>191439.0</v>
      </c>
      <c r="E1880" s="98">
        <f t="shared" si="6"/>
        <v>1.440889966</v>
      </c>
      <c r="F1880" s="50">
        <v>223216.0</v>
      </c>
      <c r="G1880" s="98">
        <f t="shared" si="2"/>
        <v>0.165990211</v>
      </c>
      <c r="H1880" s="50">
        <v>306482.0</v>
      </c>
      <c r="I1880" s="98">
        <f t="shared" si="3"/>
        <v>0.3730288151</v>
      </c>
      <c r="J1880" s="50">
        <v>358250.0</v>
      </c>
      <c r="K1880" s="98">
        <f t="shared" si="4"/>
        <v>0.1689104091</v>
      </c>
      <c r="L1880" s="98">
        <f t="shared" si="7"/>
        <v>3.567767436</v>
      </c>
    </row>
    <row r="1881">
      <c r="A1881" s="20" t="s">
        <v>1842</v>
      </c>
      <c r="B1881" s="29" t="s">
        <v>2363</v>
      </c>
      <c r="C1881" s="50">
        <v>17799.0</v>
      </c>
      <c r="D1881" s="50">
        <v>18548.0</v>
      </c>
      <c r="E1881" s="98">
        <f t="shared" si="6"/>
        <v>0.04208101579</v>
      </c>
      <c r="F1881" s="50">
        <v>17134.0</v>
      </c>
      <c r="G1881" s="98">
        <f t="shared" si="2"/>
        <v>-0.07623463446</v>
      </c>
      <c r="H1881" s="50">
        <v>15473.0</v>
      </c>
      <c r="I1881" s="98">
        <f t="shared" si="3"/>
        <v>-0.09694175324</v>
      </c>
      <c r="J1881" s="50">
        <v>16148.0</v>
      </c>
      <c r="K1881" s="98">
        <f t="shared" si="4"/>
        <v>0.04362437795</v>
      </c>
      <c r="L1881" s="98">
        <f t="shared" si="7"/>
        <v>-0.09275802011</v>
      </c>
    </row>
    <row r="1882">
      <c r="A1882" s="20" t="s">
        <v>1654</v>
      </c>
      <c r="B1882" s="29" t="s">
        <v>2363</v>
      </c>
      <c r="C1882" s="50">
        <v>12690.0</v>
      </c>
      <c r="D1882" s="50">
        <v>14860.0</v>
      </c>
      <c r="E1882" s="98">
        <f t="shared" si="6"/>
        <v>0.171000788</v>
      </c>
      <c r="F1882" s="50">
        <v>14664.0</v>
      </c>
      <c r="G1882" s="98">
        <f t="shared" si="2"/>
        <v>-0.0131897712</v>
      </c>
      <c r="H1882" s="50">
        <v>13278.0</v>
      </c>
      <c r="I1882" s="98">
        <f t="shared" si="3"/>
        <v>-0.09451718494</v>
      </c>
      <c r="J1882" s="50">
        <v>13549.0</v>
      </c>
      <c r="K1882" s="98">
        <f t="shared" si="4"/>
        <v>0.02040970026</v>
      </c>
      <c r="L1882" s="98">
        <f t="shared" si="7"/>
        <v>0.06769109535</v>
      </c>
    </row>
    <row r="1883">
      <c r="A1883" s="20" t="s">
        <v>589</v>
      </c>
      <c r="B1883" s="29" t="s">
        <v>2363</v>
      </c>
      <c r="C1883" s="50">
        <v>18321.0</v>
      </c>
      <c r="D1883" s="50">
        <v>28120.0</v>
      </c>
      <c r="E1883" s="98">
        <f t="shared" si="6"/>
        <v>0.5348507178</v>
      </c>
      <c r="F1883" s="50">
        <v>36259.0</v>
      </c>
      <c r="G1883" s="98">
        <f t="shared" si="2"/>
        <v>0.2894381223</v>
      </c>
      <c r="H1883" s="50">
        <v>51087.0</v>
      </c>
      <c r="I1883" s="98">
        <f t="shared" si="3"/>
        <v>0.4089467443</v>
      </c>
      <c r="J1883" s="50">
        <v>69085.0</v>
      </c>
      <c r="K1883" s="98">
        <f t="shared" si="4"/>
        <v>0.3523009768</v>
      </c>
      <c r="L1883" s="98">
        <f t="shared" si="7"/>
        <v>2.770809454</v>
      </c>
    </row>
    <row r="1884">
      <c r="A1884" s="20" t="s">
        <v>1843</v>
      </c>
      <c r="B1884" s="29" t="s">
        <v>2363</v>
      </c>
      <c r="C1884" s="50">
        <v>23625.0</v>
      </c>
      <c r="D1884" s="50">
        <v>25621.0</v>
      </c>
      <c r="E1884" s="98">
        <f t="shared" si="6"/>
        <v>0.08448677249</v>
      </c>
      <c r="F1884" s="50">
        <v>27708.0</v>
      </c>
      <c r="G1884" s="98">
        <f t="shared" si="2"/>
        <v>0.08145661762</v>
      </c>
      <c r="H1884" s="50">
        <v>28622.0</v>
      </c>
      <c r="I1884" s="98">
        <f t="shared" si="3"/>
        <v>0.032986863</v>
      </c>
      <c r="J1884" s="50">
        <v>32719.0</v>
      </c>
      <c r="K1884" s="98">
        <f t="shared" si="4"/>
        <v>0.1431416393</v>
      </c>
      <c r="L1884" s="98">
        <f t="shared" si="7"/>
        <v>0.3849312169</v>
      </c>
    </row>
    <row r="1885">
      <c r="A1885" s="20" t="s">
        <v>1793</v>
      </c>
      <c r="B1885" s="29" t="s">
        <v>2363</v>
      </c>
      <c r="C1885" s="50">
        <v>21033.0</v>
      </c>
      <c r="D1885" s="50">
        <v>29459.0</v>
      </c>
      <c r="E1885" s="98">
        <f t="shared" si="6"/>
        <v>0.4006085675</v>
      </c>
      <c r="F1885" s="50">
        <v>30258.0</v>
      </c>
      <c r="G1885" s="98">
        <f t="shared" si="2"/>
        <v>0.02712244136</v>
      </c>
      <c r="H1885" s="50">
        <v>27498.0</v>
      </c>
      <c r="I1885" s="98">
        <f t="shared" si="3"/>
        <v>-0.0912155463</v>
      </c>
      <c r="J1885" s="50">
        <v>28036.0</v>
      </c>
      <c r="K1885" s="98">
        <f t="shared" si="4"/>
        <v>0.01956505928</v>
      </c>
      <c r="L1885" s="98">
        <f t="shared" si="7"/>
        <v>0.3329529787</v>
      </c>
    </row>
    <row r="1886">
      <c r="A1886" s="20" t="s">
        <v>2386</v>
      </c>
      <c r="B1886" s="29" t="s">
        <v>2363</v>
      </c>
      <c r="C1886" s="50">
        <v>6646.0</v>
      </c>
      <c r="D1886" s="50">
        <v>5874.0</v>
      </c>
      <c r="E1886" s="98">
        <f t="shared" si="6"/>
        <v>-0.1161600963</v>
      </c>
      <c r="F1886" s="50">
        <v>5996.0</v>
      </c>
      <c r="G1886" s="98">
        <f t="shared" si="2"/>
        <v>0.02076949268</v>
      </c>
      <c r="H1886" s="50">
        <v>5629.0</v>
      </c>
      <c r="I1886" s="98">
        <f t="shared" si="3"/>
        <v>-0.06120747165</v>
      </c>
      <c r="J1886" s="50">
        <v>6113.0</v>
      </c>
      <c r="K1886" s="98">
        <f t="shared" si="4"/>
        <v>0.08598330076</v>
      </c>
      <c r="L1886" s="98">
        <f t="shared" si="7"/>
        <v>-0.08019861571</v>
      </c>
    </row>
    <row r="1887">
      <c r="A1887" s="20" t="s">
        <v>2387</v>
      </c>
      <c r="B1887" s="29" t="s">
        <v>2363</v>
      </c>
      <c r="C1887" s="50">
        <v>3645.0</v>
      </c>
      <c r="D1887" s="50">
        <v>7201.0</v>
      </c>
      <c r="E1887" s="98">
        <f t="shared" si="6"/>
        <v>0.9755829904</v>
      </c>
      <c r="F1887" s="50">
        <v>10120.0</v>
      </c>
      <c r="G1887" s="98">
        <f t="shared" si="2"/>
        <v>0.4053603666</v>
      </c>
      <c r="H1887" s="50">
        <v>12678.0</v>
      </c>
      <c r="I1887" s="98">
        <f t="shared" si="3"/>
        <v>0.2527667984</v>
      </c>
      <c r="J1887" s="50">
        <v>14128.0</v>
      </c>
      <c r="K1887" s="98">
        <f t="shared" si="4"/>
        <v>0.1143713519</v>
      </c>
      <c r="L1887" s="98">
        <f t="shared" si="7"/>
        <v>2.875994513</v>
      </c>
    </row>
    <row r="1888">
      <c r="A1888" s="20" t="s">
        <v>247</v>
      </c>
      <c r="B1888" s="29" t="s">
        <v>2363</v>
      </c>
      <c r="C1888" s="50">
        <v>10260.0</v>
      </c>
      <c r="D1888" s="50">
        <v>11414.0</v>
      </c>
      <c r="E1888" s="98">
        <f t="shared" si="6"/>
        <v>0.1124756335</v>
      </c>
      <c r="F1888" s="50">
        <v>11615.0</v>
      </c>
      <c r="G1888" s="98">
        <f t="shared" si="2"/>
        <v>0.01760995269</v>
      </c>
      <c r="H1888" s="50">
        <v>11371.0</v>
      </c>
      <c r="I1888" s="98">
        <f t="shared" si="3"/>
        <v>-0.02100731812</v>
      </c>
      <c r="J1888" s="50">
        <v>9030.0</v>
      </c>
      <c r="K1888" s="98">
        <f t="shared" si="4"/>
        <v>-0.2058745933</v>
      </c>
      <c r="L1888" s="98">
        <f t="shared" si="7"/>
        <v>-0.1198830409</v>
      </c>
    </row>
    <row r="1889">
      <c r="A1889" s="20" t="s">
        <v>1053</v>
      </c>
      <c r="B1889" s="29" t="s">
        <v>2363</v>
      </c>
      <c r="C1889" s="50">
        <v>2933.0</v>
      </c>
      <c r="D1889" s="50">
        <v>2784.0</v>
      </c>
      <c r="E1889" s="98">
        <f t="shared" si="6"/>
        <v>-0.05080122741</v>
      </c>
      <c r="F1889" s="50">
        <v>2624.0</v>
      </c>
      <c r="G1889" s="98">
        <f t="shared" si="2"/>
        <v>-0.05747126437</v>
      </c>
      <c r="H1889" s="50">
        <v>3516.0</v>
      </c>
      <c r="I1889" s="98">
        <f t="shared" si="3"/>
        <v>0.3399390244</v>
      </c>
      <c r="J1889" s="50">
        <v>4090.0</v>
      </c>
      <c r="K1889" s="98">
        <f t="shared" si="4"/>
        <v>0.1632536974</v>
      </c>
      <c r="L1889" s="98">
        <f t="shared" si="7"/>
        <v>0.3944766451</v>
      </c>
    </row>
    <row r="1890">
      <c r="A1890" s="20" t="s">
        <v>342</v>
      </c>
      <c r="B1890" s="29" t="s">
        <v>2363</v>
      </c>
      <c r="C1890" s="50">
        <v>14079.0</v>
      </c>
      <c r="D1890" s="50">
        <v>16534.0</v>
      </c>
      <c r="E1890" s="98">
        <f t="shared" si="6"/>
        <v>0.1743731799</v>
      </c>
      <c r="F1890" s="50">
        <v>17306.0</v>
      </c>
      <c r="G1890" s="98">
        <f t="shared" si="2"/>
        <v>0.04669166566</v>
      </c>
      <c r="H1890" s="50">
        <v>20209.0</v>
      </c>
      <c r="I1890" s="98">
        <f t="shared" si="3"/>
        <v>0.1677452907</v>
      </c>
      <c r="J1890" s="50">
        <v>19764.0</v>
      </c>
      <c r="K1890" s="98">
        <f t="shared" si="4"/>
        <v>-0.02201989213</v>
      </c>
      <c r="L1890" s="98">
        <f t="shared" si="7"/>
        <v>0.403792883</v>
      </c>
    </row>
    <row r="1891">
      <c r="A1891" s="20" t="s">
        <v>631</v>
      </c>
      <c r="B1891" s="29" t="s">
        <v>2363</v>
      </c>
      <c r="C1891" s="50">
        <v>16181.0</v>
      </c>
      <c r="D1891" s="50">
        <v>28968.0</v>
      </c>
      <c r="E1891" s="98">
        <f t="shared" si="6"/>
        <v>0.7902478215</v>
      </c>
      <c r="F1891" s="50">
        <v>34052.0</v>
      </c>
      <c r="G1891" s="98">
        <f t="shared" si="2"/>
        <v>0.1755040044</v>
      </c>
      <c r="H1891" s="50">
        <v>45805.0</v>
      </c>
      <c r="I1891" s="98">
        <f t="shared" si="3"/>
        <v>0.3451485963</v>
      </c>
      <c r="J1891" s="50">
        <v>51631.0</v>
      </c>
      <c r="K1891" s="98">
        <f t="shared" si="4"/>
        <v>0.1271913547</v>
      </c>
      <c r="L1891" s="98">
        <f t="shared" si="7"/>
        <v>2.19084111</v>
      </c>
    </row>
    <row r="1892">
      <c r="A1892" s="20" t="s">
        <v>1190</v>
      </c>
      <c r="B1892" s="29" t="s">
        <v>2363</v>
      </c>
      <c r="C1892" s="50">
        <v>11301.0</v>
      </c>
      <c r="D1892" s="50">
        <v>12062.0</v>
      </c>
      <c r="E1892" s="98">
        <f t="shared" si="6"/>
        <v>0.06733917352</v>
      </c>
      <c r="F1892" s="50">
        <v>12877.0</v>
      </c>
      <c r="G1892" s="98">
        <f t="shared" si="2"/>
        <v>0.06756756757</v>
      </c>
      <c r="H1892" s="50">
        <v>12134.0</v>
      </c>
      <c r="I1892" s="98">
        <f t="shared" si="3"/>
        <v>-0.05769977479</v>
      </c>
      <c r="J1892" s="50">
        <v>13638.0</v>
      </c>
      <c r="K1892" s="98">
        <f t="shared" si="4"/>
        <v>0.1239492336</v>
      </c>
      <c r="L1892" s="98">
        <f t="shared" si="7"/>
        <v>0.2067958588</v>
      </c>
    </row>
    <row r="1893">
      <c r="A1893" s="20" t="s">
        <v>2388</v>
      </c>
      <c r="B1893" s="29" t="s">
        <v>2363</v>
      </c>
      <c r="C1893" s="50">
        <v>24538.0</v>
      </c>
      <c r="D1893" s="50">
        <v>31929.0</v>
      </c>
      <c r="E1893" s="98">
        <f t="shared" si="6"/>
        <v>0.3012062923</v>
      </c>
      <c r="F1893" s="50">
        <v>31053.0</v>
      </c>
      <c r="G1893" s="98">
        <f t="shared" si="2"/>
        <v>-0.02743587334</v>
      </c>
      <c r="H1893" s="50">
        <v>29262.0</v>
      </c>
      <c r="I1893" s="98">
        <f t="shared" si="3"/>
        <v>-0.0576755869</v>
      </c>
      <c r="J1893" s="50">
        <v>29498.0</v>
      </c>
      <c r="K1893" s="98">
        <f t="shared" si="4"/>
        <v>0.008065067323</v>
      </c>
      <c r="L1893" s="98">
        <f t="shared" si="7"/>
        <v>0.2021354634</v>
      </c>
    </row>
    <row r="1894">
      <c r="A1894" s="20" t="s">
        <v>1665</v>
      </c>
      <c r="B1894" s="29" t="s">
        <v>2363</v>
      </c>
      <c r="C1894" s="50">
        <v>11176.0</v>
      </c>
      <c r="D1894" s="50">
        <v>15420.0</v>
      </c>
      <c r="E1894" s="98">
        <f t="shared" si="6"/>
        <v>0.3797423049</v>
      </c>
      <c r="F1894" s="50">
        <v>15701.0</v>
      </c>
      <c r="G1894" s="98">
        <f t="shared" si="2"/>
        <v>0.0182230869</v>
      </c>
      <c r="H1894" s="50">
        <v>15543.0</v>
      </c>
      <c r="I1894" s="98">
        <f t="shared" si="3"/>
        <v>-0.01006305331</v>
      </c>
      <c r="J1894" s="50">
        <v>15983.0</v>
      </c>
      <c r="K1894" s="98">
        <f t="shared" si="4"/>
        <v>0.02830856334</v>
      </c>
      <c r="L1894" s="98">
        <f t="shared" si="7"/>
        <v>0.4301181102</v>
      </c>
    </row>
    <row r="1895">
      <c r="A1895" s="20" t="s">
        <v>1240</v>
      </c>
      <c r="B1895" s="29" t="s">
        <v>2363</v>
      </c>
      <c r="C1895" s="50">
        <v>28313.0</v>
      </c>
      <c r="D1895" s="50">
        <v>24213.0</v>
      </c>
      <c r="E1895" s="98">
        <f t="shared" si="6"/>
        <v>-0.1448098047</v>
      </c>
      <c r="F1895" s="50">
        <v>23409.0</v>
      </c>
      <c r="G1895" s="98">
        <f t="shared" si="2"/>
        <v>-0.03320530294</v>
      </c>
      <c r="H1895" s="50">
        <v>22845.0</v>
      </c>
      <c r="I1895" s="98">
        <f t="shared" si="3"/>
        <v>-0.02409329745</v>
      </c>
      <c r="J1895" s="50">
        <v>25220.0</v>
      </c>
      <c r="K1895" s="98">
        <f t="shared" si="4"/>
        <v>0.1039614795</v>
      </c>
      <c r="L1895" s="98">
        <f t="shared" si="7"/>
        <v>-0.1092431039</v>
      </c>
    </row>
    <row r="1896">
      <c r="A1896" s="20" t="s">
        <v>1020</v>
      </c>
      <c r="B1896" s="29" t="s">
        <v>2363</v>
      </c>
      <c r="C1896" s="50">
        <v>28747.0</v>
      </c>
      <c r="D1896" s="50">
        <v>25394.0</v>
      </c>
      <c r="E1896" s="98">
        <f t="shared" si="6"/>
        <v>-0.1166382579</v>
      </c>
      <c r="F1896" s="50">
        <v>26241.0</v>
      </c>
      <c r="G1896" s="98">
        <f t="shared" si="2"/>
        <v>0.03335433567</v>
      </c>
      <c r="H1896" s="50">
        <v>23929.0</v>
      </c>
      <c r="I1896" s="98">
        <f t="shared" si="3"/>
        <v>-0.08810639838</v>
      </c>
      <c r="J1896" s="50">
        <v>25267.0</v>
      </c>
      <c r="K1896" s="98">
        <f t="shared" si="4"/>
        <v>0.05591541644</v>
      </c>
      <c r="L1896" s="98">
        <f t="shared" si="7"/>
        <v>-0.1210561102</v>
      </c>
    </row>
    <row r="1897">
      <c r="A1897" s="20" t="s">
        <v>1801</v>
      </c>
      <c r="B1897" s="29" t="s">
        <v>2389</v>
      </c>
      <c r="C1897" s="50">
        <v>17395.0</v>
      </c>
      <c r="D1897" s="50">
        <v>29650.0</v>
      </c>
      <c r="E1897" s="98">
        <f t="shared" si="6"/>
        <v>0.704512791</v>
      </c>
      <c r="F1897" s="50">
        <v>34318.0</v>
      </c>
      <c r="G1897" s="98">
        <f t="shared" si="2"/>
        <v>0.1574367622</v>
      </c>
      <c r="H1897" s="50">
        <v>34643.0</v>
      </c>
      <c r="I1897" s="98">
        <f t="shared" si="3"/>
        <v>0.009470248849</v>
      </c>
      <c r="J1897" s="50">
        <v>37092.0</v>
      </c>
      <c r="K1897" s="98">
        <f t="shared" si="4"/>
        <v>0.07069249199</v>
      </c>
      <c r="L1897" s="98">
        <f t="shared" si="7"/>
        <v>1.132336878</v>
      </c>
    </row>
    <row r="1898">
      <c r="A1898" s="20" t="s">
        <v>2390</v>
      </c>
      <c r="B1898" s="29" t="s">
        <v>2389</v>
      </c>
      <c r="C1898" s="50">
        <v>0.0</v>
      </c>
      <c r="D1898" s="50">
        <v>975.0</v>
      </c>
      <c r="E1898" s="98"/>
      <c r="F1898" s="50">
        <v>350.0</v>
      </c>
      <c r="G1898" s="98">
        <f t="shared" si="2"/>
        <v>-0.641025641</v>
      </c>
      <c r="H1898" s="50">
        <v>736.0</v>
      </c>
      <c r="I1898" s="98">
        <f t="shared" si="3"/>
        <v>1.102857143</v>
      </c>
      <c r="J1898" s="50">
        <v>1277.0</v>
      </c>
      <c r="K1898" s="98">
        <f t="shared" si="4"/>
        <v>0.7350543478</v>
      </c>
      <c r="L1898" s="98"/>
    </row>
    <row r="1899">
      <c r="A1899" s="20" t="s">
        <v>2391</v>
      </c>
      <c r="B1899" s="29" t="s">
        <v>2389</v>
      </c>
      <c r="C1899" s="50">
        <v>5239.0</v>
      </c>
      <c r="D1899" s="50">
        <v>17705.0</v>
      </c>
      <c r="E1899" s="98">
        <f t="shared" ref="E1899:E1904" si="8">(D1899-C1899)/C1899</f>
        <v>2.379461729</v>
      </c>
      <c r="F1899" s="50">
        <v>22287.0</v>
      </c>
      <c r="G1899" s="98">
        <f t="shared" si="2"/>
        <v>0.25879695</v>
      </c>
      <c r="H1899" s="50">
        <v>27803.0</v>
      </c>
      <c r="I1899" s="98">
        <f t="shared" si="3"/>
        <v>0.2474985418</v>
      </c>
      <c r="J1899" s="50">
        <v>32201.0</v>
      </c>
      <c r="K1899" s="98">
        <f t="shared" si="4"/>
        <v>0.1581843686</v>
      </c>
      <c r="L1899" s="98">
        <f t="shared" ref="L1899:L1904" si="9">(J1899-C1899)/C1899</f>
        <v>5.146401985</v>
      </c>
    </row>
    <row r="1900">
      <c r="A1900" s="20" t="s">
        <v>2392</v>
      </c>
      <c r="B1900" s="29" t="s">
        <v>2389</v>
      </c>
      <c r="C1900" s="50">
        <v>996.0</v>
      </c>
      <c r="D1900" s="50">
        <v>2106.0</v>
      </c>
      <c r="E1900" s="98">
        <f t="shared" si="8"/>
        <v>1.114457831</v>
      </c>
      <c r="F1900" s="50">
        <v>2064.0</v>
      </c>
      <c r="G1900" s="98">
        <f t="shared" si="2"/>
        <v>-0.01994301994</v>
      </c>
      <c r="H1900" s="50">
        <v>2219.0</v>
      </c>
      <c r="I1900" s="98">
        <f t="shared" si="3"/>
        <v>0.07509689922</v>
      </c>
      <c r="J1900" s="50">
        <v>3469.0</v>
      </c>
      <c r="K1900" s="98">
        <f t="shared" si="4"/>
        <v>0.5633168094</v>
      </c>
      <c r="L1900" s="98">
        <f t="shared" si="9"/>
        <v>2.482931727</v>
      </c>
    </row>
    <row r="1901">
      <c r="A1901" s="20" t="s">
        <v>2393</v>
      </c>
      <c r="B1901" s="29" t="s">
        <v>2389</v>
      </c>
      <c r="C1901" s="50">
        <v>596.0</v>
      </c>
      <c r="D1901" s="50">
        <v>6525.0</v>
      </c>
      <c r="E1901" s="98">
        <f t="shared" si="8"/>
        <v>9.947986577</v>
      </c>
      <c r="F1901" s="50">
        <v>5254.0</v>
      </c>
      <c r="G1901" s="98">
        <f t="shared" si="2"/>
        <v>-0.194789272</v>
      </c>
      <c r="H1901" s="50">
        <v>9684.0</v>
      </c>
      <c r="I1901" s="98">
        <f t="shared" si="3"/>
        <v>0.8431671108</v>
      </c>
      <c r="J1901" s="50">
        <v>7599.0</v>
      </c>
      <c r="K1901" s="98">
        <f t="shared" si="4"/>
        <v>-0.2153035936</v>
      </c>
      <c r="L1901" s="98">
        <f t="shared" si="9"/>
        <v>11.75</v>
      </c>
    </row>
    <row r="1902">
      <c r="A1902" s="20" t="s">
        <v>2329</v>
      </c>
      <c r="B1902" s="29" t="s">
        <v>2389</v>
      </c>
      <c r="C1902" s="50">
        <v>31.0</v>
      </c>
      <c r="D1902" s="50">
        <v>2682.0</v>
      </c>
      <c r="E1902" s="98">
        <f t="shared" si="8"/>
        <v>85.51612903</v>
      </c>
      <c r="F1902" s="50">
        <v>2816.0</v>
      </c>
      <c r="G1902" s="98">
        <f t="shared" si="2"/>
        <v>0.04996271439</v>
      </c>
      <c r="H1902" s="50">
        <v>3329.0</v>
      </c>
      <c r="I1902" s="98">
        <f t="shared" si="3"/>
        <v>0.1821732955</v>
      </c>
      <c r="J1902" s="50">
        <v>2495.0</v>
      </c>
      <c r="K1902" s="98">
        <f t="shared" si="4"/>
        <v>-0.2505256834</v>
      </c>
      <c r="L1902" s="98">
        <f t="shared" si="9"/>
        <v>79.48387097</v>
      </c>
    </row>
    <row r="1903">
      <c r="A1903" s="20" t="s">
        <v>2394</v>
      </c>
      <c r="B1903" s="29" t="s">
        <v>2389</v>
      </c>
      <c r="C1903" s="50">
        <v>4217.0</v>
      </c>
      <c r="D1903" s="50">
        <v>10004.0</v>
      </c>
      <c r="E1903" s="98">
        <f t="shared" si="8"/>
        <v>1.372302585</v>
      </c>
      <c r="F1903" s="50">
        <v>12702.0</v>
      </c>
      <c r="G1903" s="98">
        <f t="shared" si="2"/>
        <v>0.2696921232</v>
      </c>
      <c r="H1903" s="50">
        <v>15654.0</v>
      </c>
      <c r="I1903" s="98">
        <f t="shared" si="3"/>
        <v>0.2324043458</v>
      </c>
      <c r="J1903" s="50">
        <v>19275.0</v>
      </c>
      <c r="K1903" s="98">
        <f t="shared" si="4"/>
        <v>0.23131468</v>
      </c>
      <c r="L1903" s="98">
        <f t="shared" si="9"/>
        <v>3.570784918</v>
      </c>
    </row>
    <row r="1904">
      <c r="A1904" s="20" t="s">
        <v>2395</v>
      </c>
      <c r="B1904" s="29" t="s">
        <v>2389</v>
      </c>
      <c r="C1904" s="50">
        <v>14429.0</v>
      </c>
      <c r="D1904" s="50">
        <v>17699.0</v>
      </c>
      <c r="E1904" s="98">
        <f t="shared" si="8"/>
        <v>0.2266269319</v>
      </c>
      <c r="F1904" s="50">
        <v>18874.0</v>
      </c>
      <c r="G1904" s="98">
        <f t="shared" si="2"/>
        <v>0.06638793152</v>
      </c>
      <c r="H1904" s="50">
        <v>18860.0</v>
      </c>
      <c r="I1904" s="98">
        <f t="shared" si="3"/>
        <v>-0.0007417611529</v>
      </c>
      <c r="J1904" s="50">
        <v>17384.0</v>
      </c>
      <c r="K1904" s="98">
        <f t="shared" si="4"/>
        <v>-0.07826086957</v>
      </c>
      <c r="L1904" s="98">
        <f t="shared" si="9"/>
        <v>0.2047958972</v>
      </c>
    </row>
    <row r="1905">
      <c r="A1905" s="20" t="s">
        <v>2396</v>
      </c>
      <c r="B1905" s="29" t="s">
        <v>2389</v>
      </c>
      <c r="C1905" s="50">
        <v>0.0</v>
      </c>
      <c r="D1905" s="50">
        <v>312.0</v>
      </c>
      <c r="E1905" s="98"/>
      <c r="F1905" s="50">
        <v>517.0</v>
      </c>
      <c r="G1905" s="98">
        <f t="shared" si="2"/>
        <v>0.6570512821</v>
      </c>
      <c r="H1905" s="50">
        <v>5186.0</v>
      </c>
      <c r="I1905" s="98">
        <f t="shared" si="3"/>
        <v>9.030947776</v>
      </c>
      <c r="J1905" s="50">
        <v>6318.0</v>
      </c>
      <c r="K1905" s="98">
        <f t="shared" si="4"/>
        <v>0.2182799846</v>
      </c>
      <c r="L1905" s="98"/>
    </row>
    <row r="1906">
      <c r="A1906" s="20" t="s">
        <v>2397</v>
      </c>
      <c r="B1906" s="29" t="s">
        <v>2389</v>
      </c>
      <c r="C1906" s="50">
        <v>4592.0</v>
      </c>
      <c r="D1906" s="50">
        <v>14194.0</v>
      </c>
      <c r="E1906" s="98">
        <f t="shared" ref="E1906:E1927" si="10">(D1906-C1906)/C1906</f>
        <v>2.091027875</v>
      </c>
      <c r="F1906" s="50">
        <v>13587.0</v>
      </c>
      <c r="G1906" s="98">
        <f t="shared" si="2"/>
        <v>-0.0427645484</v>
      </c>
      <c r="H1906" s="50">
        <v>18896.0</v>
      </c>
      <c r="I1906" s="98">
        <f t="shared" si="3"/>
        <v>0.3907411496</v>
      </c>
      <c r="J1906" s="50">
        <v>21237.0</v>
      </c>
      <c r="K1906" s="98">
        <f t="shared" si="4"/>
        <v>0.1238886537</v>
      </c>
      <c r="L1906" s="98">
        <f t="shared" ref="L1906:L1927" si="11">(J1906-C1906)/C1906</f>
        <v>3.62478223</v>
      </c>
    </row>
    <row r="1907">
      <c r="A1907" s="20" t="s">
        <v>2398</v>
      </c>
      <c r="B1907" s="29" t="s">
        <v>2389</v>
      </c>
      <c r="C1907" s="50">
        <v>17215.0</v>
      </c>
      <c r="D1907" s="50">
        <v>25344.0</v>
      </c>
      <c r="E1907" s="98">
        <f t="shared" si="10"/>
        <v>0.4722044728</v>
      </c>
      <c r="F1907" s="50">
        <v>26649.0</v>
      </c>
      <c r="G1907" s="98">
        <f t="shared" si="2"/>
        <v>0.05149147727</v>
      </c>
      <c r="H1907" s="50">
        <v>23888.0</v>
      </c>
      <c r="I1907" s="98">
        <f t="shared" si="3"/>
        <v>-0.1036061391</v>
      </c>
      <c r="J1907" s="50">
        <v>21610.0</v>
      </c>
      <c r="K1907" s="98">
        <f t="shared" si="4"/>
        <v>-0.09536168788</v>
      </c>
      <c r="L1907" s="98">
        <f t="shared" si="11"/>
        <v>0.2553006099</v>
      </c>
    </row>
    <row r="1908">
      <c r="A1908" s="20" t="s">
        <v>2399</v>
      </c>
      <c r="B1908" s="29" t="s">
        <v>2389</v>
      </c>
      <c r="C1908" s="50">
        <v>715.0</v>
      </c>
      <c r="D1908" s="50">
        <v>8411.0</v>
      </c>
      <c r="E1908" s="98">
        <f t="shared" si="10"/>
        <v>10.76363636</v>
      </c>
      <c r="F1908" s="50">
        <v>7027.0</v>
      </c>
      <c r="G1908" s="98">
        <f t="shared" si="2"/>
        <v>-0.1645464273</v>
      </c>
      <c r="H1908" s="50">
        <v>7418.0</v>
      </c>
      <c r="I1908" s="98">
        <f t="shared" si="3"/>
        <v>0.0556425217</v>
      </c>
      <c r="J1908" s="50">
        <v>7755.0</v>
      </c>
      <c r="K1908" s="98">
        <f t="shared" si="4"/>
        <v>0.04543003505</v>
      </c>
      <c r="L1908" s="98">
        <f t="shared" si="11"/>
        <v>9.846153846</v>
      </c>
    </row>
    <row r="1909">
      <c r="A1909" s="20" t="s">
        <v>2400</v>
      </c>
      <c r="B1909" s="29" t="s">
        <v>2389</v>
      </c>
      <c r="C1909" s="50">
        <v>2298.0</v>
      </c>
      <c r="D1909" s="50">
        <v>12090.0</v>
      </c>
      <c r="E1909" s="98">
        <f t="shared" si="10"/>
        <v>4.261096606</v>
      </c>
      <c r="F1909" s="50">
        <v>12137.0</v>
      </c>
      <c r="G1909" s="98">
        <f t="shared" si="2"/>
        <v>0.003887510339</v>
      </c>
      <c r="H1909" s="50">
        <v>15721.0</v>
      </c>
      <c r="I1909" s="98">
        <f t="shared" si="3"/>
        <v>0.2952953778</v>
      </c>
      <c r="J1909" s="50">
        <v>16481.0</v>
      </c>
      <c r="K1909" s="98">
        <f t="shared" si="4"/>
        <v>0.04834298073</v>
      </c>
      <c r="L1909" s="98">
        <f t="shared" si="11"/>
        <v>6.171888599</v>
      </c>
    </row>
    <row r="1910">
      <c r="A1910" s="20" t="s">
        <v>1851</v>
      </c>
      <c r="B1910" s="29" t="s">
        <v>2389</v>
      </c>
      <c r="C1910" s="50">
        <v>20518.0</v>
      </c>
      <c r="D1910" s="50">
        <v>49186.0</v>
      </c>
      <c r="E1910" s="98">
        <f t="shared" si="10"/>
        <v>1.397212204</v>
      </c>
      <c r="F1910" s="50">
        <v>46412.0</v>
      </c>
      <c r="G1910" s="98">
        <f t="shared" si="2"/>
        <v>-0.05639816208</v>
      </c>
      <c r="H1910" s="50">
        <v>50030.0</v>
      </c>
      <c r="I1910" s="98">
        <f t="shared" si="3"/>
        <v>0.07795397742</v>
      </c>
      <c r="J1910" s="50">
        <v>44863.0</v>
      </c>
      <c r="K1910" s="98">
        <f t="shared" si="4"/>
        <v>-0.1032780332</v>
      </c>
      <c r="L1910" s="98">
        <f t="shared" si="11"/>
        <v>1.186519154</v>
      </c>
    </row>
    <row r="1911">
      <c r="A1911" s="20" t="s">
        <v>2401</v>
      </c>
      <c r="B1911" s="29" t="s">
        <v>2389</v>
      </c>
      <c r="C1911" s="50">
        <v>30470.0</v>
      </c>
      <c r="D1911" s="50">
        <v>119676.0</v>
      </c>
      <c r="E1911" s="98">
        <f t="shared" si="10"/>
        <v>2.927666557</v>
      </c>
      <c r="F1911" s="50">
        <v>202096.0</v>
      </c>
      <c r="G1911" s="98">
        <f t="shared" si="2"/>
        <v>0.6886928039</v>
      </c>
      <c r="H1911" s="50">
        <v>292533.0</v>
      </c>
      <c r="I1911" s="98">
        <f t="shared" si="3"/>
        <v>0.4474952498</v>
      </c>
      <c r="J1911" s="50">
        <v>338176.0</v>
      </c>
      <c r="K1911" s="98">
        <f t="shared" si="4"/>
        <v>0.1560268414</v>
      </c>
      <c r="L1911" s="98">
        <f t="shared" si="11"/>
        <v>10.09865441</v>
      </c>
    </row>
    <row r="1912">
      <c r="A1912" s="20" t="s">
        <v>2402</v>
      </c>
      <c r="B1912" s="29" t="s">
        <v>2389</v>
      </c>
      <c r="C1912" s="50">
        <v>3583.0</v>
      </c>
      <c r="D1912" s="50">
        <v>4311.0</v>
      </c>
      <c r="E1912" s="98">
        <f t="shared" si="10"/>
        <v>0.2031816913</v>
      </c>
      <c r="F1912" s="50">
        <v>4063.0</v>
      </c>
      <c r="G1912" s="98">
        <f t="shared" si="2"/>
        <v>-0.05752725586</v>
      </c>
      <c r="H1912" s="50">
        <v>3842.0</v>
      </c>
      <c r="I1912" s="98">
        <f t="shared" si="3"/>
        <v>-0.05439330544</v>
      </c>
      <c r="J1912" s="50">
        <v>4264.0</v>
      </c>
      <c r="K1912" s="98">
        <f t="shared" si="4"/>
        <v>0.1098386257</v>
      </c>
      <c r="L1912" s="98">
        <f t="shared" si="11"/>
        <v>0.190064192</v>
      </c>
    </row>
    <row r="1913">
      <c r="A1913" s="20" t="s">
        <v>2403</v>
      </c>
      <c r="B1913" s="29" t="s">
        <v>2389</v>
      </c>
      <c r="C1913" s="50">
        <v>35.0</v>
      </c>
      <c r="D1913" s="50">
        <v>1386.0</v>
      </c>
      <c r="E1913" s="98">
        <f t="shared" si="10"/>
        <v>38.6</v>
      </c>
      <c r="F1913" s="50">
        <v>965.0</v>
      </c>
      <c r="G1913" s="98">
        <f t="shared" si="2"/>
        <v>-0.3037518038</v>
      </c>
      <c r="H1913" s="50">
        <v>1505.0</v>
      </c>
      <c r="I1913" s="98">
        <f t="shared" si="3"/>
        <v>0.5595854922</v>
      </c>
      <c r="J1913" s="50">
        <v>1396.0</v>
      </c>
      <c r="K1913" s="98">
        <f t="shared" si="4"/>
        <v>-0.07242524917</v>
      </c>
      <c r="L1913" s="98">
        <f t="shared" si="11"/>
        <v>38.88571429</v>
      </c>
    </row>
    <row r="1914">
      <c r="A1914" s="20" t="s">
        <v>2404</v>
      </c>
      <c r="B1914" s="29" t="s">
        <v>2389</v>
      </c>
      <c r="C1914" s="50">
        <v>11217.0</v>
      </c>
      <c r="D1914" s="50">
        <v>19013.0</v>
      </c>
      <c r="E1914" s="98">
        <f t="shared" si="10"/>
        <v>0.6950164928</v>
      </c>
      <c r="F1914" s="50">
        <v>18032.0</v>
      </c>
      <c r="G1914" s="98">
        <f t="shared" si="2"/>
        <v>-0.05159627623</v>
      </c>
      <c r="H1914" s="50">
        <v>15750.0</v>
      </c>
      <c r="I1914" s="98">
        <f t="shared" si="3"/>
        <v>-0.126552795</v>
      </c>
      <c r="J1914" s="50">
        <v>15761.0</v>
      </c>
      <c r="K1914" s="98">
        <f t="shared" si="4"/>
        <v>0.0006984126984</v>
      </c>
      <c r="L1914" s="98">
        <f t="shared" si="11"/>
        <v>0.4050994027</v>
      </c>
    </row>
    <row r="1915">
      <c r="A1915" s="20" t="s">
        <v>2405</v>
      </c>
      <c r="B1915" s="29" t="s">
        <v>2389</v>
      </c>
      <c r="C1915" s="50">
        <v>10965.0</v>
      </c>
      <c r="D1915" s="50">
        <v>34827.0</v>
      </c>
      <c r="E1915" s="98">
        <f t="shared" si="10"/>
        <v>2.17619699</v>
      </c>
      <c r="F1915" s="50">
        <v>39472.0</v>
      </c>
      <c r="G1915" s="98">
        <f t="shared" si="2"/>
        <v>0.133373532</v>
      </c>
      <c r="H1915" s="50">
        <v>48563.0</v>
      </c>
      <c r="I1915" s="98">
        <f t="shared" si="3"/>
        <v>0.2303151601</v>
      </c>
      <c r="J1915" s="50">
        <v>50208.0</v>
      </c>
      <c r="K1915" s="98">
        <f t="shared" si="4"/>
        <v>0.03387352511</v>
      </c>
      <c r="L1915" s="98">
        <f t="shared" si="11"/>
        <v>3.578932969</v>
      </c>
    </row>
    <row r="1916">
      <c r="A1916" s="20" t="s">
        <v>2406</v>
      </c>
      <c r="B1916" s="29" t="s">
        <v>2389</v>
      </c>
      <c r="C1916" s="50">
        <v>9774.0</v>
      </c>
      <c r="D1916" s="50">
        <v>13229.0</v>
      </c>
      <c r="E1916" s="98">
        <f t="shared" si="10"/>
        <v>0.353488848</v>
      </c>
      <c r="F1916" s="50">
        <v>20614.0</v>
      </c>
      <c r="G1916" s="98">
        <f t="shared" si="2"/>
        <v>0.5582432535</v>
      </c>
      <c r="H1916" s="50">
        <v>23054.0</v>
      </c>
      <c r="I1916" s="98">
        <f t="shared" si="3"/>
        <v>0.1183661589</v>
      </c>
      <c r="J1916" s="50">
        <v>27069.0</v>
      </c>
      <c r="K1916" s="98">
        <f t="shared" si="4"/>
        <v>0.1741563286</v>
      </c>
      <c r="L1916" s="98">
        <f t="shared" si="11"/>
        <v>1.769490485</v>
      </c>
    </row>
    <row r="1917">
      <c r="A1917" s="20" t="s">
        <v>2407</v>
      </c>
      <c r="B1917" s="29" t="s">
        <v>2389</v>
      </c>
      <c r="C1917" s="50">
        <v>13576.0</v>
      </c>
      <c r="D1917" s="50">
        <v>18919.0</v>
      </c>
      <c r="E1917" s="98">
        <f t="shared" si="10"/>
        <v>0.3935621685</v>
      </c>
      <c r="F1917" s="50">
        <v>21975.0</v>
      </c>
      <c r="G1917" s="98">
        <f t="shared" si="2"/>
        <v>0.1615307363</v>
      </c>
      <c r="H1917" s="50">
        <v>21835.0</v>
      </c>
      <c r="I1917" s="98">
        <f t="shared" si="3"/>
        <v>-0.006370875995</v>
      </c>
      <c r="J1917" s="50">
        <v>26977.0</v>
      </c>
      <c r="K1917" s="98">
        <f t="shared" si="4"/>
        <v>0.2354934738</v>
      </c>
      <c r="L1917" s="98">
        <f t="shared" si="11"/>
        <v>0.9871096052</v>
      </c>
    </row>
    <row r="1918">
      <c r="A1918" s="20" t="s">
        <v>2408</v>
      </c>
      <c r="B1918" s="29" t="s">
        <v>2389</v>
      </c>
      <c r="C1918" s="50">
        <v>2873.0</v>
      </c>
      <c r="D1918" s="50">
        <v>12116.0</v>
      </c>
      <c r="E1918" s="98">
        <f t="shared" si="10"/>
        <v>3.21719457</v>
      </c>
      <c r="F1918" s="50">
        <v>18469.0</v>
      </c>
      <c r="G1918" s="98">
        <f t="shared" si="2"/>
        <v>0.5243479696</v>
      </c>
      <c r="H1918" s="50">
        <v>18578.0</v>
      </c>
      <c r="I1918" s="98">
        <f t="shared" si="3"/>
        <v>0.005901781363</v>
      </c>
      <c r="J1918" s="50">
        <v>19778.0</v>
      </c>
      <c r="K1918" s="98">
        <f t="shared" si="4"/>
        <v>0.0645925288</v>
      </c>
      <c r="L1918" s="98">
        <f t="shared" si="11"/>
        <v>5.884093282</v>
      </c>
    </row>
    <row r="1919">
      <c r="A1919" s="20" t="s">
        <v>2409</v>
      </c>
      <c r="B1919" s="29" t="s">
        <v>2389</v>
      </c>
      <c r="C1919" s="50">
        <v>12.0</v>
      </c>
      <c r="D1919" s="50">
        <v>2162.0</v>
      </c>
      <c r="E1919" s="98">
        <f t="shared" si="10"/>
        <v>179.1666667</v>
      </c>
      <c r="F1919" s="50">
        <v>2948.0</v>
      </c>
      <c r="G1919" s="98">
        <f t="shared" si="2"/>
        <v>0.3635522664</v>
      </c>
      <c r="H1919" s="50">
        <v>5590.0</v>
      </c>
      <c r="I1919" s="98">
        <f t="shared" si="3"/>
        <v>0.8962008141</v>
      </c>
      <c r="J1919" s="50">
        <v>4056.0</v>
      </c>
      <c r="K1919" s="98">
        <f t="shared" si="4"/>
        <v>-0.2744186047</v>
      </c>
      <c r="L1919" s="98">
        <f t="shared" si="11"/>
        <v>337</v>
      </c>
    </row>
    <row r="1920">
      <c r="A1920" s="20" t="s">
        <v>2410</v>
      </c>
      <c r="B1920" s="29" t="s">
        <v>2389</v>
      </c>
      <c r="C1920" s="50">
        <v>36978.0</v>
      </c>
      <c r="D1920" s="50">
        <v>66810.0</v>
      </c>
      <c r="E1920" s="98">
        <f t="shared" si="10"/>
        <v>0.8067499594</v>
      </c>
      <c r="F1920" s="50">
        <v>104548.0</v>
      </c>
      <c r="G1920" s="98">
        <f t="shared" si="2"/>
        <v>0.5648555605</v>
      </c>
      <c r="H1920" s="50">
        <v>203031.0</v>
      </c>
      <c r="I1920" s="98">
        <f t="shared" si="3"/>
        <v>0.941988369</v>
      </c>
      <c r="J1920" s="50">
        <v>252795.0</v>
      </c>
      <c r="K1920" s="98">
        <f t="shared" si="4"/>
        <v>0.2451054273</v>
      </c>
      <c r="L1920" s="98">
        <f t="shared" si="11"/>
        <v>5.836362161</v>
      </c>
    </row>
    <row r="1921">
      <c r="A1921" s="20" t="s">
        <v>2411</v>
      </c>
      <c r="B1921" s="29" t="s">
        <v>2389</v>
      </c>
      <c r="C1921" s="50">
        <v>9243.0</v>
      </c>
      <c r="D1921" s="50">
        <v>18697.0</v>
      </c>
      <c r="E1921" s="98">
        <f t="shared" si="10"/>
        <v>1.022828086</v>
      </c>
      <c r="F1921" s="50">
        <v>16855.0</v>
      </c>
      <c r="G1921" s="98">
        <f t="shared" si="2"/>
        <v>-0.0985184789</v>
      </c>
      <c r="H1921" s="50">
        <v>19848.0</v>
      </c>
      <c r="I1921" s="98">
        <f t="shared" si="3"/>
        <v>0.1775734204</v>
      </c>
      <c r="J1921" s="50">
        <v>18334.0</v>
      </c>
      <c r="K1921" s="98">
        <f t="shared" si="4"/>
        <v>-0.07627972592</v>
      </c>
      <c r="L1921" s="98">
        <f t="shared" si="11"/>
        <v>0.9835551228</v>
      </c>
    </row>
    <row r="1922">
      <c r="A1922" s="20" t="s">
        <v>2412</v>
      </c>
      <c r="B1922" s="29" t="s">
        <v>2389</v>
      </c>
      <c r="C1922" s="50">
        <v>6855.0</v>
      </c>
      <c r="D1922" s="50">
        <v>10755.0</v>
      </c>
      <c r="E1922" s="98">
        <f t="shared" si="10"/>
        <v>0.5689277899</v>
      </c>
      <c r="F1922" s="50">
        <v>9499.0</v>
      </c>
      <c r="G1922" s="98">
        <f t="shared" si="2"/>
        <v>-0.1167828917</v>
      </c>
      <c r="H1922" s="50">
        <v>10355.0</v>
      </c>
      <c r="I1922" s="98">
        <f t="shared" si="3"/>
        <v>0.09011474892</v>
      </c>
      <c r="J1922" s="50">
        <v>10771.0</v>
      </c>
      <c r="K1922" s="98">
        <f t="shared" si="4"/>
        <v>0.04017382907</v>
      </c>
      <c r="L1922" s="98">
        <f t="shared" si="11"/>
        <v>0.5712618527</v>
      </c>
    </row>
    <row r="1923">
      <c r="A1923" s="20" t="s">
        <v>2413</v>
      </c>
      <c r="B1923" s="29" t="s">
        <v>2389</v>
      </c>
      <c r="C1923" s="50">
        <v>16724.0</v>
      </c>
      <c r="D1923" s="50">
        <v>27587.0</v>
      </c>
      <c r="E1923" s="98">
        <f t="shared" si="10"/>
        <v>0.6495455633</v>
      </c>
      <c r="F1923" s="50">
        <v>30041.0</v>
      </c>
      <c r="G1923" s="98">
        <f t="shared" si="2"/>
        <v>0.08895494255</v>
      </c>
      <c r="H1923" s="50">
        <v>30030.0</v>
      </c>
      <c r="I1923" s="98">
        <f t="shared" si="3"/>
        <v>-0.0003661662395</v>
      </c>
      <c r="J1923" s="50">
        <v>33496.0</v>
      </c>
      <c r="K1923" s="98">
        <f t="shared" si="4"/>
        <v>0.1154179154</v>
      </c>
      <c r="L1923" s="98">
        <f t="shared" si="11"/>
        <v>1.002870127</v>
      </c>
    </row>
    <row r="1924">
      <c r="A1924" s="20" t="s">
        <v>1857</v>
      </c>
      <c r="B1924" s="29" t="s">
        <v>2389</v>
      </c>
      <c r="C1924" s="50">
        <v>11757.0</v>
      </c>
      <c r="D1924" s="50">
        <v>24237.0</v>
      </c>
      <c r="E1924" s="98">
        <f t="shared" si="10"/>
        <v>1.061495279</v>
      </c>
      <c r="F1924" s="50">
        <v>25160.0</v>
      </c>
      <c r="G1924" s="98">
        <f t="shared" si="2"/>
        <v>0.03808227091</v>
      </c>
      <c r="H1924" s="50">
        <v>31397.0</v>
      </c>
      <c r="I1924" s="98">
        <f t="shared" si="3"/>
        <v>0.2478934817</v>
      </c>
      <c r="J1924" s="50">
        <v>24893.0</v>
      </c>
      <c r="K1924" s="98">
        <f t="shared" si="4"/>
        <v>-0.2071535497</v>
      </c>
      <c r="L1924" s="98">
        <f t="shared" si="11"/>
        <v>1.117291826</v>
      </c>
    </row>
    <row r="1925">
      <c r="A1925" s="20" t="s">
        <v>1388</v>
      </c>
      <c r="B1925" s="29" t="s">
        <v>2389</v>
      </c>
      <c r="C1925" s="50">
        <v>1739.0</v>
      </c>
      <c r="D1925" s="50">
        <v>3635.0</v>
      </c>
      <c r="E1925" s="98">
        <f t="shared" si="10"/>
        <v>1.090281771</v>
      </c>
      <c r="F1925" s="50">
        <v>4700.0</v>
      </c>
      <c r="G1925" s="98">
        <f t="shared" si="2"/>
        <v>0.2929848693</v>
      </c>
      <c r="H1925" s="50">
        <v>5385.0</v>
      </c>
      <c r="I1925" s="98">
        <f t="shared" si="3"/>
        <v>0.1457446809</v>
      </c>
      <c r="J1925" s="50">
        <v>5911.0</v>
      </c>
      <c r="K1925" s="98">
        <f t="shared" si="4"/>
        <v>0.09767873723</v>
      </c>
      <c r="L1925" s="98">
        <f t="shared" si="11"/>
        <v>2.399079931</v>
      </c>
    </row>
    <row r="1926">
      <c r="A1926" s="20" t="s">
        <v>2414</v>
      </c>
      <c r="B1926" s="29" t="s">
        <v>2389</v>
      </c>
      <c r="C1926" s="50">
        <v>3453.0</v>
      </c>
      <c r="D1926" s="50">
        <v>12973.0</v>
      </c>
      <c r="E1926" s="98">
        <f t="shared" si="10"/>
        <v>2.757022879</v>
      </c>
      <c r="F1926" s="50">
        <v>11844.0</v>
      </c>
      <c r="G1926" s="98">
        <f t="shared" si="2"/>
        <v>-0.08702690203</v>
      </c>
      <c r="H1926" s="50">
        <v>12785.0</v>
      </c>
      <c r="I1926" s="98">
        <f t="shared" si="3"/>
        <v>0.0794495103</v>
      </c>
      <c r="J1926" s="50">
        <v>11568.0</v>
      </c>
      <c r="K1926" s="98">
        <f t="shared" si="4"/>
        <v>-0.0951896754</v>
      </c>
      <c r="L1926" s="98">
        <f t="shared" si="11"/>
        <v>2.350130321</v>
      </c>
    </row>
    <row r="1927">
      <c r="A1927" s="20" t="s">
        <v>2415</v>
      </c>
      <c r="B1927" s="29" t="s">
        <v>2389</v>
      </c>
      <c r="C1927" s="50">
        <v>5931.0</v>
      </c>
      <c r="D1927" s="50">
        <v>9551.0</v>
      </c>
      <c r="E1927" s="98">
        <f t="shared" si="10"/>
        <v>0.6103523858</v>
      </c>
      <c r="F1927" s="50">
        <v>11013.0</v>
      </c>
      <c r="G1927" s="98">
        <f t="shared" si="2"/>
        <v>0.1530729767</v>
      </c>
      <c r="H1927" s="50">
        <v>10063.0</v>
      </c>
      <c r="I1927" s="98">
        <f t="shared" si="3"/>
        <v>-0.08626169073</v>
      </c>
      <c r="J1927" s="50">
        <v>10285.0</v>
      </c>
      <c r="K1927" s="98">
        <f t="shared" si="4"/>
        <v>0.0220610156</v>
      </c>
      <c r="L1927" s="98">
        <f t="shared" si="11"/>
        <v>0.7341089192</v>
      </c>
    </row>
    <row r="1928">
      <c r="A1928" s="20" t="s">
        <v>2416</v>
      </c>
      <c r="B1928" s="29" t="s">
        <v>2389</v>
      </c>
      <c r="C1928" s="50">
        <v>0.0</v>
      </c>
      <c r="D1928" s="50">
        <v>2127.0</v>
      </c>
      <c r="E1928" s="98"/>
      <c r="F1928" s="50">
        <v>3078.0</v>
      </c>
      <c r="G1928" s="98">
        <f t="shared" si="2"/>
        <v>0.4471086037</v>
      </c>
      <c r="H1928" s="50">
        <v>7745.0</v>
      </c>
      <c r="I1928" s="98">
        <f t="shared" si="3"/>
        <v>1.516244314</v>
      </c>
      <c r="J1928" s="50">
        <v>6624.0</v>
      </c>
      <c r="K1928" s="98">
        <f t="shared" si="4"/>
        <v>-0.144738541</v>
      </c>
      <c r="L1928" s="98"/>
    </row>
    <row r="1929">
      <c r="A1929" s="20" t="s">
        <v>2417</v>
      </c>
      <c r="B1929" s="29" t="s">
        <v>2389</v>
      </c>
      <c r="C1929" s="50">
        <v>0.0</v>
      </c>
      <c r="D1929" s="50">
        <v>1850.0</v>
      </c>
      <c r="E1929" s="98"/>
      <c r="F1929" s="50">
        <v>1948.0</v>
      </c>
      <c r="G1929" s="98">
        <f t="shared" si="2"/>
        <v>0.05297297297</v>
      </c>
      <c r="H1929" s="50">
        <v>4720.0</v>
      </c>
      <c r="I1929" s="98">
        <f t="shared" si="3"/>
        <v>1.422997947</v>
      </c>
      <c r="J1929" s="50">
        <v>4631.0</v>
      </c>
      <c r="K1929" s="98">
        <f t="shared" si="4"/>
        <v>-0.0188559322</v>
      </c>
      <c r="L1929" s="98"/>
    </row>
    <row r="1930">
      <c r="A1930" s="20" t="s">
        <v>1389</v>
      </c>
      <c r="B1930" s="29" t="s">
        <v>2389</v>
      </c>
      <c r="C1930" s="50">
        <v>2187.0</v>
      </c>
      <c r="D1930" s="50">
        <v>4234.0</v>
      </c>
      <c r="E1930" s="98">
        <f t="shared" ref="E1930:E1933" si="12">(D1930-C1930)/C1930</f>
        <v>0.9359853681</v>
      </c>
      <c r="F1930" s="50">
        <v>4162.0</v>
      </c>
      <c r="G1930" s="98">
        <f t="shared" si="2"/>
        <v>-0.01700519603</v>
      </c>
      <c r="H1930" s="50">
        <v>5710.0</v>
      </c>
      <c r="I1930" s="98">
        <f t="shared" si="3"/>
        <v>0.371936569</v>
      </c>
      <c r="J1930" s="50">
        <v>7511.0</v>
      </c>
      <c r="K1930" s="98">
        <f t="shared" si="4"/>
        <v>0.3154115587</v>
      </c>
      <c r="L1930" s="98">
        <f t="shared" ref="L1930:L1933" si="13">(J1930-C1930)/C1930</f>
        <v>2.434385002</v>
      </c>
    </row>
    <row r="1931">
      <c r="A1931" s="20" t="s">
        <v>1390</v>
      </c>
      <c r="B1931" s="29" t="s">
        <v>2389</v>
      </c>
      <c r="C1931" s="50">
        <v>16723.0</v>
      </c>
      <c r="D1931" s="50">
        <v>29038.0</v>
      </c>
      <c r="E1931" s="98">
        <f t="shared" si="12"/>
        <v>0.7364109311</v>
      </c>
      <c r="F1931" s="50">
        <v>37633.0</v>
      </c>
      <c r="G1931" s="98">
        <f t="shared" si="2"/>
        <v>0.2959914595</v>
      </c>
      <c r="H1931" s="50">
        <v>43180.0</v>
      </c>
      <c r="I1931" s="98">
        <f t="shared" si="3"/>
        <v>0.1473972312</v>
      </c>
      <c r="J1931" s="50">
        <v>43970.0</v>
      </c>
      <c r="K1931" s="98">
        <f t="shared" si="4"/>
        <v>0.01829550718</v>
      </c>
      <c r="L1931" s="98">
        <f t="shared" si="13"/>
        <v>1.629312922</v>
      </c>
    </row>
    <row r="1932">
      <c r="A1932" s="20" t="s">
        <v>2418</v>
      </c>
      <c r="B1932" s="29" t="s">
        <v>2389</v>
      </c>
      <c r="C1932" s="50">
        <v>25.0</v>
      </c>
      <c r="D1932" s="50">
        <v>9538.0</v>
      </c>
      <c r="E1932" s="98">
        <f t="shared" si="12"/>
        <v>380.52</v>
      </c>
      <c r="F1932" s="50">
        <v>10933.0</v>
      </c>
      <c r="G1932" s="98">
        <f t="shared" si="2"/>
        <v>0.146257077</v>
      </c>
      <c r="H1932" s="50">
        <v>16044.0</v>
      </c>
      <c r="I1932" s="98">
        <f t="shared" si="3"/>
        <v>0.4674837647</v>
      </c>
      <c r="J1932" s="50">
        <v>12149.0</v>
      </c>
      <c r="K1932" s="98">
        <f t="shared" si="4"/>
        <v>-0.2427698828</v>
      </c>
      <c r="L1932" s="98">
        <f t="shared" si="13"/>
        <v>484.96</v>
      </c>
    </row>
    <row r="1933">
      <c r="A1933" s="20" t="s">
        <v>532</v>
      </c>
      <c r="B1933" s="29" t="s">
        <v>2389</v>
      </c>
      <c r="C1933" s="50">
        <v>5045.0</v>
      </c>
      <c r="D1933" s="50">
        <v>17043.0</v>
      </c>
      <c r="E1933" s="98">
        <f t="shared" si="12"/>
        <v>2.378196234</v>
      </c>
      <c r="F1933" s="50">
        <v>16864.0</v>
      </c>
      <c r="G1933" s="98">
        <f t="shared" si="2"/>
        <v>-0.01050284574</v>
      </c>
      <c r="H1933" s="50">
        <v>14545.0</v>
      </c>
      <c r="I1933" s="98">
        <f t="shared" si="3"/>
        <v>-0.1375118596</v>
      </c>
      <c r="J1933" s="50">
        <v>12524.0</v>
      </c>
      <c r="K1933" s="98">
        <f t="shared" si="4"/>
        <v>-0.1389480921</v>
      </c>
      <c r="L1933" s="98">
        <f t="shared" si="13"/>
        <v>1.482457879</v>
      </c>
    </row>
    <row r="1934">
      <c r="A1934" s="20" t="s">
        <v>2419</v>
      </c>
      <c r="B1934" s="29" t="s">
        <v>2389</v>
      </c>
      <c r="C1934" s="50">
        <v>0.0</v>
      </c>
      <c r="D1934" s="50">
        <v>65.0</v>
      </c>
      <c r="E1934" s="98"/>
      <c r="F1934" s="50">
        <v>67.0</v>
      </c>
      <c r="G1934" s="98">
        <f t="shared" si="2"/>
        <v>0.03076923077</v>
      </c>
      <c r="H1934" s="50">
        <v>1963.0</v>
      </c>
      <c r="I1934" s="98">
        <f t="shared" si="3"/>
        <v>28.29850746</v>
      </c>
      <c r="J1934" s="50">
        <v>3735.0</v>
      </c>
      <c r="K1934" s="98">
        <f t="shared" si="4"/>
        <v>0.9026999491</v>
      </c>
      <c r="L1934" s="98"/>
    </row>
    <row r="1935">
      <c r="A1935" s="20" t="s">
        <v>2420</v>
      </c>
      <c r="B1935" s="29" t="s">
        <v>2389</v>
      </c>
      <c r="C1935" s="50">
        <v>3603.0</v>
      </c>
      <c r="D1935" s="50">
        <v>22618.0</v>
      </c>
      <c r="E1935" s="98">
        <f t="shared" ref="E1935:E1945" si="14">(D1935-C1935)/C1935</f>
        <v>5.277546489</v>
      </c>
      <c r="F1935" s="50">
        <v>18805.0</v>
      </c>
      <c r="G1935" s="98">
        <f t="shared" si="2"/>
        <v>-0.1685825449</v>
      </c>
      <c r="H1935" s="50">
        <v>23669.0</v>
      </c>
      <c r="I1935" s="98">
        <f t="shared" si="3"/>
        <v>0.2586546131</v>
      </c>
      <c r="J1935" s="50">
        <v>20571.0</v>
      </c>
      <c r="K1935" s="98">
        <f t="shared" si="4"/>
        <v>-0.130888504</v>
      </c>
      <c r="L1935" s="98">
        <f t="shared" ref="L1935:L1945" si="15">(J1935-C1935)/C1935</f>
        <v>4.709408826</v>
      </c>
    </row>
    <row r="1936">
      <c r="A1936" s="20" t="s">
        <v>2421</v>
      </c>
      <c r="B1936" s="29" t="s">
        <v>2389</v>
      </c>
      <c r="C1936" s="50">
        <v>25983.0</v>
      </c>
      <c r="D1936" s="50">
        <v>49021.0</v>
      </c>
      <c r="E1936" s="98">
        <f t="shared" si="14"/>
        <v>0.8866566601</v>
      </c>
      <c r="F1936" s="50">
        <v>49609.0</v>
      </c>
      <c r="G1936" s="98">
        <f t="shared" si="2"/>
        <v>0.01199485935</v>
      </c>
      <c r="H1936" s="50">
        <v>46180.0</v>
      </c>
      <c r="I1936" s="98">
        <f t="shared" si="3"/>
        <v>-0.06912052249</v>
      </c>
      <c r="J1936" s="50">
        <v>47190.0</v>
      </c>
      <c r="K1936" s="98">
        <f t="shared" si="4"/>
        <v>0.0218709398</v>
      </c>
      <c r="L1936" s="98">
        <f t="shared" si="15"/>
        <v>0.8161875072</v>
      </c>
    </row>
    <row r="1937">
      <c r="A1937" s="20" t="s">
        <v>2422</v>
      </c>
      <c r="B1937" s="29" t="s">
        <v>2389</v>
      </c>
      <c r="C1937" s="50">
        <v>6.0</v>
      </c>
      <c r="D1937" s="50">
        <v>5224.0</v>
      </c>
      <c r="E1937" s="98">
        <f t="shared" si="14"/>
        <v>869.6666667</v>
      </c>
      <c r="F1937" s="50">
        <v>9154.0</v>
      </c>
      <c r="G1937" s="98">
        <f t="shared" si="2"/>
        <v>0.7522970904</v>
      </c>
      <c r="H1937" s="50">
        <v>14461.0</v>
      </c>
      <c r="I1937" s="98">
        <f t="shared" si="3"/>
        <v>0.5797465589</v>
      </c>
      <c r="J1937" s="50">
        <v>10331.0</v>
      </c>
      <c r="K1937" s="98">
        <f t="shared" si="4"/>
        <v>-0.2855957403</v>
      </c>
      <c r="L1937" s="98">
        <f t="shared" si="15"/>
        <v>1720.833333</v>
      </c>
    </row>
    <row r="1938">
      <c r="A1938" s="20" t="s">
        <v>2423</v>
      </c>
      <c r="B1938" s="29" t="s">
        <v>2389</v>
      </c>
      <c r="C1938" s="50">
        <v>16673.0</v>
      </c>
      <c r="D1938" s="50">
        <v>18897.0</v>
      </c>
      <c r="E1938" s="98">
        <f t="shared" si="14"/>
        <v>0.1333893121</v>
      </c>
      <c r="F1938" s="50">
        <v>19013.0</v>
      </c>
      <c r="G1938" s="98">
        <f t="shared" si="2"/>
        <v>0.006138540509</v>
      </c>
      <c r="H1938" s="50">
        <v>19129.0</v>
      </c>
      <c r="I1938" s="98">
        <f t="shared" si="3"/>
        <v>0.006101088729</v>
      </c>
      <c r="J1938" s="50">
        <v>17812.0</v>
      </c>
      <c r="K1938" s="98">
        <f t="shared" si="4"/>
        <v>-0.06884834544</v>
      </c>
      <c r="L1938" s="98">
        <f t="shared" si="15"/>
        <v>0.06831404066</v>
      </c>
    </row>
    <row r="1939">
      <c r="A1939" s="20" t="s">
        <v>2424</v>
      </c>
      <c r="B1939" s="29" t="s">
        <v>2389</v>
      </c>
      <c r="C1939" s="50">
        <v>5546.0</v>
      </c>
      <c r="D1939" s="50">
        <v>8434.0</v>
      </c>
      <c r="E1939" s="98">
        <f t="shared" si="14"/>
        <v>0.5207356653</v>
      </c>
      <c r="F1939" s="50">
        <v>8824.0</v>
      </c>
      <c r="G1939" s="98">
        <f t="shared" si="2"/>
        <v>0.04624140384</v>
      </c>
      <c r="H1939" s="50">
        <v>11984.0</v>
      </c>
      <c r="I1939" s="98">
        <f t="shared" si="3"/>
        <v>0.3581142339</v>
      </c>
      <c r="J1939" s="50">
        <v>12321.0</v>
      </c>
      <c r="K1939" s="98">
        <f t="shared" si="4"/>
        <v>0.02812082777</v>
      </c>
      <c r="L1939" s="98">
        <f t="shared" si="15"/>
        <v>1.221601154</v>
      </c>
    </row>
    <row r="1940">
      <c r="A1940" s="20" t="s">
        <v>2425</v>
      </c>
      <c r="B1940" s="29" t="s">
        <v>2389</v>
      </c>
      <c r="C1940" s="50">
        <v>800.0</v>
      </c>
      <c r="D1940" s="50">
        <v>6654.0</v>
      </c>
      <c r="E1940" s="98">
        <f t="shared" si="14"/>
        <v>7.3175</v>
      </c>
      <c r="F1940" s="50">
        <v>5847.0</v>
      </c>
      <c r="G1940" s="98">
        <f t="shared" si="2"/>
        <v>-0.1212804328</v>
      </c>
      <c r="H1940" s="50">
        <v>7645.0</v>
      </c>
      <c r="I1940" s="98">
        <f t="shared" si="3"/>
        <v>0.3075081238</v>
      </c>
      <c r="J1940" s="50">
        <v>6192.0</v>
      </c>
      <c r="K1940" s="98">
        <f t="shared" si="4"/>
        <v>-0.190058862</v>
      </c>
      <c r="L1940" s="98">
        <f t="shared" si="15"/>
        <v>6.74</v>
      </c>
    </row>
    <row r="1941">
      <c r="A1941" s="20" t="s">
        <v>2426</v>
      </c>
      <c r="B1941" s="29" t="s">
        <v>2389</v>
      </c>
      <c r="C1941" s="50">
        <v>20391.0</v>
      </c>
      <c r="D1941" s="50">
        <v>26603.0</v>
      </c>
      <c r="E1941" s="98">
        <f t="shared" si="14"/>
        <v>0.3046442058</v>
      </c>
      <c r="F1941" s="50">
        <v>25667.0</v>
      </c>
      <c r="G1941" s="98">
        <f t="shared" si="2"/>
        <v>-0.0351840018</v>
      </c>
      <c r="H1941" s="50">
        <v>24136.0</v>
      </c>
      <c r="I1941" s="98">
        <f t="shared" si="3"/>
        <v>-0.05964857599</v>
      </c>
      <c r="J1941" s="50">
        <v>24909.0</v>
      </c>
      <c r="K1941" s="98">
        <f t="shared" si="4"/>
        <v>0.03202684786</v>
      </c>
      <c r="L1941" s="98">
        <f t="shared" si="15"/>
        <v>0.221568339</v>
      </c>
    </row>
    <row r="1942">
      <c r="A1942" s="20" t="s">
        <v>2427</v>
      </c>
      <c r="B1942" s="29" t="s">
        <v>2389</v>
      </c>
      <c r="C1942" s="50">
        <v>10924.0</v>
      </c>
      <c r="D1942" s="50">
        <v>21703.0</v>
      </c>
      <c r="E1942" s="98">
        <f t="shared" si="14"/>
        <v>0.9867264738</v>
      </c>
      <c r="F1942" s="50">
        <v>20601.0</v>
      </c>
      <c r="G1942" s="98">
        <f t="shared" si="2"/>
        <v>-0.05077639036</v>
      </c>
      <c r="H1942" s="50">
        <v>19999.0</v>
      </c>
      <c r="I1942" s="98">
        <f t="shared" si="3"/>
        <v>-0.02922188243</v>
      </c>
      <c r="J1942" s="50">
        <v>20226.0</v>
      </c>
      <c r="K1942" s="98">
        <f t="shared" si="4"/>
        <v>0.01135056753</v>
      </c>
      <c r="L1942" s="98">
        <f t="shared" si="15"/>
        <v>0.8515195899</v>
      </c>
    </row>
    <row r="1943">
      <c r="A1943" s="20" t="s">
        <v>2428</v>
      </c>
      <c r="B1943" s="29" t="s">
        <v>2389</v>
      </c>
      <c r="C1943" s="50">
        <v>151.0</v>
      </c>
      <c r="D1943" s="50">
        <v>30960.0</v>
      </c>
      <c r="E1943" s="98">
        <f t="shared" si="14"/>
        <v>204.0331126</v>
      </c>
      <c r="F1943" s="50">
        <v>33375.0</v>
      </c>
      <c r="G1943" s="98">
        <f t="shared" si="2"/>
        <v>0.07800387597</v>
      </c>
      <c r="H1943" s="50">
        <v>41610.0</v>
      </c>
      <c r="I1943" s="98">
        <f t="shared" si="3"/>
        <v>0.246741573</v>
      </c>
      <c r="J1943" s="50">
        <v>33479.0</v>
      </c>
      <c r="K1943" s="98">
        <f t="shared" si="4"/>
        <v>-0.1954097573</v>
      </c>
      <c r="L1943" s="98">
        <f t="shared" si="15"/>
        <v>220.7152318</v>
      </c>
    </row>
    <row r="1944" ht="15.0" customHeight="1">
      <c r="A1944" s="20" t="s">
        <v>2681</v>
      </c>
      <c r="B1944" s="29" t="s">
        <v>2389</v>
      </c>
      <c r="C1944" s="50">
        <v>6421.0</v>
      </c>
      <c r="D1944" s="50">
        <v>24575.0</v>
      </c>
      <c r="E1944" s="98">
        <f t="shared" si="14"/>
        <v>2.82728547</v>
      </c>
      <c r="F1944" s="50">
        <v>31310.0</v>
      </c>
      <c r="G1944" s="98">
        <f t="shared" si="2"/>
        <v>0.2740590031</v>
      </c>
      <c r="H1944" s="50">
        <v>44346.0</v>
      </c>
      <c r="I1944" s="98">
        <f t="shared" si="3"/>
        <v>0.416352603</v>
      </c>
      <c r="J1944" s="50">
        <v>48998.0</v>
      </c>
      <c r="K1944" s="98">
        <f t="shared" si="4"/>
        <v>0.1049023587</v>
      </c>
      <c r="L1944" s="98">
        <f t="shared" si="15"/>
        <v>6.630898614</v>
      </c>
    </row>
    <row r="1945" ht="15.0" customHeight="1">
      <c r="A1945" s="20" t="s">
        <v>2430</v>
      </c>
      <c r="B1945" s="29" t="s">
        <v>2389</v>
      </c>
      <c r="C1945" s="50">
        <v>82.0</v>
      </c>
      <c r="D1945" s="50">
        <v>1765.0</v>
      </c>
      <c r="E1945" s="98">
        <f t="shared" si="14"/>
        <v>20.52439024</v>
      </c>
      <c r="F1945" s="50">
        <v>6084.0</v>
      </c>
      <c r="G1945" s="98">
        <f t="shared" si="2"/>
        <v>2.447025496</v>
      </c>
      <c r="H1945" s="50">
        <v>11023.0</v>
      </c>
      <c r="I1945" s="98">
        <f t="shared" si="3"/>
        <v>0.8118014464</v>
      </c>
      <c r="J1945" s="50">
        <v>10046.0</v>
      </c>
      <c r="K1945" s="98">
        <f t="shared" si="4"/>
        <v>-0.08863285857</v>
      </c>
      <c r="L1945" s="98">
        <f t="shared" si="15"/>
        <v>121.5121951</v>
      </c>
    </row>
    <row r="1946" ht="15.0" customHeight="1">
      <c r="A1946" s="20" t="s">
        <v>2431</v>
      </c>
      <c r="B1946" s="29" t="s">
        <v>2389</v>
      </c>
      <c r="C1946" s="50">
        <v>0.0</v>
      </c>
      <c r="D1946" s="50">
        <v>4001.0</v>
      </c>
      <c r="E1946" s="98"/>
      <c r="F1946" s="50">
        <v>4528.0</v>
      </c>
      <c r="G1946" s="98">
        <f t="shared" si="2"/>
        <v>0.1317170707</v>
      </c>
      <c r="H1946" s="50">
        <v>7830.0</v>
      </c>
      <c r="I1946" s="98">
        <f t="shared" si="3"/>
        <v>0.7292402827</v>
      </c>
      <c r="J1946" s="50">
        <v>6494.0</v>
      </c>
      <c r="K1946" s="98">
        <f t="shared" si="4"/>
        <v>-0.1706257982</v>
      </c>
      <c r="L1946" s="98"/>
    </row>
    <row r="1947" ht="15.0" customHeight="1">
      <c r="A1947" s="20" t="s">
        <v>1402</v>
      </c>
      <c r="B1947" s="29" t="s">
        <v>2389</v>
      </c>
      <c r="C1947" s="50">
        <v>33488.0</v>
      </c>
      <c r="D1947" s="50">
        <v>135748.0</v>
      </c>
      <c r="E1947" s="98">
        <f t="shared" ref="E1947:E1979" si="16">(D1947-C1947)/C1947</f>
        <v>3.053631151</v>
      </c>
      <c r="F1947" s="50">
        <v>210551.0</v>
      </c>
      <c r="G1947" s="98">
        <f t="shared" si="2"/>
        <v>0.5510431093</v>
      </c>
      <c r="H1947" s="50">
        <v>325691.0</v>
      </c>
      <c r="I1947" s="98">
        <f t="shared" si="3"/>
        <v>0.5468508817</v>
      </c>
      <c r="J1947" s="50">
        <v>398564.0</v>
      </c>
      <c r="K1947" s="98">
        <f t="shared" si="4"/>
        <v>0.2237488908</v>
      </c>
      <c r="L1947" s="98">
        <f t="shared" ref="L1947:L1979" si="17">(J1947-C1947)/C1947</f>
        <v>10.90169613</v>
      </c>
    </row>
    <row r="1948" ht="15.0" customHeight="1">
      <c r="A1948" s="20" t="s">
        <v>1612</v>
      </c>
      <c r="B1948" s="29" t="s">
        <v>2389</v>
      </c>
      <c r="C1948" s="50">
        <v>24.0</v>
      </c>
      <c r="D1948" s="50">
        <v>2320.0</v>
      </c>
      <c r="E1948" s="98">
        <f t="shared" si="16"/>
        <v>95.66666667</v>
      </c>
      <c r="F1948" s="50">
        <v>4309.0</v>
      </c>
      <c r="G1948" s="98">
        <f t="shared" si="2"/>
        <v>0.8573275862</v>
      </c>
      <c r="H1948" s="50">
        <v>13573.0</v>
      </c>
      <c r="I1948" s="98">
        <f t="shared" si="3"/>
        <v>2.149918775</v>
      </c>
      <c r="J1948" s="50">
        <v>15367.0</v>
      </c>
      <c r="K1948" s="98">
        <f t="shared" si="4"/>
        <v>0.1321741693</v>
      </c>
      <c r="L1948" s="98">
        <f t="shared" si="17"/>
        <v>639.2916667</v>
      </c>
    </row>
    <row r="1949" ht="15.0" customHeight="1">
      <c r="A1949" s="20" t="s">
        <v>2432</v>
      </c>
      <c r="B1949" s="29" t="s">
        <v>2389</v>
      </c>
      <c r="C1949" s="50">
        <v>10082.0</v>
      </c>
      <c r="D1949" s="50">
        <v>23501.0</v>
      </c>
      <c r="E1949" s="98">
        <f t="shared" si="16"/>
        <v>1.330985915</v>
      </c>
      <c r="F1949" s="50">
        <v>27971.0</v>
      </c>
      <c r="G1949" s="98">
        <f t="shared" si="2"/>
        <v>0.1902046721</v>
      </c>
      <c r="H1949" s="50">
        <v>27441.0</v>
      </c>
      <c r="I1949" s="98">
        <f t="shared" si="3"/>
        <v>-0.01894819635</v>
      </c>
      <c r="J1949" s="50">
        <v>24935.0</v>
      </c>
      <c r="K1949" s="98">
        <f t="shared" si="4"/>
        <v>-0.09132320251</v>
      </c>
      <c r="L1949" s="98">
        <f t="shared" si="17"/>
        <v>1.473219599</v>
      </c>
    </row>
    <row r="1950" ht="15.0" customHeight="1">
      <c r="A1950" s="20" t="s">
        <v>2433</v>
      </c>
      <c r="B1950" s="29" t="s">
        <v>2389</v>
      </c>
      <c r="C1950" s="50">
        <v>38.0</v>
      </c>
      <c r="D1950" s="50">
        <v>3942.0</v>
      </c>
      <c r="E1950" s="98">
        <f t="shared" si="16"/>
        <v>102.7368421</v>
      </c>
      <c r="F1950" s="50">
        <v>3747.0</v>
      </c>
      <c r="G1950" s="98">
        <f t="shared" si="2"/>
        <v>-0.04946727549</v>
      </c>
      <c r="H1950" s="50">
        <v>5979.0</v>
      </c>
      <c r="I1950" s="98">
        <f t="shared" si="3"/>
        <v>0.5956765412</v>
      </c>
      <c r="J1950" s="50">
        <v>6056.0</v>
      </c>
      <c r="K1950" s="98">
        <f t="shared" si="4"/>
        <v>0.01287840776</v>
      </c>
      <c r="L1950" s="98">
        <f t="shared" si="17"/>
        <v>158.3684211</v>
      </c>
    </row>
    <row r="1951" ht="15.0" customHeight="1">
      <c r="A1951" s="20" t="s">
        <v>1983</v>
      </c>
      <c r="B1951" s="29" t="s">
        <v>2389</v>
      </c>
      <c r="C1951" s="50">
        <v>5597.0</v>
      </c>
      <c r="D1951" s="50">
        <v>14566.0</v>
      </c>
      <c r="E1951" s="98">
        <f t="shared" si="16"/>
        <v>1.602465607</v>
      </c>
      <c r="F1951" s="50">
        <v>15887.0</v>
      </c>
      <c r="G1951" s="98">
        <f t="shared" si="2"/>
        <v>0.09069064946</v>
      </c>
      <c r="H1951" s="50">
        <v>13138.0</v>
      </c>
      <c r="I1951" s="98">
        <f t="shared" si="3"/>
        <v>-0.1730345566</v>
      </c>
      <c r="J1951" s="50">
        <v>12858.0</v>
      </c>
      <c r="K1951" s="98">
        <f t="shared" si="4"/>
        <v>-0.02131222408</v>
      </c>
      <c r="L1951" s="98">
        <f t="shared" si="17"/>
        <v>1.297302126</v>
      </c>
    </row>
    <row r="1952" ht="15.0" customHeight="1">
      <c r="A1952" s="20" t="s">
        <v>2434</v>
      </c>
      <c r="B1952" s="29" t="s">
        <v>2389</v>
      </c>
      <c r="C1952" s="50">
        <v>18143.0</v>
      </c>
      <c r="D1952" s="50">
        <v>31258.0</v>
      </c>
      <c r="E1952" s="98">
        <f t="shared" si="16"/>
        <v>0.7228683239</v>
      </c>
      <c r="F1952" s="50">
        <v>35355.0</v>
      </c>
      <c r="G1952" s="98">
        <f t="shared" si="2"/>
        <v>0.131070446</v>
      </c>
      <c r="H1952" s="50">
        <v>32822.0</v>
      </c>
      <c r="I1952" s="98">
        <f t="shared" si="3"/>
        <v>-0.07164474615</v>
      </c>
      <c r="J1952" s="50">
        <v>33658.0</v>
      </c>
      <c r="K1952" s="98">
        <f t="shared" si="4"/>
        <v>0.02547072086</v>
      </c>
      <c r="L1952" s="98">
        <f t="shared" si="17"/>
        <v>0.8551507468</v>
      </c>
    </row>
    <row r="1953" ht="15.0" customHeight="1">
      <c r="A1953" s="20" t="s">
        <v>2435</v>
      </c>
      <c r="B1953" s="29" t="s">
        <v>2389</v>
      </c>
      <c r="C1953" s="50">
        <v>28.0</v>
      </c>
      <c r="D1953" s="50">
        <v>3092.0</v>
      </c>
      <c r="E1953" s="98">
        <f t="shared" si="16"/>
        <v>109.4285714</v>
      </c>
      <c r="F1953" s="50">
        <v>5876.0</v>
      </c>
      <c r="G1953" s="98">
        <f t="shared" si="2"/>
        <v>0.9003880983</v>
      </c>
      <c r="H1953" s="50">
        <v>8601.0</v>
      </c>
      <c r="I1953" s="98">
        <f t="shared" si="3"/>
        <v>0.4637508509</v>
      </c>
      <c r="J1953" s="50">
        <v>7847.0</v>
      </c>
      <c r="K1953" s="98">
        <f t="shared" si="4"/>
        <v>-0.08766422509</v>
      </c>
      <c r="L1953" s="98">
        <f t="shared" si="17"/>
        <v>279.25</v>
      </c>
    </row>
    <row r="1954" ht="15.0" customHeight="1">
      <c r="A1954" s="20" t="s">
        <v>2436</v>
      </c>
      <c r="B1954" s="29" t="s">
        <v>2389</v>
      </c>
      <c r="C1954" s="50">
        <v>665.0</v>
      </c>
      <c r="D1954" s="50">
        <v>3460.0</v>
      </c>
      <c r="E1954" s="98">
        <f t="shared" si="16"/>
        <v>4.203007519</v>
      </c>
      <c r="F1954" s="50">
        <v>5296.0</v>
      </c>
      <c r="G1954" s="98">
        <f t="shared" si="2"/>
        <v>0.5306358382</v>
      </c>
      <c r="H1954" s="50">
        <v>8828.0</v>
      </c>
      <c r="I1954" s="98">
        <f t="shared" si="3"/>
        <v>0.666918429</v>
      </c>
      <c r="J1954" s="50">
        <v>8542.0</v>
      </c>
      <c r="K1954" s="98">
        <f t="shared" si="4"/>
        <v>-0.03239691889</v>
      </c>
      <c r="L1954" s="98">
        <f t="shared" si="17"/>
        <v>11.84511278</v>
      </c>
    </row>
    <row r="1955" ht="15.0" customHeight="1">
      <c r="A1955" s="20" t="s">
        <v>2437</v>
      </c>
      <c r="B1955" s="29" t="s">
        <v>2389</v>
      </c>
      <c r="C1955" s="50">
        <v>160.0</v>
      </c>
      <c r="D1955" s="50">
        <v>5284.0</v>
      </c>
      <c r="E1955" s="98">
        <f t="shared" si="16"/>
        <v>32.025</v>
      </c>
      <c r="F1955" s="50">
        <v>8035.0</v>
      </c>
      <c r="G1955" s="98">
        <f t="shared" si="2"/>
        <v>0.5206283119</v>
      </c>
      <c r="H1955" s="50">
        <v>10262.0</v>
      </c>
      <c r="I1955" s="98">
        <f t="shared" si="3"/>
        <v>0.2771624144</v>
      </c>
      <c r="J1955" s="50">
        <v>7487.0</v>
      </c>
      <c r="K1955" s="98">
        <f t="shared" si="4"/>
        <v>-0.2704151238</v>
      </c>
      <c r="L1955" s="98">
        <f t="shared" si="17"/>
        <v>45.79375</v>
      </c>
    </row>
    <row r="1956" ht="15.0" customHeight="1">
      <c r="A1956" s="20" t="s">
        <v>2438</v>
      </c>
      <c r="B1956" s="29" t="s">
        <v>2389</v>
      </c>
      <c r="C1956" s="50">
        <v>4855.0</v>
      </c>
      <c r="D1956" s="50">
        <v>23421.0</v>
      </c>
      <c r="E1956" s="98">
        <f t="shared" si="16"/>
        <v>3.824098867</v>
      </c>
      <c r="F1956" s="50">
        <v>58505.0</v>
      </c>
      <c r="G1956" s="98">
        <f t="shared" si="2"/>
        <v>1.497971906</v>
      </c>
      <c r="H1956" s="50">
        <v>34156.0</v>
      </c>
      <c r="I1956" s="98">
        <f t="shared" si="3"/>
        <v>-0.4161866507</v>
      </c>
      <c r="J1956" s="50">
        <v>30345.0</v>
      </c>
      <c r="K1956" s="98">
        <f t="shared" si="4"/>
        <v>-0.111576297</v>
      </c>
      <c r="L1956" s="98">
        <f t="shared" si="17"/>
        <v>5.250257467</v>
      </c>
    </row>
    <row r="1957" ht="15.0" customHeight="1">
      <c r="A1957" s="20" t="s">
        <v>1810</v>
      </c>
      <c r="B1957" s="29" t="s">
        <v>2389</v>
      </c>
      <c r="C1957" s="50">
        <v>21294.0</v>
      </c>
      <c r="D1957" s="50">
        <v>53629.0</v>
      </c>
      <c r="E1957" s="98">
        <f t="shared" si="16"/>
        <v>1.518502865</v>
      </c>
      <c r="F1957" s="50">
        <v>55700.0</v>
      </c>
      <c r="G1957" s="98">
        <f t="shared" si="2"/>
        <v>0.03861716609</v>
      </c>
      <c r="H1957" s="50">
        <v>53936.0</v>
      </c>
      <c r="I1957" s="98">
        <f t="shared" si="3"/>
        <v>-0.03166965889</v>
      </c>
      <c r="J1957" s="50">
        <v>47733.0</v>
      </c>
      <c r="K1957" s="98">
        <f t="shared" si="4"/>
        <v>-0.1150066746</v>
      </c>
      <c r="L1957" s="98">
        <f t="shared" si="17"/>
        <v>1.241617357</v>
      </c>
    </row>
    <row r="1958" ht="15.0" customHeight="1">
      <c r="A1958" s="20" t="s">
        <v>2439</v>
      </c>
      <c r="B1958" s="29" t="s">
        <v>2389</v>
      </c>
      <c r="C1958" s="50">
        <v>3845.0</v>
      </c>
      <c r="D1958" s="50">
        <v>52599.0</v>
      </c>
      <c r="E1958" s="98">
        <f t="shared" si="16"/>
        <v>12.67984395</v>
      </c>
      <c r="F1958" s="50">
        <v>103751.0</v>
      </c>
      <c r="G1958" s="98">
        <f t="shared" si="2"/>
        <v>0.9724899713</v>
      </c>
      <c r="H1958" s="50">
        <v>136553.0</v>
      </c>
      <c r="I1958" s="98">
        <f t="shared" si="3"/>
        <v>0.3161608081</v>
      </c>
      <c r="J1958" s="50">
        <v>135869.0</v>
      </c>
      <c r="K1958" s="98">
        <f t="shared" si="4"/>
        <v>-0.005009044107</v>
      </c>
      <c r="L1958" s="98">
        <f t="shared" si="17"/>
        <v>34.33654096</v>
      </c>
    </row>
    <row r="1959" ht="15.0" customHeight="1">
      <c r="A1959" s="20" t="s">
        <v>2440</v>
      </c>
      <c r="B1959" s="29" t="s">
        <v>2389</v>
      </c>
      <c r="C1959" s="50">
        <v>11796.0</v>
      </c>
      <c r="D1959" s="50">
        <v>32095.0</v>
      </c>
      <c r="E1959" s="98">
        <f t="shared" si="16"/>
        <v>1.720837572</v>
      </c>
      <c r="F1959" s="50">
        <v>28385.0</v>
      </c>
      <c r="G1959" s="98">
        <f t="shared" si="2"/>
        <v>-0.1155943293</v>
      </c>
      <c r="H1959" s="50">
        <v>20804.0</v>
      </c>
      <c r="I1959" s="98">
        <f t="shared" si="3"/>
        <v>-0.2670776819</v>
      </c>
      <c r="J1959" s="50">
        <v>20760.0</v>
      </c>
      <c r="K1959" s="98">
        <f t="shared" si="4"/>
        <v>-0.002114977889</v>
      </c>
      <c r="L1959" s="98">
        <f t="shared" si="17"/>
        <v>0.7599186165</v>
      </c>
    </row>
    <row r="1960" ht="15.0" customHeight="1">
      <c r="A1960" s="20" t="s">
        <v>397</v>
      </c>
      <c r="B1960" s="29" t="s">
        <v>2389</v>
      </c>
      <c r="C1960" s="50">
        <v>16240.0</v>
      </c>
      <c r="D1960" s="50">
        <v>35649.0</v>
      </c>
      <c r="E1960" s="98">
        <f t="shared" si="16"/>
        <v>1.195135468</v>
      </c>
      <c r="F1960" s="50">
        <v>36217.0</v>
      </c>
      <c r="G1960" s="98">
        <f t="shared" si="2"/>
        <v>0.01593312575</v>
      </c>
      <c r="H1960" s="50">
        <v>38771.0</v>
      </c>
      <c r="I1960" s="98">
        <f t="shared" si="3"/>
        <v>0.07051936936</v>
      </c>
      <c r="J1960" s="50">
        <v>35984.0</v>
      </c>
      <c r="K1960" s="98">
        <f t="shared" si="4"/>
        <v>-0.07188362436</v>
      </c>
      <c r="L1960" s="98">
        <f t="shared" si="17"/>
        <v>1.215763547</v>
      </c>
    </row>
    <row r="1961" ht="15.0" customHeight="1">
      <c r="A1961" s="20" t="s">
        <v>1619</v>
      </c>
      <c r="B1961" s="29" t="s">
        <v>2389</v>
      </c>
      <c r="C1961" s="50">
        <v>25501.0</v>
      </c>
      <c r="D1961" s="50">
        <v>44801.0</v>
      </c>
      <c r="E1961" s="98">
        <f t="shared" si="16"/>
        <v>0.7568330654</v>
      </c>
      <c r="F1961" s="50">
        <v>48186.0</v>
      </c>
      <c r="G1961" s="98">
        <f t="shared" si="2"/>
        <v>0.07555634919</v>
      </c>
      <c r="H1961" s="50">
        <v>41163.0</v>
      </c>
      <c r="I1961" s="98">
        <f t="shared" si="3"/>
        <v>-0.1457477276</v>
      </c>
      <c r="J1961" s="50">
        <v>41064.0</v>
      </c>
      <c r="K1961" s="98">
        <f t="shared" si="4"/>
        <v>-0.002405072517</v>
      </c>
      <c r="L1961" s="98">
        <f t="shared" si="17"/>
        <v>0.6102897926</v>
      </c>
    </row>
    <row r="1962" ht="15.0" customHeight="1">
      <c r="A1962" s="20" t="s">
        <v>1143</v>
      </c>
      <c r="B1962" s="29" t="s">
        <v>2389</v>
      </c>
      <c r="C1962" s="50">
        <v>27996.0</v>
      </c>
      <c r="D1962" s="50">
        <v>29796.0</v>
      </c>
      <c r="E1962" s="98">
        <f t="shared" si="16"/>
        <v>0.06429489927</v>
      </c>
      <c r="F1962" s="50">
        <v>29965.0</v>
      </c>
      <c r="G1962" s="98">
        <f t="shared" si="2"/>
        <v>0.005671902269</v>
      </c>
      <c r="H1962" s="50">
        <v>30708.0</v>
      </c>
      <c r="I1962" s="98">
        <f t="shared" si="3"/>
        <v>0.02479559486</v>
      </c>
      <c r="J1962" s="50">
        <v>29246.0</v>
      </c>
      <c r="K1962" s="98">
        <f t="shared" si="4"/>
        <v>-0.04760974339</v>
      </c>
      <c r="L1962" s="98">
        <f t="shared" si="17"/>
        <v>0.04464923561</v>
      </c>
    </row>
    <row r="1963" ht="15.0" customHeight="1">
      <c r="A1963" s="20" t="s">
        <v>2441</v>
      </c>
      <c r="B1963" s="29" t="s">
        <v>2389</v>
      </c>
      <c r="C1963" s="50">
        <v>136.0</v>
      </c>
      <c r="D1963" s="50">
        <v>12596.0</v>
      </c>
      <c r="E1963" s="98">
        <f t="shared" si="16"/>
        <v>91.61764706</v>
      </c>
      <c r="F1963" s="50">
        <v>11009.0</v>
      </c>
      <c r="G1963" s="98">
        <f t="shared" si="2"/>
        <v>-0.1259923785</v>
      </c>
      <c r="H1963" s="50">
        <v>13563.0</v>
      </c>
      <c r="I1963" s="98">
        <f t="shared" si="3"/>
        <v>0.2319920065</v>
      </c>
      <c r="J1963" s="50">
        <v>12932.0</v>
      </c>
      <c r="K1963" s="98">
        <f t="shared" si="4"/>
        <v>-0.04652363047</v>
      </c>
      <c r="L1963" s="98">
        <f t="shared" si="17"/>
        <v>94.08823529</v>
      </c>
    </row>
    <row r="1964" ht="15.0" customHeight="1">
      <c r="A1964" s="20" t="s">
        <v>1028</v>
      </c>
      <c r="B1964" s="29" t="s">
        <v>2389</v>
      </c>
      <c r="C1964" s="50">
        <v>3.0</v>
      </c>
      <c r="D1964" s="50">
        <v>4638.0</v>
      </c>
      <c r="E1964" s="98">
        <f t="shared" si="16"/>
        <v>1545</v>
      </c>
      <c r="F1964" s="50">
        <v>9758.0</v>
      </c>
      <c r="G1964" s="98">
        <f t="shared" si="2"/>
        <v>1.103924105</v>
      </c>
      <c r="H1964" s="50">
        <v>12409.0</v>
      </c>
      <c r="I1964" s="98">
        <f t="shared" si="3"/>
        <v>0.2716745235</v>
      </c>
      <c r="J1964" s="50">
        <v>10659.0</v>
      </c>
      <c r="K1964" s="98">
        <f t="shared" si="4"/>
        <v>-0.1410266742</v>
      </c>
      <c r="L1964" s="98">
        <f t="shared" si="17"/>
        <v>3552</v>
      </c>
    </row>
    <row r="1965" ht="15.0" customHeight="1">
      <c r="A1965" s="20" t="s">
        <v>2442</v>
      </c>
      <c r="B1965" s="29" t="s">
        <v>2389</v>
      </c>
      <c r="C1965" s="50">
        <v>9380.0</v>
      </c>
      <c r="D1965" s="50">
        <v>18168.0</v>
      </c>
      <c r="E1965" s="98">
        <f t="shared" si="16"/>
        <v>0.9368869936</v>
      </c>
      <c r="F1965" s="50">
        <v>22931.0</v>
      </c>
      <c r="G1965" s="98">
        <f t="shared" si="2"/>
        <v>0.2621642448</v>
      </c>
      <c r="H1965" s="50">
        <v>29718.0</v>
      </c>
      <c r="I1965" s="98">
        <f t="shared" si="3"/>
        <v>0.2959748812</v>
      </c>
      <c r="J1965" s="50">
        <v>32963.0</v>
      </c>
      <c r="K1965" s="98">
        <f t="shared" si="4"/>
        <v>0.1091930816</v>
      </c>
      <c r="L1965" s="98">
        <f t="shared" si="17"/>
        <v>2.514179104</v>
      </c>
    </row>
    <row r="1966" ht="15.0" customHeight="1">
      <c r="A1966" s="20" t="s">
        <v>323</v>
      </c>
      <c r="B1966" s="29" t="s">
        <v>2389</v>
      </c>
      <c r="C1966" s="50">
        <v>5280.0</v>
      </c>
      <c r="D1966" s="50">
        <v>9331.0</v>
      </c>
      <c r="E1966" s="98">
        <f t="shared" si="16"/>
        <v>0.7672348485</v>
      </c>
      <c r="F1966" s="50">
        <v>9304.0</v>
      </c>
      <c r="G1966" s="98">
        <f t="shared" si="2"/>
        <v>-0.002893580538</v>
      </c>
      <c r="H1966" s="50">
        <v>8494.0</v>
      </c>
      <c r="I1966" s="98">
        <f t="shared" si="3"/>
        <v>-0.08705932932</v>
      </c>
      <c r="J1966" s="50">
        <v>8378.0</v>
      </c>
      <c r="K1966" s="98">
        <f t="shared" si="4"/>
        <v>-0.01365669885</v>
      </c>
      <c r="L1966" s="98">
        <f t="shared" si="17"/>
        <v>0.5867424242</v>
      </c>
    </row>
    <row r="1967" ht="15.0" customHeight="1">
      <c r="A1967" s="20" t="s">
        <v>2443</v>
      </c>
      <c r="B1967" s="29" t="s">
        <v>2389</v>
      </c>
      <c r="C1967" s="50">
        <v>14921.0</v>
      </c>
      <c r="D1967" s="50">
        <v>20557.0</v>
      </c>
      <c r="E1967" s="98">
        <f t="shared" si="16"/>
        <v>0.3777226727</v>
      </c>
      <c r="F1967" s="50">
        <v>23264.0</v>
      </c>
      <c r="G1967" s="98">
        <f t="shared" si="2"/>
        <v>0.1316826385</v>
      </c>
      <c r="H1967" s="50">
        <v>22589.0</v>
      </c>
      <c r="I1967" s="98">
        <f t="shared" si="3"/>
        <v>-0.0290147868</v>
      </c>
      <c r="J1967" s="50">
        <v>21138.0</v>
      </c>
      <c r="K1967" s="98">
        <f t="shared" si="4"/>
        <v>-0.06423480455</v>
      </c>
      <c r="L1967" s="98">
        <f t="shared" si="17"/>
        <v>0.4166610817</v>
      </c>
    </row>
    <row r="1968" ht="15.0" customHeight="1">
      <c r="A1968" s="20" t="s">
        <v>2444</v>
      </c>
      <c r="B1968" s="29" t="s">
        <v>2389</v>
      </c>
      <c r="C1968" s="50">
        <v>2130.0</v>
      </c>
      <c r="D1968" s="50">
        <v>8895.0</v>
      </c>
      <c r="E1968" s="98">
        <f t="shared" si="16"/>
        <v>3.176056338</v>
      </c>
      <c r="F1968" s="50">
        <v>9296.0</v>
      </c>
      <c r="G1968" s="98">
        <f t="shared" si="2"/>
        <v>0.04508150646</v>
      </c>
      <c r="H1968" s="50">
        <v>9411.0</v>
      </c>
      <c r="I1968" s="98">
        <f t="shared" si="3"/>
        <v>0.01237091222</v>
      </c>
      <c r="J1968" s="50">
        <v>9207.0</v>
      </c>
      <c r="K1968" s="98">
        <f t="shared" si="4"/>
        <v>-0.02167676124</v>
      </c>
      <c r="L1968" s="98">
        <f t="shared" si="17"/>
        <v>3.322535211</v>
      </c>
    </row>
    <row r="1969" ht="15.0" customHeight="1">
      <c r="A1969" s="20" t="s">
        <v>1071</v>
      </c>
      <c r="B1969" s="29" t="s">
        <v>2389</v>
      </c>
      <c r="C1969" s="50">
        <v>8.0</v>
      </c>
      <c r="D1969" s="50">
        <v>1255.0</v>
      </c>
      <c r="E1969" s="98">
        <f t="shared" si="16"/>
        <v>155.875</v>
      </c>
      <c r="F1969" s="50">
        <v>1018.0</v>
      </c>
      <c r="G1969" s="98">
        <f t="shared" si="2"/>
        <v>-0.1888446215</v>
      </c>
      <c r="H1969" s="50">
        <v>2800.0</v>
      </c>
      <c r="I1969" s="98">
        <f t="shared" si="3"/>
        <v>1.750491159</v>
      </c>
      <c r="J1969" s="50">
        <v>8136.0</v>
      </c>
      <c r="K1969" s="98">
        <f t="shared" si="4"/>
        <v>1.905714286</v>
      </c>
      <c r="L1969" s="98">
        <f t="shared" si="17"/>
        <v>1016</v>
      </c>
    </row>
    <row r="1970" ht="15.0" customHeight="1">
      <c r="A1970" s="20" t="s">
        <v>2445</v>
      </c>
      <c r="B1970" s="29" t="s">
        <v>2389</v>
      </c>
      <c r="C1970" s="50">
        <v>24121.0</v>
      </c>
      <c r="D1970" s="50">
        <v>44479.0</v>
      </c>
      <c r="E1970" s="98">
        <f t="shared" si="16"/>
        <v>0.8439948593</v>
      </c>
      <c r="F1970" s="50">
        <v>53150.0</v>
      </c>
      <c r="G1970" s="98">
        <f t="shared" si="2"/>
        <v>0.1949459295</v>
      </c>
      <c r="H1970" s="50">
        <v>64401.0</v>
      </c>
      <c r="I1970" s="98">
        <f t="shared" si="3"/>
        <v>0.2116839135</v>
      </c>
      <c r="J1970" s="50">
        <v>81173.0</v>
      </c>
      <c r="K1970" s="98">
        <f t="shared" si="4"/>
        <v>0.2604307387</v>
      </c>
      <c r="L1970" s="98">
        <f t="shared" si="17"/>
        <v>2.365241905</v>
      </c>
    </row>
    <row r="1971" ht="15.0" customHeight="1">
      <c r="A1971" s="20" t="s">
        <v>2446</v>
      </c>
      <c r="B1971" s="29" t="s">
        <v>2389</v>
      </c>
      <c r="C1971" s="50">
        <v>36.0</v>
      </c>
      <c r="D1971" s="50">
        <v>1995.0</v>
      </c>
      <c r="E1971" s="98">
        <f t="shared" si="16"/>
        <v>54.41666667</v>
      </c>
      <c r="F1971" s="50">
        <v>4253.0</v>
      </c>
      <c r="G1971" s="98">
        <f t="shared" si="2"/>
        <v>1.131829574</v>
      </c>
      <c r="H1971" s="50">
        <v>5586.0</v>
      </c>
      <c r="I1971" s="98">
        <f t="shared" si="3"/>
        <v>0.3134258171</v>
      </c>
      <c r="J1971" s="50">
        <v>5678.0</v>
      </c>
      <c r="K1971" s="98">
        <f t="shared" si="4"/>
        <v>0.01646974579</v>
      </c>
      <c r="L1971" s="98">
        <f t="shared" si="17"/>
        <v>156.7222222</v>
      </c>
    </row>
    <row r="1972" ht="15.0" customHeight="1">
      <c r="A1972" s="20" t="s">
        <v>2447</v>
      </c>
      <c r="B1972" s="29" t="s">
        <v>2389</v>
      </c>
      <c r="C1972" s="50">
        <v>5228.0</v>
      </c>
      <c r="D1972" s="50">
        <v>9447.0</v>
      </c>
      <c r="E1972" s="98">
        <f t="shared" si="16"/>
        <v>0.8070007651</v>
      </c>
      <c r="F1972" s="50">
        <v>10015.0</v>
      </c>
      <c r="G1972" s="98">
        <f t="shared" si="2"/>
        <v>0.06012490738</v>
      </c>
      <c r="H1972" s="50">
        <v>11020.0</v>
      </c>
      <c r="I1972" s="98">
        <f t="shared" si="3"/>
        <v>0.1003494758</v>
      </c>
      <c r="J1972" s="50">
        <v>10670.0</v>
      </c>
      <c r="K1972" s="98">
        <f t="shared" si="4"/>
        <v>-0.03176043557</v>
      </c>
      <c r="L1972" s="98">
        <f t="shared" si="17"/>
        <v>1.040933435</v>
      </c>
    </row>
    <row r="1973" ht="15.0" customHeight="1">
      <c r="A1973" s="20" t="s">
        <v>2448</v>
      </c>
      <c r="B1973" s="29" t="s">
        <v>2389</v>
      </c>
      <c r="C1973" s="50">
        <v>5832.0</v>
      </c>
      <c r="D1973" s="50">
        <v>9909.0</v>
      </c>
      <c r="E1973" s="98">
        <f t="shared" si="16"/>
        <v>0.6990740741</v>
      </c>
      <c r="F1973" s="50">
        <v>9348.0</v>
      </c>
      <c r="G1973" s="98">
        <f t="shared" si="2"/>
        <v>-0.0566151983</v>
      </c>
      <c r="H1973" s="50">
        <v>10093.0</v>
      </c>
      <c r="I1973" s="98">
        <f t="shared" si="3"/>
        <v>0.0796961917</v>
      </c>
      <c r="J1973" s="50">
        <v>8798.0</v>
      </c>
      <c r="K1973" s="98">
        <f t="shared" si="4"/>
        <v>-0.1283067473</v>
      </c>
      <c r="L1973" s="98">
        <f t="shared" si="17"/>
        <v>0.5085733882</v>
      </c>
    </row>
    <row r="1974" ht="15.0" customHeight="1">
      <c r="A1974" s="20" t="s">
        <v>2449</v>
      </c>
      <c r="B1974" s="29" t="s">
        <v>2389</v>
      </c>
      <c r="C1974" s="50">
        <v>14840.0</v>
      </c>
      <c r="D1974" s="50">
        <v>28055.0</v>
      </c>
      <c r="E1974" s="98">
        <f t="shared" si="16"/>
        <v>0.8904986523</v>
      </c>
      <c r="F1974" s="50">
        <v>28438.0</v>
      </c>
      <c r="G1974" s="98">
        <f t="shared" si="2"/>
        <v>0.01365175548</v>
      </c>
      <c r="H1974" s="50">
        <v>28337.0</v>
      </c>
      <c r="I1974" s="98">
        <f t="shared" si="3"/>
        <v>-0.003551585906</v>
      </c>
      <c r="J1974" s="50">
        <v>26075.0</v>
      </c>
      <c r="K1974" s="98">
        <f t="shared" si="4"/>
        <v>-0.07982496383</v>
      </c>
      <c r="L1974" s="98">
        <f t="shared" si="17"/>
        <v>0.7570754717</v>
      </c>
    </row>
    <row r="1975" ht="15.0" customHeight="1">
      <c r="A1975" s="20" t="s">
        <v>2450</v>
      </c>
      <c r="B1975" s="29" t="s">
        <v>2389</v>
      </c>
      <c r="C1975" s="50">
        <v>56.0</v>
      </c>
      <c r="D1975" s="50">
        <v>3405.0</v>
      </c>
      <c r="E1975" s="98">
        <f t="shared" si="16"/>
        <v>59.80357143</v>
      </c>
      <c r="F1975" s="50">
        <v>4663.0</v>
      </c>
      <c r="G1975" s="98">
        <f t="shared" si="2"/>
        <v>0.3694566814</v>
      </c>
      <c r="H1975" s="50">
        <v>22090.0</v>
      </c>
      <c r="I1975" s="98">
        <f t="shared" si="3"/>
        <v>3.737293588</v>
      </c>
      <c r="J1975" s="50">
        <v>23911.0</v>
      </c>
      <c r="K1975" s="98">
        <f t="shared" si="4"/>
        <v>0.08243549117</v>
      </c>
      <c r="L1975" s="98">
        <f t="shared" si="17"/>
        <v>425.9821429</v>
      </c>
    </row>
    <row r="1976" ht="15.0" customHeight="1">
      <c r="A1976" s="20" t="s">
        <v>1867</v>
      </c>
      <c r="B1976" s="29" t="s">
        <v>2389</v>
      </c>
      <c r="C1976" s="50">
        <v>38108.0</v>
      </c>
      <c r="D1976" s="50">
        <v>65996.0</v>
      </c>
      <c r="E1976" s="98">
        <f t="shared" si="16"/>
        <v>0.731814842</v>
      </c>
      <c r="F1976" s="50">
        <v>74165.0</v>
      </c>
      <c r="G1976" s="98">
        <f t="shared" si="2"/>
        <v>0.1237802291</v>
      </c>
      <c r="H1976" s="50">
        <v>65843.0</v>
      </c>
      <c r="I1976" s="98">
        <f t="shared" si="3"/>
        <v>-0.1122092631</v>
      </c>
      <c r="J1976" s="50">
        <v>69499.0</v>
      </c>
      <c r="K1976" s="98">
        <f t="shared" si="4"/>
        <v>0.05552602403</v>
      </c>
      <c r="L1976" s="98">
        <f t="shared" si="17"/>
        <v>0.8237377978</v>
      </c>
    </row>
    <row r="1977" ht="15.0" customHeight="1">
      <c r="A1977" s="20" t="s">
        <v>2451</v>
      </c>
      <c r="B1977" s="29" t="s">
        <v>2389</v>
      </c>
      <c r="C1977" s="50">
        <v>8530.0</v>
      </c>
      <c r="D1977" s="50">
        <v>14140.0</v>
      </c>
      <c r="E1977" s="98">
        <f t="shared" si="16"/>
        <v>0.6576787808</v>
      </c>
      <c r="F1977" s="50">
        <v>16767.0</v>
      </c>
      <c r="G1977" s="98">
        <f t="shared" si="2"/>
        <v>0.1857850071</v>
      </c>
      <c r="H1977" s="50">
        <v>15778.0</v>
      </c>
      <c r="I1977" s="98">
        <f t="shared" si="3"/>
        <v>-0.05898491084</v>
      </c>
      <c r="J1977" s="50">
        <v>58027.0</v>
      </c>
      <c r="K1977" s="98">
        <f t="shared" si="4"/>
        <v>2.677715807</v>
      </c>
      <c r="L1977" s="98">
        <f t="shared" si="17"/>
        <v>5.802696366</v>
      </c>
    </row>
    <row r="1978" ht="15.0" customHeight="1">
      <c r="A1978" s="20" t="s">
        <v>2452</v>
      </c>
      <c r="B1978" s="29" t="s">
        <v>2389</v>
      </c>
      <c r="C1978" s="50">
        <v>18603.0</v>
      </c>
      <c r="D1978" s="50">
        <v>21205.0</v>
      </c>
      <c r="E1978" s="98">
        <f t="shared" si="16"/>
        <v>0.1398699135</v>
      </c>
      <c r="F1978" s="50">
        <v>23101.0</v>
      </c>
      <c r="G1978" s="98">
        <f t="shared" si="2"/>
        <v>0.08941287432</v>
      </c>
      <c r="H1978" s="50">
        <v>22642.0</v>
      </c>
      <c r="I1978" s="98">
        <f t="shared" si="3"/>
        <v>-0.01986926973</v>
      </c>
      <c r="J1978" s="50">
        <v>21960.0</v>
      </c>
      <c r="K1978" s="98">
        <f t="shared" si="4"/>
        <v>-0.03012101404</v>
      </c>
      <c r="L1978" s="98">
        <f t="shared" si="17"/>
        <v>0.1804547654</v>
      </c>
    </row>
    <row r="1979" ht="15.0" customHeight="1">
      <c r="A1979" s="20" t="s">
        <v>2453</v>
      </c>
      <c r="B1979" s="29" t="s">
        <v>2389</v>
      </c>
      <c r="C1979" s="50">
        <v>12202.0</v>
      </c>
      <c r="D1979" s="50">
        <v>24913.0</v>
      </c>
      <c r="E1979" s="98">
        <f t="shared" si="16"/>
        <v>1.041714473</v>
      </c>
      <c r="F1979" s="50">
        <v>27719.0</v>
      </c>
      <c r="G1979" s="98">
        <f t="shared" si="2"/>
        <v>0.1126319592</v>
      </c>
      <c r="H1979" s="50">
        <v>28925.0</v>
      </c>
      <c r="I1979" s="98">
        <f t="shared" si="3"/>
        <v>0.04350806306</v>
      </c>
      <c r="J1979" s="50">
        <v>25596.0</v>
      </c>
      <c r="K1979" s="98">
        <f t="shared" si="4"/>
        <v>-0.1150907519</v>
      </c>
      <c r="L1979" s="98">
        <f t="shared" si="17"/>
        <v>1.097688903</v>
      </c>
    </row>
    <row r="1980" ht="15.0" customHeight="1">
      <c r="A1980" s="20" t="s">
        <v>1406</v>
      </c>
      <c r="B1980" s="29" t="s">
        <v>2389</v>
      </c>
      <c r="C1980" s="50">
        <v>0.0</v>
      </c>
      <c r="D1980" s="50">
        <v>7566.0</v>
      </c>
      <c r="E1980" s="98"/>
      <c r="F1980" s="50">
        <v>10104.0</v>
      </c>
      <c r="G1980" s="98">
        <f t="shared" si="2"/>
        <v>0.3354480571</v>
      </c>
      <c r="H1980" s="50">
        <v>20189.0</v>
      </c>
      <c r="I1980" s="98">
        <f t="shared" si="3"/>
        <v>0.9981195566</v>
      </c>
      <c r="J1980" s="50">
        <v>18813.0</v>
      </c>
      <c r="K1980" s="98">
        <f t="shared" si="4"/>
        <v>-0.06815592649</v>
      </c>
      <c r="L1980" s="98"/>
    </row>
    <row r="1981" ht="15.0" customHeight="1">
      <c r="A1981" s="20" t="s">
        <v>1628</v>
      </c>
      <c r="B1981" s="29" t="s">
        <v>2389</v>
      </c>
      <c r="C1981" s="50">
        <v>36.0</v>
      </c>
      <c r="D1981" s="50">
        <v>8279.0</v>
      </c>
      <c r="E1981" s="98">
        <f t="shared" ref="E1981:E1992" si="18">(D1981-C1981)/C1981</f>
        <v>228.9722222</v>
      </c>
      <c r="F1981" s="50">
        <v>11137.0</v>
      </c>
      <c r="G1981" s="98">
        <f t="shared" si="2"/>
        <v>0.3452107742</v>
      </c>
      <c r="H1981" s="50">
        <v>16966.0</v>
      </c>
      <c r="I1981" s="98">
        <f t="shared" si="3"/>
        <v>0.5233905001</v>
      </c>
      <c r="J1981" s="50">
        <v>12117.0</v>
      </c>
      <c r="K1981" s="98">
        <f t="shared" si="4"/>
        <v>-0.2858069079</v>
      </c>
      <c r="L1981" s="98">
        <f t="shared" ref="L1981:L1992" si="19">(J1981-C1981)/C1981</f>
        <v>335.5833333</v>
      </c>
    </row>
    <row r="1982" ht="15.0" customHeight="1">
      <c r="A1982" s="20" t="s">
        <v>2454</v>
      </c>
      <c r="B1982" s="29" t="s">
        <v>2389</v>
      </c>
      <c r="C1982" s="50">
        <v>28808.0</v>
      </c>
      <c r="D1982" s="50">
        <v>84642.0</v>
      </c>
      <c r="E1982" s="98">
        <f t="shared" si="18"/>
        <v>1.938142183</v>
      </c>
      <c r="F1982" s="50">
        <v>79925.0</v>
      </c>
      <c r="G1982" s="98">
        <f t="shared" si="2"/>
        <v>-0.05572883438</v>
      </c>
      <c r="H1982" s="50">
        <v>75305.0</v>
      </c>
      <c r="I1982" s="98">
        <f t="shared" si="3"/>
        <v>-0.05780419143</v>
      </c>
      <c r="J1982" s="50">
        <v>75590.0</v>
      </c>
      <c r="K1982" s="98">
        <f t="shared" si="4"/>
        <v>0.003784609256</v>
      </c>
      <c r="L1982" s="98">
        <f t="shared" si="19"/>
        <v>1.62392391</v>
      </c>
    </row>
    <row r="1983" ht="15.0" customHeight="1">
      <c r="A1983" s="20" t="s">
        <v>2455</v>
      </c>
      <c r="B1983" s="29" t="s">
        <v>2389</v>
      </c>
      <c r="C1983" s="50">
        <v>18.0</v>
      </c>
      <c r="D1983" s="50">
        <v>935.0</v>
      </c>
      <c r="E1983" s="98">
        <f t="shared" si="18"/>
        <v>50.94444444</v>
      </c>
      <c r="F1983" s="50">
        <v>1354.0</v>
      </c>
      <c r="G1983" s="98">
        <f t="shared" si="2"/>
        <v>0.4481283422</v>
      </c>
      <c r="H1983" s="50">
        <v>3548.0</v>
      </c>
      <c r="I1983" s="98">
        <f t="shared" si="3"/>
        <v>1.620384047</v>
      </c>
      <c r="J1983" s="50">
        <v>2783.0</v>
      </c>
      <c r="K1983" s="98">
        <f t="shared" si="4"/>
        <v>-0.2156144307</v>
      </c>
      <c r="L1983" s="98">
        <f t="shared" si="19"/>
        <v>153.6111111</v>
      </c>
    </row>
    <row r="1984" ht="15.0" customHeight="1">
      <c r="A1984" s="20" t="s">
        <v>1687</v>
      </c>
      <c r="B1984" s="29" t="s">
        <v>2389</v>
      </c>
      <c r="C1984" s="50">
        <v>1870.0</v>
      </c>
      <c r="D1984" s="50">
        <v>12947.0</v>
      </c>
      <c r="E1984" s="98">
        <f t="shared" si="18"/>
        <v>5.923529412</v>
      </c>
      <c r="F1984" s="50">
        <v>15983.0</v>
      </c>
      <c r="G1984" s="98">
        <f t="shared" si="2"/>
        <v>0.2344944775</v>
      </c>
      <c r="H1984" s="50">
        <v>13936.0</v>
      </c>
      <c r="I1984" s="98">
        <f t="shared" si="3"/>
        <v>-0.1280735782</v>
      </c>
      <c r="J1984" s="50">
        <v>15875.0</v>
      </c>
      <c r="K1984" s="98">
        <f t="shared" si="4"/>
        <v>0.1391360505</v>
      </c>
      <c r="L1984" s="98">
        <f t="shared" si="19"/>
        <v>7.489304813</v>
      </c>
    </row>
    <row r="1985" ht="15.0" customHeight="1">
      <c r="A1985" s="20" t="s">
        <v>1630</v>
      </c>
      <c r="B1985" s="29" t="s">
        <v>2389</v>
      </c>
      <c r="C1985" s="50">
        <v>27985.0</v>
      </c>
      <c r="D1985" s="50">
        <v>115693.0</v>
      </c>
      <c r="E1985" s="98">
        <f t="shared" si="18"/>
        <v>3.134107558</v>
      </c>
      <c r="F1985" s="50">
        <v>186667.0</v>
      </c>
      <c r="G1985" s="98">
        <f t="shared" si="2"/>
        <v>0.6134684034</v>
      </c>
      <c r="H1985" s="50">
        <v>359328.0</v>
      </c>
      <c r="I1985" s="98">
        <f t="shared" si="3"/>
        <v>0.9249679911</v>
      </c>
      <c r="J1985" s="50">
        <v>528961.0</v>
      </c>
      <c r="K1985" s="98">
        <f t="shared" si="4"/>
        <v>0.4720840012</v>
      </c>
      <c r="L1985" s="98">
        <f t="shared" si="19"/>
        <v>17.90159014</v>
      </c>
    </row>
    <row r="1986" ht="15.0" customHeight="1">
      <c r="A1986" s="20" t="s">
        <v>298</v>
      </c>
      <c r="B1986" s="29" t="s">
        <v>2389</v>
      </c>
      <c r="C1986" s="50">
        <v>25177.0</v>
      </c>
      <c r="D1986" s="50">
        <v>37243.0</v>
      </c>
      <c r="E1986" s="98">
        <f t="shared" si="18"/>
        <v>0.4792469317</v>
      </c>
      <c r="F1986" s="50">
        <v>43565.0</v>
      </c>
      <c r="G1986" s="98">
        <f t="shared" si="2"/>
        <v>0.1697500201</v>
      </c>
      <c r="H1986" s="50">
        <v>48937.0</v>
      </c>
      <c r="I1986" s="98">
        <f t="shared" si="3"/>
        <v>0.1233099966</v>
      </c>
      <c r="J1986" s="50">
        <v>50900.0</v>
      </c>
      <c r="K1986" s="98">
        <f t="shared" si="4"/>
        <v>0.04011279809</v>
      </c>
      <c r="L1986" s="98">
        <f t="shared" si="19"/>
        <v>1.02168646</v>
      </c>
    </row>
    <row r="1987" ht="15.0" customHeight="1">
      <c r="A1987" s="20" t="s">
        <v>2456</v>
      </c>
      <c r="B1987" s="29" t="s">
        <v>2389</v>
      </c>
      <c r="C1987" s="50">
        <v>100.0</v>
      </c>
      <c r="D1987" s="50">
        <v>1298.0</v>
      </c>
      <c r="E1987" s="98">
        <f t="shared" si="18"/>
        <v>11.98</v>
      </c>
      <c r="F1987" s="50">
        <v>1109.0</v>
      </c>
      <c r="G1987" s="98">
        <f t="shared" si="2"/>
        <v>-0.1456086287</v>
      </c>
      <c r="H1987" s="50">
        <v>2185.0</v>
      </c>
      <c r="I1987" s="98">
        <f t="shared" si="3"/>
        <v>0.9702434626</v>
      </c>
      <c r="J1987" s="50">
        <v>1873.0</v>
      </c>
      <c r="K1987" s="98">
        <f t="shared" si="4"/>
        <v>-0.142791762</v>
      </c>
      <c r="L1987" s="98">
        <f t="shared" si="19"/>
        <v>17.73</v>
      </c>
    </row>
    <row r="1988" ht="15.0" customHeight="1">
      <c r="A1988" s="20" t="s">
        <v>2457</v>
      </c>
      <c r="B1988" s="29" t="s">
        <v>2389</v>
      </c>
      <c r="C1988" s="50">
        <v>48.0</v>
      </c>
      <c r="D1988" s="50">
        <v>16249.0</v>
      </c>
      <c r="E1988" s="98">
        <f t="shared" si="18"/>
        <v>337.5208333</v>
      </c>
      <c r="F1988" s="50">
        <v>14193.0</v>
      </c>
      <c r="G1988" s="98">
        <f t="shared" si="2"/>
        <v>-0.1265308634</v>
      </c>
      <c r="H1988" s="50">
        <v>16669.0</v>
      </c>
      <c r="I1988" s="98">
        <f t="shared" si="3"/>
        <v>0.1744521947</v>
      </c>
      <c r="J1988" s="50">
        <v>14905.0</v>
      </c>
      <c r="K1988" s="98">
        <f t="shared" si="4"/>
        <v>-0.1058251845</v>
      </c>
      <c r="L1988" s="98">
        <f t="shared" si="19"/>
        <v>309.5208333</v>
      </c>
    </row>
    <row r="1989" ht="15.0" customHeight="1">
      <c r="A1989" s="20" t="s">
        <v>2458</v>
      </c>
      <c r="B1989" s="29" t="s">
        <v>2389</v>
      </c>
      <c r="C1989" s="50">
        <v>7555.0</v>
      </c>
      <c r="D1989" s="50">
        <v>15518.0</v>
      </c>
      <c r="E1989" s="98">
        <f t="shared" si="18"/>
        <v>1.054003971</v>
      </c>
      <c r="F1989" s="50">
        <v>15920.0</v>
      </c>
      <c r="G1989" s="98">
        <f t="shared" si="2"/>
        <v>0.02590540018</v>
      </c>
      <c r="H1989" s="50">
        <v>14915.0</v>
      </c>
      <c r="I1989" s="98">
        <f t="shared" si="3"/>
        <v>-0.0631281407</v>
      </c>
      <c r="J1989" s="50">
        <v>15349.0</v>
      </c>
      <c r="K1989" s="98">
        <f t="shared" si="4"/>
        <v>0.02909822327</v>
      </c>
      <c r="L1989" s="98">
        <f t="shared" si="19"/>
        <v>1.031634679</v>
      </c>
    </row>
    <row r="1990" ht="15.0" customHeight="1">
      <c r="A1990" s="20" t="s">
        <v>2459</v>
      </c>
      <c r="B1990" s="29" t="s">
        <v>2389</v>
      </c>
      <c r="C1990" s="50">
        <v>149.0</v>
      </c>
      <c r="D1990" s="50">
        <v>3170.0</v>
      </c>
      <c r="E1990" s="98">
        <f t="shared" si="18"/>
        <v>20.27516779</v>
      </c>
      <c r="F1990" s="50">
        <v>4280.0</v>
      </c>
      <c r="G1990" s="98">
        <f t="shared" si="2"/>
        <v>0.3501577287</v>
      </c>
      <c r="H1990" s="50">
        <v>4637.0</v>
      </c>
      <c r="I1990" s="98">
        <f t="shared" si="3"/>
        <v>0.08341121495</v>
      </c>
      <c r="J1990" s="50">
        <v>4170.0</v>
      </c>
      <c r="K1990" s="98">
        <f t="shared" si="4"/>
        <v>-0.100711667</v>
      </c>
      <c r="L1990" s="98">
        <f t="shared" si="19"/>
        <v>26.98657718</v>
      </c>
    </row>
    <row r="1991" ht="15.0" customHeight="1">
      <c r="A1991" s="20" t="s">
        <v>960</v>
      </c>
      <c r="B1991" s="29" t="s">
        <v>2389</v>
      </c>
      <c r="C1991" s="50">
        <v>9735.0</v>
      </c>
      <c r="D1991" s="50">
        <v>20131.0</v>
      </c>
      <c r="E1991" s="98">
        <f t="shared" si="18"/>
        <v>1.067899332</v>
      </c>
      <c r="F1991" s="50">
        <v>28327.0</v>
      </c>
      <c r="G1991" s="98">
        <f t="shared" si="2"/>
        <v>0.407133277</v>
      </c>
      <c r="H1991" s="50">
        <v>30583.0</v>
      </c>
      <c r="I1991" s="98">
        <f t="shared" si="3"/>
        <v>0.07964133159</v>
      </c>
      <c r="J1991" s="50">
        <v>31822.0</v>
      </c>
      <c r="K1991" s="98">
        <f t="shared" si="4"/>
        <v>0.04051270314</v>
      </c>
      <c r="L1991" s="98">
        <f t="shared" si="19"/>
        <v>2.268823832</v>
      </c>
    </row>
    <row r="1992" ht="15.0" customHeight="1">
      <c r="A1992" s="20" t="s">
        <v>2460</v>
      </c>
      <c r="B1992" s="29" t="s">
        <v>2389</v>
      </c>
      <c r="C1992" s="50">
        <v>16554.0</v>
      </c>
      <c r="D1992" s="50">
        <v>46760.0</v>
      </c>
      <c r="E1992" s="98">
        <f t="shared" si="18"/>
        <v>1.824694938</v>
      </c>
      <c r="F1992" s="50">
        <v>43332.0</v>
      </c>
      <c r="G1992" s="98">
        <f t="shared" si="2"/>
        <v>-0.07331052181</v>
      </c>
      <c r="H1992" s="50">
        <v>43036.0</v>
      </c>
      <c r="I1992" s="98">
        <f t="shared" si="3"/>
        <v>-0.006830979415</v>
      </c>
      <c r="J1992" s="50">
        <v>38355.0</v>
      </c>
      <c r="K1992" s="98">
        <f t="shared" si="4"/>
        <v>-0.1087694024</v>
      </c>
      <c r="L1992" s="98">
        <f t="shared" si="19"/>
        <v>1.316962668</v>
      </c>
    </row>
    <row r="1993" ht="15.0" customHeight="1">
      <c r="A1993" s="20" t="s">
        <v>2461</v>
      </c>
      <c r="B1993" s="29" t="s">
        <v>2389</v>
      </c>
      <c r="C1993" s="50">
        <v>0.0</v>
      </c>
      <c r="D1993" s="50">
        <v>137.0</v>
      </c>
      <c r="E1993" s="98"/>
      <c r="F1993" s="50">
        <v>137.0</v>
      </c>
      <c r="G1993" s="98">
        <f t="shared" si="2"/>
        <v>0</v>
      </c>
      <c r="H1993" s="50">
        <v>9298.0</v>
      </c>
      <c r="I1993" s="98">
        <f t="shared" si="3"/>
        <v>66.86861314</v>
      </c>
      <c r="J1993" s="50">
        <v>12693.0</v>
      </c>
      <c r="K1993" s="98">
        <f t="shared" si="4"/>
        <v>0.3651322865</v>
      </c>
      <c r="L1993" s="98"/>
    </row>
    <row r="1994" ht="15.0" customHeight="1">
      <c r="A1994" s="20" t="s">
        <v>2462</v>
      </c>
      <c r="B1994" s="29" t="s">
        <v>2389</v>
      </c>
      <c r="C1994" s="50">
        <v>6125.0</v>
      </c>
      <c r="D1994" s="50">
        <v>10008.0</v>
      </c>
      <c r="E1994" s="98">
        <f t="shared" ref="E1994:E2013" si="20">(D1994-C1994)/C1994</f>
        <v>0.6339591837</v>
      </c>
      <c r="F1994" s="50">
        <v>8759.0</v>
      </c>
      <c r="G1994" s="98">
        <f t="shared" si="2"/>
        <v>-0.1248001599</v>
      </c>
      <c r="H1994" s="50">
        <v>6779.0</v>
      </c>
      <c r="I1994" s="98">
        <f t="shared" si="3"/>
        <v>-0.2260532024</v>
      </c>
      <c r="J1994" s="50">
        <v>6674.0</v>
      </c>
      <c r="K1994" s="98">
        <f t="shared" si="4"/>
        <v>-0.01548901018</v>
      </c>
      <c r="L1994" s="98">
        <f t="shared" ref="L1994:L2013" si="21">(J1994-C1994)/C1994</f>
        <v>0.08963265306</v>
      </c>
    </row>
    <row r="1995" ht="15.0" customHeight="1">
      <c r="A1995" s="20" t="s">
        <v>1872</v>
      </c>
      <c r="B1995" s="29" t="s">
        <v>2389</v>
      </c>
      <c r="C1995" s="50">
        <v>15461.0</v>
      </c>
      <c r="D1995" s="50">
        <v>31038.0</v>
      </c>
      <c r="E1995" s="98">
        <f t="shared" si="20"/>
        <v>1.007502749</v>
      </c>
      <c r="F1995" s="50">
        <v>34791.0</v>
      </c>
      <c r="G1995" s="98">
        <f t="shared" si="2"/>
        <v>0.1209162962</v>
      </c>
      <c r="H1995" s="50">
        <v>29410.0</v>
      </c>
      <c r="I1995" s="98">
        <f t="shared" si="3"/>
        <v>-0.1546664367</v>
      </c>
      <c r="J1995" s="50">
        <v>30274.0</v>
      </c>
      <c r="K1995" s="98">
        <f t="shared" si="4"/>
        <v>0.02937776267</v>
      </c>
      <c r="L1995" s="98">
        <f t="shared" si="21"/>
        <v>0.9580880926</v>
      </c>
    </row>
    <row r="1996" ht="15.0" customHeight="1">
      <c r="A1996" s="20" t="s">
        <v>2035</v>
      </c>
      <c r="B1996" s="29" t="s">
        <v>2389</v>
      </c>
      <c r="C1996" s="50">
        <v>16702.0</v>
      </c>
      <c r="D1996" s="50">
        <v>29564.0</v>
      </c>
      <c r="E1996" s="98">
        <f t="shared" si="20"/>
        <v>0.7700874147</v>
      </c>
      <c r="F1996" s="50">
        <v>28601.0</v>
      </c>
      <c r="G1996" s="98">
        <f t="shared" si="2"/>
        <v>-0.03257340008</v>
      </c>
      <c r="H1996" s="50">
        <v>30017.0</v>
      </c>
      <c r="I1996" s="98">
        <f t="shared" si="3"/>
        <v>0.04950875844</v>
      </c>
      <c r="J1996" s="50">
        <v>31137.0</v>
      </c>
      <c r="K1996" s="98">
        <f t="shared" si="4"/>
        <v>0.03731218976</v>
      </c>
      <c r="L1996" s="98">
        <f t="shared" si="21"/>
        <v>0.8642677524</v>
      </c>
    </row>
    <row r="1997" ht="15.0" customHeight="1">
      <c r="A1997" s="20" t="s">
        <v>1179</v>
      </c>
      <c r="B1997" s="29" t="s">
        <v>2389</v>
      </c>
      <c r="C1997" s="50">
        <v>50.0</v>
      </c>
      <c r="D1997" s="50">
        <v>8881.0</v>
      </c>
      <c r="E1997" s="98">
        <f t="shared" si="20"/>
        <v>176.62</v>
      </c>
      <c r="F1997" s="50">
        <v>6962.0</v>
      </c>
      <c r="G1997" s="98">
        <f t="shared" si="2"/>
        <v>-0.2160792704</v>
      </c>
      <c r="H1997" s="50">
        <v>22888.0</v>
      </c>
      <c r="I1997" s="98">
        <f t="shared" si="3"/>
        <v>2.287561046</v>
      </c>
      <c r="J1997" s="50">
        <v>20990.0</v>
      </c>
      <c r="K1997" s="98">
        <f t="shared" si="4"/>
        <v>-0.08292555051</v>
      </c>
      <c r="L1997" s="98">
        <f t="shared" si="21"/>
        <v>418.8</v>
      </c>
    </row>
    <row r="1998" ht="15.0" customHeight="1">
      <c r="A1998" s="20" t="s">
        <v>2463</v>
      </c>
      <c r="B1998" s="29" t="s">
        <v>2389</v>
      </c>
      <c r="C1998" s="50">
        <v>17230.0</v>
      </c>
      <c r="D1998" s="50">
        <v>48116.0</v>
      </c>
      <c r="E1998" s="98">
        <f t="shared" si="20"/>
        <v>1.792571097</v>
      </c>
      <c r="F1998" s="50">
        <v>50350.0</v>
      </c>
      <c r="G1998" s="98">
        <f t="shared" si="2"/>
        <v>0.04642946213</v>
      </c>
      <c r="H1998" s="50">
        <v>49016.0</v>
      </c>
      <c r="I1998" s="98">
        <f t="shared" si="3"/>
        <v>-0.02649453823</v>
      </c>
      <c r="J1998" s="50">
        <v>48793.0</v>
      </c>
      <c r="K1998" s="98">
        <f t="shared" si="4"/>
        <v>-0.004549534846</v>
      </c>
      <c r="L1998" s="98">
        <f t="shared" si="21"/>
        <v>1.83186303</v>
      </c>
    </row>
    <row r="1999" ht="15.0" customHeight="1">
      <c r="A1999" s="20" t="s">
        <v>1561</v>
      </c>
      <c r="B1999" s="29" t="s">
        <v>2389</v>
      </c>
      <c r="C1999" s="50">
        <v>50.0</v>
      </c>
      <c r="D1999" s="50">
        <v>892.0</v>
      </c>
      <c r="E1999" s="98">
        <f t="shared" si="20"/>
        <v>16.84</v>
      </c>
      <c r="F1999" s="50">
        <v>721.0</v>
      </c>
      <c r="G1999" s="98">
        <f t="shared" si="2"/>
        <v>-0.1917040359</v>
      </c>
      <c r="H1999" s="50">
        <v>14848.0</v>
      </c>
      <c r="I1999" s="98">
        <f t="shared" si="3"/>
        <v>19.59361997</v>
      </c>
      <c r="J1999" s="50">
        <v>19069.0</v>
      </c>
      <c r="K1999" s="98">
        <f t="shared" si="4"/>
        <v>0.2842807112</v>
      </c>
      <c r="L1999" s="98">
        <f t="shared" si="21"/>
        <v>380.38</v>
      </c>
    </row>
    <row r="2000" ht="15.0" customHeight="1">
      <c r="A2000" s="20" t="s">
        <v>2464</v>
      </c>
      <c r="B2000" s="29" t="s">
        <v>2389</v>
      </c>
      <c r="C2000" s="50">
        <v>6626.0</v>
      </c>
      <c r="D2000" s="50">
        <v>11817.0</v>
      </c>
      <c r="E2000" s="98">
        <f t="shared" si="20"/>
        <v>0.7834289164</v>
      </c>
      <c r="F2000" s="50">
        <v>9863.0</v>
      </c>
      <c r="G2000" s="98">
        <f t="shared" si="2"/>
        <v>-0.165354997</v>
      </c>
      <c r="H2000" s="50">
        <v>9046.0</v>
      </c>
      <c r="I2000" s="98">
        <f t="shared" si="3"/>
        <v>-0.08283483727</v>
      </c>
      <c r="J2000" s="50">
        <v>10206.0</v>
      </c>
      <c r="K2000" s="98">
        <f t="shared" si="4"/>
        <v>0.1282334734</v>
      </c>
      <c r="L2000" s="98">
        <f t="shared" si="21"/>
        <v>0.5402958044</v>
      </c>
    </row>
    <row r="2001" ht="15.0" customHeight="1">
      <c r="A2001" s="20" t="s">
        <v>1227</v>
      </c>
      <c r="B2001" s="29" t="s">
        <v>2389</v>
      </c>
      <c r="C2001" s="50">
        <v>2723.0</v>
      </c>
      <c r="D2001" s="50">
        <v>6471.0</v>
      </c>
      <c r="E2001" s="98">
        <f t="shared" si="20"/>
        <v>1.376423063</v>
      </c>
      <c r="F2001" s="50">
        <v>11244.0</v>
      </c>
      <c r="G2001" s="98">
        <f t="shared" si="2"/>
        <v>0.7375985165</v>
      </c>
      <c r="H2001" s="50">
        <v>10980.0</v>
      </c>
      <c r="I2001" s="98">
        <f t="shared" si="3"/>
        <v>-0.0234791889</v>
      </c>
      <c r="J2001" s="50">
        <v>11720.0</v>
      </c>
      <c r="K2001" s="98">
        <f t="shared" si="4"/>
        <v>0.06739526412</v>
      </c>
      <c r="L2001" s="98">
        <f t="shared" si="21"/>
        <v>3.304076386</v>
      </c>
    </row>
    <row r="2002" ht="15.0" customHeight="1">
      <c r="A2002" s="20" t="s">
        <v>1180</v>
      </c>
      <c r="B2002" s="29" t="s">
        <v>2389</v>
      </c>
      <c r="C2002" s="50">
        <v>5779.0</v>
      </c>
      <c r="D2002" s="50">
        <v>14000.0</v>
      </c>
      <c r="E2002" s="98">
        <f t="shared" si="20"/>
        <v>1.422564458</v>
      </c>
      <c r="F2002" s="50">
        <v>15569.0</v>
      </c>
      <c r="G2002" s="98">
        <f t="shared" si="2"/>
        <v>0.1120714286</v>
      </c>
      <c r="H2002" s="50">
        <v>17064.0</v>
      </c>
      <c r="I2002" s="98">
        <f t="shared" si="3"/>
        <v>0.09602415056</v>
      </c>
      <c r="J2002" s="50">
        <v>17491.0</v>
      </c>
      <c r="K2002" s="98">
        <f t="shared" si="4"/>
        <v>0.02502344116</v>
      </c>
      <c r="L2002" s="98">
        <f t="shared" si="21"/>
        <v>2.026648209</v>
      </c>
    </row>
    <row r="2003" ht="15.0" customHeight="1">
      <c r="A2003" s="20" t="s">
        <v>1132</v>
      </c>
      <c r="B2003" s="29" t="s">
        <v>2389</v>
      </c>
      <c r="C2003" s="50">
        <v>3480.0</v>
      </c>
      <c r="D2003" s="50">
        <v>38182.0</v>
      </c>
      <c r="E2003" s="98">
        <f t="shared" si="20"/>
        <v>9.97183908</v>
      </c>
      <c r="F2003" s="50">
        <v>73120.0</v>
      </c>
      <c r="G2003" s="98">
        <f t="shared" si="2"/>
        <v>0.9150384998</v>
      </c>
      <c r="H2003" s="50">
        <v>133391.0</v>
      </c>
      <c r="I2003" s="98">
        <f t="shared" si="3"/>
        <v>0.8242751641</v>
      </c>
      <c r="J2003" s="50">
        <v>145329.0</v>
      </c>
      <c r="K2003" s="98">
        <f t="shared" si="4"/>
        <v>0.08949629285</v>
      </c>
      <c r="L2003" s="98">
        <f t="shared" si="21"/>
        <v>40.7612069</v>
      </c>
    </row>
    <row r="2004" ht="15.0" customHeight="1">
      <c r="A2004" s="20" t="s">
        <v>1634</v>
      </c>
      <c r="B2004" s="29" t="s">
        <v>2389</v>
      </c>
      <c r="C2004" s="50">
        <v>17911.0</v>
      </c>
      <c r="D2004" s="50">
        <v>34460.0</v>
      </c>
      <c r="E2004" s="98">
        <f t="shared" si="20"/>
        <v>0.9239573446</v>
      </c>
      <c r="F2004" s="50">
        <v>37286.0</v>
      </c>
      <c r="G2004" s="98">
        <f t="shared" si="2"/>
        <v>0.08200812536</v>
      </c>
      <c r="H2004" s="50">
        <v>33317.0</v>
      </c>
      <c r="I2004" s="98">
        <f t="shared" si="3"/>
        <v>-0.1064474602</v>
      </c>
      <c r="J2004" s="50">
        <v>30384.0</v>
      </c>
      <c r="K2004" s="98">
        <f t="shared" si="4"/>
        <v>-0.08803313624</v>
      </c>
      <c r="L2004" s="98">
        <f t="shared" si="21"/>
        <v>0.6963876947</v>
      </c>
    </row>
    <row r="2005" ht="15.0" customHeight="1">
      <c r="A2005" s="20" t="s">
        <v>1635</v>
      </c>
      <c r="B2005" s="29" t="s">
        <v>2389</v>
      </c>
      <c r="C2005" s="50">
        <v>546.0</v>
      </c>
      <c r="D2005" s="50">
        <v>24299.0</v>
      </c>
      <c r="E2005" s="98">
        <f t="shared" si="20"/>
        <v>43.503663</v>
      </c>
      <c r="F2005" s="50">
        <v>22323.0</v>
      </c>
      <c r="G2005" s="98">
        <f t="shared" si="2"/>
        <v>-0.08132021894</v>
      </c>
      <c r="H2005" s="50">
        <v>24233.0</v>
      </c>
      <c r="I2005" s="98">
        <f t="shared" si="3"/>
        <v>0.08556197644</v>
      </c>
      <c r="J2005" s="50">
        <v>23378.0</v>
      </c>
      <c r="K2005" s="98">
        <f t="shared" si="4"/>
        <v>-0.03528246606</v>
      </c>
      <c r="L2005" s="98">
        <f t="shared" si="21"/>
        <v>41.81684982</v>
      </c>
    </row>
    <row r="2006" ht="15.0" customHeight="1">
      <c r="A2006" s="20" t="s">
        <v>2465</v>
      </c>
      <c r="B2006" s="29" t="s">
        <v>2389</v>
      </c>
      <c r="C2006" s="50">
        <v>3270.0</v>
      </c>
      <c r="D2006" s="50">
        <v>14942.0</v>
      </c>
      <c r="E2006" s="98">
        <f t="shared" si="20"/>
        <v>3.56941896</v>
      </c>
      <c r="F2006" s="50">
        <v>19049.0</v>
      </c>
      <c r="G2006" s="98">
        <f t="shared" si="2"/>
        <v>0.2748628028</v>
      </c>
      <c r="H2006" s="50">
        <v>23316.0</v>
      </c>
      <c r="I2006" s="98">
        <f t="shared" si="3"/>
        <v>0.2240012599</v>
      </c>
      <c r="J2006" s="50">
        <v>19248.0</v>
      </c>
      <c r="K2006" s="98">
        <f t="shared" si="4"/>
        <v>-0.1744724653</v>
      </c>
      <c r="L2006" s="98">
        <f t="shared" si="21"/>
        <v>4.886238532</v>
      </c>
    </row>
    <row r="2007" ht="15.0" customHeight="1">
      <c r="A2007" s="20" t="s">
        <v>2466</v>
      </c>
      <c r="B2007" s="29" t="s">
        <v>2389</v>
      </c>
      <c r="C2007" s="50">
        <v>15448.0</v>
      </c>
      <c r="D2007" s="50">
        <v>35323.0</v>
      </c>
      <c r="E2007" s="98">
        <f t="shared" si="20"/>
        <v>1.286574314</v>
      </c>
      <c r="F2007" s="50">
        <v>41276.0</v>
      </c>
      <c r="G2007" s="98">
        <f t="shared" si="2"/>
        <v>0.1685304193</v>
      </c>
      <c r="H2007" s="50">
        <v>40905.0</v>
      </c>
      <c r="I2007" s="98">
        <f t="shared" si="3"/>
        <v>-0.008988274058</v>
      </c>
      <c r="J2007" s="50">
        <v>38308.0</v>
      </c>
      <c r="K2007" s="98">
        <f t="shared" si="4"/>
        <v>-0.06348857108</v>
      </c>
      <c r="L2007" s="98">
        <f t="shared" si="21"/>
        <v>1.479803211</v>
      </c>
    </row>
    <row r="2008" ht="15.0" customHeight="1">
      <c r="A2008" s="20" t="s">
        <v>1072</v>
      </c>
      <c r="B2008" s="29" t="s">
        <v>2389</v>
      </c>
      <c r="C2008" s="50">
        <v>2763.0</v>
      </c>
      <c r="D2008" s="50">
        <v>4517.0</v>
      </c>
      <c r="E2008" s="98">
        <f t="shared" si="20"/>
        <v>0.6348172277</v>
      </c>
      <c r="F2008" s="50">
        <v>4779.0</v>
      </c>
      <c r="G2008" s="98">
        <f t="shared" si="2"/>
        <v>0.0580030994</v>
      </c>
      <c r="H2008" s="50">
        <v>4970.0</v>
      </c>
      <c r="I2008" s="98">
        <f t="shared" si="3"/>
        <v>0.03996652019</v>
      </c>
      <c r="J2008" s="50">
        <v>5080.0</v>
      </c>
      <c r="K2008" s="98">
        <f t="shared" si="4"/>
        <v>0.02213279678</v>
      </c>
      <c r="L2008" s="98">
        <f t="shared" si="21"/>
        <v>0.8385812523</v>
      </c>
    </row>
    <row r="2009" ht="15.0" customHeight="1">
      <c r="A2009" s="20" t="s">
        <v>692</v>
      </c>
      <c r="B2009" s="29" t="s">
        <v>2389</v>
      </c>
      <c r="C2009" s="50">
        <v>92.0</v>
      </c>
      <c r="D2009" s="50">
        <v>2655.0</v>
      </c>
      <c r="E2009" s="98">
        <f t="shared" si="20"/>
        <v>27.85869565</v>
      </c>
      <c r="F2009" s="50">
        <v>3335.0</v>
      </c>
      <c r="G2009" s="98">
        <f t="shared" si="2"/>
        <v>0.2561205273</v>
      </c>
      <c r="H2009" s="50">
        <v>3851.0</v>
      </c>
      <c r="I2009" s="98">
        <f t="shared" si="3"/>
        <v>0.1547226387</v>
      </c>
      <c r="J2009" s="50">
        <v>3413.0</v>
      </c>
      <c r="K2009" s="98">
        <f t="shared" si="4"/>
        <v>-0.1137366918</v>
      </c>
      <c r="L2009" s="98">
        <f t="shared" si="21"/>
        <v>36.09782609</v>
      </c>
    </row>
    <row r="2010" ht="15.0" customHeight="1">
      <c r="A2010" s="20" t="s">
        <v>2467</v>
      </c>
      <c r="B2010" s="29" t="s">
        <v>2389</v>
      </c>
      <c r="C2010" s="50">
        <v>1343.0</v>
      </c>
      <c r="D2010" s="50">
        <v>3261.0</v>
      </c>
      <c r="E2010" s="98">
        <f t="shared" si="20"/>
        <v>1.428145942</v>
      </c>
      <c r="F2010" s="50">
        <v>3581.0</v>
      </c>
      <c r="G2010" s="98">
        <f t="shared" si="2"/>
        <v>0.09812940816</v>
      </c>
      <c r="H2010" s="50">
        <v>4119.0</v>
      </c>
      <c r="I2010" s="98">
        <f t="shared" si="3"/>
        <v>0.1502373639</v>
      </c>
      <c r="J2010" s="50">
        <v>5064.0</v>
      </c>
      <c r="K2010" s="98">
        <f t="shared" si="4"/>
        <v>0.2294246176</v>
      </c>
      <c r="L2010" s="98">
        <f t="shared" si="21"/>
        <v>2.770662695</v>
      </c>
    </row>
    <row r="2011" ht="15.0" customHeight="1">
      <c r="A2011" s="20" t="s">
        <v>2468</v>
      </c>
      <c r="B2011" s="29" t="s">
        <v>2389</v>
      </c>
      <c r="C2011" s="50">
        <v>40.0</v>
      </c>
      <c r="D2011" s="50">
        <v>810.0</v>
      </c>
      <c r="E2011" s="98">
        <f t="shared" si="20"/>
        <v>19.25</v>
      </c>
      <c r="F2011" s="50">
        <v>655.0</v>
      </c>
      <c r="G2011" s="98">
        <f t="shared" si="2"/>
        <v>-0.1913580247</v>
      </c>
      <c r="H2011" s="50">
        <v>1193.0</v>
      </c>
      <c r="I2011" s="98">
        <f t="shared" si="3"/>
        <v>0.8213740458</v>
      </c>
      <c r="J2011" s="50">
        <v>1066.0</v>
      </c>
      <c r="K2011" s="98">
        <f t="shared" si="4"/>
        <v>-0.1064543168</v>
      </c>
      <c r="L2011" s="98">
        <f t="shared" si="21"/>
        <v>25.65</v>
      </c>
    </row>
    <row r="2012" ht="15.0" customHeight="1">
      <c r="A2012" s="20" t="s">
        <v>1742</v>
      </c>
      <c r="B2012" s="29" t="s">
        <v>2389</v>
      </c>
      <c r="C2012" s="50">
        <v>789.0</v>
      </c>
      <c r="D2012" s="50">
        <v>4747.0</v>
      </c>
      <c r="E2012" s="98">
        <f t="shared" si="20"/>
        <v>5.016476553</v>
      </c>
      <c r="F2012" s="50">
        <v>4821.0</v>
      </c>
      <c r="G2012" s="98">
        <f t="shared" si="2"/>
        <v>0.01558879292</v>
      </c>
      <c r="H2012" s="50">
        <v>8228.0</v>
      </c>
      <c r="I2012" s="98">
        <f t="shared" si="3"/>
        <v>0.7066998548</v>
      </c>
      <c r="J2012" s="50">
        <v>8003.0</v>
      </c>
      <c r="K2012" s="98">
        <f t="shared" si="4"/>
        <v>-0.027345649</v>
      </c>
      <c r="L2012" s="98">
        <f t="shared" si="21"/>
        <v>9.143219265</v>
      </c>
    </row>
    <row r="2013" ht="15.0" customHeight="1">
      <c r="A2013" s="20" t="s">
        <v>1407</v>
      </c>
      <c r="B2013" s="29" t="s">
        <v>2389</v>
      </c>
      <c r="C2013" s="50">
        <v>27193.0</v>
      </c>
      <c r="D2013" s="50">
        <v>46544.0</v>
      </c>
      <c r="E2013" s="98">
        <f t="shared" si="20"/>
        <v>0.7116169602</v>
      </c>
      <c r="F2013" s="50">
        <v>55742.0</v>
      </c>
      <c r="G2013" s="98">
        <f t="shared" si="2"/>
        <v>0.1976194569</v>
      </c>
      <c r="H2013" s="50">
        <v>48529.0</v>
      </c>
      <c r="I2013" s="98">
        <f t="shared" si="3"/>
        <v>-0.1293997345</v>
      </c>
      <c r="J2013" s="50">
        <v>50425.0</v>
      </c>
      <c r="K2013" s="98">
        <f t="shared" si="4"/>
        <v>0.03906942241</v>
      </c>
      <c r="L2013" s="98">
        <f t="shared" si="21"/>
        <v>0.8543375133</v>
      </c>
    </row>
    <row r="2014" ht="15.0" customHeight="1">
      <c r="A2014" s="20" t="s">
        <v>2469</v>
      </c>
      <c r="B2014" s="29" t="s">
        <v>2389</v>
      </c>
      <c r="C2014" s="50">
        <v>0.0</v>
      </c>
      <c r="D2014" s="50">
        <v>540.0</v>
      </c>
      <c r="E2014" s="98"/>
      <c r="F2014" s="50">
        <v>1175.0</v>
      </c>
      <c r="G2014" s="98">
        <f t="shared" si="2"/>
        <v>1.175925926</v>
      </c>
      <c r="H2014" s="50">
        <v>17452.0</v>
      </c>
      <c r="I2014" s="98">
        <f t="shared" si="3"/>
        <v>13.85276596</v>
      </c>
      <c r="J2014" s="50">
        <v>17606.0</v>
      </c>
      <c r="K2014" s="98">
        <f t="shared" si="4"/>
        <v>0.00882420353</v>
      </c>
      <c r="L2014" s="98"/>
    </row>
    <row r="2015" ht="15.0" customHeight="1">
      <c r="A2015" s="20" t="s">
        <v>2470</v>
      </c>
      <c r="B2015" s="29" t="s">
        <v>2389</v>
      </c>
      <c r="C2015" s="50">
        <v>13641.0</v>
      </c>
      <c r="D2015" s="50">
        <v>26418.0</v>
      </c>
      <c r="E2015" s="98">
        <f t="shared" ref="E2015:E2039" si="22">(D2015-C2015)/C2015</f>
        <v>0.9366615351</v>
      </c>
      <c r="F2015" s="50">
        <v>28964.0</v>
      </c>
      <c r="G2015" s="98">
        <f t="shared" si="2"/>
        <v>0.09637368461</v>
      </c>
      <c r="H2015" s="50">
        <v>27550.0</v>
      </c>
      <c r="I2015" s="98">
        <f t="shared" si="3"/>
        <v>-0.04881922386</v>
      </c>
      <c r="J2015" s="50">
        <v>25485.0</v>
      </c>
      <c r="K2015" s="98">
        <f t="shared" si="4"/>
        <v>-0.07495462795</v>
      </c>
      <c r="L2015" s="98">
        <f t="shared" ref="L2015:L2039" si="23">(J2015-C2015)/C2015</f>
        <v>0.86826479</v>
      </c>
    </row>
    <row r="2016" ht="15.0" customHeight="1">
      <c r="A2016" s="20" t="s">
        <v>1031</v>
      </c>
      <c r="B2016" s="29" t="s">
        <v>2389</v>
      </c>
      <c r="C2016" s="50">
        <v>8937.0</v>
      </c>
      <c r="D2016" s="50">
        <v>13182.0</v>
      </c>
      <c r="E2016" s="98">
        <f t="shared" si="22"/>
        <v>0.4749916079</v>
      </c>
      <c r="F2016" s="50">
        <v>14014.0</v>
      </c>
      <c r="G2016" s="98">
        <f t="shared" si="2"/>
        <v>0.06311637081</v>
      </c>
      <c r="H2016" s="50">
        <v>13390.0</v>
      </c>
      <c r="I2016" s="98">
        <f t="shared" si="3"/>
        <v>-0.04452690167</v>
      </c>
      <c r="J2016" s="50">
        <v>12751.0</v>
      </c>
      <c r="K2016" s="98">
        <f t="shared" si="4"/>
        <v>-0.04772218073</v>
      </c>
      <c r="L2016" s="98">
        <f t="shared" si="23"/>
        <v>0.4267651337</v>
      </c>
    </row>
    <row r="2017" ht="15.0" customHeight="1">
      <c r="A2017" s="20" t="s">
        <v>782</v>
      </c>
      <c r="B2017" s="29" t="s">
        <v>2389</v>
      </c>
      <c r="C2017" s="50">
        <v>12817.0</v>
      </c>
      <c r="D2017" s="50">
        <v>16583.0</v>
      </c>
      <c r="E2017" s="98">
        <f t="shared" si="22"/>
        <v>0.293828509</v>
      </c>
      <c r="F2017" s="50">
        <v>18286.0</v>
      </c>
      <c r="G2017" s="98">
        <f t="shared" si="2"/>
        <v>0.1026955316</v>
      </c>
      <c r="H2017" s="50">
        <v>19898.0</v>
      </c>
      <c r="I2017" s="98">
        <f t="shared" si="3"/>
        <v>0.08815487258</v>
      </c>
      <c r="J2017" s="50">
        <v>17733.0</v>
      </c>
      <c r="K2017" s="98">
        <f t="shared" si="4"/>
        <v>-0.108804905</v>
      </c>
      <c r="L2017" s="98">
        <f t="shared" si="23"/>
        <v>0.3835530935</v>
      </c>
    </row>
    <row r="2018" ht="15.0" customHeight="1">
      <c r="A2018" s="20" t="s">
        <v>131</v>
      </c>
      <c r="B2018" s="29" t="s">
        <v>2389</v>
      </c>
      <c r="C2018" s="50">
        <v>4999.0</v>
      </c>
      <c r="D2018" s="50">
        <v>10686.0</v>
      </c>
      <c r="E2018" s="98">
        <f t="shared" si="22"/>
        <v>1.137627526</v>
      </c>
      <c r="F2018" s="50">
        <v>14637.0</v>
      </c>
      <c r="G2018" s="98">
        <f t="shared" si="2"/>
        <v>0.3697361033</v>
      </c>
      <c r="H2018" s="50">
        <v>39497.0</v>
      </c>
      <c r="I2018" s="98">
        <f t="shared" si="3"/>
        <v>1.698435472</v>
      </c>
      <c r="J2018" s="50">
        <v>24541.0</v>
      </c>
      <c r="K2018" s="98">
        <f t="shared" si="4"/>
        <v>-0.3786616705</v>
      </c>
      <c r="L2018" s="98">
        <f t="shared" si="23"/>
        <v>3.909181836</v>
      </c>
    </row>
    <row r="2019" ht="15.0" customHeight="1">
      <c r="A2019" s="20" t="s">
        <v>1409</v>
      </c>
      <c r="B2019" s="29" t="s">
        <v>2389</v>
      </c>
      <c r="C2019" s="50">
        <v>16246.0</v>
      </c>
      <c r="D2019" s="50">
        <v>34621.0</v>
      </c>
      <c r="E2019" s="98">
        <f t="shared" si="22"/>
        <v>1.131047642</v>
      </c>
      <c r="F2019" s="50">
        <v>33283.0</v>
      </c>
      <c r="G2019" s="98">
        <f t="shared" si="2"/>
        <v>-0.03864706392</v>
      </c>
      <c r="H2019" s="50">
        <v>39467.0</v>
      </c>
      <c r="I2019" s="98">
        <f t="shared" si="3"/>
        <v>0.1858005588</v>
      </c>
      <c r="J2019" s="50">
        <v>33781.0</v>
      </c>
      <c r="K2019" s="98">
        <f t="shared" si="4"/>
        <v>-0.1440697291</v>
      </c>
      <c r="L2019" s="98">
        <f t="shared" si="23"/>
        <v>1.079342607</v>
      </c>
    </row>
    <row r="2020" ht="15.0" customHeight="1">
      <c r="A2020" s="20" t="s">
        <v>2471</v>
      </c>
      <c r="B2020" s="29" t="s">
        <v>2389</v>
      </c>
      <c r="C2020" s="50">
        <v>69.0</v>
      </c>
      <c r="D2020" s="50">
        <v>2634.0</v>
      </c>
      <c r="E2020" s="98">
        <f t="shared" si="22"/>
        <v>37.17391304</v>
      </c>
      <c r="F2020" s="50">
        <v>3684.0</v>
      </c>
      <c r="G2020" s="98">
        <f t="shared" si="2"/>
        <v>0.3986332574</v>
      </c>
      <c r="H2020" s="50">
        <v>4512.0</v>
      </c>
      <c r="I2020" s="98">
        <f t="shared" si="3"/>
        <v>0.2247557003</v>
      </c>
      <c r="J2020" s="50">
        <v>3764.0</v>
      </c>
      <c r="K2020" s="98">
        <f t="shared" si="4"/>
        <v>-0.1657801418</v>
      </c>
      <c r="L2020" s="98">
        <f t="shared" si="23"/>
        <v>53.55072464</v>
      </c>
    </row>
    <row r="2021" ht="15.0" customHeight="1">
      <c r="A2021" s="20" t="s">
        <v>2472</v>
      </c>
      <c r="B2021" s="29" t="s">
        <v>2389</v>
      </c>
      <c r="C2021" s="50">
        <v>1994.0</v>
      </c>
      <c r="D2021" s="50">
        <v>3442.0</v>
      </c>
      <c r="E2021" s="98">
        <f t="shared" si="22"/>
        <v>0.7261785356</v>
      </c>
      <c r="F2021" s="50">
        <v>4171.0</v>
      </c>
      <c r="G2021" s="98">
        <f t="shared" si="2"/>
        <v>0.2117954678</v>
      </c>
      <c r="H2021" s="50">
        <v>8956.0</v>
      </c>
      <c r="I2021" s="98">
        <f t="shared" si="3"/>
        <v>1.147206905</v>
      </c>
      <c r="J2021" s="50">
        <v>9799.0</v>
      </c>
      <c r="K2021" s="98">
        <f t="shared" si="4"/>
        <v>0.09412684234</v>
      </c>
      <c r="L2021" s="98">
        <f t="shared" si="23"/>
        <v>3.914242728</v>
      </c>
    </row>
    <row r="2022" ht="15.0" customHeight="1">
      <c r="A2022" s="20" t="s">
        <v>2473</v>
      </c>
      <c r="B2022" s="29" t="s">
        <v>2389</v>
      </c>
      <c r="C2022" s="50">
        <v>4962.0</v>
      </c>
      <c r="D2022" s="50">
        <v>6520.0</v>
      </c>
      <c r="E2022" s="98">
        <f t="shared" si="22"/>
        <v>0.3139862958</v>
      </c>
      <c r="F2022" s="50">
        <v>5360.0</v>
      </c>
      <c r="G2022" s="98">
        <f t="shared" si="2"/>
        <v>-0.1779141104</v>
      </c>
      <c r="H2022" s="50">
        <v>5538.0</v>
      </c>
      <c r="I2022" s="98">
        <f t="shared" si="3"/>
        <v>0.03320895522</v>
      </c>
      <c r="J2022" s="50">
        <v>5996.0</v>
      </c>
      <c r="K2022" s="98">
        <f t="shared" si="4"/>
        <v>0.08270133622</v>
      </c>
      <c r="L2022" s="98">
        <f t="shared" si="23"/>
        <v>0.2083837162</v>
      </c>
    </row>
    <row r="2023" ht="15.0" customHeight="1">
      <c r="A2023" s="20" t="s">
        <v>2474</v>
      </c>
      <c r="B2023" s="29" t="s">
        <v>2389</v>
      </c>
      <c r="C2023" s="50">
        <v>25.0</v>
      </c>
      <c r="D2023" s="50">
        <v>3624.0</v>
      </c>
      <c r="E2023" s="98">
        <f t="shared" si="22"/>
        <v>143.96</v>
      </c>
      <c r="F2023" s="50">
        <v>11096.0</v>
      </c>
      <c r="G2023" s="98">
        <f t="shared" si="2"/>
        <v>2.061810155</v>
      </c>
      <c r="H2023" s="50">
        <v>39104.0</v>
      </c>
      <c r="I2023" s="98">
        <f t="shared" si="3"/>
        <v>2.524152848</v>
      </c>
      <c r="J2023" s="50">
        <v>51782.0</v>
      </c>
      <c r="K2023" s="98">
        <f t="shared" si="4"/>
        <v>0.3242123568</v>
      </c>
      <c r="L2023" s="98">
        <f t="shared" si="23"/>
        <v>2070.28</v>
      </c>
    </row>
    <row r="2024" ht="15.0" customHeight="1">
      <c r="A2024" s="20" t="s">
        <v>2475</v>
      </c>
      <c r="B2024" s="29" t="s">
        <v>2389</v>
      </c>
      <c r="C2024" s="50">
        <v>9.0</v>
      </c>
      <c r="D2024" s="50">
        <v>1713.0</v>
      </c>
      <c r="E2024" s="98">
        <f t="shared" si="22"/>
        <v>189.3333333</v>
      </c>
      <c r="F2024" s="50">
        <v>4751.0</v>
      </c>
      <c r="G2024" s="98">
        <f t="shared" si="2"/>
        <v>1.773496789</v>
      </c>
      <c r="H2024" s="50">
        <v>12372.0</v>
      </c>
      <c r="I2024" s="98">
        <f t="shared" si="3"/>
        <v>1.604083351</v>
      </c>
      <c r="J2024" s="50">
        <v>11931.0</v>
      </c>
      <c r="K2024" s="98">
        <f t="shared" si="4"/>
        <v>-0.03564500485</v>
      </c>
      <c r="L2024" s="98">
        <f t="shared" si="23"/>
        <v>1324.666667</v>
      </c>
    </row>
    <row r="2025" ht="15.0" customHeight="1">
      <c r="A2025" s="20" t="s">
        <v>708</v>
      </c>
      <c r="B2025" s="29" t="s">
        <v>2389</v>
      </c>
      <c r="C2025" s="50">
        <v>5395.0</v>
      </c>
      <c r="D2025" s="50">
        <v>10318.0</v>
      </c>
      <c r="E2025" s="98">
        <f t="shared" si="22"/>
        <v>0.9125115848</v>
      </c>
      <c r="F2025" s="50">
        <v>11956.0</v>
      </c>
      <c r="G2025" s="98">
        <f t="shared" si="2"/>
        <v>0.1587516961</v>
      </c>
      <c r="H2025" s="50">
        <v>12227.0</v>
      </c>
      <c r="I2025" s="98">
        <f t="shared" si="3"/>
        <v>0.02266644363</v>
      </c>
      <c r="J2025" s="50">
        <v>12029.0</v>
      </c>
      <c r="K2025" s="98">
        <f t="shared" si="4"/>
        <v>-0.01619366975</v>
      </c>
      <c r="L2025" s="98">
        <f t="shared" si="23"/>
        <v>1.22965709</v>
      </c>
    </row>
    <row r="2026" ht="15.0" customHeight="1">
      <c r="A2026" s="20" t="s">
        <v>1234</v>
      </c>
      <c r="B2026" s="29" t="s">
        <v>2389</v>
      </c>
      <c r="C2026" s="50">
        <v>10983.0</v>
      </c>
      <c r="D2026" s="50">
        <v>10472.0</v>
      </c>
      <c r="E2026" s="98">
        <f t="shared" si="22"/>
        <v>-0.04652644997</v>
      </c>
      <c r="F2026" s="50">
        <v>10886.0</v>
      </c>
      <c r="G2026" s="98">
        <f t="shared" si="2"/>
        <v>0.03953399542</v>
      </c>
      <c r="H2026" s="50">
        <v>10371.0</v>
      </c>
      <c r="I2026" s="98">
        <f t="shared" si="3"/>
        <v>-0.04730846959</v>
      </c>
      <c r="J2026" s="50">
        <v>11457.0</v>
      </c>
      <c r="K2026" s="98">
        <f t="shared" si="4"/>
        <v>0.1047150709</v>
      </c>
      <c r="L2026" s="98">
        <f t="shared" si="23"/>
        <v>0.04315760721</v>
      </c>
    </row>
    <row r="2027" ht="15.0" customHeight="1">
      <c r="A2027" s="20" t="s">
        <v>1782</v>
      </c>
      <c r="B2027" s="29" t="s">
        <v>2389</v>
      </c>
      <c r="C2027" s="50">
        <v>12.0</v>
      </c>
      <c r="D2027" s="50">
        <v>1549.0</v>
      </c>
      <c r="E2027" s="98">
        <f t="shared" si="22"/>
        <v>128.0833333</v>
      </c>
      <c r="F2027" s="50">
        <v>1146.0</v>
      </c>
      <c r="G2027" s="98">
        <f t="shared" si="2"/>
        <v>-0.2601678502</v>
      </c>
      <c r="H2027" s="50">
        <v>5785.0</v>
      </c>
      <c r="I2027" s="98">
        <f t="shared" si="3"/>
        <v>4.047993019</v>
      </c>
      <c r="J2027" s="50">
        <v>5556.0</v>
      </c>
      <c r="K2027" s="98">
        <f t="shared" si="4"/>
        <v>-0.03958513397</v>
      </c>
      <c r="L2027" s="98">
        <f t="shared" si="23"/>
        <v>462</v>
      </c>
    </row>
    <row r="2028" ht="15.0" customHeight="1">
      <c r="A2028" s="20" t="s">
        <v>1745</v>
      </c>
      <c r="B2028" s="29" t="s">
        <v>2389</v>
      </c>
      <c r="C2028" s="50">
        <v>2655.0</v>
      </c>
      <c r="D2028" s="50">
        <v>5683.0</v>
      </c>
      <c r="E2028" s="98">
        <f t="shared" si="22"/>
        <v>1.140489642</v>
      </c>
      <c r="F2028" s="50">
        <v>4824.0</v>
      </c>
      <c r="G2028" s="98">
        <f t="shared" si="2"/>
        <v>-0.1511525603</v>
      </c>
      <c r="H2028" s="50">
        <v>5511.0</v>
      </c>
      <c r="I2028" s="98">
        <f t="shared" si="3"/>
        <v>0.1424129353</v>
      </c>
      <c r="J2028" s="50">
        <v>5378.0</v>
      </c>
      <c r="K2028" s="98">
        <f t="shared" si="4"/>
        <v>-0.02413355108</v>
      </c>
      <c r="L2028" s="98">
        <f t="shared" si="23"/>
        <v>1.025612053</v>
      </c>
    </row>
    <row r="2029" ht="15.0" customHeight="1">
      <c r="A2029" s="20" t="s">
        <v>2476</v>
      </c>
      <c r="B2029" s="29" t="s">
        <v>2389</v>
      </c>
      <c r="C2029" s="50">
        <v>3940.0</v>
      </c>
      <c r="D2029" s="50">
        <v>13594.0</v>
      </c>
      <c r="E2029" s="98">
        <f t="shared" si="22"/>
        <v>2.450253807</v>
      </c>
      <c r="F2029" s="50">
        <v>16589.0</v>
      </c>
      <c r="G2029" s="98">
        <f t="shared" si="2"/>
        <v>0.2203177873</v>
      </c>
      <c r="H2029" s="50">
        <v>17678.0</v>
      </c>
      <c r="I2029" s="98">
        <f t="shared" si="3"/>
        <v>0.06564590994</v>
      </c>
      <c r="J2029" s="50">
        <v>20066.0</v>
      </c>
      <c r="K2029" s="98">
        <f t="shared" si="4"/>
        <v>0.1350831542</v>
      </c>
      <c r="L2029" s="98">
        <f t="shared" si="23"/>
        <v>4.092893401</v>
      </c>
    </row>
    <row r="2030" ht="15.0" customHeight="1">
      <c r="A2030" s="20" t="s">
        <v>2477</v>
      </c>
      <c r="B2030" s="29" t="s">
        <v>2389</v>
      </c>
      <c r="C2030" s="50">
        <v>2967.0</v>
      </c>
      <c r="D2030" s="50">
        <v>5151.0</v>
      </c>
      <c r="E2030" s="98">
        <f t="shared" si="22"/>
        <v>0.7360970677</v>
      </c>
      <c r="F2030" s="50">
        <v>7418.0</v>
      </c>
      <c r="G2030" s="98">
        <f t="shared" si="2"/>
        <v>0.4401087168</v>
      </c>
      <c r="H2030" s="50">
        <v>6120.0</v>
      </c>
      <c r="I2030" s="98">
        <f t="shared" si="3"/>
        <v>-0.1749797789</v>
      </c>
      <c r="J2030" s="50">
        <v>10071.0</v>
      </c>
      <c r="K2030" s="98">
        <f t="shared" si="4"/>
        <v>0.6455882353</v>
      </c>
      <c r="L2030" s="98">
        <f t="shared" si="23"/>
        <v>2.394337715</v>
      </c>
    </row>
    <row r="2031" ht="15.0" customHeight="1">
      <c r="A2031" s="20" t="s">
        <v>2478</v>
      </c>
      <c r="B2031" s="29" t="s">
        <v>2389</v>
      </c>
      <c r="C2031" s="50">
        <v>1533.0</v>
      </c>
      <c r="D2031" s="50">
        <v>13405.0</v>
      </c>
      <c r="E2031" s="98">
        <f t="shared" si="22"/>
        <v>7.744292237</v>
      </c>
      <c r="F2031" s="50">
        <v>11020.0</v>
      </c>
      <c r="G2031" s="98">
        <f t="shared" si="2"/>
        <v>-0.1779186871</v>
      </c>
      <c r="H2031" s="50">
        <v>13883.0</v>
      </c>
      <c r="I2031" s="98">
        <f t="shared" si="3"/>
        <v>0.259800363</v>
      </c>
      <c r="J2031" s="50">
        <v>13208.0</v>
      </c>
      <c r="K2031" s="98">
        <f t="shared" si="4"/>
        <v>-0.04862061514</v>
      </c>
      <c r="L2031" s="98">
        <f t="shared" si="23"/>
        <v>7.61578604</v>
      </c>
    </row>
    <row r="2032" ht="15.0" customHeight="1">
      <c r="A2032" s="20" t="s">
        <v>2479</v>
      </c>
      <c r="B2032" s="29" t="s">
        <v>2389</v>
      </c>
      <c r="C2032" s="50">
        <v>26934.0</v>
      </c>
      <c r="D2032" s="50">
        <v>73205.0</v>
      </c>
      <c r="E2032" s="98">
        <f t="shared" si="22"/>
        <v>1.71794015</v>
      </c>
      <c r="F2032" s="50">
        <v>82921.0</v>
      </c>
      <c r="G2032" s="98">
        <f t="shared" si="2"/>
        <v>0.1327231746</v>
      </c>
      <c r="H2032" s="50">
        <v>98682.0</v>
      </c>
      <c r="I2032" s="98">
        <f t="shared" si="3"/>
        <v>0.1900724786</v>
      </c>
      <c r="J2032" s="50">
        <v>101898.0</v>
      </c>
      <c r="K2032" s="98">
        <f t="shared" si="4"/>
        <v>0.03258953001</v>
      </c>
      <c r="L2032" s="98">
        <f t="shared" si="23"/>
        <v>2.783247939</v>
      </c>
    </row>
    <row r="2033" ht="15.0" customHeight="1">
      <c r="A2033" s="20" t="s">
        <v>2480</v>
      </c>
      <c r="B2033" s="29" t="s">
        <v>2389</v>
      </c>
      <c r="C2033" s="50">
        <v>701.0</v>
      </c>
      <c r="D2033" s="50">
        <v>1091.0</v>
      </c>
      <c r="E2033" s="98">
        <f t="shared" si="22"/>
        <v>0.5563480742</v>
      </c>
      <c r="F2033" s="50">
        <v>952.0</v>
      </c>
      <c r="G2033" s="98">
        <f t="shared" si="2"/>
        <v>-0.1274060495</v>
      </c>
      <c r="H2033" s="50">
        <v>1351.0</v>
      </c>
      <c r="I2033" s="98">
        <f t="shared" si="3"/>
        <v>0.4191176471</v>
      </c>
      <c r="J2033" s="50">
        <v>1374.0</v>
      </c>
      <c r="K2033" s="98">
        <f t="shared" si="4"/>
        <v>0.01702442635</v>
      </c>
      <c r="L2033" s="98">
        <f t="shared" si="23"/>
        <v>0.9600570613</v>
      </c>
    </row>
    <row r="2034" ht="15.0" customHeight="1">
      <c r="A2034" s="20" t="s">
        <v>2298</v>
      </c>
      <c r="B2034" s="29" t="s">
        <v>2389</v>
      </c>
      <c r="C2034" s="50">
        <v>4492.0</v>
      </c>
      <c r="D2034" s="50">
        <v>13415.0</v>
      </c>
      <c r="E2034" s="98">
        <f t="shared" si="22"/>
        <v>1.986420303</v>
      </c>
      <c r="F2034" s="50">
        <v>11679.0</v>
      </c>
      <c r="G2034" s="98">
        <f t="shared" si="2"/>
        <v>-0.1294073798</v>
      </c>
      <c r="H2034" s="50">
        <v>13989.0</v>
      </c>
      <c r="I2034" s="98">
        <f t="shared" si="3"/>
        <v>0.1977909068</v>
      </c>
      <c r="J2034" s="50">
        <v>16106.0</v>
      </c>
      <c r="K2034" s="98">
        <f t="shared" si="4"/>
        <v>0.1513331904</v>
      </c>
      <c r="L2034" s="98">
        <f t="shared" si="23"/>
        <v>2.585485307</v>
      </c>
    </row>
    <row r="2035" ht="15.0" customHeight="1">
      <c r="A2035" s="20" t="s">
        <v>1749</v>
      </c>
      <c r="B2035" s="29" t="s">
        <v>2389</v>
      </c>
      <c r="C2035" s="50">
        <v>1239.0</v>
      </c>
      <c r="D2035" s="50">
        <v>2707.0</v>
      </c>
      <c r="E2035" s="98">
        <f t="shared" si="22"/>
        <v>1.184826473</v>
      </c>
      <c r="F2035" s="50">
        <v>3162.0</v>
      </c>
      <c r="G2035" s="98">
        <f t="shared" si="2"/>
        <v>0.1680827484</v>
      </c>
      <c r="H2035" s="50">
        <v>4447.0</v>
      </c>
      <c r="I2035" s="98">
        <f t="shared" si="3"/>
        <v>0.4063883618</v>
      </c>
      <c r="J2035" s="50">
        <v>4521.0</v>
      </c>
      <c r="K2035" s="98">
        <f t="shared" si="4"/>
        <v>0.01664043175</v>
      </c>
      <c r="L2035" s="98">
        <f t="shared" si="23"/>
        <v>2.648910412</v>
      </c>
    </row>
    <row r="2036" ht="15.0" customHeight="1">
      <c r="A2036" s="20" t="s">
        <v>2481</v>
      </c>
      <c r="B2036" s="29" t="s">
        <v>2389</v>
      </c>
      <c r="C2036" s="50">
        <v>18659.0</v>
      </c>
      <c r="D2036" s="50">
        <v>36780.0</v>
      </c>
      <c r="E2036" s="98">
        <f t="shared" si="22"/>
        <v>0.9711667292</v>
      </c>
      <c r="F2036" s="50">
        <v>38104.0</v>
      </c>
      <c r="G2036" s="98">
        <f t="shared" si="2"/>
        <v>0.0359978249</v>
      </c>
      <c r="H2036" s="50">
        <v>37915.0</v>
      </c>
      <c r="I2036" s="98">
        <f t="shared" si="3"/>
        <v>-0.004960109175</v>
      </c>
      <c r="J2036" s="50">
        <v>33120.0</v>
      </c>
      <c r="K2036" s="98">
        <f t="shared" si="4"/>
        <v>-0.1264670975</v>
      </c>
      <c r="L2036" s="98">
        <f t="shared" si="23"/>
        <v>0.7750147382</v>
      </c>
    </row>
    <row r="2037" ht="15.0" customHeight="1">
      <c r="A2037" s="20" t="s">
        <v>1641</v>
      </c>
      <c r="B2037" s="29" t="s">
        <v>2389</v>
      </c>
      <c r="C2037" s="50">
        <v>117.0</v>
      </c>
      <c r="D2037" s="50">
        <v>8956.0</v>
      </c>
      <c r="E2037" s="98">
        <f t="shared" si="22"/>
        <v>75.54700855</v>
      </c>
      <c r="F2037" s="50">
        <v>7527.0</v>
      </c>
      <c r="G2037" s="98">
        <f t="shared" si="2"/>
        <v>-0.1595578383</v>
      </c>
      <c r="H2037" s="50">
        <v>14183.0</v>
      </c>
      <c r="I2037" s="98">
        <f t="shared" si="3"/>
        <v>0.884283247</v>
      </c>
      <c r="J2037" s="50">
        <v>12477.0</v>
      </c>
      <c r="K2037" s="98">
        <f t="shared" si="4"/>
        <v>-0.1202848481</v>
      </c>
      <c r="L2037" s="98">
        <f t="shared" si="23"/>
        <v>105.6410256</v>
      </c>
    </row>
    <row r="2038" ht="15.0" customHeight="1">
      <c r="A2038" s="20" t="s">
        <v>978</v>
      </c>
      <c r="B2038" s="29" t="s">
        <v>2389</v>
      </c>
      <c r="C2038" s="50">
        <v>11257.0</v>
      </c>
      <c r="D2038" s="50">
        <v>25123.0</v>
      </c>
      <c r="E2038" s="98">
        <f t="shared" si="22"/>
        <v>1.231766901</v>
      </c>
      <c r="F2038" s="50">
        <v>22200.0</v>
      </c>
      <c r="G2038" s="98">
        <f t="shared" si="2"/>
        <v>-0.11634757</v>
      </c>
      <c r="H2038" s="50">
        <v>19159.0</v>
      </c>
      <c r="I2038" s="98">
        <f t="shared" si="3"/>
        <v>-0.136981982</v>
      </c>
      <c r="J2038" s="50">
        <v>20442.0</v>
      </c>
      <c r="K2038" s="98">
        <f t="shared" si="4"/>
        <v>0.0669659168</v>
      </c>
      <c r="L2038" s="98">
        <f t="shared" si="23"/>
        <v>0.8159367505</v>
      </c>
    </row>
    <row r="2039" ht="15.0" customHeight="1">
      <c r="A2039" s="20" t="s">
        <v>277</v>
      </c>
      <c r="B2039" s="29" t="s">
        <v>2389</v>
      </c>
      <c r="C2039" s="50">
        <v>10154.0</v>
      </c>
      <c r="D2039" s="50">
        <v>15679.0</v>
      </c>
      <c r="E2039" s="98">
        <f t="shared" si="22"/>
        <v>0.5441205436</v>
      </c>
      <c r="F2039" s="50">
        <v>17334.0</v>
      </c>
      <c r="G2039" s="98">
        <f t="shared" si="2"/>
        <v>0.1055552012</v>
      </c>
      <c r="H2039" s="50">
        <v>14588.0</v>
      </c>
      <c r="I2039" s="98">
        <f t="shared" si="3"/>
        <v>-0.158416984</v>
      </c>
      <c r="J2039" s="50">
        <v>23055.0</v>
      </c>
      <c r="K2039" s="98">
        <f t="shared" si="4"/>
        <v>0.580408555</v>
      </c>
      <c r="L2039" s="98">
        <f t="shared" si="23"/>
        <v>1.27053378</v>
      </c>
    </row>
    <row r="2040" ht="15.0" customHeight="1">
      <c r="A2040" s="20" t="s">
        <v>2380</v>
      </c>
      <c r="B2040" s="29" t="s">
        <v>2389</v>
      </c>
      <c r="C2040" s="50">
        <v>0.0</v>
      </c>
      <c r="D2040" s="50">
        <v>561.0</v>
      </c>
      <c r="E2040" s="98"/>
      <c r="F2040" s="50">
        <v>571.0</v>
      </c>
      <c r="G2040" s="98">
        <f t="shared" si="2"/>
        <v>0.01782531194</v>
      </c>
      <c r="H2040" s="50">
        <v>1555.0</v>
      </c>
      <c r="I2040" s="98">
        <f t="shared" si="3"/>
        <v>1.723292469</v>
      </c>
      <c r="J2040" s="50">
        <v>4461.0</v>
      </c>
      <c r="K2040" s="98">
        <f t="shared" si="4"/>
        <v>1.868810289</v>
      </c>
      <c r="L2040" s="98"/>
    </row>
    <row r="2041" ht="15.0" customHeight="1">
      <c r="A2041" s="20" t="s">
        <v>154</v>
      </c>
      <c r="B2041" s="29" t="s">
        <v>2389</v>
      </c>
      <c r="C2041" s="50">
        <v>5032.0</v>
      </c>
      <c r="D2041" s="50">
        <v>10439.0</v>
      </c>
      <c r="E2041" s="98">
        <f t="shared" ref="E2041:E2047" si="24">(D2041-C2041)/C2041</f>
        <v>1.074523052</v>
      </c>
      <c r="F2041" s="50">
        <v>10289.0</v>
      </c>
      <c r="G2041" s="98">
        <f t="shared" si="2"/>
        <v>-0.01436919245</v>
      </c>
      <c r="H2041" s="50">
        <v>10028.0</v>
      </c>
      <c r="I2041" s="98">
        <f t="shared" si="3"/>
        <v>-0.02536689669</v>
      </c>
      <c r="J2041" s="50">
        <v>9810.0</v>
      </c>
      <c r="K2041" s="98">
        <f t="shared" si="4"/>
        <v>-0.02173913043</v>
      </c>
      <c r="L2041" s="98">
        <f t="shared" ref="L2041:L2047" si="25">(J2041-C2041)/C2041</f>
        <v>0.9495230525</v>
      </c>
    </row>
    <row r="2042" ht="15.0" customHeight="1">
      <c r="A2042" s="20" t="s">
        <v>2482</v>
      </c>
      <c r="B2042" s="29" t="s">
        <v>2389</v>
      </c>
      <c r="C2042" s="50">
        <v>24.0</v>
      </c>
      <c r="D2042" s="50">
        <v>2396.0</v>
      </c>
      <c r="E2042" s="98">
        <f t="shared" si="24"/>
        <v>98.83333333</v>
      </c>
      <c r="F2042" s="50">
        <v>4107.0</v>
      </c>
      <c r="G2042" s="98">
        <f t="shared" si="2"/>
        <v>0.7141068447</v>
      </c>
      <c r="H2042" s="50">
        <v>6812.0</v>
      </c>
      <c r="I2042" s="98">
        <f t="shared" si="3"/>
        <v>0.6586316046</v>
      </c>
      <c r="J2042" s="50">
        <v>4994.0</v>
      </c>
      <c r="K2042" s="98">
        <f t="shared" si="4"/>
        <v>-0.266881973</v>
      </c>
      <c r="L2042" s="98">
        <f t="shared" si="25"/>
        <v>207.0833333</v>
      </c>
    </row>
    <row r="2043" ht="15.0" customHeight="1">
      <c r="A2043" s="20" t="s">
        <v>2483</v>
      </c>
      <c r="B2043" s="29" t="s">
        <v>2389</v>
      </c>
      <c r="C2043" s="50">
        <v>11590.0</v>
      </c>
      <c r="D2043" s="50">
        <v>27406.0</v>
      </c>
      <c r="E2043" s="98">
        <f t="shared" si="24"/>
        <v>1.364624676</v>
      </c>
      <c r="F2043" s="50">
        <v>28457.0</v>
      </c>
      <c r="G2043" s="98">
        <f t="shared" si="2"/>
        <v>0.03834926658</v>
      </c>
      <c r="H2043" s="50">
        <v>30290.0</v>
      </c>
      <c r="I2043" s="98">
        <f t="shared" si="3"/>
        <v>0.06441297396</v>
      </c>
      <c r="J2043" s="50">
        <v>35392.0</v>
      </c>
      <c r="K2043" s="98">
        <f t="shared" si="4"/>
        <v>0.1684384285</v>
      </c>
      <c r="L2043" s="98">
        <f t="shared" si="25"/>
        <v>2.053666954</v>
      </c>
    </row>
    <row r="2044" ht="15.0" customHeight="1">
      <c r="A2044" s="20" t="s">
        <v>2484</v>
      </c>
      <c r="B2044" s="29" t="s">
        <v>2389</v>
      </c>
      <c r="C2044" s="50">
        <v>21702.0</v>
      </c>
      <c r="D2044" s="50">
        <v>47070.0</v>
      </c>
      <c r="E2044" s="98">
        <f t="shared" si="24"/>
        <v>1.168924523</v>
      </c>
      <c r="F2044" s="50">
        <v>50624.0</v>
      </c>
      <c r="G2044" s="98">
        <f t="shared" si="2"/>
        <v>0.07550456767</v>
      </c>
      <c r="H2044" s="50">
        <v>60507.0</v>
      </c>
      <c r="I2044" s="98">
        <f t="shared" si="3"/>
        <v>0.1952236094</v>
      </c>
      <c r="J2044" s="50">
        <v>51308.0</v>
      </c>
      <c r="K2044" s="98">
        <f t="shared" si="4"/>
        <v>-0.1520319963</v>
      </c>
      <c r="L2044" s="98">
        <f t="shared" si="25"/>
        <v>1.364206064</v>
      </c>
    </row>
    <row r="2045" ht="15.0" customHeight="1">
      <c r="A2045" s="20" t="s">
        <v>1452</v>
      </c>
      <c r="B2045" s="29" t="s">
        <v>2389</v>
      </c>
      <c r="C2045" s="50">
        <v>4359.0</v>
      </c>
      <c r="D2045" s="50">
        <v>10850.0</v>
      </c>
      <c r="E2045" s="98">
        <f t="shared" si="24"/>
        <v>1.489103005</v>
      </c>
      <c r="F2045" s="50">
        <v>12196.0</v>
      </c>
      <c r="G2045" s="98">
        <f t="shared" si="2"/>
        <v>0.1240552995</v>
      </c>
      <c r="H2045" s="50">
        <v>12524.0</v>
      </c>
      <c r="I2045" s="98">
        <f t="shared" si="3"/>
        <v>0.02689406363</v>
      </c>
      <c r="J2045" s="50">
        <v>13700.0</v>
      </c>
      <c r="K2045" s="98">
        <f t="shared" si="4"/>
        <v>0.09389971255</v>
      </c>
      <c r="L2045" s="98">
        <f t="shared" si="25"/>
        <v>2.142922689</v>
      </c>
    </row>
    <row r="2046" ht="15.0" customHeight="1">
      <c r="A2046" s="20" t="s">
        <v>2485</v>
      </c>
      <c r="B2046" s="29" t="s">
        <v>2389</v>
      </c>
      <c r="C2046" s="50">
        <v>640.0</v>
      </c>
      <c r="D2046" s="50">
        <v>11999.0</v>
      </c>
      <c r="E2046" s="98">
        <f t="shared" si="24"/>
        <v>17.7484375</v>
      </c>
      <c r="F2046" s="50">
        <v>10868.0</v>
      </c>
      <c r="G2046" s="98">
        <f t="shared" si="2"/>
        <v>-0.09425785482</v>
      </c>
      <c r="H2046" s="50">
        <v>19323.0</v>
      </c>
      <c r="I2046" s="98">
        <f t="shared" si="3"/>
        <v>0.777972028</v>
      </c>
      <c r="J2046" s="50">
        <v>17309.0</v>
      </c>
      <c r="K2046" s="98">
        <f t="shared" si="4"/>
        <v>-0.1042281219</v>
      </c>
      <c r="L2046" s="98">
        <f t="shared" si="25"/>
        <v>26.0453125</v>
      </c>
    </row>
    <row r="2047" ht="15.0" customHeight="1">
      <c r="A2047" s="20" t="s">
        <v>2486</v>
      </c>
      <c r="B2047" s="29" t="s">
        <v>2389</v>
      </c>
      <c r="C2047" s="50">
        <v>7673.0</v>
      </c>
      <c r="D2047" s="50">
        <v>21955.0</v>
      </c>
      <c r="E2047" s="98">
        <f t="shared" si="24"/>
        <v>1.861331943</v>
      </c>
      <c r="F2047" s="50">
        <v>37231.0</v>
      </c>
      <c r="G2047" s="98">
        <f t="shared" si="2"/>
        <v>0.6957868367</v>
      </c>
      <c r="H2047" s="50">
        <v>77686.0</v>
      </c>
      <c r="I2047" s="98">
        <f t="shared" si="3"/>
        <v>1.086594505</v>
      </c>
      <c r="J2047" s="50">
        <v>126244.0</v>
      </c>
      <c r="K2047" s="98">
        <f t="shared" si="4"/>
        <v>0.6250547074</v>
      </c>
      <c r="L2047" s="98">
        <f t="shared" si="25"/>
        <v>15.45301707</v>
      </c>
    </row>
    <row r="2048" ht="15.0" customHeight="1">
      <c r="A2048" s="20" t="s">
        <v>2487</v>
      </c>
      <c r="B2048" s="29" t="s">
        <v>2389</v>
      </c>
      <c r="C2048" s="50">
        <v>0.0</v>
      </c>
      <c r="D2048" s="50">
        <v>1602.0</v>
      </c>
      <c r="E2048" s="98"/>
      <c r="F2048" s="50">
        <v>2331.0</v>
      </c>
      <c r="G2048" s="98">
        <f t="shared" si="2"/>
        <v>0.4550561798</v>
      </c>
      <c r="H2048" s="50">
        <v>5224.0</v>
      </c>
      <c r="I2048" s="98">
        <f t="shared" si="3"/>
        <v>1.241098241</v>
      </c>
      <c r="J2048" s="50">
        <v>4213.0</v>
      </c>
      <c r="K2048" s="98">
        <f t="shared" si="4"/>
        <v>-0.1935298622</v>
      </c>
      <c r="L2048" s="98"/>
    </row>
    <row r="2049" ht="15.0" customHeight="1">
      <c r="A2049" s="20" t="s">
        <v>1887</v>
      </c>
      <c r="B2049" s="29" t="s">
        <v>2389</v>
      </c>
      <c r="C2049" s="50">
        <v>287.0</v>
      </c>
      <c r="D2049" s="50">
        <v>312.0</v>
      </c>
      <c r="E2049" s="98">
        <f t="shared" ref="E2049:E2053" si="26">(D2049-C2049)/C2049</f>
        <v>0.08710801394</v>
      </c>
      <c r="F2049" s="50">
        <v>709.0</v>
      </c>
      <c r="G2049" s="98">
        <f t="shared" si="2"/>
        <v>1.272435897</v>
      </c>
      <c r="H2049" s="50">
        <v>1404.0</v>
      </c>
      <c r="I2049" s="98">
        <f t="shared" si="3"/>
        <v>0.9802538787</v>
      </c>
      <c r="J2049" s="50">
        <v>1385.0</v>
      </c>
      <c r="K2049" s="98">
        <f t="shared" si="4"/>
        <v>-0.01353276353</v>
      </c>
      <c r="L2049" s="98">
        <f t="shared" ref="L2049:L2053" si="27">(J2049-C2049)/C2049</f>
        <v>3.825783972</v>
      </c>
    </row>
    <row r="2050" ht="15.0" customHeight="1">
      <c r="A2050" s="20" t="s">
        <v>138</v>
      </c>
      <c r="B2050" s="29" t="s">
        <v>2389</v>
      </c>
      <c r="C2050" s="50">
        <v>2938.0</v>
      </c>
      <c r="D2050" s="50">
        <v>9528.0</v>
      </c>
      <c r="E2050" s="98">
        <f t="shared" si="26"/>
        <v>2.243022464</v>
      </c>
      <c r="F2050" s="50">
        <v>15370.0</v>
      </c>
      <c r="G2050" s="98">
        <f t="shared" si="2"/>
        <v>0.6131402183</v>
      </c>
      <c r="H2050" s="50">
        <v>15149.0</v>
      </c>
      <c r="I2050" s="98">
        <f t="shared" si="3"/>
        <v>-0.01437865973</v>
      </c>
      <c r="J2050" s="50">
        <v>17382.0</v>
      </c>
      <c r="K2050" s="98">
        <f t="shared" si="4"/>
        <v>0.1474024688</v>
      </c>
      <c r="L2050" s="98">
        <f t="shared" si="27"/>
        <v>4.916269571</v>
      </c>
    </row>
    <row r="2051" ht="15.0" customHeight="1">
      <c r="A2051" s="20" t="s">
        <v>2488</v>
      </c>
      <c r="B2051" s="29" t="s">
        <v>2389</v>
      </c>
      <c r="C2051" s="50">
        <v>5885.0</v>
      </c>
      <c r="D2051" s="50">
        <v>19506.0</v>
      </c>
      <c r="E2051" s="98">
        <f t="shared" si="26"/>
        <v>2.314528462</v>
      </c>
      <c r="F2051" s="50">
        <v>23431.0</v>
      </c>
      <c r="G2051" s="98">
        <f t="shared" si="2"/>
        <v>0.2012201374</v>
      </c>
      <c r="H2051" s="50">
        <v>17576.0</v>
      </c>
      <c r="I2051" s="98">
        <f t="shared" si="3"/>
        <v>-0.2498826341</v>
      </c>
      <c r="J2051" s="50">
        <v>18456.0</v>
      </c>
      <c r="K2051" s="98">
        <f t="shared" si="4"/>
        <v>0.05006827492</v>
      </c>
      <c r="L2051" s="98">
        <f t="shared" si="27"/>
        <v>2.136108751</v>
      </c>
    </row>
    <row r="2052" ht="15.0" customHeight="1">
      <c r="A2052" s="20" t="s">
        <v>2130</v>
      </c>
      <c r="B2052" s="29" t="s">
        <v>2389</v>
      </c>
      <c r="C2052" s="50">
        <v>12219.0</v>
      </c>
      <c r="D2052" s="50">
        <v>20424.0</v>
      </c>
      <c r="E2052" s="98">
        <f t="shared" si="26"/>
        <v>0.6714952124</v>
      </c>
      <c r="F2052" s="50">
        <v>21755.0</v>
      </c>
      <c r="G2052" s="98">
        <f t="shared" si="2"/>
        <v>0.0651684293</v>
      </c>
      <c r="H2052" s="50">
        <v>14063.0</v>
      </c>
      <c r="I2052" s="98">
        <f t="shared" si="3"/>
        <v>-0.3535738911</v>
      </c>
      <c r="J2052" s="50">
        <v>22513.0</v>
      </c>
      <c r="K2052" s="98">
        <f t="shared" si="4"/>
        <v>0.6008675247</v>
      </c>
      <c r="L2052" s="98">
        <f t="shared" si="27"/>
        <v>0.8424584663</v>
      </c>
    </row>
    <row r="2053" ht="15.0" customHeight="1">
      <c r="A2053" s="20" t="s">
        <v>2489</v>
      </c>
      <c r="B2053" s="29" t="s">
        <v>2389</v>
      </c>
      <c r="C2053" s="50">
        <v>15870.0</v>
      </c>
      <c r="D2053" s="50">
        <v>26331.0</v>
      </c>
      <c r="E2053" s="98">
        <f t="shared" si="26"/>
        <v>0.659168242</v>
      </c>
      <c r="F2053" s="50">
        <v>23382.0</v>
      </c>
      <c r="G2053" s="98">
        <f t="shared" si="2"/>
        <v>-0.1119972656</v>
      </c>
      <c r="H2053" s="50">
        <v>18759.0</v>
      </c>
      <c r="I2053" s="98">
        <f t="shared" si="3"/>
        <v>-0.1977161919</v>
      </c>
      <c r="J2053" s="50">
        <v>20482.0</v>
      </c>
      <c r="K2053" s="98">
        <f t="shared" si="4"/>
        <v>0.0918492457</v>
      </c>
      <c r="L2053" s="98">
        <f t="shared" si="27"/>
        <v>0.2906112161</v>
      </c>
    </row>
    <row r="2054" ht="15.0" customHeight="1">
      <c r="A2054" s="20" t="s">
        <v>2490</v>
      </c>
      <c r="B2054" s="29" t="s">
        <v>2389</v>
      </c>
      <c r="C2054" s="50">
        <v>0.0</v>
      </c>
      <c r="D2054" s="50">
        <v>1555.0</v>
      </c>
      <c r="E2054" s="98"/>
      <c r="F2054" s="50">
        <v>1699.0</v>
      </c>
      <c r="G2054" s="98">
        <f t="shared" si="2"/>
        <v>0.09260450161</v>
      </c>
      <c r="H2054" s="50">
        <v>5869.0</v>
      </c>
      <c r="I2054" s="98">
        <f t="shared" si="3"/>
        <v>2.454384932</v>
      </c>
      <c r="J2054" s="50">
        <v>5890.0</v>
      </c>
      <c r="K2054" s="98">
        <f t="shared" si="4"/>
        <v>0.003578122338</v>
      </c>
      <c r="L2054" s="98"/>
    </row>
    <row r="2055" ht="15.0" customHeight="1">
      <c r="A2055" s="20" t="s">
        <v>1455</v>
      </c>
      <c r="B2055" s="29" t="s">
        <v>2389</v>
      </c>
      <c r="C2055" s="50">
        <v>7189.0</v>
      </c>
      <c r="D2055" s="50">
        <v>17459.0</v>
      </c>
      <c r="E2055" s="98">
        <f t="shared" ref="E2055:E2073" si="28">(D2055-C2055)/C2055</f>
        <v>1.428571429</v>
      </c>
      <c r="F2055" s="50">
        <v>16784.0</v>
      </c>
      <c r="G2055" s="98">
        <f t="shared" si="2"/>
        <v>-0.03866200813</v>
      </c>
      <c r="H2055" s="50">
        <v>17555.0</v>
      </c>
      <c r="I2055" s="98">
        <f t="shared" si="3"/>
        <v>0.04593660629</v>
      </c>
      <c r="J2055" s="50">
        <v>20635.0</v>
      </c>
      <c r="K2055" s="98">
        <f t="shared" si="4"/>
        <v>0.1754485901</v>
      </c>
      <c r="L2055" s="98">
        <f t="shared" ref="L2055:L2073" si="29">(J2055-C2055)/C2055</f>
        <v>1.870357491</v>
      </c>
    </row>
    <row r="2056" ht="15.0" customHeight="1">
      <c r="A2056" s="20" t="s">
        <v>1262</v>
      </c>
      <c r="B2056" s="29" t="s">
        <v>2389</v>
      </c>
      <c r="C2056" s="50">
        <v>28.0</v>
      </c>
      <c r="D2056" s="50">
        <v>12424.0</v>
      </c>
      <c r="E2056" s="98">
        <f t="shared" si="28"/>
        <v>442.7142857</v>
      </c>
      <c r="F2056" s="50">
        <v>16710.0</v>
      </c>
      <c r="G2056" s="98">
        <f t="shared" si="2"/>
        <v>0.344977463</v>
      </c>
      <c r="H2056" s="50">
        <v>46080.0</v>
      </c>
      <c r="I2056" s="98">
        <f t="shared" si="3"/>
        <v>1.757630162</v>
      </c>
      <c r="J2056" s="50">
        <v>54265.0</v>
      </c>
      <c r="K2056" s="98">
        <f t="shared" si="4"/>
        <v>0.1776258681</v>
      </c>
      <c r="L2056" s="98">
        <f t="shared" si="29"/>
        <v>1937.035714</v>
      </c>
    </row>
    <row r="2057" ht="15.0" customHeight="1">
      <c r="A2057" s="20" t="s">
        <v>2491</v>
      </c>
      <c r="B2057" s="29" t="s">
        <v>2389</v>
      </c>
      <c r="C2057" s="50">
        <v>3035.0</v>
      </c>
      <c r="D2057" s="50">
        <v>6787.0</v>
      </c>
      <c r="E2057" s="98">
        <f t="shared" si="28"/>
        <v>1.236243822</v>
      </c>
      <c r="F2057" s="50">
        <v>8099.0</v>
      </c>
      <c r="G2057" s="98">
        <f t="shared" si="2"/>
        <v>0.1933107411</v>
      </c>
      <c r="H2057" s="50">
        <v>7114.0</v>
      </c>
      <c r="I2057" s="98">
        <f t="shared" si="3"/>
        <v>-0.1216199531</v>
      </c>
      <c r="J2057" s="50">
        <v>7334.0</v>
      </c>
      <c r="K2057" s="98">
        <f t="shared" si="4"/>
        <v>0.03092493674</v>
      </c>
      <c r="L2057" s="98">
        <f t="shared" si="29"/>
        <v>1.416474465</v>
      </c>
    </row>
    <row r="2058" ht="15.0" customHeight="1">
      <c r="A2058" s="20" t="s">
        <v>2492</v>
      </c>
      <c r="B2058" s="29" t="s">
        <v>2389</v>
      </c>
      <c r="C2058" s="50">
        <v>3.0</v>
      </c>
      <c r="D2058" s="50">
        <v>3312.0</v>
      </c>
      <c r="E2058" s="98">
        <f t="shared" si="28"/>
        <v>1103</v>
      </c>
      <c r="F2058" s="50">
        <v>3675.0</v>
      </c>
      <c r="G2058" s="98">
        <f t="shared" si="2"/>
        <v>0.1096014493</v>
      </c>
      <c r="H2058" s="50">
        <v>7071.0</v>
      </c>
      <c r="I2058" s="98">
        <f t="shared" si="3"/>
        <v>0.9240816327</v>
      </c>
      <c r="J2058" s="50">
        <v>7185.0</v>
      </c>
      <c r="K2058" s="98">
        <f t="shared" si="4"/>
        <v>0.01612218922</v>
      </c>
      <c r="L2058" s="98">
        <f t="shared" si="29"/>
        <v>2394</v>
      </c>
    </row>
    <row r="2059" ht="15.0" customHeight="1">
      <c r="A2059" s="20" t="s">
        <v>1922</v>
      </c>
      <c r="B2059" s="29" t="s">
        <v>2389</v>
      </c>
      <c r="C2059" s="50">
        <v>17194.0</v>
      </c>
      <c r="D2059" s="50">
        <v>28564.0</v>
      </c>
      <c r="E2059" s="98">
        <f t="shared" si="28"/>
        <v>0.6612771897</v>
      </c>
      <c r="F2059" s="50">
        <v>35829.0</v>
      </c>
      <c r="G2059" s="98">
        <f t="shared" si="2"/>
        <v>0.2543411287</v>
      </c>
      <c r="H2059" s="50">
        <v>30923.0</v>
      </c>
      <c r="I2059" s="98">
        <f t="shared" si="3"/>
        <v>-0.1369281867</v>
      </c>
      <c r="J2059" s="50">
        <v>29769.0</v>
      </c>
      <c r="K2059" s="98">
        <f t="shared" si="4"/>
        <v>-0.03731850079</v>
      </c>
      <c r="L2059" s="98">
        <f t="shared" si="29"/>
        <v>0.7313597767</v>
      </c>
    </row>
    <row r="2060" ht="15.0" customHeight="1">
      <c r="A2060" s="20" t="s">
        <v>2493</v>
      </c>
      <c r="B2060" s="29" t="s">
        <v>2389</v>
      </c>
      <c r="C2060" s="50">
        <v>1585.0</v>
      </c>
      <c r="D2060" s="50">
        <v>2814.0</v>
      </c>
      <c r="E2060" s="98">
        <f t="shared" si="28"/>
        <v>0.7753943218</v>
      </c>
      <c r="F2060" s="50">
        <v>4050.0</v>
      </c>
      <c r="G2060" s="98">
        <f t="shared" si="2"/>
        <v>0.4392324094</v>
      </c>
      <c r="H2060" s="50">
        <v>7691.0</v>
      </c>
      <c r="I2060" s="98">
        <f t="shared" si="3"/>
        <v>0.8990123457</v>
      </c>
      <c r="J2060" s="50">
        <v>10383.0</v>
      </c>
      <c r="K2060" s="98">
        <f t="shared" si="4"/>
        <v>0.3500195033</v>
      </c>
      <c r="L2060" s="98">
        <f t="shared" si="29"/>
        <v>5.550788644</v>
      </c>
    </row>
    <row r="2061" ht="15.0" customHeight="1">
      <c r="A2061" s="20" t="s">
        <v>2494</v>
      </c>
      <c r="B2061" s="29" t="s">
        <v>2389</v>
      </c>
      <c r="C2061" s="50">
        <v>32.0</v>
      </c>
      <c r="D2061" s="50">
        <v>950.0</v>
      </c>
      <c r="E2061" s="98">
        <f t="shared" si="28"/>
        <v>28.6875</v>
      </c>
      <c r="F2061" s="50">
        <v>1469.0</v>
      </c>
      <c r="G2061" s="98">
        <f t="shared" si="2"/>
        <v>0.5463157895</v>
      </c>
      <c r="H2061" s="50">
        <v>1457.0</v>
      </c>
      <c r="I2061" s="98">
        <f t="shared" si="3"/>
        <v>-0.008168822328</v>
      </c>
      <c r="J2061" s="50">
        <v>1289.0</v>
      </c>
      <c r="K2061" s="98">
        <f t="shared" si="4"/>
        <v>-0.1153054221</v>
      </c>
      <c r="L2061" s="98">
        <f t="shared" si="29"/>
        <v>39.28125</v>
      </c>
    </row>
    <row r="2062" ht="15.0" customHeight="1">
      <c r="A2062" s="20" t="s">
        <v>1890</v>
      </c>
      <c r="B2062" s="29" t="s">
        <v>2389</v>
      </c>
      <c r="C2062" s="50">
        <v>22383.0</v>
      </c>
      <c r="D2062" s="50">
        <v>27454.0</v>
      </c>
      <c r="E2062" s="98">
        <f t="shared" si="28"/>
        <v>0.2265558683</v>
      </c>
      <c r="F2062" s="50">
        <v>27933.0</v>
      </c>
      <c r="G2062" s="98">
        <f t="shared" si="2"/>
        <v>0.0174473665</v>
      </c>
      <c r="H2062" s="50">
        <v>27240.0</v>
      </c>
      <c r="I2062" s="98">
        <f t="shared" si="3"/>
        <v>-0.02480936527</v>
      </c>
      <c r="J2062" s="50">
        <v>25710.0</v>
      </c>
      <c r="K2062" s="98">
        <f t="shared" si="4"/>
        <v>-0.05616740088</v>
      </c>
      <c r="L2062" s="98">
        <f t="shared" si="29"/>
        <v>0.1486395925</v>
      </c>
    </row>
    <row r="2063" ht="15.0" customHeight="1">
      <c r="A2063" s="20" t="s">
        <v>2495</v>
      </c>
      <c r="B2063" s="29" t="s">
        <v>2389</v>
      </c>
      <c r="C2063" s="50">
        <v>2984.0</v>
      </c>
      <c r="D2063" s="50">
        <v>8072.0</v>
      </c>
      <c r="E2063" s="98">
        <f t="shared" si="28"/>
        <v>1.705093834</v>
      </c>
      <c r="F2063" s="50">
        <v>8591.0</v>
      </c>
      <c r="G2063" s="98">
        <f t="shared" si="2"/>
        <v>0.064296333</v>
      </c>
      <c r="H2063" s="50">
        <v>7658.0</v>
      </c>
      <c r="I2063" s="98">
        <f t="shared" si="3"/>
        <v>-0.1086020254</v>
      </c>
      <c r="J2063" s="50">
        <v>7051.0</v>
      </c>
      <c r="K2063" s="98">
        <f t="shared" si="4"/>
        <v>-0.07926351528</v>
      </c>
      <c r="L2063" s="98">
        <f t="shared" si="29"/>
        <v>1.362935657</v>
      </c>
    </row>
    <row r="2064" ht="15.0" customHeight="1">
      <c r="A2064" s="20" t="s">
        <v>2496</v>
      </c>
      <c r="B2064" s="29" t="s">
        <v>2389</v>
      </c>
      <c r="C2064" s="50">
        <v>980.0</v>
      </c>
      <c r="D2064" s="50">
        <v>20858.0</v>
      </c>
      <c r="E2064" s="98">
        <f t="shared" si="28"/>
        <v>20.28367347</v>
      </c>
      <c r="F2064" s="50">
        <v>17074.0</v>
      </c>
      <c r="G2064" s="98">
        <f t="shared" si="2"/>
        <v>-0.181417202</v>
      </c>
      <c r="H2064" s="50">
        <v>21821.0</v>
      </c>
      <c r="I2064" s="98">
        <f t="shared" si="3"/>
        <v>0.2780250674</v>
      </c>
      <c r="J2064" s="50">
        <v>18903.0</v>
      </c>
      <c r="K2064" s="98">
        <f t="shared" si="4"/>
        <v>-0.1337243939</v>
      </c>
      <c r="L2064" s="98">
        <f t="shared" si="29"/>
        <v>18.28877551</v>
      </c>
    </row>
    <row r="2065" ht="15.0" customHeight="1">
      <c r="A2065" s="20" t="s">
        <v>2497</v>
      </c>
      <c r="B2065" s="29" t="s">
        <v>2389</v>
      </c>
      <c r="C2065" s="50">
        <v>18986.0</v>
      </c>
      <c r="D2065" s="50">
        <v>26946.0</v>
      </c>
      <c r="E2065" s="98">
        <f t="shared" si="28"/>
        <v>0.4192562941</v>
      </c>
      <c r="F2065" s="50">
        <v>31689.0</v>
      </c>
      <c r="G2065" s="98">
        <f t="shared" si="2"/>
        <v>0.1760187041</v>
      </c>
      <c r="H2065" s="50">
        <v>32484.0</v>
      </c>
      <c r="I2065" s="98">
        <f t="shared" si="3"/>
        <v>0.02508756982</v>
      </c>
      <c r="J2065" s="50">
        <v>51023.0</v>
      </c>
      <c r="K2065" s="98">
        <f t="shared" si="4"/>
        <v>0.570711735</v>
      </c>
      <c r="L2065" s="98">
        <f t="shared" si="29"/>
        <v>1.687401243</v>
      </c>
    </row>
    <row r="2066" ht="15.0" customHeight="1">
      <c r="A2066" s="20" t="s">
        <v>1923</v>
      </c>
      <c r="B2066" s="29" t="s">
        <v>2389</v>
      </c>
      <c r="C2066" s="50">
        <v>4161.0</v>
      </c>
      <c r="D2066" s="50">
        <v>8582.0</v>
      </c>
      <c r="E2066" s="98">
        <f t="shared" si="28"/>
        <v>1.06248498</v>
      </c>
      <c r="F2066" s="50">
        <v>12299.0</v>
      </c>
      <c r="G2066" s="98">
        <f t="shared" si="2"/>
        <v>0.4331158238</v>
      </c>
      <c r="H2066" s="50">
        <v>11998.0</v>
      </c>
      <c r="I2066" s="98">
        <f t="shared" si="3"/>
        <v>-0.02447353443</v>
      </c>
      <c r="J2066" s="50">
        <v>10896.0</v>
      </c>
      <c r="K2066" s="98">
        <f t="shared" si="4"/>
        <v>-0.09184864144</v>
      </c>
      <c r="L2066" s="98">
        <f t="shared" si="29"/>
        <v>1.618601298</v>
      </c>
    </row>
    <row r="2067" ht="15.0" customHeight="1">
      <c r="A2067" s="20" t="s">
        <v>2498</v>
      </c>
      <c r="B2067" s="29" t="s">
        <v>2389</v>
      </c>
      <c r="C2067" s="50">
        <v>5084.0</v>
      </c>
      <c r="D2067" s="50">
        <v>11264.0</v>
      </c>
      <c r="E2067" s="98">
        <f t="shared" si="28"/>
        <v>1.215578285</v>
      </c>
      <c r="F2067" s="50">
        <v>13737.0</v>
      </c>
      <c r="G2067" s="98">
        <f t="shared" si="2"/>
        <v>0.2195490057</v>
      </c>
      <c r="H2067" s="50">
        <v>12471.0</v>
      </c>
      <c r="I2067" s="98">
        <f t="shared" si="3"/>
        <v>-0.09215986023</v>
      </c>
      <c r="J2067" s="50">
        <v>12471.0</v>
      </c>
      <c r="K2067" s="98">
        <f t="shared" si="4"/>
        <v>0</v>
      </c>
      <c r="L2067" s="98">
        <f t="shared" si="29"/>
        <v>1.452989772</v>
      </c>
    </row>
    <row r="2068" ht="15.0" customHeight="1">
      <c r="A2068" s="20" t="s">
        <v>2499</v>
      </c>
      <c r="B2068" s="29" t="s">
        <v>2389</v>
      </c>
      <c r="C2068" s="50">
        <v>6186.0</v>
      </c>
      <c r="D2068" s="50">
        <v>9542.0</v>
      </c>
      <c r="E2068" s="98">
        <f t="shared" si="28"/>
        <v>0.5425153573</v>
      </c>
      <c r="F2068" s="50">
        <v>9867.0</v>
      </c>
      <c r="G2068" s="98">
        <f t="shared" si="2"/>
        <v>0.0340599455</v>
      </c>
      <c r="H2068" s="50">
        <v>9711.0</v>
      </c>
      <c r="I2068" s="98">
        <f t="shared" si="3"/>
        <v>-0.01581027668</v>
      </c>
      <c r="J2068" s="50">
        <v>9056.0</v>
      </c>
      <c r="K2068" s="98">
        <f t="shared" si="4"/>
        <v>-0.06744928432</v>
      </c>
      <c r="L2068" s="98">
        <f t="shared" si="29"/>
        <v>0.4639508568</v>
      </c>
    </row>
    <row r="2069" ht="15.0" customHeight="1">
      <c r="A2069" s="20" t="s">
        <v>2500</v>
      </c>
      <c r="B2069" s="29" t="s">
        <v>2389</v>
      </c>
      <c r="C2069" s="50">
        <v>1010.0</v>
      </c>
      <c r="D2069" s="50">
        <v>7307.0</v>
      </c>
      <c r="E2069" s="98">
        <f t="shared" si="28"/>
        <v>6.234653465</v>
      </c>
      <c r="F2069" s="50">
        <v>11386.0</v>
      </c>
      <c r="G2069" s="98">
        <f t="shared" si="2"/>
        <v>0.5582318325</v>
      </c>
      <c r="H2069" s="50">
        <v>23836.0</v>
      </c>
      <c r="I2069" s="98">
        <f t="shared" si="3"/>
        <v>1.093448094</v>
      </c>
      <c r="J2069" s="50">
        <v>28871.0</v>
      </c>
      <c r="K2069" s="98">
        <f t="shared" si="4"/>
        <v>0.2112351066</v>
      </c>
      <c r="L2069" s="98">
        <f t="shared" si="29"/>
        <v>27.58514851</v>
      </c>
    </row>
    <row r="2070" ht="15.0" customHeight="1">
      <c r="A2070" s="20" t="s">
        <v>2501</v>
      </c>
      <c r="B2070" s="29" t="s">
        <v>2389</v>
      </c>
      <c r="C2070" s="50">
        <v>5324.0</v>
      </c>
      <c r="D2070" s="50">
        <v>11245.0</v>
      </c>
      <c r="E2070" s="98">
        <f t="shared" si="28"/>
        <v>1.112133734</v>
      </c>
      <c r="F2070" s="50">
        <v>10045.0</v>
      </c>
      <c r="G2070" s="98">
        <f t="shared" si="2"/>
        <v>-0.1067140952</v>
      </c>
      <c r="H2070" s="50">
        <v>10273.0</v>
      </c>
      <c r="I2070" s="98">
        <f t="shared" si="3"/>
        <v>0.02269785963</v>
      </c>
      <c r="J2070" s="50">
        <v>11012.0</v>
      </c>
      <c r="K2070" s="98">
        <f t="shared" si="4"/>
        <v>0.07193614329</v>
      </c>
      <c r="L2070" s="98">
        <f t="shared" si="29"/>
        <v>1.068369647</v>
      </c>
    </row>
    <row r="2071" ht="15.0" customHeight="1">
      <c r="A2071" s="20" t="s">
        <v>2502</v>
      </c>
      <c r="B2071" s="29" t="s">
        <v>2389</v>
      </c>
      <c r="C2071" s="50">
        <v>102.0</v>
      </c>
      <c r="D2071" s="50">
        <v>10924.0</v>
      </c>
      <c r="E2071" s="98">
        <f t="shared" si="28"/>
        <v>106.0980392</v>
      </c>
      <c r="F2071" s="50">
        <v>9003.0</v>
      </c>
      <c r="G2071" s="98">
        <f t="shared" si="2"/>
        <v>-0.1758513365</v>
      </c>
      <c r="H2071" s="50">
        <v>12188.0</v>
      </c>
      <c r="I2071" s="98">
        <f t="shared" si="3"/>
        <v>0.3537709652</v>
      </c>
      <c r="J2071" s="50">
        <v>11545.0</v>
      </c>
      <c r="K2071" s="98">
        <f t="shared" si="4"/>
        <v>-0.05275680998</v>
      </c>
      <c r="L2071" s="98">
        <f t="shared" si="29"/>
        <v>112.1862745</v>
      </c>
    </row>
    <row r="2072" ht="15.0" customHeight="1">
      <c r="A2072" s="20" t="s">
        <v>2503</v>
      </c>
      <c r="B2072" s="29" t="s">
        <v>2389</v>
      </c>
      <c r="C2072" s="50">
        <v>2037.0</v>
      </c>
      <c r="D2072" s="50">
        <v>4201.0</v>
      </c>
      <c r="E2072" s="98">
        <f t="shared" si="28"/>
        <v>1.062346588</v>
      </c>
      <c r="F2072" s="50">
        <v>4960.0</v>
      </c>
      <c r="G2072" s="98">
        <f t="shared" si="2"/>
        <v>0.1806712687</v>
      </c>
      <c r="H2072" s="50">
        <v>6695.0</v>
      </c>
      <c r="I2072" s="98">
        <f t="shared" si="3"/>
        <v>0.3497983871</v>
      </c>
      <c r="J2072" s="50">
        <v>6211.0</v>
      </c>
      <c r="K2072" s="98">
        <f t="shared" si="4"/>
        <v>-0.07229275579</v>
      </c>
      <c r="L2072" s="98">
        <f t="shared" si="29"/>
        <v>2.049091802</v>
      </c>
    </row>
    <row r="2073" ht="15.0" customHeight="1">
      <c r="A2073" s="20" t="s">
        <v>1073</v>
      </c>
      <c r="B2073" s="29" t="s">
        <v>2389</v>
      </c>
      <c r="C2073" s="50">
        <v>9523.0</v>
      </c>
      <c r="D2073" s="50">
        <v>26423.0</v>
      </c>
      <c r="E2073" s="98">
        <f t="shared" si="28"/>
        <v>1.774650845</v>
      </c>
      <c r="F2073" s="50">
        <v>27464.0</v>
      </c>
      <c r="G2073" s="98">
        <f t="shared" si="2"/>
        <v>0.03939749461</v>
      </c>
      <c r="H2073" s="50">
        <v>28627.0</v>
      </c>
      <c r="I2073" s="98">
        <f t="shared" si="3"/>
        <v>0.04234634431</v>
      </c>
      <c r="J2073" s="50">
        <v>29235.0</v>
      </c>
      <c r="K2073" s="98">
        <f t="shared" si="4"/>
        <v>0.02123869075</v>
      </c>
      <c r="L2073" s="98">
        <f t="shared" si="29"/>
        <v>2.069935945</v>
      </c>
    </row>
    <row r="2074" ht="15.0" customHeight="1">
      <c r="A2074" s="20" t="s">
        <v>562</v>
      </c>
      <c r="B2074" s="29" t="s">
        <v>2389</v>
      </c>
      <c r="C2074" s="50">
        <v>0.0</v>
      </c>
      <c r="D2074" s="50">
        <v>1376.0</v>
      </c>
      <c r="E2074" s="98"/>
      <c r="F2074" s="50">
        <v>1473.0</v>
      </c>
      <c r="G2074" s="98">
        <f t="shared" si="2"/>
        <v>0.07049418605</v>
      </c>
      <c r="H2074" s="50">
        <v>2314.0</v>
      </c>
      <c r="I2074" s="98">
        <f t="shared" si="3"/>
        <v>0.5709436524</v>
      </c>
      <c r="J2074" s="50">
        <v>2026.0</v>
      </c>
      <c r="K2074" s="98">
        <f t="shared" si="4"/>
        <v>-0.1244598099</v>
      </c>
      <c r="L2074" s="98"/>
    </row>
    <row r="2075" ht="15.0" customHeight="1">
      <c r="A2075" s="20" t="s">
        <v>1842</v>
      </c>
      <c r="B2075" s="29" t="s">
        <v>2389</v>
      </c>
      <c r="C2075" s="50">
        <v>21803.0</v>
      </c>
      <c r="D2075" s="50">
        <v>41746.0</v>
      </c>
      <c r="E2075" s="98">
        <f t="shared" ref="E2075:E2081" si="30">(D2075-C2075)/C2075</f>
        <v>0.9146906389</v>
      </c>
      <c r="F2075" s="50">
        <v>46769.0</v>
      </c>
      <c r="G2075" s="98">
        <f t="shared" si="2"/>
        <v>0.1203229052</v>
      </c>
      <c r="H2075" s="50">
        <v>53123.0</v>
      </c>
      <c r="I2075" s="98">
        <f t="shared" si="3"/>
        <v>0.135859223</v>
      </c>
      <c r="J2075" s="50">
        <v>69090.0</v>
      </c>
      <c r="K2075" s="98">
        <f t="shared" si="4"/>
        <v>0.3005666096</v>
      </c>
      <c r="L2075" s="98">
        <f t="shared" ref="L2075:L2081" si="31">(J2075-C2075)/C2075</f>
        <v>2.168829978</v>
      </c>
    </row>
    <row r="2076" ht="15.0" customHeight="1">
      <c r="A2076" s="20" t="s">
        <v>2504</v>
      </c>
      <c r="B2076" s="29" t="s">
        <v>2389</v>
      </c>
      <c r="C2076" s="50">
        <v>2649.0</v>
      </c>
      <c r="D2076" s="50">
        <v>3931.0</v>
      </c>
      <c r="E2076" s="98">
        <f t="shared" si="30"/>
        <v>0.4839562099</v>
      </c>
      <c r="F2076" s="50">
        <v>3563.0</v>
      </c>
      <c r="G2076" s="98">
        <f t="shared" si="2"/>
        <v>-0.09361485627</v>
      </c>
      <c r="H2076" s="50">
        <v>3016.0</v>
      </c>
      <c r="I2076" s="98">
        <f t="shared" si="3"/>
        <v>-0.1535223127</v>
      </c>
      <c r="J2076" s="50">
        <v>3071.0</v>
      </c>
      <c r="K2076" s="98">
        <f t="shared" si="4"/>
        <v>0.01823607427</v>
      </c>
      <c r="L2076" s="98">
        <f t="shared" si="31"/>
        <v>0.1593053983</v>
      </c>
    </row>
    <row r="2077" ht="15.0" customHeight="1">
      <c r="A2077" s="20" t="s">
        <v>2505</v>
      </c>
      <c r="B2077" s="29" t="s">
        <v>2389</v>
      </c>
      <c r="C2077" s="50">
        <v>4725.0</v>
      </c>
      <c r="D2077" s="50">
        <v>7980.0</v>
      </c>
      <c r="E2077" s="98">
        <f t="shared" si="30"/>
        <v>0.6888888889</v>
      </c>
      <c r="F2077" s="50">
        <v>15403.0</v>
      </c>
      <c r="G2077" s="98">
        <f t="shared" si="2"/>
        <v>0.9302005013</v>
      </c>
      <c r="H2077" s="50">
        <v>16560.0</v>
      </c>
      <c r="I2077" s="98">
        <f t="shared" si="3"/>
        <v>0.07511523729</v>
      </c>
      <c r="J2077" s="50">
        <v>12356.0</v>
      </c>
      <c r="K2077" s="98">
        <f t="shared" si="4"/>
        <v>-0.2538647343</v>
      </c>
      <c r="L2077" s="98">
        <f t="shared" si="31"/>
        <v>1.615026455</v>
      </c>
    </row>
    <row r="2078" ht="15.0" customHeight="1">
      <c r="A2078" s="20" t="s">
        <v>2506</v>
      </c>
      <c r="B2078" s="29" t="s">
        <v>2389</v>
      </c>
      <c r="C2078" s="50">
        <v>104.0</v>
      </c>
      <c r="D2078" s="50">
        <v>5320.0</v>
      </c>
      <c r="E2078" s="98">
        <f t="shared" si="30"/>
        <v>50.15384615</v>
      </c>
      <c r="F2078" s="50">
        <v>4086.0</v>
      </c>
      <c r="G2078" s="98">
        <f t="shared" si="2"/>
        <v>-0.2319548872</v>
      </c>
      <c r="H2078" s="50">
        <v>5667.0</v>
      </c>
      <c r="I2078" s="98">
        <f t="shared" si="3"/>
        <v>0.3869309838</v>
      </c>
      <c r="J2078" s="50">
        <v>5589.0</v>
      </c>
      <c r="K2078" s="98">
        <f t="shared" si="4"/>
        <v>-0.01376389624</v>
      </c>
      <c r="L2078" s="98">
        <f t="shared" si="31"/>
        <v>52.74038462</v>
      </c>
    </row>
    <row r="2079" ht="15.0" customHeight="1">
      <c r="A2079" s="20" t="s">
        <v>2507</v>
      </c>
      <c r="B2079" s="29" t="s">
        <v>2389</v>
      </c>
      <c r="C2079" s="50">
        <v>4.0</v>
      </c>
      <c r="D2079" s="50">
        <v>4012.0</v>
      </c>
      <c r="E2079" s="98">
        <f t="shared" si="30"/>
        <v>1002</v>
      </c>
      <c r="F2079" s="50">
        <v>4388.0</v>
      </c>
      <c r="G2079" s="98">
        <f t="shared" si="2"/>
        <v>0.09371884347</v>
      </c>
      <c r="H2079" s="50">
        <v>7343.0</v>
      </c>
      <c r="I2079" s="98">
        <f t="shared" si="3"/>
        <v>0.6734275296</v>
      </c>
      <c r="J2079" s="50">
        <v>6528.0</v>
      </c>
      <c r="K2079" s="98">
        <f t="shared" si="4"/>
        <v>-0.1109900586</v>
      </c>
      <c r="L2079" s="98">
        <f t="shared" si="31"/>
        <v>1631</v>
      </c>
    </row>
    <row r="2080" ht="15.0" customHeight="1">
      <c r="A2080" s="20" t="s">
        <v>2508</v>
      </c>
      <c r="B2080" s="29" t="s">
        <v>2389</v>
      </c>
      <c r="C2080" s="50">
        <v>24671.0</v>
      </c>
      <c r="D2080" s="50">
        <v>108572.0</v>
      </c>
      <c r="E2080" s="98">
        <f t="shared" si="30"/>
        <v>3.400794455</v>
      </c>
      <c r="F2080" s="50">
        <v>152800.0</v>
      </c>
      <c r="G2080" s="98">
        <f t="shared" si="2"/>
        <v>0.4073610139</v>
      </c>
      <c r="H2080" s="50">
        <v>197553.0</v>
      </c>
      <c r="I2080" s="98">
        <f t="shared" si="3"/>
        <v>0.2928861257</v>
      </c>
      <c r="J2080" s="50">
        <v>225521.0</v>
      </c>
      <c r="K2080" s="98">
        <f t="shared" si="4"/>
        <v>0.1415721351</v>
      </c>
      <c r="L2080" s="98">
        <f t="shared" si="31"/>
        <v>8.141137368</v>
      </c>
    </row>
    <row r="2081" ht="15.0" customHeight="1">
      <c r="A2081" s="20" t="s">
        <v>881</v>
      </c>
      <c r="B2081" s="29" t="s">
        <v>2389</v>
      </c>
      <c r="C2081" s="50">
        <v>1736.0</v>
      </c>
      <c r="D2081" s="50">
        <v>26293.0</v>
      </c>
      <c r="E2081" s="98">
        <f t="shared" si="30"/>
        <v>14.14573733</v>
      </c>
      <c r="F2081" s="50">
        <v>24081.0</v>
      </c>
      <c r="G2081" s="98">
        <f t="shared" si="2"/>
        <v>-0.08412885559</v>
      </c>
      <c r="H2081" s="50">
        <v>41023.0</v>
      </c>
      <c r="I2081" s="98">
        <f t="shared" si="3"/>
        <v>0.7035422117</v>
      </c>
      <c r="J2081" s="50">
        <v>44147.0</v>
      </c>
      <c r="K2081" s="98">
        <f t="shared" si="4"/>
        <v>0.07615240231</v>
      </c>
      <c r="L2081" s="98">
        <f t="shared" si="31"/>
        <v>24.43029954</v>
      </c>
    </row>
    <row r="2082" ht="15.0" customHeight="1">
      <c r="A2082" s="20" t="s">
        <v>2509</v>
      </c>
      <c r="B2082" s="29" t="s">
        <v>2389</v>
      </c>
      <c r="C2082" s="50">
        <v>0.0</v>
      </c>
      <c r="D2082" s="50">
        <v>1474.0</v>
      </c>
      <c r="E2082" s="98"/>
      <c r="F2082" s="50">
        <v>2236.0</v>
      </c>
      <c r="G2082" s="98">
        <f t="shared" si="2"/>
        <v>0.5169606513</v>
      </c>
      <c r="H2082" s="50">
        <v>8883.0</v>
      </c>
      <c r="I2082" s="98">
        <f t="shared" si="3"/>
        <v>2.972719141</v>
      </c>
      <c r="J2082" s="50">
        <v>11160.0</v>
      </c>
      <c r="K2082" s="98">
        <f t="shared" si="4"/>
        <v>0.2563323202</v>
      </c>
      <c r="L2082" s="98"/>
    </row>
    <row r="2083" ht="15.0" customHeight="1">
      <c r="A2083" s="20" t="s">
        <v>2510</v>
      </c>
      <c r="B2083" s="29" t="s">
        <v>2389</v>
      </c>
      <c r="C2083" s="50">
        <v>711.0</v>
      </c>
      <c r="D2083" s="50">
        <v>4563.0</v>
      </c>
      <c r="E2083" s="98">
        <f t="shared" ref="E2083:E2104" si="32">(D2083-C2083)/C2083</f>
        <v>5.417721519</v>
      </c>
      <c r="F2083" s="50">
        <v>3589.0</v>
      </c>
      <c r="G2083" s="98">
        <f t="shared" si="2"/>
        <v>-0.2134560596</v>
      </c>
      <c r="H2083" s="50">
        <v>5353.0</v>
      </c>
      <c r="I2083" s="98">
        <f t="shared" si="3"/>
        <v>0.4915018111</v>
      </c>
      <c r="J2083" s="50">
        <v>4275.0</v>
      </c>
      <c r="K2083" s="98">
        <f t="shared" si="4"/>
        <v>-0.2013824024</v>
      </c>
      <c r="L2083" s="98">
        <f t="shared" ref="L2083:L2104" si="33">(J2083-C2083)/C2083</f>
        <v>5.012658228</v>
      </c>
    </row>
    <row r="2084" ht="15.0" customHeight="1">
      <c r="A2084" s="20" t="s">
        <v>2511</v>
      </c>
      <c r="B2084" s="29" t="s">
        <v>2389</v>
      </c>
      <c r="C2084" s="50">
        <v>5959.0</v>
      </c>
      <c r="D2084" s="50">
        <v>16422.0</v>
      </c>
      <c r="E2084" s="98">
        <f t="shared" si="32"/>
        <v>1.755831515</v>
      </c>
      <c r="F2084" s="50">
        <v>18128.0</v>
      </c>
      <c r="G2084" s="98">
        <f t="shared" si="2"/>
        <v>0.1038850323</v>
      </c>
      <c r="H2084" s="50">
        <v>16003.0</v>
      </c>
      <c r="I2084" s="98">
        <f t="shared" si="3"/>
        <v>-0.1172219771</v>
      </c>
      <c r="J2084" s="50">
        <v>19228.0</v>
      </c>
      <c r="K2084" s="98">
        <f t="shared" si="4"/>
        <v>0.2015247141</v>
      </c>
      <c r="L2084" s="98">
        <f t="shared" si="33"/>
        <v>2.226715892</v>
      </c>
    </row>
    <row r="2085" ht="15.0" customHeight="1">
      <c r="A2085" s="20" t="s">
        <v>2512</v>
      </c>
      <c r="B2085" s="29" t="s">
        <v>2389</v>
      </c>
      <c r="C2085" s="50">
        <v>3615.0</v>
      </c>
      <c r="D2085" s="50">
        <v>37159.0</v>
      </c>
      <c r="E2085" s="98">
        <f t="shared" si="32"/>
        <v>9.279114799</v>
      </c>
      <c r="F2085" s="50">
        <v>29639.0</v>
      </c>
      <c r="G2085" s="98">
        <f t="shared" si="2"/>
        <v>-0.2023735838</v>
      </c>
      <c r="H2085" s="50">
        <v>80787.0</v>
      </c>
      <c r="I2085" s="98">
        <f t="shared" si="3"/>
        <v>1.725699248</v>
      </c>
      <c r="J2085" s="50">
        <v>100360.0</v>
      </c>
      <c r="K2085" s="98">
        <f t="shared" si="4"/>
        <v>0.2422790796</v>
      </c>
      <c r="L2085" s="98">
        <f t="shared" si="33"/>
        <v>26.76210235</v>
      </c>
    </row>
    <row r="2086" ht="15.0" customHeight="1">
      <c r="A2086" s="20" t="s">
        <v>2513</v>
      </c>
      <c r="B2086" s="29" t="s">
        <v>2389</v>
      </c>
      <c r="C2086" s="50">
        <v>27028.0</v>
      </c>
      <c r="D2086" s="50">
        <v>55620.0</v>
      </c>
      <c r="E2086" s="98">
        <f t="shared" si="32"/>
        <v>1.057865917</v>
      </c>
      <c r="F2086" s="50">
        <v>57616.0</v>
      </c>
      <c r="G2086" s="98">
        <f t="shared" si="2"/>
        <v>0.03588637181</v>
      </c>
      <c r="H2086" s="50">
        <v>77777.0</v>
      </c>
      <c r="I2086" s="98">
        <f t="shared" si="3"/>
        <v>0.3499201611</v>
      </c>
      <c r="J2086" s="50">
        <v>111053.0</v>
      </c>
      <c r="K2086" s="98">
        <f t="shared" si="4"/>
        <v>0.4278385641</v>
      </c>
      <c r="L2086" s="98">
        <f t="shared" si="33"/>
        <v>3.108813083</v>
      </c>
    </row>
    <row r="2087" ht="15.0" customHeight="1">
      <c r="A2087" s="20" t="s">
        <v>1515</v>
      </c>
      <c r="B2087" s="29" t="s">
        <v>2389</v>
      </c>
      <c r="C2087" s="50">
        <v>4915.0</v>
      </c>
      <c r="D2087" s="50">
        <v>12768.0</v>
      </c>
      <c r="E2087" s="98">
        <f t="shared" si="32"/>
        <v>1.597761953</v>
      </c>
      <c r="F2087" s="50">
        <v>13623.0</v>
      </c>
      <c r="G2087" s="98">
        <f t="shared" si="2"/>
        <v>0.06696428571</v>
      </c>
      <c r="H2087" s="50">
        <v>13637.0</v>
      </c>
      <c r="I2087" s="98">
        <f t="shared" si="3"/>
        <v>0.001027673787</v>
      </c>
      <c r="J2087" s="50">
        <v>13705.0</v>
      </c>
      <c r="K2087" s="98">
        <f t="shared" si="4"/>
        <v>0.004986433966</v>
      </c>
      <c r="L2087" s="98">
        <f t="shared" si="33"/>
        <v>1.788402848</v>
      </c>
    </row>
    <row r="2088" ht="15.0" customHeight="1">
      <c r="A2088" s="20" t="s">
        <v>2514</v>
      </c>
      <c r="B2088" s="29" t="s">
        <v>2389</v>
      </c>
      <c r="C2088" s="50">
        <v>5825.0</v>
      </c>
      <c r="D2088" s="50">
        <v>10250.0</v>
      </c>
      <c r="E2088" s="98">
        <f t="shared" si="32"/>
        <v>0.7596566524</v>
      </c>
      <c r="F2088" s="50">
        <v>10415.0</v>
      </c>
      <c r="G2088" s="98">
        <f t="shared" si="2"/>
        <v>0.01609756098</v>
      </c>
      <c r="H2088" s="50">
        <v>11448.0</v>
      </c>
      <c r="I2088" s="98">
        <f t="shared" si="3"/>
        <v>0.09918386942</v>
      </c>
      <c r="J2088" s="50">
        <v>11948.0</v>
      </c>
      <c r="K2088" s="98">
        <f t="shared" si="4"/>
        <v>0.04367575122</v>
      </c>
      <c r="L2088" s="98">
        <f t="shared" si="33"/>
        <v>1.051158798</v>
      </c>
    </row>
    <row r="2089" ht="15.0" customHeight="1">
      <c r="A2089" s="20" t="s">
        <v>2515</v>
      </c>
      <c r="B2089" s="29" t="s">
        <v>2389</v>
      </c>
      <c r="C2089" s="50">
        <v>10266.0</v>
      </c>
      <c r="D2089" s="50">
        <v>19960.0</v>
      </c>
      <c r="E2089" s="98">
        <f t="shared" si="32"/>
        <v>0.9442820962</v>
      </c>
      <c r="F2089" s="50">
        <v>22472.0</v>
      </c>
      <c r="G2089" s="98">
        <f t="shared" si="2"/>
        <v>0.1258517034</v>
      </c>
      <c r="H2089" s="50">
        <v>22297.0</v>
      </c>
      <c r="I2089" s="98">
        <f t="shared" si="3"/>
        <v>-0.00778746885</v>
      </c>
      <c r="J2089" s="50">
        <v>26178.0</v>
      </c>
      <c r="K2089" s="98">
        <f t="shared" si="4"/>
        <v>0.1740592905</v>
      </c>
      <c r="L2089" s="98">
        <f t="shared" si="33"/>
        <v>1.549970777</v>
      </c>
    </row>
    <row r="2090" ht="15.0" customHeight="1">
      <c r="A2090" s="20" t="s">
        <v>2516</v>
      </c>
      <c r="B2090" s="29" t="s">
        <v>2389</v>
      </c>
      <c r="C2090" s="50">
        <v>2541.0</v>
      </c>
      <c r="D2090" s="50">
        <v>11233.0</v>
      </c>
      <c r="E2090" s="98">
        <f t="shared" si="32"/>
        <v>3.420700512</v>
      </c>
      <c r="F2090" s="50">
        <v>10769.0</v>
      </c>
      <c r="G2090" s="98">
        <f t="shared" si="2"/>
        <v>-0.04130686371</v>
      </c>
      <c r="H2090" s="50">
        <v>12945.0</v>
      </c>
      <c r="I2090" s="98">
        <f t="shared" si="3"/>
        <v>0.2020614727</v>
      </c>
      <c r="J2090" s="50">
        <v>13246.0</v>
      </c>
      <c r="K2090" s="98">
        <f t="shared" si="4"/>
        <v>0.02325222093</v>
      </c>
      <c r="L2090" s="98">
        <f t="shared" si="33"/>
        <v>4.212908304</v>
      </c>
    </row>
    <row r="2091" ht="15.0" customHeight="1">
      <c r="A2091" s="20" t="s">
        <v>2517</v>
      </c>
      <c r="B2091" s="29" t="s">
        <v>2389</v>
      </c>
      <c r="C2091" s="50">
        <v>12619.0</v>
      </c>
      <c r="D2091" s="50">
        <v>25651.0</v>
      </c>
      <c r="E2091" s="98">
        <f t="shared" si="32"/>
        <v>1.032728425</v>
      </c>
      <c r="F2091" s="50">
        <v>30784.0</v>
      </c>
      <c r="G2091" s="98">
        <f t="shared" si="2"/>
        <v>0.2001091575</v>
      </c>
      <c r="H2091" s="50">
        <v>32315.0</v>
      </c>
      <c r="I2091" s="98">
        <f t="shared" si="3"/>
        <v>0.04973362786</v>
      </c>
      <c r="J2091" s="50">
        <v>31155.0</v>
      </c>
      <c r="K2091" s="98">
        <f t="shared" si="4"/>
        <v>-0.03589664243</v>
      </c>
      <c r="L2091" s="98">
        <f t="shared" si="33"/>
        <v>1.468896109</v>
      </c>
    </row>
    <row r="2092" ht="15.0" customHeight="1">
      <c r="A2092" s="20" t="s">
        <v>2518</v>
      </c>
      <c r="B2092" s="29" t="s">
        <v>2389</v>
      </c>
      <c r="C2092" s="50">
        <v>6289.0</v>
      </c>
      <c r="D2092" s="50">
        <v>14690.0</v>
      </c>
      <c r="E2092" s="98">
        <f t="shared" si="32"/>
        <v>1.335824455</v>
      </c>
      <c r="F2092" s="50">
        <v>18271.0</v>
      </c>
      <c r="G2092" s="98">
        <f t="shared" si="2"/>
        <v>0.243771273</v>
      </c>
      <c r="H2092" s="50">
        <v>20048.0</v>
      </c>
      <c r="I2092" s="98">
        <f t="shared" si="3"/>
        <v>0.09725794976</v>
      </c>
      <c r="J2092" s="50">
        <v>23741.0</v>
      </c>
      <c r="K2092" s="98">
        <f t="shared" si="4"/>
        <v>0.184207901</v>
      </c>
      <c r="L2092" s="98">
        <f t="shared" si="33"/>
        <v>2.775003975</v>
      </c>
    </row>
    <row r="2093" ht="15.0" customHeight="1">
      <c r="A2093" s="20" t="s">
        <v>1421</v>
      </c>
      <c r="B2093" s="29" t="s">
        <v>2389</v>
      </c>
      <c r="C2093" s="50">
        <v>12024.0</v>
      </c>
      <c r="D2093" s="50">
        <v>16061.0</v>
      </c>
      <c r="E2093" s="98">
        <f t="shared" si="32"/>
        <v>0.3357451763</v>
      </c>
      <c r="F2093" s="50">
        <v>18556.0</v>
      </c>
      <c r="G2093" s="98">
        <f t="shared" si="2"/>
        <v>0.1553452462</v>
      </c>
      <c r="H2093" s="50">
        <v>18528.0</v>
      </c>
      <c r="I2093" s="98">
        <f t="shared" si="3"/>
        <v>-0.001508945894</v>
      </c>
      <c r="J2093" s="50">
        <v>19868.0</v>
      </c>
      <c r="K2093" s="98">
        <f t="shared" si="4"/>
        <v>0.07232297064</v>
      </c>
      <c r="L2093" s="98">
        <f t="shared" si="33"/>
        <v>0.6523619428</v>
      </c>
    </row>
    <row r="2094" ht="15.0" customHeight="1">
      <c r="A2094" s="20" t="s">
        <v>2519</v>
      </c>
      <c r="B2094" s="29" t="s">
        <v>2389</v>
      </c>
      <c r="C2094" s="50">
        <v>9024.0</v>
      </c>
      <c r="D2094" s="50">
        <v>12138.0</v>
      </c>
      <c r="E2094" s="98">
        <f t="shared" si="32"/>
        <v>0.3450797872</v>
      </c>
      <c r="F2094" s="50">
        <v>10292.0</v>
      </c>
      <c r="G2094" s="98">
        <f t="shared" si="2"/>
        <v>-0.1520843632</v>
      </c>
      <c r="H2094" s="50">
        <v>10014.0</v>
      </c>
      <c r="I2094" s="98">
        <f t="shared" si="3"/>
        <v>-0.02701127089</v>
      </c>
      <c r="J2094" s="50">
        <v>10280.0</v>
      </c>
      <c r="K2094" s="98">
        <f t="shared" si="4"/>
        <v>0.02656281206</v>
      </c>
      <c r="L2094" s="98">
        <f t="shared" si="33"/>
        <v>0.1391843972</v>
      </c>
    </row>
    <row r="2095" ht="15.0" customHeight="1">
      <c r="A2095" s="20" t="s">
        <v>631</v>
      </c>
      <c r="B2095" s="29" t="s">
        <v>2389</v>
      </c>
      <c r="C2095" s="50">
        <v>27565.0</v>
      </c>
      <c r="D2095" s="50">
        <v>25561.0</v>
      </c>
      <c r="E2095" s="98">
        <f t="shared" si="32"/>
        <v>-0.07270088881</v>
      </c>
      <c r="F2095" s="50">
        <v>26624.0</v>
      </c>
      <c r="G2095" s="98">
        <f t="shared" si="2"/>
        <v>0.04158679238</v>
      </c>
      <c r="H2095" s="50">
        <v>25394.0</v>
      </c>
      <c r="I2095" s="98">
        <f t="shared" si="3"/>
        <v>-0.04619891827</v>
      </c>
      <c r="J2095" s="50">
        <v>25387.0</v>
      </c>
      <c r="K2095" s="98">
        <f t="shared" si="4"/>
        <v>-0.0002756556667</v>
      </c>
      <c r="L2095" s="98">
        <f t="shared" si="33"/>
        <v>-0.07901324143</v>
      </c>
    </row>
    <row r="2096" ht="15.0" customHeight="1">
      <c r="A2096" s="20" t="s">
        <v>2520</v>
      </c>
      <c r="B2096" s="29" t="s">
        <v>2389</v>
      </c>
      <c r="C2096" s="50">
        <f>1902+5273</f>
        <v>7175</v>
      </c>
      <c r="D2096" s="50">
        <v>22503.0</v>
      </c>
      <c r="E2096" s="98">
        <f t="shared" si="32"/>
        <v>2.13630662</v>
      </c>
      <c r="F2096" s="50">
        <v>29152.0</v>
      </c>
      <c r="G2096" s="98">
        <f t="shared" si="2"/>
        <v>0.2954717149</v>
      </c>
      <c r="H2096" s="50">
        <v>42128.0</v>
      </c>
      <c r="I2096" s="98">
        <f t="shared" si="3"/>
        <v>0.445115258</v>
      </c>
      <c r="J2096" s="50">
        <v>45916.0</v>
      </c>
      <c r="K2096" s="98">
        <f t="shared" si="4"/>
        <v>0.08991644512</v>
      </c>
      <c r="L2096" s="98">
        <f t="shared" si="33"/>
        <v>5.399442509</v>
      </c>
    </row>
    <row r="2097" ht="15.0" customHeight="1">
      <c r="A2097" s="20" t="s">
        <v>2521</v>
      </c>
      <c r="B2097" s="29" t="s">
        <v>2389</v>
      </c>
      <c r="C2097" s="50">
        <v>4549.0</v>
      </c>
      <c r="D2097" s="50">
        <v>21123.0</v>
      </c>
      <c r="E2097" s="98">
        <f t="shared" si="32"/>
        <v>3.643438118</v>
      </c>
      <c r="F2097" s="50">
        <v>24288.0</v>
      </c>
      <c r="G2097" s="98">
        <f t="shared" si="2"/>
        <v>0.1498366709</v>
      </c>
      <c r="H2097" s="50">
        <v>29681.0</v>
      </c>
      <c r="I2097" s="98">
        <f t="shared" si="3"/>
        <v>0.2220438076</v>
      </c>
      <c r="J2097" s="50">
        <v>36158.0</v>
      </c>
      <c r="K2097" s="98">
        <f t="shared" si="4"/>
        <v>0.2182204104</v>
      </c>
      <c r="L2097" s="98">
        <f t="shared" si="33"/>
        <v>6.948560123</v>
      </c>
    </row>
    <row r="2098" ht="15.0" customHeight="1">
      <c r="A2098" s="20" t="s">
        <v>1192</v>
      </c>
      <c r="B2098" s="29" t="s">
        <v>2389</v>
      </c>
      <c r="C2098" s="50">
        <v>512.0</v>
      </c>
      <c r="D2098" s="50">
        <v>5258.0</v>
      </c>
      <c r="E2098" s="98">
        <f t="shared" si="32"/>
        <v>9.26953125</v>
      </c>
      <c r="F2098" s="50">
        <v>7397.0</v>
      </c>
      <c r="G2098" s="98">
        <f t="shared" si="2"/>
        <v>0.4068086725</v>
      </c>
      <c r="H2098" s="50">
        <v>15555.0</v>
      </c>
      <c r="I2098" s="98">
        <f t="shared" si="3"/>
        <v>1.102879546</v>
      </c>
      <c r="J2098" s="50">
        <v>12411.0</v>
      </c>
      <c r="K2098" s="98">
        <f t="shared" si="4"/>
        <v>-0.2021215043</v>
      </c>
      <c r="L2098" s="98">
        <f t="shared" si="33"/>
        <v>23.24023438</v>
      </c>
    </row>
    <row r="2099" ht="15.0" customHeight="1">
      <c r="A2099" s="20" t="s">
        <v>2522</v>
      </c>
      <c r="B2099" s="29" t="s">
        <v>2389</v>
      </c>
      <c r="C2099" s="50">
        <v>433.0</v>
      </c>
      <c r="D2099" s="50">
        <v>16094.0</v>
      </c>
      <c r="E2099" s="98">
        <f t="shared" si="32"/>
        <v>36.16859122</v>
      </c>
      <c r="F2099" s="50">
        <v>72911.0</v>
      </c>
      <c r="G2099" s="98">
        <f t="shared" si="2"/>
        <v>3.530321859</v>
      </c>
      <c r="H2099" s="50">
        <v>74416.0</v>
      </c>
      <c r="I2099" s="98">
        <f t="shared" si="3"/>
        <v>0.02064160415</v>
      </c>
      <c r="J2099" s="50">
        <v>73604.0</v>
      </c>
      <c r="K2099" s="98">
        <f t="shared" si="4"/>
        <v>-0.01091163191</v>
      </c>
      <c r="L2099" s="98">
        <f t="shared" si="33"/>
        <v>168.9861432</v>
      </c>
    </row>
    <row r="2100" ht="15.0" customHeight="1">
      <c r="A2100" s="20" t="s">
        <v>2523</v>
      </c>
      <c r="B2100" s="29" t="s">
        <v>2389</v>
      </c>
      <c r="C2100" s="50">
        <v>126.0</v>
      </c>
      <c r="D2100" s="50">
        <v>12000.0</v>
      </c>
      <c r="E2100" s="98">
        <f t="shared" si="32"/>
        <v>94.23809524</v>
      </c>
      <c r="F2100" s="50">
        <v>15112.0</v>
      </c>
      <c r="G2100" s="98">
        <f t="shared" si="2"/>
        <v>0.2593333333</v>
      </c>
      <c r="H2100" s="50">
        <v>24579.0</v>
      </c>
      <c r="I2100" s="98">
        <f t="shared" si="3"/>
        <v>0.6264557967</v>
      </c>
      <c r="J2100" s="50">
        <v>20474.0</v>
      </c>
      <c r="K2100" s="98">
        <f t="shared" si="4"/>
        <v>-0.1670124903</v>
      </c>
      <c r="L2100" s="98">
        <f t="shared" si="33"/>
        <v>161.4920635</v>
      </c>
    </row>
    <row r="2101" ht="15.0" customHeight="1">
      <c r="A2101" s="20" t="s">
        <v>1240</v>
      </c>
      <c r="B2101" s="29" t="s">
        <v>2389</v>
      </c>
      <c r="C2101" s="50">
        <v>15155.0</v>
      </c>
      <c r="D2101" s="50">
        <v>42228.0</v>
      </c>
      <c r="E2101" s="98">
        <f t="shared" si="32"/>
        <v>1.786407126</v>
      </c>
      <c r="F2101" s="50">
        <v>42934.0</v>
      </c>
      <c r="G2101" s="98">
        <f t="shared" si="2"/>
        <v>0.0167187648</v>
      </c>
      <c r="H2101" s="50">
        <v>44146.0</v>
      </c>
      <c r="I2101" s="98">
        <f t="shared" si="3"/>
        <v>0.02822937532</v>
      </c>
      <c r="J2101" s="50">
        <v>41698.0</v>
      </c>
      <c r="K2101" s="98">
        <f t="shared" si="4"/>
        <v>-0.05545236261</v>
      </c>
      <c r="L2101" s="98">
        <f t="shared" si="33"/>
        <v>1.75143517</v>
      </c>
    </row>
    <row r="2102" ht="15.0" customHeight="1">
      <c r="A2102" s="20" t="s">
        <v>1020</v>
      </c>
      <c r="B2102" s="29" t="s">
        <v>2389</v>
      </c>
      <c r="C2102" s="50">
        <v>7118.0</v>
      </c>
      <c r="D2102" s="50">
        <v>17066.0</v>
      </c>
      <c r="E2102" s="98">
        <f t="shared" si="32"/>
        <v>1.397583591</v>
      </c>
      <c r="F2102" s="50">
        <v>17289.0</v>
      </c>
      <c r="G2102" s="98">
        <f t="shared" si="2"/>
        <v>0.01306691668</v>
      </c>
      <c r="H2102" s="50">
        <v>17606.0</v>
      </c>
      <c r="I2102" s="98">
        <f t="shared" si="3"/>
        <v>0.01833535774</v>
      </c>
      <c r="J2102" s="50">
        <v>17066.0</v>
      </c>
      <c r="K2102" s="98">
        <f t="shared" si="4"/>
        <v>-0.03067136204</v>
      </c>
      <c r="L2102" s="98">
        <f t="shared" si="33"/>
        <v>1.397583591</v>
      </c>
    </row>
    <row r="2103" ht="15.0" customHeight="1">
      <c r="A2103" s="20" t="s">
        <v>2524</v>
      </c>
      <c r="B2103" s="29" t="s">
        <v>2389</v>
      </c>
      <c r="C2103" s="50">
        <v>16601.0</v>
      </c>
      <c r="D2103" s="50">
        <v>26450.0</v>
      </c>
      <c r="E2103" s="98">
        <f t="shared" si="32"/>
        <v>0.5932775134</v>
      </c>
      <c r="F2103" s="50">
        <v>23363.0</v>
      </c>
      <c r="G2103" s="98">
        <f t="shared" si="2"/>
        <v>-0.116710775</v>
      </c>
      <c r="H2103" s="50">
        <v>19178.0</v>
      </c>
      <c r="I2103" s="98">
        <f t="shared" si="3"/>
        <v>-0.1791293926</v>
      </c>
      <c r="J2103" s="50">
        <v>19074.0</v>
      </c>
      <c r="K2103" s="98">
        <f t="shared" si="4"/>
        <v>-0.005422880384</v>
      </c>
      <c r="L2103" s="98">
        <f t="shared" si="33"/>
        <v>0.1489669297</v>
      </c>
    </row>
    <row r="2104" ht="15.0" customHeight="1">
      <c r="A2104" s="20" t="s">
        <v>2310</v>
      </c>
      <c r="B2104" s="29" t="s">
        <v>2389</v>
      </c>
      <c r="C2104" s="50">
        <v>11212.0</v>
      </c>
      <c r="D2104" s="50">
        <v>23417.0</v>
      </c>
      <c r="E2104" s="98">
        <f t="shared" si="32"/>
        <v>1.088565822</v>
      </c>
      <c r="F2104" s="50">
        <v>27707.0</v>
      </c>
      <c r="G2104" s="98">
        <f t="shared" si="2"/>
        <v>0.1832002391</v>
      </c>
      <c r="H2104" s="50">
        <v>24183.0</v>
      </c>
      <c r="I2104" s="98">
        <f t="shared" si="3"/>
        <v>-0.1271880752</v>
      </c>
      <c r="J2104" s="50">
        <v>24360.0</v>
      </c>
      <c r="K2104" s="98">
        <f t="shared" si="4"/>
        <v>0.007319191167</v>
      </c>
      <c r="L2104" s="98">
        <f t="shared" si="33"/>
        <v>1.172672137</v>
      </c>
    </row>
    <row r="2105" ht="15.0" customHeight="1">
      <c r="A2105" s="20" t="s">
        <v>2525</v>
      </c>
      <c r="B2105" s="29" t="s">
        <v>2389</v>
      </c>
      <c r="C2105" s="50">
        <v>0.0</v>
      </c>
      <c r="D2105" s="50">
        <v>602.0</v>
      </c>
      <c r="E2105" s="98"/>
      <c r="F2105" s="50">
        <v>504.0</v>
      </c>
      <c r="G2105" s="98">
        <f t="shared" si="2"/>
        <v>-0.1627906977</v>
      </c>
      <c r="H2105" s="50">
        <v>1263.0</v>
      </c>
      <c r="I2105" s="98">
        <f t="shared" si="3"/>
        <v>1.505952381</v>
      </c>
      <c r="J2105" s="50">
        <v>5354.0</v>
      </c>
      <c r="K2105" s="98">
        <f t="shared" si="4"/>
        <v>3.239113222</v>
      </c>
      <c r="L2105" s="98"/>
    </row>
    <row r="2106" ht="15.0" customHeight="1">
      <c r="A2106" s="20" t="s">
        <v>2526</v>
      </c>
      <c r="B2106" s="29" t="s">
        <v>2389</v>
      </c>
      <c r="C2106" s="50">
        <v>4720.0</v>
      </c>
      <c r="D2106" s="50">
        <v>13657.0</v>
      </c>
      <c r="E2106" s="98">
        <f t="shared" ref="E2106:E2360" si="34">(D2106-C2106)/C2106</f>
        <v>1.893432203</v>
      </c>
      <c r="F2106" s="50">
        <v>13379.0</v>
      </c>
      <c r="G2106" s="98">
        <f t="shared" si="2"/>
        <v>-0.02035586146</v>
      </c>
      <c r="H2106" s="50">
        <v>20128.0</v>
      </c>
      <c r="I2106" s="98">
        <f t="shared" si="3"/>
        <v>0.5044472681</v>
      </c>
      <c r="J2106" s="50">
        <v>19004.0</v>
      </c>
      <c r="K2106" s="98">
        <f t="shared" si="4"/>
        <v>-0.05584260731</v>
      </c>
      <c r="L2106" s="98">
        <f t="shared" ref="L2106:L2360" si="35">(J2106-C2106)/C2106</f>
        <v>3.026271186</v>
      </c>
    </row>
    <row r="2107" ht="15.0" customHeight="1">
      <c r="A2107" s="20" t="s">
        <v>2527</v>
      </c>
      <c r="B2107" s="29" t="s">
        <v>2389</v>
      </c>
      <c r="C2107" s="50">
        <v>410.0</v>
      </c>
      <c r="D2107" s="50">
        <v>1889.0</v>
      </c>
      <c r="E2107" s="98">
        <f t="shared" si="34"/>
        <v>3.607317073</v>
      </c>
      <c r="F2107" s="50">
        <v>3108.0</v>
      </c>
      <c r="G2107" s="98">
        <f t="shared" si="2"/>
        <v>0.6453149815</v>
      </c>
      <c r="H2107" s="50">
        <v>10349.0</v>
      </c>
      <c r="I2107" s="98">
        <f t="shared" si="3"/>
        <v>2.32979408</v>
      </c>
      <c r="J2107" s="50">
        <v>11603.0</v>
      </c>
      <c r="K2107" s="98">
        <f t="shared" si="4"/>
        <v>0.1211711276</v>
      </c>
      <c r="L2107" s="98">
        <f t="shared" si="35"/>
        <v>27.3</v>
      </c>
    </row>
    <row r="2108" ht="15.0" customHeight="1">
      <c r="A2108" s="20" t="s">
        <v>2528</v>
      </c>
      <c r="B2108" s="29" t="s">
        <v>2529</v>
      </c>
      <c r="C2108" s="50">
        <v>16902.0</v>
      </c>
      <c r="D2108" s="50">
        <v>22568.0</v>
      </c>
      <c r="E2108" s="98">
        <f t="shared" si="34"/>
        <v>0.3352266004</v>
      </c>
      <c r="F2108" s="50">
        <v>29279.0</v>
      </c>
      <c r="G2108" s="98">
        <f t="shared" si="2"/>
        <v>0.2973679546</v>
      </c>
      <c r="H2108" s="50">
        <v>30683.0</v>
      </c>
      <c r="I2108" s="98">
        <f t="shared" si="3"/>
        <v>0.04795245739</v>
      </c>
      <c r="J2108" s="50">
        <v>35025.0</v>
      </c>
      <c r="K2108" s="98">
        <f t="shared" si="4"/>
        <v>0.1415115862</v>
      </c>
      <c r="L2108" s="98">
        <f t="shared" si="35"/>
        <v>1.072239972</v>
      </c>
    </row>
    <row r="2109" ht="15.0" customHeight="1">
      <c r="A2109" s="20" t="s">
        <v>2530</v>
      </c>
      <c r="B2109" s="29" t="s">
        <v>2529</v>
      </c>
      <c r="C2109" s="50">
        <v>6761.0</v>
      </c>
      <c r="D2109" s="50">
        <v>13894.0</v>
      </c>
      <c r="E2109" s="98">
        <f t="shared" si="34"/>
        <v>1.055021447</v>
      </c>
      <c r="F2109" s="50">
        <v>18788.0</v>
      </c>
      <c r="G2109" s="98">
        <f t="shared" si="2"/>
        <v>0.3522383763</v>
      </c>
      <c r="H2109" s="50">
        <v>17810.0</v>
      </c>
      <c r="I2109" s="98">
        <f t="shared" si="3"/>
        <v>-0.05205450287</v>
      </c>
      <c r="J2109" s="50">
        <v>18832.0</v>
      </c>
      <c r="K2109" s="98">
        <f t="shared" si="4"/>
        <v>0.05738349242</v>
      </c>
      <c r="L2109" s="98">
        <f t="shared" si="35"/>
        <v>1.785386777</v>
      </c>
    </row>
    <row r="2110" ht="15.0" customHeight="1">
      <c r="A2110" s="20" t="s">
        <v>2531</v>
      </c>
      <c r="B2110" s="29" t="s">
        <v>2529</v>
      </c>
      <c r="C2110" s="50">
        <v>12562.0</v>
      </c>
      <c r="D2110" s="50">
        <v>23062.0</v>
      </c>
      <c r="E2110" s="98">
        <f t="shared" si="34"/>
        <v>0.8358541633</v>
      </c>
      <c r="F2110" s="50">
        <v>26992.0</v>
      </c>
      <c r="G2110" s="98">
        <f t="shared" si="2"/>
        <v>0.1704101986</v>
      </c>
      <c r="H2110" s="50">
        <v>27424.0</v>
      </c>
      <c r="I2110" s="98">
        <f t="shared" si="3"/>
        <v>0.01600474215</v>
      </c>
      <c r="J2110" s="50">
        <v>29797.0</v>
      </c>
      <c r="K2110" s="98">
        <f t="shared" si="4"/>
        <v>0.08653004667</v>
      </c>
      <c r="L2110" s="98">
        <f t="shared" si="35"/>
        <v>1.371994905</v>
      </c>
    </row>
    <row r="2111" ht="15.0" customHeight="1">
      <c r="A2111" s="20" t="s">
        <v>1680</v>
      </c>
      <c r="B2111" s="29" t="s">
        <v>2529</v>
      </c>
      <c r="C2111" s="50">
        <v>5279.0</v>
      </c>
      <c r="D2111" s="50">
        <v>10191.0</v>
      </c>
      <c r="E2111" s="98">
        <f t="shared" si="34"/>
        <v>0.9304792574</v>
      </c>
      <c r="F2111" s="50">
        <v>11450.0</v>
      </c>
      <c r="G2111" s="98">
        <f t="shared" si="2"/>
        <v>0.1235403788</v>
      </c>
      <c r="H2111" s="50">
        <v>14021.0</v>
      </c>
      <c r="I2111" s="98">
        <f t="shared" si="3"/>
        <v>0.2245414847</v>
      </c>
      <c r="J2111" s="50">
        <v>15784.0</v>
      </c>
      <c r="K2111" s="98">
        <f t="shared" si="4"/>
        <v>0.1257399615</v>
      </c>
      <c r="L2111" s="98">
        <f t="shared" si="35"/>
        <v>1.98996022</v>
      </c>
    </row>
    <row r="2112" ht="15.0" customHeight="1">
      <c r="A2112" s="20" t="s">
        <v>2532</v>
      </c>
      <c r="B2112" s="29" t="s">
        <v>2529</v>
      </c>
      <c r="C2112" s="50">
        <v>3474.0</v>
      </c>
      <c r="D2112" s="50">
        <v>10702.0</v>
      </c>
      <c r="E2112" s="98">
        <f t="shared" si="34"/>
        <v>2.080598733</v>
      </c>
      <c r="F2112" s="50">
        <v>9871.0</v>
      </c>
      <c r="G2112" s="98">
        <f t="shared" si="2"/>
        <v>-0.07764903756</v>
      </c>
      <c r="H2112" s="50">
        <v>8605.0</v>
      </c>
      <c r="I2112" s="98">
        <f t="shared" si="3"/>
        <v>-0.1282544828</v>
      </c>
      <c r="J2112" s="50">
        <v>7392.0</v>
      </c>
      <c r="K2112" s="98">
        <f t="shared" si="4"/>
        <v>-0.1409645555</v>
      </c>
      <c r="L2112" s="98">
        <f t="shared" si="35"/>
        <v>1.127806563</v>
      </c>
    </row>
    <row r="2113" ht="15.0" customHeight="1">
      <c r="A2113" s="20" t="s">
        <v>2533</v>
      </c>
      <c r="B2113" s="29" t="s">
        <v>2529</v>
      </c>
      <c r="C2113" s="50">
        <v>3727.0</v>
      </c>
      <c r="D2113" s="50">
        <v>6118.0</v>
      </c>
      <c r="E2113" s="98">
        <f t="shared" si="34"/>
        <v>0.6415347464</v>
      </c>
      <c r="F2113" s="50">
        <v>9659.0</v>
      </c>
      <c r="G2113" s="98">
        <f t="shared" si="2"/>
        <v>0.5787839163</v>
      </c>
      <c r="H2113" s="50">
        <v>9945.0</v>
      </c>
      <c r="I2113" s="98">
        <f t="shared" si="3"/>
        <v>0.02960969044</v>
      </c>
      <c r="J2113" s="50">
        <v>9613.0</v>
      </c>
      <c r="K2113" s="98">
        <f t="shared" si="4"/>
        <v>-0.03338360985</v>
      </c>
      <c r="L2113" s="98">
        <f t="shared" si="35"/>
        <v>1.579286289</v>
      </c>
    </row>
    <row r="2114" ht="15.0" customHeight="1">
      <c r="A2114" s="20" t="s">
        <v>1414</v>
      </c>
      <c r="B2114" s="29" t="s">
        <v>2529</v>
      </c>
      <c r="C2114" s="50">
        <v>1783.0</v>
      </c>
      <c r="D2114" s="50">
        <v>2467.0</v>
      </c>
      <c r="E2114" s="98">
        <f t="shared" si="34"/>
        <v>0.3836231071</v>
      </c>
      <c r="F2114" s="50">
        <v>2542.0</v>
      </c>
      <c r="G2114" s="98">
        <f t="shared" si="2"/>
        <v>0.03040129712</v>
      </c>
      <c r="H2114" s="50">
        <v>2536.0</v>
      </c>
      <c r="I2114" s="98">
        <f t="shared" si="3"/>
        <v>-0.002360346184</v>
      </c>
      <c r="J2114" s="50">
        <v>2611.0</v>
      </c>
      <c r="K2114" s="98">
        <f t="shared" si="4"/>
        <v>0.02957413249</v>
      </c>
      <c r="L2114" s="98">
        <f t="shared" si="35"/>
        <v>0.4643858665</v>
      </c>
    </row>
    <row r="2115" ht="15.0" customHeight="1">
      <c r="A2115" s="20" t="s">
        <v>2534</v>
      </c>
      <c r="B2115" s="29" t="s">
        <v>2529</v>
      </c>
      <c r="C2115" s="50">
        <v>1263.0</v>
      </c>
      <c r="D2115" s="50">
        <v>1883.0</v>
      </c>
      <c r="E2115" s="98">
        <f t="shared" si="34"/>
        <v>0.4908946952</v>
      </c>
      <c r="F2115" s="50">
        <v>1890.0</v>
      </c>
      <c r="G2115" s="98">
        <f t="shared" si="2"/>
        <v>0.003717472119</v>
      </c>
      <c r="H2115" s="50">
        <v>1873.0</v>
      </c>
      <c r="I2115" s="98">
        <f t="shared" si="3"/>
        <v>-0.008994708995</v>
      </c>
      <c r="J2115" s="50">
        <v>2028.0</v>
      </c>
      <c r="K2115" s="98">
        <f t="shared" si="4"/>
        <v>0.0827549386</v>
      </c>
      <c r="L2115" s="98">
        <f t="shared" si="35"/>
        <v>0.6057007126</v>
      </c>
    </row>
    <row r="2116" ht="15.0" customHeight="1">
      <c r="A2116" s="20" t="s">
        <v>2535</v>
      </c>
      <c r="B2116" s="29" t="s">
        <v>2529</v>
      </c>
      <c r="C2116" s="50">
        <v>31977.0</v>
      </c>
      <c r="D2116" s="50">
        <v>131426.0</v>
      </c>
      <c r="E2116" s="98">
        <f t="shared" si="34"/>
        <v>3.110016574</v>
      </c>
      <c r="F2116" s="50">
        <v>159282.0</v>
      </c>
      <c r="G2116" s="98">
        <f t="shared" si="2"/>
        <v>0.211951973</v>
      </c>
      <c r="H2116" s="50">
        <v>194102.0</v>
      </c>
      <c r="I2116" s="98">
        <f t="shared" si="3"/>
        <v>0.2186059944</v>
      </c>
      <c r="J2116" s="50">
        <v>211623.0</v>
      </c>
      <c r="K2116" s="98">
        <f t="shared" si="4"/>
        <v>0.09026697303</v>
      </c>
      <c r="L2116" s="98">
        <f t="shared" si="35"/>
        <v>5.61797542</v>
      </c>
    </row>
    <row r="2117" ht="15.0" customHeight="1">
      <c r="A2117" s="20" t="s">
        <v>2536</v>
      </c>
      <c r="B2117" s="29" t="s">
        <v>2529</v>
      </c>
      <c r="C2117" s="50">
        <v>204.0</v>
      </c>
      <c r="D2117" s="50">
        <v>2377.0</v>
      </c>
      <c r="E2117" s="98">
        <f t="shared" si="34"/>
        <v>10.65196078</v>
      </c>
      <c r="F2117" s="50">
        <v>3379.0</v>
      </c>
      <c r="G2117" s="98">
        <f t="shared" si="2"/>
        <v>0.421539756</v>
      </c>
      <c r="H2117" s="50">
        <v>3496.0</v>
      </c>
      <c r="I2117" s="98">
        <f t="shared" si="3"/>
        <v>0.03462562888</v>
      </c>
      <c r="J2117" s="50">
        <v>4712.0</v>
      </c>
      <c r="K2117" s="98">
        <f t="shared" si="4"/>
        <v>0.347826087</v>
      </c>
      <c r="L2117" s="98">
        <f t="shared" si="35"/>
        <v>22.09803922</v>
      </c>
    </row>
    <row r="2118" ht="15.0" customHeight="1">
      <c r="A2118" s="20" t="s">
        <v>2537</v>
      </c>
      <c r="B2118" s="29" t="s">
        <v>2529</v>
      </c>
      <c r="C2118" s="50">
        <v>11557.0</v>
      </c>
      <c r="D2118" s="50">
        <v>16704.0</v>
      </c>
      <c r="E2118" s="98">
        <f t="shared" si="34"/>
        <v>0.4453577918</v>
      </c>
      <c r="F2118" s="50">
        <v>17505.0</v>
      </c>
      <c r="G2118" s="98">
        <f t="shared" si="2"/>
        <v>0.04795258621</v>
      </c>
      <c r="H2118" s="50">
        <v>16022.0</v>
      </c>
      <c r="I2118" s="98">
        <f t="shared" si="3"/>
        <v>-0.08471865181</v>
      </c>
      <c r="J2118" s="50">
        <v>16063.0</v>
      </c>
      <c r="K2118" s="98">
        <f t="shared" si="4"/>
        <v>0.002558981401</v>
      </c>
      <c r="L2118" s="98">
        <f t="shared" si="35"/>
        <v>0.389893571</v>
      </c>
    </row>
    <row r="2119" ht="15.0" customHeight="1">
      <c r="A2119" s="20" t="s">
        <v>1460</v>
      </c>
      <c r="B2119" s="29" t="s">
        <v>2529</v>
      </c>
      <c r="C2119" s="50">
        <v>4457.0</v>
      </c>
      <c r="D2119" s="50">
        <v>9775.0</v>
      </c>
      <c r="E2119" s="98">
        <f t="shared" si="34"/>
        <v>1.193179269</v>
      </c>
      <c r="F2119" s="50">
        <v>11281.0</v>
      </c>
      <c r="G2119" s="98">
        <f t="shared" si="2"/>
        <v>0.1540664962</v>
      </c>
      <c r="H2119" s="50">
        <v>11199.0</v>
      </c>
      <c r="I2119" s="98">
        <f t="shared" si="3"/>
        <v>-0.007268859144</v>
      </c>
      <c r="J2119" s="50">
        <v>12112.0</v>
      </c>
      <c r="K2119" s="98">
        <f t="shared" si="4"/>
        <v>0.08152513617</v>
      </c>
      <c r="L2119" s="98">
        <f t="shared" si="35"/>
        <v>1.717522998</v>
      </c>
    </row>
    <row r="2120" ht="15.0" customHeight="1">
      <c r="A2120" s="20" t="s">
        <v>250</v>
      </c>
      <c r="B2120" s="29" t="s">
        <v>2529</v>
      </c>
      <c r="C2120" s="50">
        <v>4921.0</v>
      </c>
      <c r="D2120" s="50">
        <v>8200.0</v>
      </c>
      <c r="E2120" s="98">
        <f t="shared" si="34"/>
        <v>0.6663279821</v>
      </c>
      <c r="F2120" s="50">
        <v>7862.0</v>
      </c>
      <c r="G2120" s="98">
        <f t="shared" si="2"/>
        <v>-0.0412195122</v>
      </c>
      <c r="H2120" s="50">
        <v>9527.0</v>
      </c>
      <c r="I2120" s="98">
        <f t="shared" si="3"/>
        <v>0.2117781735</v>
      </c>
      <c r="J2120" s="50">
        <v>8714.0</v>
      </c>
      <c r="K2120" s="98">
        <f t="shared" si="4"/>
        <v>-0.0853364123</v>
      </c>
      <c r="L2120" s="98">
        <f t="shared" si="35"/>
        <v>0.7707782971</v>
      </c>
    </row>
    <row r="2121" ht="15.0" customHeight="1">
      <c r="A2121" s="20" t="s">
        <v>2538</v>
      </c>
      <c r="B2121" s="29" t="s">
        <v>2529</v>
      </c>
      <c r="C2121" s="50">
        <v>4497.0</v>
      </c>
      <c r="D2121" s="50">
        <v>7924.0</v>
      </c>
      <c r="E2121" s="98">
        <f t="shared" si="34"/>
        <v>0.762063598</v>
      </c>
      <c r="F2121" s="50">
        <v>7965.0</v>
      </c>
      <c r="G2121" s="98">
        <f t="shared" si="2"/>
        <v>0.005174154467</v>
      </c>
      <c r="H2121" s="50">
        <v>9413.0</v>
      </c>
      <c r="I2121" s="98">
        <f t="shared" si="3"/>
        <v>0.1817953547</v>
      </c>
      <c r="J2121" s="50">
        <v>9133.0</v>
      </c>
      <c r="K2121" s="98">
        <f t="shared" si="4"/>
        <v>-0.02974609582</v>
      </c>
      <c r="L2121" s="98">
        <f t="shared" si="35"/>
        <v>1.030909495</v>
      </c>
    </row>
    <row r="2122" ht="15.0" customHeight="1">
      <c r="A2122" s="20" t="s">
        <v>2539</v>
      </c>
      <c r="B2122" s="29" t="s">
        <v>2529</v>
      </c>
      <c r="C2122" s="50">
        <v>1355.0</v>
      </c>
      <c r="D2122" s="50">
        <v>24019.0</v>
      </c>
      <c r="E2122" s="98">
        <f t="shared" si="34"/>
        <v>16.72619926</v>
      </c>
      <c r="F2122" s="50">
        <v>33578.0</v>
      </c>
      <c r="G2122" s="98">
        <f t="shared" si="2"/>
        <v>0.3979766019</v>
      </c>
      <c r="H2122" s="50">
        <v>36099.0</v>
      </c>
      <c r="I2122" s="98">
        <f t="shared" si="3"/>
        <v>0.07507892072</v>
      </c>
      <c r="J2122" s="50">
        <v>38063.0</v>
      </c>
      <c r="K2122" s="98">
        <f t="shared" si="4"/>
        <v>0.05440593922</v>
      </c>
      <c r="L2122" s="98">
        <f t="shared" si="35"/>
        <v>27.09077491</v>
      </c>
    </row>
    <row r="2123" ht="15.0" customHeight="1">
      <c r="A2123" s="20" t="s">
        <v>2540</v>
      </c>
      <c r="B2123" s="29" t="s">
        <v>2529</v>
      </c>
      <c r="C2123" s="50">
        <v>20900.0</v>
      </c>
      <c r="D2123" s="50">
        <v>46862.0</v>
      </c>
      <c r="E2123" s="98">
        <f t="shared" si="34"/>
        <v>1.242200957</v>
      </c>
      <c r="F2123" s="50">
        <v>54510.0</v>
      </c>
      <c r="G2123" s="98">
        <f t="shared" si="2"/>
        <v>0.1632025949</v>
      </c>
      <c r="H2123" s="50">
        <v>62920.0</v>
      </c>
      <c r="I2123" s="98">
        <f t="shared" si="3"/>
        <v>0.1542836177</v>
      </c>
      <c r="J2123" s="50">
        <v>72094.0</v>
      </c>
      <c r="K2123" s="98">
        <f t="shared" si="4"/>
        <v>0.1458041958</v>
      </c>
      <c r="L2123" s="98">
        <f t="shared" si="35"/>
        <v>2.449473684</v>
      </c>
    </row>
    <row r="2124" ht="15.0" customHeight="1">
      <c r="A2124" s="20" t="s">
        <v>2541</v>
      </c>
      <c r="B2124" s="29" t="s">
        <v>2529</v>
      </c>
      <c r="C2124" s="50">
        <v>12344.0</v>
      </c>
      <c r="D2124" s="50">
        <v>35179.0</v>
      </c>
      <c r="E2124" s="98">
        <f t="shared" si="34"/>
        <v>1.849886585</v>
      </c>
      <c r="F2124" s="50">
        <v>43463.0</v>
      </c>
      <c r="G2124" s="98">
        <f t="shared" si="2"/>
        <v>0.2354813952</v>
      </c>
      <c r="H2124" s="50">
        <v>52172.0</v>
      </c>
      <c r="I2124" s="98">
        <f t="shared" si="3"/>
        <v>0.2003773324</v>
      </c>
      <c r="J2124" s="50">
        <v>56714.0</v>
      </c>
      <c r="K2124" s="98">
        <f t="shared" si="4"/>
        <v>0.08705819213</v>
      </c>
      <c r="L2124" s="98">
        <f t="shared" si="35"/>
        <v>3.594458846</v>
      </c>
    </row>
    <row r="2125" ht="15.0" customHeight="1">
      <c r="A2125" s="20" t="s">
        <v>2542</v>
      </c>
      <c r="B2125" s="29" t="s">
        <v>2543</v>
      </c>
      <c r="C2125" s="23">
        <v>24408.0</v>
      </c>
      <c r="D2125" s="23">
        <v>36650.0</v>
      </c>
      <c r="E2125" s="98">
        <f t="shared" si="34"/>
        <v>0.5015568666</v>
      </c>
      <c r="F2125" s="23">
        <v>34795.0</v>
      </c>
      <c r="G2125" s="98">
        <f t="shared" si="2"/>
        <v>-0.05061391542</v>
      </c>
      <c r="H2125" s="23">
        <v>35854.0</v>
      </c>
      <c r="I2125" s="98">
        <f t="shared" si="3"/>
        <v>0.03043540739</v>
      </c>
      <c r="J2125" s="23">
        <v>33030.0</v>
      </c>
      <c r="K2125" s="98">
        <f t="shared" si="4"/>
        <v>-0.07876387572</v>
      </c>
      <c r="L2125" s="98">
        <f t="shared" si="35"/>
        <v>0.3532448378</v>
      </c>
    </row>
    <row r="2126" ht="15.0" customHeight="1">
      <c r="A2126" s="20" t="s">
        <v>2544</v>
      </c>
      <c r="B2126" s="29" t="s">
        <v>2543</v>
      </c>
      <c r="C2126" s="23">
        <v>33571.0</v>
      </c>
      <c r="D2126" s="23">
        <v>46096.0</v>
      </c>
      <c r="E2126" s="98">
        <f t="shared" si="34"/>
        <v>0.3730898692</v>
      </c>
      <c r="F2126" s="23">
        <v>56043.0</v>
      </c>
      <c r="G2126" s="98">
        <f t="shared" si="2"/>
        <v>0.2157887886</v>
      </c>
      <c r="H2126" s="23">
        <v>76028.0</v>
      </c>
      <c r="I2126" s="98">
        <f t="shared" si="3"/>
        <v>0.3566011812</v>
      </c>
      <c r="J2126" s="23">
        <v>131492.0</v>
      </c>
      <c r="K2126" s="98">
        <f t="shared" si="4"/>
        <v>0.7295207029</v>
      </c>
      <c r="L2126" s="98">
        <f t="shared" si="35"/>
        <v>2.916832981</v>
      </c>
    </row>
    <row r="2127" ht="15.0" customHeight="1">
      <c r="A2127" s="20" t="s">
        <v>2545</v>
      </c>
      <c r="B2127" s="29" t="s">
        <v>2543</v>
      </c>
      <c r="C2127" s="23">
        <v>10377.0</v>
      </c>
      <c r="D2127" s="23">
        <v>8720.0</v>
      </c>
      <c r="E2127" s="98">
        <f t="shared" si="34"/>
        <v>-0.1596800617</v>
      </c>
      <c r="F2127" s="23">
        <v>9800.0</v>
      </c>
      <c r="G2127" s="98">
        <f t="shared" si="2"/>
        <v>0.123853211</v>
      </c>
      <c r="H2127" s="23">
        <v>8979.0</v>
      </c>
      <c r="I2127" s="98">
        <f t="shared" si="3"/>
        <v>-0.0837755102</v>
      </c>
      <c r="J2127" s="23">
        <v>8495.0</v>
      </c>
      <c r="K2127" s="98">
        <f t="shared" si="4"/>
        <v>-0.05390355273</v>
      </c>
      <c r="L2127" s="98">
        <f t="shared" si="35"/>
        <v>-0.1813626289</v>
      </c>
    </row>
    <row r="2128" ht="15.0" customHeight="1">
      <c r="A2128" s="20" t="s">
        <v>570</v>
      </c>
      <c r="B2128" s="29" t="s">
        <v>2543</v>
      </c>
      <c r="C2128" s="23">
        <v>18709.0</v>
      </c>
      <c r="D2128" s="23">
        <v>18932.0</v>
      </c>
      <c r="E2128" s="98">
        <f t="shared" si="34"/>
        <v>0.01191939708</v>
      </c>
      <c r="F2128" s="23">
        <v>18771.0</v>
      </c>
      <c r="G2128" s="98">
        <f t="shared" si="2"/>
        <v>-0.008504120008</v>
      </c>
      <c r="H2128" s="23">
        <v>19020.0</v>
      </c>
      <c r="I2128" s="98">
        <f t="shared" si="3"/>
        <v>0.01326514304</v>
      </c>
      <c r="J2128" s="23">
        <v>20273.0</v>
      </c>
      <c r="K2128" s="98">
        <f t="shared" si="4"/>
        <v>0.06587802313</v>
      </c>
      <c r="L2128" s="98">
        <f t="shared" si="35"/>
        <v>0.0835961302</v>
      </c>
    </row>
    <row r="2129" ht="15.0" customHeight="1">
      <c r="A2129" s="20" t="s">
        <v>2546</v>
      </c>
      <c r="B2129" s="29" t="s">
        <v>2543</v>
      </c>
      <c r="C2129" s="23">
        <v>10080.0</v>
      </c>
      <c r="D2129" s="23">
        <v>8904.0</v>
      </c>
      <c r="E2129" s="98">
        <f t="shared" si="34"/>
        <v>-0.1166666667</v>
      </c>
      <c r="F2129" s="23">
        <v>9255.0</v>
      </c>
      <c r="G2129" s="98">
        <f t="shared" si="2"/>
        <v>0.03942048518</v>
      </c>
      <c r="H2129" s="23">
        <v>8402.0</v>
      </c>
      <c r="I2129" s="98">
        <f t="shared" si="3"/>
        <v>-0.09216639654</v>
      </c>
      <c r="J2129" s="23">
        <v>9020.0</v>
      </c>
      <c r="K2129" s="98">
        <f t="shared" si="4"/>
        <v>0.07355391573</v>
      </c>
      <c r="L2129" s="98">
        <f t="shared" si="35"/>
        <v>-0.1051587302</v>
      </c>
    </row>
    <row r="2130" ht="15.0" customHeight="1">
      <c r="A2130" s="20" t="s">
        <v>511</v>
      </c>
      <c r="B2130" s="29" t="s">
        <v>2543</v>
      </c>
      <c r="C2130" s="23">
        <v>4482.0</v>
      </c>
      <c r="D2130" s="23">
        <v>6538.0</v>
      </c>
      <c r="E2130" s="98">
        <f t="shared" si="34"/>
        <v>0.458723784</v>
      </c>
      <c r="F2130" s="23">
        <v>6389.0</v>
      </c>
      <c r="G2130" s="98">
        <f t="shared" si="2"/>
        <v>-0.02278984399</v>
      </c>
      <c r="H2130" s="23">
        <v>8137.0</v>
      </c>
      <c r="I2130" s="98">
        <f t="shared" si="3"/>
        <v>0.2735952418</v>
      </c>
      <c r="J2130" s="23">
        <v>7191.0</v>
      </c>
      <c r="K2130" s="98">
        <f t="shared" si="4"/>
        <v>-0.1162590635</v>
      </c>
      <c r="L2130" s="98">
        <f t="shared" si="35"/>
        <v>0.6044176707</v>
      </c>
    </row>
    <row r="2131" ht="15.0" customHeight="1">
      <c r="A2131" s="20" t="s">
        <v>2547</v>
      </c>
      <c r="B2131" s="29" t="s">
        <v>2543</v>
      </c>
      <c r="C2131" s="23">
        <v>5004.0</v>
      </c>
      <c r="D2131" s="23">
        <v>5154.0</v>
      </c>
      <c r="E2131" s="98">
        <f t="shared" si="34"/>
        <v>0.02997601918</v>
      </c>
      <c r="F2131" s="23">
        <v>5593.0</v>
      </c>
      <c r="G2131" s="98">
        <f t="shared" si="2"/>
        <v>0.08517656189</v>
      </c>
      <c r="H2131" s="23">
        <v>6031.0</v>
      </c>
      <c r="I2131" s="98">
        <f t="shared" si="3"/>
        <v>0.07831217593</v>
      </c>
      <c r="J2131" s="23">
        <v>6731.0</v>
      </c>
      <c r="K2131" s="98">
        <f t="shared" si="4"/>
        <v>0.1160669872</v>
      </c>
      <c r="L2131" s="98">
        <f t="shared" si="35"/>
        <v>0.3451239009</v>
      </c>
    </row>
    <row r="2132" ht="15.0" customHeight="1">
      <c r="A2132" s="20" t="s">
        <v>2548</v>
      </c>
      <c r="B2132" s="29" t="s">
        <v>2543</v>
      </c>
      <c r="C2132" s="23">
        <v>14809.0</v>
      </c>
      <c r="D2132" s="23">
        <v>17727.0</v>
      </c>
      <c r="E2132" s="98">
        <f t="shared" si="34"/>
        <v>0.1970423391</v>
      </c>
      <c r="F2132" s="23">
        <v>16557.0</v>
      </c>
      <c r="G2132" s="98">
        <f t="shared" si="2"/>
        <v>-0.0660010154</v>
      </c>
      <c r="H2132" s="23">
        <v>15457.0</v>
      </c>
      <c r="I2132" s="98">
        <f t="shared" si="3"/>
        <v>-0.06643715649</v>
      </c>
      <c r="J2132" s="23">
        <v>16447.0</v>
      </c>
      <c r="K2132" s="98">
        <f t="shared" si="4"/>
        <v>0.0640486511</v>
      </c>
      <c r="L2132" s="98">
        <f t="shared" si="35"/>
        <v>0.1106084138</v>
      </c>
    </row>
    <row r="2133" ht="15.0" customHeight="1">
      <c r="A2133" s="20" t="s">
        <v>78</v>
      </c>
      <c r="B2133" s="29" t="s">
        <v>2543</v>
      </c>
      <c r="C2133" s="23">
        <v>16707.0</v>
      </c>
      <c r="D2133" s="23">
        <v>19244.0</v>
      </c>
      <c r="E2133" s="98">
        <f t="shared" si="34"/>
        <v>0.1518525169</v>
      </c>
      <c r="F2133" s="23">
        <v>21025.0</v>
      </c>
      <c r="G2133" s="98">
        <f t="shared" si="2"/>
        <v>0.09254832675</v>
      </c>
      <c r="H2133" s="23">
        <v>20486.0</v>
      </c>
      <c r="I2133" s="98">
        <f t="shared" si="3"/>
        <v>-0.02563614744</v>
      </c>
      <c r="J2133" s="23">
        <v>19575.0</v>
      </c>
      <c r="K2133" s="98">
        <f t="shared" si="4"/>
        <v>-0.04446939373</v>
      </c>
      <c r="L2133" s="98">
        <f t="shared" si="35"/>
        <v>0.1716645717</v>
      </c>
    </row>
    <row r="2134" ht="15.0" customHeight="1">
      <c r="A2134" s="20" t="s">
        <v>2549</v>
      </c>
      <c r="B2134" s="29" t="s">
        <v>2543</v>
      </c>
      <c r="C2134" s="23">
        <v>15540.0</v>
      </c>
      <c r="D2134" s="23">
        <v>15204.0</v>
      </c>
      <c r="E2134" s="98">
        <f t="shared" si="34"/>
        <v>-0.02162162162</v>
      </c>
      <c r="F2134" s="23">
        <v>14885.0</v>
      </c>
      <c r="G2134" s="98">
        <f t="shared" si="2"/>
        <v>-0.02098132071</v>
      </c>
      <c r="H2134" s="23">
        <v>13315.0</v>
      </c>
      <c r="I2134" s="98">
        <f t="shared" si="3"/>
        <v>-0.1054753107</v>
      </c>
      <c r="J2134" s="23">
        <v>13398.0</v>
      </c>
      <c r="K2134" s="98">
        <f t="shared" si="4"/>
        <v>0.00623357116</v>
      </c>
      <c r="L2134" s="98">
        <f t="shared" si="35"/>
        <v>-0.1378378378</v>
      </c>
    </row>
    <row r="2135" ht="15.0" customHeight="1">
      <c r="A2135" s="20" t="s">
        <v>1207</v>
      </c>
      <c r="B2135" s="29" t="s">
        <v>2543</v>
      </c>
      <c r="C2135" s="23">
        <v>17243.0</v>
      </c>
      <c r="D2135" s="23">
        <v>16596.0</v>
      </c>
      <c r="E2135" s="98">
        <f t="shared" si="34"/>
        <v>-0.03752247289</v>
      </c>
      <c r="F2135" s="23">
        <v>15954.0</v>
      </c>
      <c r="G2135" s="98">
        <f t="shared" si="2"/>
        <v>-0.03868402025</v>
      </c>
      <c r="H2135" s="23">
        <v>15263.0</v>
      </c>
      <c r="I2135" s="98">
        <f t="shared" si="3"/>
        <v>-0.04331202206</v>
      </c>
      <c r="J2135" s="23">
        <v>13945.0</v>
      </c>
      <c r="K2135" s="98">
        <f t="shared" si="4"/>
        <v>-0.08635261744</v>
      </c>
      <c r="L2135" s="98">
        <f t="shared" si="35"/>
        <v>-0.191266021</v>
      </c>
    </row>
    <row r="2136" ht="15.0" customHeight="1">
      <c r="A2136" s="20" t="s">
        <v>2550</v>
      </c>
      <c r="B2136" s="29" t="s">
        <v>2543</v>
      </c>
      <c r="C2136" s="23">
        <v>26391.0</v>
      </c>
      <c r="D2136" s="23">
        <v>40972.0</v>
      </c>
      <c r="E2136" s="98">
        <f t="shared" si="34"/>
        <v>0.552498958</v>
      </c>
      <c r="F2136" s="23">
        <v>41099.0</v>
      </c>
      <c r="G2136" s="98">
        <f t="shared" si="2"/>
        <v>0.003099677829</v>
      </c>
      <c r="H2136" s="23">
        <v>42158.0</v>
      </c>
      <c r="I2136" s="98">
        <f t="shared" si="3"/>
        <v>0.02576705029</v>
      </c>
      <c r="J2136" s="23">
        <v>47820.0</v>
      </c>
      <c r="K2136" s="98">
        <f t="shared" si="4"/>
        <v>0.1343042839</v>
      </c>
      <c r="L2136" s="98">
        <f t="shared" si="35"/>
        <v>0.8119813573</v>
      </c>
    </row>
    <row r="2137" ht="15.0" customHeight="1">
      <c r="A2137" s="20" t="s">
        <v>2551</v>
      </c>
      <c r="B2137" s="29" t="s">
        <v>2543</v>
      </c>
      <c r="C2137" s="23">
        <v>5512.0</v>
      </c>
      <c r="D2137" s="23">
        <v>5253.0</v>
      </c>
      <c r="E2137" s="98">
        <f t="shared" si="34"/>
        <v>-0.04698838897</v>
      </c>
      <c r="F2137" s="23">
        <v>4793.0</v>
      </c>
      <c r="G2137" s="98">
        <f t="shared" si="2"/>
        <v>-0.08756900819</v>
      </c>
      <c r="H2137" s="23">
        <v>4881.0</v>
      </c>
      <c r="I2137" s="98">
        <f t="shared" si="3"/>
        <v>0.01836010849</v>
      </c>
      <c r="J2137" s="23">
        <v>4275.0</v>
      </c>
      <c r="K2137" s="98">
        <f t="shared" si="4"/>
        <v>-0.1241548863</v>
      </c>
      <c r="L2137" s="98">
        <f t="shared" si="35"/>
        <v>-0.2244194485</v>
      </c>
    </row>
    <row r="2138" ht="15.0" customHeight="1">
      <c r="A2138" s="20" t="s">
        <v>2552</v>
      </c>
      <c r="B2138" s="29" t="s">
        <v>2543</v>
      </c>
      <c r="C2138" s="23">
        <v>16653.0</v>
      </c>
      <c r="D2138" s="23">
        <v>15785.0</v>
      </c>
      <c r="E2138" s="98">
        <f t="shared" si="34"/>
        <v>-0.05212274065</v>
      </c>
      <c r="F2138" s="23">
        <v>17540.0</v>
      </c>
      <c r="G2138" s="98">
        <f t="shared" si="2"/>
        <v>0.1111815014</v>
      </c>
      <c r="H2138" s="23">
        <v>16061.0</v>
      </c>
      <c r="I2138" s="98">
        <f t="shared" si="3"/>
        <v>-0.08432155074</v>
      </c>
      <c r="J2138" s="23">
        <v>15861.0</v>
      </c>
      <c r="K2138" s="98">
        <f t="shared" si="4"/>
        <v>-0.01245252475</v>
      </c>
      <c r="L2138" s="98">
        <f t="shared" si="35"/>
        <v>-0.04755899838</v>
      </c>
    </row>
    <row r="2139" ht="15.0" customHeight="1">
      <c r="A2139" s="20" t="s">
        <v>2553</v>
      </c>
      <c r="B2139" s="29" t="s">
        <v>2543</v>
      </c>
      <c r="C2139" s="23">
        <v>32618.0</v>
      </c>
      <c r="D2139" s="23">
        <v>36636.0</v>
      </c>
      <c r="E2139" s="98">
        <f t="shared" si="34"/>
        <v>0.1231835183</v>
      </c>
      <c r="F2139" s="23">
        <v>36693.0</v>
      </c>
      <c r="G2139" s="98">
        <f t="shared" si="2"/>
        <v>0.001555846708</v>
      </c>
      <c r="H2139" s="23">
        <v>42226.0</v>
      </c>
      <c r="I2139" s="98">
        <f t="shared" si="3"/>
        <v>0.1507917041</v>
      </c>
      <c r="J2139" s="23">
        <v>44052.0</v>
      </c>
      <c r="K2139" s="98">
        <f t="shared" si="4"/>
        <v>0.04324349927</v>
      </c>
      <c r="L2139" s="98">
        <f t="shared" si="35"/>
        <v>0.3505426452</v>
      </c>
    </row>
    <row r="2140" ht="15.0" customHeight="1">
      <c r="A2140" s="20" t="s">
        <v>1393</v>
      </c>
      <c r="B2140" s="29" t="s">
        <v>2543</v>
      </c>
      <c r="C2140" s="23">
        <v>7682.0</v>
      </c>
      <c r="D2140" s="23">
        <v>7468.0</v>
      </c>
      <c r="E2140" s="98">
        <f t="shared" si="34"/>
        <v>-0.02785732882</v>
      </c>
      <c r="F2140" s="23">
        <v>7165.0</v>
      </c>
      <c r="G2140" s="98">
        <f t="shared" si="2"/>
        <v>-0.04057311194</v>
      </c>
      <c r="H2140" s="23">
        <v>7167.0</v>
      </c>
      <c r="I2140" s="98">
        <f t="shared" si="3"/>
        <v>0.0002791346825</v>
      </c>
      <c r="J2140" s="23">
        <v>7159.0</v>
      </c>
      <c r="K2140" s="98">
        <f t="shared" si="4"/>
        <v>-0.001116227152</v>
      </c>
      <c r="L2140" s="98">
        <f t="shared" si="35"/>
        <v>-0.06808122885</v>
      </c>
    </row>
    <row r="2141" ht="15.0" customHeight="1">
      <c r="A2141" s="20" t="s">
        <v>2554</v>
      </c>
      <c r="B2141" s="29" t="s">
        <v>2543</v>
      </c>
      <c r="C2141" s="23">
        <v>5586.0</v>
      </c>
      <c r="D2141" s="23">
        <v>19921.0</v>
      </c>
      <c r="E2141" s="98">
        <f t="shared" si="34"/>
        <v>2.566237021</v>
      </c>
      <c r="F2141" s="23">
        <v>21496.0</v>
      </c>
      <c r="G2141" s="98">
        <f t="shared" si="2"/>
        <v>0.07906229607</v>
      </c>
      <c r="H2141" s="23">
        <v>27027.0</v>
      </c>
      <c r="I2141" s="98">
        <f t="shared" si="3"/>
        <v>0.2573036844</v>
      </c>
      <c r="J2141" s="23">
        <v>29149.0</v>
      </c>
      <c r="K2141" s="98">
        <f t="shared" si="4"/>
        <v>0.07851407851</v>
      </c>
      <c r="L2141" s="98">
        <f t="shared" si="35"/>
        <v>4.218224132</v>
      </c>
    </row>
    <row r="2142" ht="15.0" customHeight="1">
      <c r="A2142" s="20" t="s">
        <v>2555</v>
      </c>
      <c r="B2142" s="29" t="s">
        <v>2543</v>
      </c>
      <c r="C2142" s="23">
        <v>3794.0</v>
      </c>
      <c r="D2142" s="23">
        <v>4711.0</v>
      </c>
      <c r="E2142" s="98">
        <f t="shared" si="34"/>
        <v>0.241697417</v>
      </c>
      <c r="F2142" s="23">
        <v>4100.0</v>
      </c>
      <c r="G2142" s="98">
        <f t="shared" si="2"/>
        <v>-0.1296964551</v>
      </c>
      <c r="H2142" s="23">
        <v>3562.0</v>
      </c>
      <c r="I2142" s="98">
        <f t="shared" si="3"/>
        <v>-0.1312195122</v>
      </c>
      <c r="J2142" s="23">
        <v>3769.0</v>
      </c>
      <c r="K2142" s="98">
        <f t="shared" si="4"/>
        <v>0.05811341943</v>
      </c>
      <c r="L2142" s="98">
        <f t="shared" si="35"/>
        <v>-0.006589351608</v>
      </c>
    </row>
    <row r="2143" ht="15.0" customHeight="1">
      <c r="A2143" s="20" t="s">
        <v>2556</v>
      </c>
      <c r="B2143" s="29" t="s">
        <v>2543</v>
      </c>
      <c r="C2143" s="23">
        <v>13408.0</v>
      </c>
      <c r="D2143" s="23">
        <v>13472.0</v>
      </c>
      <c r="E2143" s="98">
        <f t="shared" si="34"/>
        <v>0.00477326969</v>
      </c>
      <c r="F2143" s="23">
        <v>13292.0</v>
      </c>
      <c r="G2143" s="98">
        <f t="shared" si="2"/>
        <v>-0.01336104513</v>
      </c>
      <c r="H2143" s="23">
        <v>13306.0</v>
      </c>
      <c r="I2143" s="98">
        <f t="shared" si="3"/>
        <v>0.001053265122</v>
      </c>
      <c r="J2143" s="23">
        <v>13365.0</v>
      </c>
      <c r="K2143" s="98">
        <f t="shared" si="4"/>
        <v>0.004434089884</v>
      </c>
      <c r="L2143" s="98">
        <f t="shared" si="35"/>
        <v>-0.003207040573</v>
      </c>
    </row>
    <row r="2144" ht="15.0" customHeight="1">
      <c r="A2144" s="20" t="s">
        <v>1330</v>
      </c>
      <c r="B2144" s="29" t="s">
        <v>2543</v>
      </c>
      <c r="C2144" s="23">
        <v>10540.0</v>
      </c>
      <c r="D2144" s="23">
        <v>9195.0</v>
      </c>
      <c r="E2144" s="98">
        <f t="shared" si="34"/>
        <v>-0.1276091082</v>
      </c>
      <c r="F2144" s="23">
        <v>9111.0</v>
      </c>
      <c r="G2144" s="98">
        <f t="shared" si="2"/>
        <v>-0.009135399674</v>
      </c>
      <c r="H2144" s="23">
        <v>7535.0</v>
      </c>
      <c r="I2144" s="98">
        <f t="shared" si="3"/>
        <v>-0.1729777192</v>
      </c>
      <c r="J2144" s="23">
        <v>7505.0</v>
      </c>
      <c r="K2144" s="98">
        <f t="shared" si="4"/>
        <v>-0.00398142004</v>
      </c>
      <c r="L2144" s="98">
        <f t="shared" si="35"/>
        <v>-0.2879506641</v>
      </c>
    </row>
    <row r="2145" ht="15.0" customHeight="1">
      <c r="A2145" s="20" t="s">
        <v>2557</v>
      </c>
      <c r="B2145" s="29" t="s">
        <v>2543</v>
      </c>
      <c r="C2145" s="23">
        <v>42924.0</v>
      </c>
      <c r="D2145" s="23">
        <v>47417.0</v>
      </c>
      <c r="E2145" s="98">
        <f t="shared" si="34"/>
        <v>0.1046733762</v>
      </c>
      <c r="F2145" s="23">
        <v>63273.0</v>
      </c>
      <c r="G2145" s="98">
        <f t="shared" si="2"/>
        <v>0.3343948373</v>
      </c>
      <c r="H2145" s="23">
        <v>68694.0</v>
      </c>
      <c r="I2145" s="98">
        <f t="shared" si="3"/>
        <v>0.08567635484</v>
      </c>
      <c r="J2145" s="23">
        <v>69702.0</v>
      </c>
      <c r="K2145" s="98">
        <f t="shared" si="4"/>
        <v>0.01467377063</v>
      </c>
      <c r="L2145" s="98">
        <f t="shared" si="35"/>
        <v>0.623846799</v>
      </c>
    </row>
    <row r="2146" ht="15.0" customHeight="1">
      <c r="A2146" s="20" t="s">
        <v>699</v>
      </c>
      <c r="B2146" s="29" t="s">
        <v>2543</v>
      </c>
      <c r="C2146" s="23">
        <v>11032.0</v>
      </c>
      <c r="D2146" s="23">
        <v>9105.0</v>
      </c>
      <c r="E2146" s="98">
        <f t="shared" si="34"/>
        <v>-0.1746736766</v>
      </c>
      <c r="F2146" s="23">
        <v>8542.0</v>
      </c>
      <c r="G2146" s="98">
        <f t="shared" si="2"/>
        <v>-0.06183415706</v>
      </c>
      <c r="H2146" s="23">
        <v>6976.0</v>
      </c>
      <c r="I2146" s="98">
        <f t="shared" si="3"/>
        <v>-0.183329431</v>
      </c>
      <c r="J2146" s="23">
        <v>7006.0</v>
      </c>
      <c r="K2146" s="98">
        <f t="shared" si="4"/>
        <v>0.004300458716</v>
      </c>
      <c r="L2146" s="98">
        <f t="shared" si="35"/>
        <v>-0.3649383611</v>
      </c>
    </row>
    <row r="2147" ht="15.0" customHeight="1">
      <c r="A2147" s="20" t="s">
        <v>2558</v>
      </c>
      <c r="B2147" s="29" t="s">
        <v>2543</v>
      </c>
      <c r="C2147" s="23">
        <v>22993.0</v>
      </c>
      <c r="D2147" s="23">
        <v>22526.0</v>
      </c>
      <c r="E2147" s="98">
        <f t="shared" si="34"/>
        <v>-0.02031052929</v>
      </c>
      <c r="F2147" s="23">
        <v>21869.0</v>
      </c>
      <c r="G2147" s="98">
        <f t="shared" si="2"/>
        <v>-0.02916629672</v>
      </c>
      <c r="H2147" s="23">
        <v>21071.0</v>
      </c>
      <c r="I2147" s="98">
        <f t="shared" si="3"/>
        <v>-0.03649000869</v>
      </c>
      <c r="J2147" s="23">
        <v>21039.0</v>
      </c>
      <c r="K2147" s="98">
        <f t="shared" si="4"/>
        <v>-0.001518674956</v>
      </c>
      <c r="L2147" s="98">
        <f t="shared" si="35"/>
        <v>-0.08498238594</v>
      </c>
    </row>
    <row r="2148" ht="15.0" customHeight="1">
      <c r="A2148" s="20" t="s">
        <v>1028</v>
      </c>
      <c r="B2148" s="29" t="s">
        <v>2543</v>
      </c>
      <c r="C2148" s="23">
        <v>13255.0</v>
      </c>
      <c r="D2148" s="23">
        <v>14092.0</v>
      </c>
      <c r="E2148" s="98">
        <f t="shared" si="34"/>
        <v>0.06314598265</v>
      </c>
      <c r="F2148" s="23">
        <v>13115.0</v>
      </c>
      <c r="G2148" s="98">
        <f t="shared" si="2"/>
        <v>-0.06933011638</v>
      </c>
      <c r="H2148" s="23">
        <v>11698.0</v>
      </c>
      <c r="I2148" s="98">
        <f t="shared" si="3"/>
        <v>-0.1080442242</v>
      </c>
      <c r="J2148" s="23">
        <v>11967.0</v>
      </c>
      <c r="K2148" s="98">
        <f t="shared" si="4"/>
        <v>0.02299538383</v>
      </c>
      <c r="L2148" s="98">
        <f t="shared" si="35"/>
        <v>-0.09717087891</v>
      </c>
    </row>
    <row r="2149" ht="15.0" customHeight="1">
      <c r="A2149" s="20" t="s">
        <v>2559</v>
      </c>
      <c r="B2149" s="29" t="s">
        <v>2543</v>
      </c>
      <c r="C2149" s="23">
        <v>10802.0</v>
      </c>
      <c r="D2149" s="23">
        <v>8323.0</v>
      </c>
      <c r="E2149" s="98">
        <f t="shared" si="34"/>
        <v>-0.229494538</v>
      </c>
      <c r="F2149" s="23">
        <v>8547.0</v>
      </c>
      <c r="G2149" s="98">
        <f t="shared" si="2"/>
        <v>0.02691337258</v>
      </c>
      <c r="H2149" s="23">
        <v>7466.0</v>
      </c>
      <c r="I2149" s="98">
        <f t="shared" si="3"/>
        <v>-0.1264771265</v>
      </c>
      <c r="J2149" s="23">
        <v>7088.0</v>
      </c>
      <c r="K2149" s="98">
        <f t="shared" si="4"/>
        <v>-0.05062952049</v>
      </c>
      <c r="L2149" s="98">
        <f t="shared" si="35"/>
        <v>-0.3438252176</v>
      </c>
    </row>
    <row r="2150" ht="15.0" customHeight="1">
      <c r="A2150" s="20" t="s">
        <v>323</v>
      </c>
      <c r="B2150" s="29" t="s">
        <v>2543</v>
      </c>
      <c r="C2150" s="23">
        <v>25084.0</v>
      </c>
      <c r="D2150" s="23">
        <v>26480.0</v>
      </c>
      <c r="E2150" s="98">
        <f t="shared" si="34"/>
        <v>0.0556530059</v>
      </c>
      <c r="F2150" s="23">
        <v>26283.0</v>
      </c>
      <c r="G2150" s="98">
        <f t="shared" si="2"/>
        <v>-0.007439577039</v>
      </c>
      <c r="H2150" s="23">
        <v>24337.0</v>
      </c>
      <c r="I2150" s="98">
        <f t="shared" si="3"/>
        <v>-0.07404025416</v>
      </c>
      <c r="J2150" s="23">
        <v>25864.0</v>
      </c>
      <c r="K2150" s="98">
        <f t="shared" si="4"/>
        <v>0.06274397009</v>
      </c>
      <c r="L2150" s="98">
        <f t="shared" si="35"/>
        <v>0.03109551906</v>
      </c>
    </row>
    <row r="2151" ht="15.0" customHeight="1">
      <c r="A2151" s="20" t="s">
        <v>2560</v>
      </c>
      <c r="B2151" s="29" t="s">
        <v>2543</v>
      </c>
      <c r="C2151" s="23">
        <v>17553.0</v>
      </c>
      <c r="D2151" s="23">
        <v>18651.0</v>
      </c>
      <c r="E2151" s="98">
        <f t="shared" si="34"/>
        <v>0.06255340967</v>
      </c>
      <c r="F2151" s="23">
        <v>19344.0</v>
      </c>
      <c r="G2151" s="98">
        <f t="shared" si="2"/>
        <v>0.03715618465</v>
      </c>
      <c r="H2151" s="23">
        <v>24022.0</v>
      </c>
      <c r="I2151" s="98">
        <f t="shared" si="3"/>
        <v>0.2418320926</v>
      </c>
      <c r="J2151" s="23">
        <v>26103.0</v>
      </c>
      <c r="K2151" s="98">
        <f t="shared" si="4"/>
        <v>0.08662892349</v>
      </c>
      <c r="L2151" s="98">
        <f t="shared" si="35"/>
        <v>0.4870962229</v>
      </c>
    </row>
    <row r="2152" ht="15.0" customHeight="1">
      <c r="A2152" s="20" t="s">
        <v>2372</v>
      </c>
      <c r="B2152" s="29" t="s">
        <v>2543</v>
      </c>
      <c r="C2152" s="23">
        <v>8794.0</v>
      </c>
      <c r="D2152" s="23">
        <v>11623.0</v>
      </c>
      <c r="E2152" s="98">
        <f t="shared" si="34"/>
        <v>0.3216966113</v>
      </c>
      <c r="F2152" s="23">
        <v>11901.0</v>
      </c>
      <c r="G2152" s="98">
        <f t="shared" si="2"/>
        <v>0.02391809344</v>
      </c>
      <c r="H2152" s="23">
        <v>12804.0</v>
      </c>
      <c r="I2152" s="98">
        <f t="shared" si="3"/>
        <v>0.07587597681</v>
      </c>
      <c r="J2152" s="23">
        <v>14635.0</v>
      </c>
      <c r="K2152" s="98">
        <f t="shared" si="4"/>
        <v>0.1430021868</v>
      </c>
      <c r="L2152" s="98">
        <f t="shared" si="35"/>
        <v>0.6642028656</v>
      </c>
    </row>
    <row r="2153" ht="15.0" customHeight="1">
      <c r="A2153" s="20" t="s">
        <v>291</v>
      </c>
      <c r="B2153" s="29" t="s">
        <v>2543</v>
      </c>
      <c r="C2153" s="23">
        <v>11876.0</v>
      </c>
      <c r="D2153" s="23">
        <v>12477.0</v>
      </c>
      <c r="E2153" s="98">
        <f t="shared" si="34"/>
        <v>0.05060626474</v>
      </c>
      <c r="F2153" s="23">
        <v>11894.0</v>
      </c>
      <c r="G2153" s="98">
        <f t="shared" si="2"/>
        <v>-0.0467259758</v>
      </c>
      <c r="H2153" s="23">
        <v>11019.0</v>
      </c>
      <c r="I2153" s="98">
        <f t="shared" si="3"/>
        <v>-0.07356650412</v>
      </c>
      <c r="J2153" s="23">
        <v>9548.0</v>
      </c>
      <c r="K2153" s="98">
        <f t="shared" si="4"/>
        <v>-0.1334966875</v>
      </c>
      <c r="L2153" s="98">
        <f t="shared" si="35"/>
        <v>-0.1960255978</v>
      </c>
    </row>
    <row r="2154" ht="15.0" customHeight="1">
      <c r="A2154" s="20" t="s">
        <v>2561</v>
      </c>
      <c r="B2154" s="29" t="s">
        <v>2543</v>
      </c>
      <c r="C2154" s="23">
        <v>10292.0</v>
      </c>
      <c r="D2154" s="23">
        <v>9237.0</v>
      </c>
      <c r="E2154" s="98">
        <f t="shared" si="34"/>
        <v>-0.1025068014</v>
      </c>
      <c r="F2154" s="23">
        <v>8863.0</v>
      </c>
      <c r="G2154" s="98">
        <f t="shared" si="2"/>
        <v>-0.04048933636</v>
      </c>
      <c r="H2154" s="23">
        <v>7953.0</v>
      </c>
      <c r="I2154" s="98">
        <f t="shared" si="3"/>
        <v>-0.1026740381</v>
      </c>
      <c r="J2154" s="23">
        <v>8454.0</v>
      </c>
      <c r="K2154" s="98">
        <f t="shared" si="4"/>
        <v>0.06299509619</v>
      </c>
      <c r="L2154" s="98">
        <f t="shared" si="35"/>
        <v>-0.178585309</v>
      </c>
    </row>
    <row r="2155" ht="15.0" customHeight="1">
      <c r="A2155" s="20" t="s">
        <v>564</v>
      </c>
      <c r="B2155" s="29" t="s">
        <v>2543</v>
      </c>
      <c r="C2155" s="23">
        <v>5830.0</v>
      </c>
      <c r="D2155" s="23">
        <v>6937.0</v>
      </c>
      <c r="E2155" s="98">
        <f t="shared" si="34"/>
        <v>0.1898799314</v>
      </c>
      <c r="F2155" s="23">
        <v>6369.0</v>
      </c>
      <c r="G2155" s="98">
        <f t="shared" si="2"/>
        <v>-0.08187977512</v>
      </c>
      <c r="H2155" s="23">
        <v>5980.0</v>
      </c>
      <c r="I2155" s="98">
        <f t="shared" si="3"/>
        <v>-0.06107709217</v>
      </c>
      <c r="J2155" s="23">
        <v>5218.0</v>
      </c>
      <c r="K2155" s="98">
        <f t="shared" si="4"/>
        <v>-0.1274247492</v>
      </c>
      <c r="L2155" s="98">
        <f t="shared" si="35"/>
        <v>-0.104974271</v>
      </c>
    </row>
    <row r="2156" ht="15.0" customHeight="1">
      <c r="A2156" s="20" t="s">
        <v>2562</v>
      </c>
      <c r="B2156" s="29" t="s">
        <v>2543</v>
      </c>
      <c r="C2156" s="23">
        <v>8407.0</v>
      </c>
      <c r="D2156" s="23">
        <v>11890.0</v>
      </c>
      <c r="E2156" s="98">
        <f t="shared" si="34"/>
        <v>0.4142976091</v>
      </c>
      <c r="F2156" s="23">
        <v>11606.0</v>
      </c>
      <c r="G2156" s="98">
        <f t="shared" si="2"/>
        <v>-0.02388561817</v>
      </c>
      <c r="H2156" s="23">
        <v>13388.0</v>
      </c>
      <c r="I2156" s="98">
        <f t="shared" si="3"/>
        <v>0.1535412718</v>
      </c>
      <c r="J2156" s="23">
        <v>14866.0</v>
      </c>
      <c r="K2156" s="98">
        <f t="shared" si="4"/>
        <v>0.1103973708</v>
      </c>
      <c r="L2156" s="98">
        <f t="shared" si="35"/>
        <v>0.7682883312</v>
      </c>
    </row>
    <row r="2157" ht="15.0" customHeight="1">
      <c r="A2157" s="20" t="s">
        <v>2177</v>
      </c>
      <c r="B2157" s="29" t="s">
        <v>2543</v>
      </c>
      <c r="C2157" s="23">
        <v>33588.0</v>
      </c>
      <c r="D2157" s="23">
        <v>40044.0</v>
      </c>
      <c r="E2157" s="98">
        <f t="shared" si="34"/>
        <v>0.1922115041</v>
      </c>
      <c r="F2157" s="23">
        <v>41374.0</v>
      </c>
      <c r="G2157" s="98">
        <f t="shared" si="2"/>
        <v>0.03321346519</v>
      </c>
      <c r="H2157" s="23">
        <v>41283.0</v>
      </c>
      <c r="I2157" s="98">
        <f t="shared" si="3"/>
        <v>-0.002199448929</v>
      </c>
      <c r="J2157" s="23">
        <v>41271.0</v>
      </c>
      <c r="K2157" s="98">
        <f t="shared" si="4"/>
        <v>-0.0002906765497</v>
      </c>
      <c r="L2157" s="98">
        <f t="shared" si="35"/>
        <v>0.228742408</v>
      </c>
    </row>
    <row r="2158" ht="15.0" customHeight="1">
      <c r="A2158" s="20" t="s">
        <v>310</v>
      </c>
      <c r="B2158" s="29" t="s">
        <v>2543</v>
      </c>
      <c r="C2158" s="23">
        <v>18588.0</v>
      </c>
      <c r="D2158" s="23">
        <v>17200.0</v>
      </c>
      <c r="E2158" s="98">
        <f t="shared" si="34"/>
        <v>-0.07467183129</v>
      </c>
      <c r="F2158" s="23">
        <v>18088.0</v>
      </c>
      <c r="G2158" s="98">
        <f t="shared" si="2"/>
        <v>0.05162790698</v>
      </c>
      <c r="H2158" s="23">
        <v>17009.0</v>
      </c>
      <c r="I2158" s="98">
        <f t="shared" si="3"/>
        <v>-0.05965280849</v>
      </c>
      <c r="J2158" s="23">
        <v>18500.0</v>
      </c>
      <c r="K2158" s="98">
        <f t="shared" si="4"/>
        <v>0.0876594744</v>
      </c>
      <c r="L2158" s="98">
        <f t="shared" si="35"/>
        <v>-0.004734237142</v>
      </c>
    </row>
    <row r="2159" ht="15.0" customHeight="1">
      <c r="A2159" s="20" t="s">
        <v>2563</v>
      </c>
      <c r="B2159" s="29" t="s">
        <v>2543</v>
      </c>
      <c r="C2159" s="23">
        <v>29567.0</v>
      </c>
      <c r="D2159" s="23">
        <v>34903.0</v>
      </c>
      <c r="E2159" s="98">
        <f t="shared" si="34"/>
        <v>0.1804714716</v>
      </c>
      <c r="F2159" s="23">
        <v>35922.0</v>
      </c>
      <c r="G2159" s="98">
        <f t="shared" si="2"/>
        <v>0.02919519812</v>
      </c>
      <c r="H2159" s="23">
        <v>36941.0</v>
      </c>
      <c r="I2159" s="98">
        <f t="shared" si="3"/>
        <v>0.02836701743</v>
      </c>
      <c r="J2159" s="23">
        <v>40057.0</v>
      </c>
      <c r="K2159" s="98">
        <f t="shared" si="4"/>
        <v>0.08435072142</v>
      </c>
      <c r="L2159" s="98">
        <f t="shared" si="35"/>
        <v>0.3547874319</v>
      </c>
    </row>
    <row r="2160" ht="15.0" customHeight="1">
      <c r="A2160" s="20" t="s">
        <v>2564</v>
      </c>
      <c r="B2160" s="29" t="s">
        <v>2543</v>
      </c>
      <c r="C2160" s="23">
        <v>16009.0</v>
      </c>
      <c r="D2160" s="23">
        <v>18459.0</v>
      </c>
      <c r="E2160" s="98">
        <f t="shared" si="34"/>
        <v>0.1530389156</v>
      </c>
      <c r="F2160" s="23">
        <v>20238.0</v>
      </c>
      <c r="G2160" s="98">
        <f t="shared" si="2"/>
        <v>0.09637575167</v>
      </c>
      <c r="H2160" s="23">
        <v>27793.0</v>
      </c>
      <c r="I2160" s="98">
        <f t="shared" si="3"/>
        <v>0.3733076391</v>
      </c>
      <c r="J2160" s="23">
        <v>36561.0</v>
      </c>
      <c r="K2160" s="98">
        <f t="shared" si="4"/>
        <v>0.3154751196</v>
      </c>
      <c r="L2160" s="98">
        <f t="shared" si="35"/>
        <v>1.283777875</v>
      </c>
    </row>
    <row r="2161" ht="15.0" customHeight="1">
      <c r="A2161" s="20" t="s">
        <v>1197</v>
      </c>
      <c r="B2161" s="29" t="s">
        <v>2543</v>
      </c>
      <c r="C2161" s="23">
        <v>5164.0</v>
      </c>
      <c r="D2161" s="23">
        <v>5317.0</v>
      </c>
      <c r="E2161" s="98">
        <f t="shared" si="34"/>
        <v>0.0296281952</v>
      </c>
      <c r="F2161" s="23">
        <v>4931.0</v>
      </c>
      <c r="G2161" s="98">
        <f t="shared" si="2"/>
        <v>-0.07259732932</v>
      </c>
      <c r="H2161" s="23">
        <v>4525.0</v>
      </c>
      <c r="I2161" s="98">
        <f t="shared" si="3"/>
        <v>-0.08233624011</v>
      </c>
      <c r="J2161" s="23">
        <v>4875.0</v>
      </c>
      <c r="K2161" s="98">
        <f t="shared" si="4"/>
        <v>0.0773480663</v>
      </c>
      <c r="L2161" s="98">
        <f t="shared" si="35"/>
        <v>-0.05596436871</v>
      </c>
    </row>
    <row r="2162" ht="15.0" customHeight="1">
      <c r="A2162" s="20" t="s">
        <v>2565</v>
      </c>
      <c r="B2162" s="29" t="s">
        <v>2543</v>
      </c>
      <c r="C2162" s="23">
        <v>23460.0</v>
      </c>
      <c r="D2162" s="23">
        <v>55525.0</v>
      </c>
      <c r="E2162" s="98">
        <f t="shared" si="34"/>
        <v>1.366794544</v>
      </c>
      <c r="F2162" s="23">
        <v>75029.0</v>
      </c>
      <c r="G2162" s="98">
        <f t="shared" si="2"/>
        <v>0.3512651959</v>
      </c>
      <c r="H2162" s="23">
        <v>75906.0</v>
      </c>
      <c r="I2162" s="98">
        <f t="shared" si="3"/>
        <v>0.01168881366</v>
      </c>
      <c r="J2162" s="23">
        <v>92954.0</v>
      </c>
      <c r="K2162" s="98">
        <f t="shared" si="4"/>
        <v>0.2245935763</v>
      </c>
      <c r="L2162" s="98">
        <f t="shared" si="35"/>
        <v>2.962233589</v>
      </c>
    </row>
    <row r="2163" ht="15.0" customHeight="1">
      <c r="A2163" s="20" t="s">
        <v>2566</v>
      </c>
      <c r="B2163" s="29" t="s">
        <v>2543</v>
      </c>
      <c r="C2163" s="23">
        <v>10502.0</v>
      </c>
      <c r="D2163" s="23">
        <v>9576.0</v>
      </c>
      <c r="E2163" s="98">
        <f t="shared" si="34"/>
        <v>-0.0881736812</v>
      </c>
      <c r="F2163" s="23">
        <v>9161.0</v>
      </c>
      <c r="G2163" s="98">
        <f t="shared" si="2"/>
        <v>-0.04333751044</v>
      </c>
      <c r="H2163" s="23">
        <v>7618.0</v>
      </c>
      <c r="I2163" s="98">
        <f t="shared" si="3"/>
        <v>-0.168431394</v>
      </c>
      <c r="J2163" s="23">
        <v>6954.0</v>
      </c>
      <c r="K2163" s="98">
        <f t="shared" si="4"/>
        <v>-0.08716198477</v>
      </c>
      <c r="L2163" s="98">
        <f t="shared" si="35"/>
        <v>-0.3378404114</v>
      </c>
    </row>
    <row r="2164" ht="15.0" customHeight="1">
      <c r="A2164" s="20" t="s">
        <v>2567</v>
      </c>
      <c r="B2164" s="29" t="s">
        <v>2543</v>
      </c>
      <c r="C2164" s="23">
        <v>6397.0</v>
      </c>
      <c r="D2164" s="23">
        <v>6378.0</v>
      </c>
      <c r="E2164" s="98">
        <f t="shared" si="34"/>
        <v>-0.002970142254</v>
      </c>
      <c r="F2164" s="23">
        <v>5762.0</v>
      </c>
      <c r="G2164" s="98">
        <f t="shared" si="2"/>
        <v>-0.09658200063</v>
      </c>
      <c r="H2164" s="23">
        <v>5297.0</v>
      </c>
      <c r="I2164" s="98">
        <f t="shared" si="3"/>
        <v>-0.08070114544</v>
      </c>
      <c r="J2164" s="23">
        <v>5431.0</v>
      </c>
      <c r="K2164" s="98">
        <f t="shared" si="4"/>
        <v>0.02529733812</v>
      </c>
      <c r="L2164" s="98">
        <f t="shared" si="35"/>
        <v>-0.1510082851</v>
      </c>
    </row>
    <row r="2165" ht="15.0" customHeight="1">
      <c r="A2165" s="20" t="s">
        <v>2568</v>
      </c>
      <c r="B2165" s="29" t="s">
        <v>2543</v>
      </c>
      <c r="C2165" s="23">
        <v>8751.0</v>
      </c>
      <c r="D2165" s="23">
        <v>8547.0</v>
      </c>
      <c r="E2165" s="98">
        <f t="shared" si="34"/>
        <v>-0.02331162153</v>
      </c>
      <c r="F2165" s="23">
        <v>8739.0</v>
      </c>
      <c r="G2165" s="98">
        <f t="shared" si="2"/>
        <v>0.02246402246</v>
      </c>
      <c r="H2165" s="23">
        <v>7929.0</v>
      </c>
      <c r="I2165" s="98">
        <f t="shared" si="3"/>
        <v>-0.09268795057</v>
      </c>
      <c r="J2165" s="23">
        <v>7855.0</v>
      </c>
      <c r="K2165" s="98">
        <f t="shared" si="4"/>
        <v>-0.009332828856</v>
      </c>
      <c r="L2165" s="98">
        <f t="shared" si="35"/>
        <v>-0.1023882985</v>
      </c>
    </row>
    <row r="2166" ht="15.0" customHeight="1">
      <c r="A2166" s="20" t="s">
        <v>495</v>
      </c>
      <c r="B2166" s="29" t="s">
        <v>2543</v>
      </c>
      <c r="C2166" s="23">
        <v>6160.0</v>
      </c>
      <c r="D2166" s="23">
        <v>9752.0</v>
      </c>
      <c r="E2166" s="98">
        <f t="shared" si="34"/>
        <v>0.5831168831</v>
      </c>
      <c r="F2166" s="23">
        <v>9757.0</v>
      </c>
      <c r="G2166" s="98">
        <f t="shared" si="2"/>
        <v>0.0005127153404</v>
      </c>
      <c r="H2166" s="23">
        <v>8896.0</v>
      </c>
      <c r="I2166" s="98">
        <f t="shared" si="3"/>
        <v>-0.0882443374</v>
      </c>
      <c r="J2166" s="23">
        <v>8786.0</v>
      </c>
      <c r="K2166" s="98">
        <f t="shared" si="4"/>
        <v>-0.01236510791</v>
      </c>
      <c r="L2166" s="98">
        <f t="shared" si="35"/>
        <v>0.4262987013</v>
      </c>
    </row>
    <row r="2167" ht="15.0" customHeight="1">
      <c r="A2167" s="20" t="s">
        <v>1031</v>
      </c>
      <c r="B2167" s="29" t="s">
        <v>2543</v>
      </c>
      <c r="C2167" s="23">
        <v>15116.0</v>
      </c>
      <c r="D2167" s="23">
        <v>23840.0</v>
      </c>
      <c r="E2167" s="98">
        <f t="shared" si="34"/>
        <v>0.5771368087</v>
      </c>
      <c r="F2167" s="23">
        <v>25293.0</v>
      </c>
      <c r="G2167" s="98">
        <f t="shared" si="2"/>
        <v>0.06094798658</v>
      </c>
      <c r="H2167" s="23">
        <v>30419.0</v>
      </c>
      <c r="I2167" s="98">
        <f t="shared" si="3"/>
        <v>0.2026647689</v>
      </c>
      <c r="J2167" s="23">
        <v>39296.0</v>
      </c>
      <c r="K2167" s="98">
        <f t="shared" si="4"/>
        <v>0.2918241888</v>
      </c>
      <c r="L2167" s="98">
        <f t="shared" si="35"/>
        <v>1.599629532</v>
      </c>
    </row>
    <row r="2168" ht="15.0" customHeight="1">
      <c r="A2168" s="20" t="s">
        <v>2569</v>
      </c>
      <c r="B2168" s="29" t="s">
        <v>2543</v>
      </c>
      <c r="C2168" s="23">
        <v>23634.0</v>
      </c>
      <c r="D2168" s="23">
        <v>21167.0</v>
      </c>
      <c r="E2168" s="98">
        <f t="shared" si="34"/>
        <v>-0.1043835153</v>
      </c>
      <c r="F2168" s="23">
        <v>20577.0</v>
      </c>
      <c r="G2168" s="98">
        <f t="shared" si="2"/>
        <v>-0.02787357679</v>
      </c>
      <c r="H2168" s="23">
        <v>19852.0</v>
      </c>
      <c r="I2168" s="98">
        <f t="shared" si="3"/>
        <v>-0.03523351315</v>
      </c>
      <c r="J2168" s="23">
        <v>20291.0</v>
      </c>
      <c r="K2168" s="98">
        <f t="shared" si="4"/>
        <v>0.02211364094</v>
      </c>
      <c r="L2168" s="98">
        <f t="shared" si="35"/>
        <v>-0.1414487603</v>
      </c>
    </row>
    <row r="2169" ht="15.0" customHeight="1">
      <c r="A2169" s="20" t="s">
        <v>1693</v>
      </c>
      <c r="B2169" s="29" t="s">
        <v>2543</v>
      </c>
      <c r="C2169" s="23">
        <v>18942.0</v>
      </c>
      <c r="D2169" s="23">
        <v>16578.0</v>
      </c>
      <c r="E2169" s="98">
        <f t="shared" si="34"/>
        <v>-0.1248020272</v>
      </c>
      <c r="F2169" s="23">
        <v>17089.0</v>
      </c>
      <c r="G2169" s="98">
        <f t="shared" si="2"/>
        <v>0.03082398359</v>
      </c>
      <c r="H2169" s="23">
        <v>14309.0</v>
      </c>
      <c r="I2169" s="98">
        <f t="shared" si="3"/>
        <v>-0.1626777459</v>
      </c>
      <c r="J2169" s="23">
        <v>13665.0</v>
      </c>
      <c r="K2169" s="98">
        <f t="shared" si="4"/>
        <v>-0.04500663918</v>
      </c>
      <c r="L2169" s="98">
        <f t="shared" si="35"/>
        <v>-0.2785872664</v>
      </c>
    </row>
    <row r="2170" ht="15.0" customHeight="1">
      <c r="A2170" s="20" t="s">
        <v>2570</v>
      </c>
      <c r="B2170" s="29" t="s">
        <v>2543</v>
      </c>
      <c r="C2170" s="23">
        <v>11535.0</v>
      </c>
      <c r="D2170" s="23">
        <v>12780.0</v>
      </c>
      <c r="E2170" s="98">
        <f t="shared" si="34"/>
        <v>0.1079323797</v>
      </c>
      <c r="F2170" s="23">
        <v>15260.0</v>
      </c>
      <c r="G2170" s="98">
        <f t="shared" si="2"/>
        <v>0.1940532081</v>
      </c>
      <c r="H2170" s="23">
        <v>14058.0</v>
      </c>
      <c r="I2170" s="98">
        <f t="shared" si="3"/>
        <v>-0.07876802097</v>
      </c>
      <c r="J2170" s="23">
        <v>13844.0</v>
      </c>
      <c r="K2170" s="98">
        <f t="shared" si="4"/>
        <v>-0.01522264903</v>
      </c>
      <c r="L2170" s="98">
        <f t="shared" si="35"/>
        <v>0.2001733853</v>
      </c>
    </row>
    <row r="2171" ht="15.0" customHeight="1">
      <c r="A2171" s="20" t="s">
        <v>2571</v>
      </c>
      <c r="B2171" s="29" t="s">
        <v>2543</v>
      </c>
      <c r="C2171" s="23">
        <v>68455.0</v>
      </c>
      <c r="D2171" s="23">
        <v>82086.0</v>
      </c>
      <c r="E2171" s="98">
        <f t="shared" si="34"/>
        <v>0.1991235118</v>
      </c>
      <c r="F2171" s="23">
        <v>87455.0</v>
      </c>
      <c r="G2171" s="98">
        <f t="shared" si="2"/>
        <v>0.06540701216</v>
      </c>
      <c r="H2171" s="23">
        <v>92637.0</v>
      </c>
      <c r="I2171" s="98">
        <f t="shared" si="3"/>
        <v>0.05925333028</v>
      </c>
      <c r="J2171" s="23">
        <v>100276.0</v>
      </c>
      <c r="K2171" s="98">
        <f t="shared" si="4"/>
        <v>0.08246165139</v>
      </c>
      <c r="L2171" s="98">
        <f t="shared" si="35"/>
        <v>0.464845519</v>
      </c>
    </row>
    <row r="2172" ht="15.0" customHeight="1">
      <c r="A2172" s="20" t="s">
        <v>708</v>
      </c>
      <c r="B2172" s="29" t="s">
        <v>2543</v>
      </c>
      <c r="C2172" s="23">
        <v>10562.0</v>
      </c>
      <c r="D2172" s="23">
        <v>10055.0</v>
      </c>
      <c r="E2172" s="98">
        <f t="shared" si="34"/>
        <v>-0.0480022723</v>
      </c>
      <c r="F2172" s="23">
        <v>9595.0</v>
      </c>
      <c r="G2172" s="98">
        <f t="shared" si="2"/>
        <v>-0.04574838389</v>
      </c>
      <c r="H2172" s="23">
        <v>8952.0</v>
      </c>
      <c r="I2172" s="98">
        <f t="shared" si="3"/>
        <v>-0.06701406983</v>
      </c>
      <c r="J2172" s="23">
        <v>8465.0</v>
      </c>
      <c r="K2172" s="98">
        <f t="shared" si="4"/>
        <v>-0.05440125112</v>
      </c>
      <c r="L2172" s="98">
        <f t="shared" si="35"/>
        <v>-0.1985419428</v>
      </c>
    </row>
    <row r="2173" ht="15.0" customHeight="1">
      <c r="A2173" s="20" t="s">
        <v>2572</v>
      </c>
      <c r="B2173" s="29" t="s">
        <v>2543</v>
      </c>
      <c r="C2173" s="23">
        <v>7501.0</v>
      </c>
      <c r="D2173" s="23">
        <v>8922.0</v>
      </c>
      <c r="E2173" s="98">
        <f t="shared" si="34"/>
        <v>0.1894414078</v>
      </c>
      <c r="F2173" s="23">
        <v>8447.0</v>
      </c>
      <c r="G2173" s="98">
        <f t="shared" si="2"/>
        <v>-0.05323918404</v>
      </c>
      <c r="H2173" s="23">
        <v>7884.0</v>
      </c>
      <c r="I2173" s="98">
        <f t="shared" si="3"/>
        <v>-0.06665088197</v>
      </c>
      <c r="J2173" s="23">
        <v>7149.0</v>
      </c>
      <c r="K2173" s="98">
        <f t="shared" si="4"/>
        <v>-0.09322678843</v>
      </c>
      <c r="L2173" s="98">
        <f t="shared" si="35"/>
        <v>-0.04692707639</v>
      </c>
    </row>
    <row r="2174" ht="15.0" customHeight="1">
      <c r="A2174" s="20" t="s">
        <v>2186</v>
      </c>
      <c r="B2174" s="29" t="s">
        <v>2543</v>
      </c>
      <c r="C2174" s="23">
        <v>24610.0</v>
      </c>
      <c r="D2174" s="23">
        <v>28956.0</v>
      </c>
      <c r="E2174" s="98">
        <f t="shared" si="34"/>
        <v>0.1765948801</v>
      </c>
      <c r="F2174" s="23">
        <v>31208.0</v>
      </c>
      <c r="G2174" s="98">
        <f t="shared" si="2"/>
        <v>0.07777317309</v>
      </c>
      <c r="H2174" s="23">
        <v>32622.0</v>
      </c>
      <c r="I2174" s="98">
        <f t="shared" si="3"/>
        <v>0.04530889516</v>
      </c>
      <c r="J2174" s="23">
        <v>31933.0</v>
      </c>
      <c r="K2174" s="98">
        <f t="shared" si="4"/>
        <v>-0.02112071608</v>
      </c>
      <c r="L2174" s="98">
        <f t="shared" si="35"/>
        <v>0.2975619667</v>
      </c>
    </row>
    <row r="2175" ht="15.0" customHeight="1">
      <c r="A2175" s="20" t="s">
        <v>1261</v>
      </c>
      <c r="B2175" s="29" t="s">
        <v>2543</v>
      </c>
      <c r="C2175" s="23">
        <v>6252.0</v>
      </c>
      <c r="D2175" s="23">
        <v>8852.0</v>
      </c>
      <c r="E2175" s="98">
        <f t="shared" si="34"/>
        <v>0.4158669226</v>
      </c>
      <c r="F2175" s="23">
        <v>8157.0</v>
      </c>
      <c r="G2175" s="98">
        <f t="shared" si="2"/>
        <v>-0.07851333032</v>
      </c>
      <c r="H2175" s="23">
        <v>7273.0</v>
      </c>
      <c r="I2175" s="98">
        <f t="shared" si="3"/>
        <v>-0.1083731764</v>
      </c>
      <c r="J2175" s="23">
        <v>6673.0</v>
      </c>
      <c r="K2175" s="98">
        <f t="shared" si="4"/>
        <v>-0.08249690637</v>
      </c>
      <c r="L2175" s="98">
        <f t="shared" si="35"/>
        <v>0.0673384517</v>
      </c>
    </row>
    <row r="2176" ht="15.0" customHeight="1">
      <c r="A2176" s="20" t="s">
        <v>588</v>
      </c>
      <c r="B2176" s="29" t="s">
        <v>2543</v>
      </c>
      <c r="C2176" s="23">
        <v>16536.0</v>
      </c>
      <c r="D2176" s="23">
        <v>16821.0</v>
      </c>
      <c r="E2176" s="98">
        <f t="shared" si="34"/>
        <v>0.01723512337</v>
      </c>
      <c r="F2176" s="23">
        <v>17277.0</v>
      </c>
      <c r="G2176" s="98">
        <f t="shared" si="2"/>
        <v>0.02710897093</v>
      </c>
      <c r="H2176" s="23">
        <v>16345.0</v>
      </c>
      <c r="I2176" s="98">
        <f t="shared" si="3"/>
        <v>-0.05394455056</v>
      </c>
      <c r="J2176" s="23">
        <v>16241.0</v>
      </c>
      <c r="K2176" s="98">
        <f t="shared" si="4"/>
        <v>-0.00636280208</v>
      </c>
      <c r="L2176" s="98">
        <f t="shared" si="35"/>
        <v>-0.01783986454</v>
      </c>
    </row>
    <row r="2177" ht="15.0" customHeight="1">
      <c r="A2177" s="20" t="s">
        <v>2573</v>
      </c>
      <c r="B2177" s="29" t="s">
        <v>2543</v>
      </c>
      <c r="C2177" s="23">
        <v>5515.0</v>
      </c>
      <c r="D2177" s="23">
        <v>5682.0</v>
      </c>
      <c r="E2177" s="98">
        <f t="shared" si="34"/>
        <v>0.03028105168</v>
      </c>
      <c r="F2177" s="23">
        <v>4541.0</v>
      </c>
      <c r="G2177" s="98">
        <f t="shared" si="2"/>
        <v>-0.2008095741</v>
      </c>
      <c r="H2177" s="23">
        <v>4300.0</v>
      </c>
      <c r="I2177" s="98">
        <f t="shared" si="3"/>
        <v>-0.05307201057</v>
      </c>
      <c r="J2177" s="23">
        <v>4092.0</v>
      </c>
      <c r="K2177" s="98">
        <f t="shared" si="4"/>
        <v>-0.04837209302</v>
      </c>
      <c r="L2177" s="98">
        <f t="shared" si="35"/>
        <v>-0.2580235721</v>
      </c>
    </row>
    <row r="2178" ht="15.0" customHeight="1">
      <c r="A2178" s="20" t="s">
        <v>617</v>
      </c>
      <c r="B2178" s="29" t="s">
        <v>2543</v>
      </c>
      <c r="C2178" s="23">
        <v>9152.0</v>
      </c>
      <c r="D2178" s="23">
        <v>16672.0</v>
      </c>
      <c r="E2178" s="98">
        <f t="shared" si="34"/>
        <v>0.8216783217</v>
      </c>
      <c r="F2178" s="23">
        <v>17852.0</v>
      </c>
      <c r="G2178" s="98">
        <f t="shared" si="2"/>
        <v>0.07077735125</v>
      </c>
      <c r="H2178" s="23">
        <v>18565.0</v>
      </c>
      <c r="I2178" s="98">
        <f t="shared" si="3"/>
        <v>0.03993950258</v>
      </c>
      <c r="J2178" s="23">
        <v>17597.0</v>
      </c>
      <c r="K2178" s="98">
        <f t="shared" si="4"/>
        <v>-0.05214112577</v>
      </c>
      <c r="L2178" s="98">
        <f t="shared" si="35"/>
        <v>0.9227491259</v>
      </c>
    </row>
    <row r="2179" ht="15.0" customHeight="1">
      <c r="A2179" s="20" t="s">
        <v>1119</v>
      </c>
      <c r="B2179" s="29" t="s">
        <v>2543</v>
      </c>
      <c r="C2179" s="23">
        <v>7929.0</v>
      </c>
      <c r="D2179" s="23">
        <v>10777.0</v>
      </c>
      <c r="E2179" s="98">
        <f t="shared" si="34"/>
        <v>0.3591877917</v>
      </c>
      <c r="F2179" s="23">
        <v>11518.0</v>
      </c>
      <c r="G2179" s="98">
        <f t="shared" si="2"/>
        <v>0.0687575392</v>
      </c>
      <c r="H2179" s="23">
        <v>11081.0</v>
      </c>
      <c r="I2179" s="98">
        <f t="shared" si="3"/>
        <v>-0.03794061469</v>
      </c>
      <c r="J2179" s="23">
        <v>10463.0</v>
      </c>
      <c r="K2179" s="98">
        <f t="shared" si="4"/>
        <v>-0.05577113979</v>
      </c>
      <c r="L2179" s="98">
        <f t="shared" si="35"/>
        <v>0.3195863287</v>
      </c>
    </row>
    <row r="2180" ht="15.0" customHeight="1">
      <c r="A2180" s="20" t="s">
        <v>2574</v>
      </c>
      <c r="B2180" s="29" t="s">
        <v>2543</v>
      </c>
      <c r="C2180" s="23">
        <v>11156.0</v>
      </c>
      <c r="D2180" s="23">
        <v>13462.0</v>
      </c>
      <c r="E2180" s="98">
        <f t="shared" si="34"/>
        <v>0.2067049122</v>
      </c>
      <c r="F2180" s="23">
        <v>14161.0</v>
      </c>
      <c r="G2180" s="98">
        <f t="shared" si="2"/>
        <v>0.05192393404</v>
      </c>
      <c r="H2180" s="23">
        <v>14866.0</v>
      </c>
      <c r="I2180" s="98">
        <f t="shared" si="3"/>
        <v>0.04978461973</v>
      </c>
      <c r="J2180" s="23">
        <v>15556.0</v>
      </c>
      <c r="K2180" s="98">
        <f t="shared" si="4"/>
        <v>0.04641463743</v>
      </c>
      <c r="L2180" s="98">
        <f t="shared" si="35"/>
        <v>0.3944065973</v>
      </c>
    </row>
    <row r="2181" ht="15.0" customHeight="1">
      <c r="A2181" s="20" t="s">
        <v>138</v>
      </c>
      <c r="B2181" s="29" t="s">
        <v>2543</v>
      </c>
      <c r="C2181" s="23">
        <v>13052.0</v>
      </c>
      <c r="D2181" s="23">
        <v>13486.0</v>
      </c>
      <c r="E2181" s="98">
        <f t="shared" si="34"/>
        <v>0.03325160895</v>
      </c>
      <c r="F2181" s="23">
        <v>13320.0</v>
      </c>
      <c r="G2181" s="98">
        <f t="shared" si="2"/>
        <v>-0.01230906125</v>
      </c>
      <c r="H2181" s="23">
        <v>12070.0</v>
      </c>
      <c r="I2181" s="98">
        <f t="shared" si="3"/>
        <v>-0.09384384384</v>
      </c>
      <c r="J2181" s="23">
        <v>12649.0</v>
      </c>
      <c r="K2181" s="98">
        <f t="shared" si="4"/>
        <v>0.04797017399</v>
      </c>
      <c r="L2181" s="98">
        <f t="shared" si="35"/>
        <v>-0.03087649402</v>
      </c>
    </row>
    <row r="2182" ht="15.0" customHeight="1">
      <c r="A2182" s="20" t="s">
        <v>1701</v>
      </c>
      <c r="B2182" s="29" t="s">
        <v>2543</v>
      </c>
      <c r="C2182" s="23">
        <v>9965.0</v>
      </c>
      <c r="D2182" s="23">
        <v>14147.0</v>
      </c>
      <c r="E2182" s="98">
        <f t="shared" si="34"/>
        <v>0.4196688409</v>
      </c>
      <c r="F2182" s="23">
        <v>14770.0</v>
      </c>
      <c r="G2182" s="98">
        <f t="shared" si="2"/>
        <v>0.04403760515</v>
      </c>
      <c r="H2182" s="23">
        <v>14852.0</v>
      </c>
      <c r="I2182" s="98">
        <f t="shared" si="3"/>
        <v>0.005551794177</v>
      </c>
      <c r="J2182" s="23">
        <v>14863.0</v>
      </c>
      <c r="K2182" s="98">
        <f t="shared" si="4"/>
        <v>0.0007406409911</v>
      </c>
      <c r="L2182" s="98">
        <f t="shared" si="35"/>
        <v>0.4915203211</v>
      </c>
    </row>
    <row r="2183" ht="15.0" customHeight="1">
      <c r="A2183" s="20" t="s">
        <v>2575</v>
      </c>
      <c r="B2183" s="29" t="s">
        <v>2543</v>
      </c>
      <c r="C2183" s="23">
        <v>12833.0</v>
      </c>
      <c r="D2183" s="23">
        <v>17195.0</v>
      </c>
      <c r="E2183" s="98">
        <f t="shared" si="34"/>
        <v>0.3399049326</v>
      </c>
      <c r="F2183" s="23">
        <v>16850.0</v>
      </c>
      <c r="G2183" s="98">
        <f t="shared" si="2"/>
        <v>-0.02006397208</v>
      </c>
      <c r="H2183" s="23">
        <v>15787.0</v>
      </c>
      <c r="I2183" s="98">
        <f t="shared" si="3"/>
        <v>-0.06308605341</v>
      </c>
      <c r="J2183" s="23">
        <v>16613.0</v>
      </c>
      <c r="K2183" s="98">
        <f t="shared" si="4"/>
        <v>0.05232153037</v>
      </c>
      <c r="L2183" s="98">
        <f t="shared" si="35"/>
        <v>0.2945531053</v>
      </c>
    </row>
    <row r="2184" ht="15.0" customHeight="1">
      <c r="A2184" s="20" t="s">
        <v>2576</v>
      </c>
      <c r="B2184" s="29" t="s">
        <v>2543</v>
      </c>
      <c r="C2184" s="23">
        <v>52589.0</v>
      </c>
      <c r="D2184" s="23">
        <v>69729.0</v>
      </c>
      <c r="E2184" s="98">
        <f t="shared" si="34"/>
        <v>0.3259236723</v>
      </c>
      <c r="F2184" s="23">
        <v>78032.0</v>
      </c>
      <c r="G2184" s="98">
        <f t="shared" si="2"/>
        <v>0.1190752771</v>
      </c>
      <c r="H2184" s="23">
        <v>83671.0</v>
      </c>
      <c r="I2184" s="98">
        <f t="shared" si="3"/>
        <v>0.07226522452</v>
      </c>
      <c r="J2184" s="23">
        <v>94446.0</v>
      </c>
      <c r="K2184" s="98">
        <f t="shared" si="4"/>
        <v>0.1287781908</v>
      </c>
      <c r="L2184" s="98">
        <f t="shared" si="35"/>
        <v>0.7959269049</v>
      </c>
    </row>
    <row r="2185" ht="15.0" customHeight="1">
      <c r="A2185" s="20" t="s">
        <v>2577</v>
      </c>
      <c r="B2185" s="29" t="s">
        <v>2543</v>
      </c>
      <c r="C2185" s="23">
        <v>7817.0</v>
      </c>
      <c r="D2185" s="23">
        <v>6099.0</v>
      </c>
      <c r="E2185" s="98">
        <f t="shared" si="34"/>
        <v>-0.2197774082</v>
      </c>
      <c r="F2185" s="23">
        <v>6552.0</v>
      </c>
      <c r="G2185" s="98">
        <f t="shared" si="2"/>
        <v>0.07427447122</v>
      </c>
      <c r="H2185" s="23">
        <v>6143.0</v>
      </c>
      <c r="I2185" s="98">
        <f t="shared" si="3"/>
        <v>-0.06242368742</v>
      </c>
      <c r="J2185" s="23">
        <v>5671.0</v>
      </c>
      <c r="K2185" s="98">
        <f t="shared" si="4"/>
        <v>-0.07683542243</v>
      </c>
      <c r="L2185" s="98">
        <f t="shared" si="35"/>
        <v>-0.2745298708</v>
      </c>
    </row>
    <row r="2186" ht="15.0" customHeight="1">
      <c r="A2186" s="20" t="s">
        <v>2578</v>
      </c>
      <c r="B2186" s="29" t="s">
        <v>2543</v>
      </c>
      <c r="C2186" s="23">
        <v>14668.0</v>
      </c>
      <c r="D2186" s="23">
        <v>14266.0</v>
      </c>
      <c r="E2186" s="98">
        <f t="shared" si="34"/>
        <v>-0.0274065994</v>
      </c>
      <c r="F2186" s="23">
        <v>14767.0</v>
      </c>
      <c r="G2186" s="98">
        <f t="shared" si="2"/>
        <v>0.03511846348</v>
      </c>
      <c r="H2186" s="23">
        <v>14520.0</v>
      </c>
      <c r="I2186" s="98">
        <f t="shared" si="3"/>
        <v>-0.01672648473</v>
      </c>
      <c r="J2186" s="23">
        <v>14922.0</v>
      </c>
      <c r="K2186" s="98">
        <f t="shared" si="4"/>
        <v>0.02768595041</v>
      </c>
      <c r="L2186" s="98">
        <f t="shared" si="35"/>
        <v>0.01731660758</v>
      </c>
    </row>
    <row r="2187" ht="15.0" customHeight="1">
      <c r="A2187" s="20" t="s">
        <v>2579</v>
      </c>
      <c r="B2187" s="29" t="s">
        <v>2543</v>
      </c>
      <c r="C2187" s="23">
        <v>68051.0</v>
      </c>
      <c r="D2187" s="23">
        <v>164912.0</v>
      </c>
      <c r="E2187" s="98">
        <f t="shared" si="34"/>
        <v>1.423358951</v>
      </c>
      <c r="F2187" s="23">
        <v>241148.0</v>
      </c>
      <c r="G2187" s="98">
        <f t="shared" si="2"/>
        <v>0.4622829145</v>
      </c>
      <c r="H2187" s="23">
        <f>221778+7857</f>
        <v>229635</v>
      </c>
      <c r="I2187" s="98">
        <f t="shared" si="3"/>
        <v>-0.04774246521</v>
      </c>
      <c r="J2187" s="23">
        <f>250889+8038</f>
        <v>258927</v>
      </c>
      <c r="K2187" s="98">
        <f t="shared" si="4"/>
        <v>0.1275589523</v>
      </c>
      <c r="L2187" s="98">
        <f t="shared" si="35"/>
        <v>2.804896328</v>
      </c>
    </row>
    <row r="2188" ht="15.0" customHeight="1">
      <c r="A2188" s="20" t="s">
        <v>2580</v>
      </c>
      <c r="B2188" s="29" t="s">
        <v>2543</v>
      </c>
      <c r="C2188" s="23">
        <v>9180.0</v>
      </c>
      <c r="D2188" s="23">
        <v>12026.0</v>
      </c>
      <c r="E2188" s="98">
        <f t="shared" si="34"/>
        <v>0.3100217865</v>
      </c>
      <c r="F2188" s="23">
        <v>13660.0</v>
      </c>
      <c r="G2188" s="98">
        <f t="shared" si="2"/>
        <v>0.1358722767</v>
      </c>
      <c r="H2188" s="23">
        <v>13951.0</v>
      </c>
      <c r="I2188" s="98">
        <f t="shared" si="3"/>
        <v>0.02130307467</v>
      </c>
      <c r="J2188" s="23">
        <v>17738.0</v>
      </c>
      <c r="K2188" s="98">
        <f t="shared" si="4"/>
        <v>0.2714500753</v>
      </c>
      <c r="L2188" s="98">
        <f t="shared" si="35"/>
        <v>0.9322440087</v>
      </c>
    </row>
    <row r="2189" ht="15.0" customHeight="1">
      <c r="A2189" s="20" t="s">
        <v>2581</v>
      </c>
      <c r="B2189" s="29" t="s">
        <v>2543</v>
      </c>
      <c r="C2189" s="23">
        <v>25448.0</v>
      </c>
      <c r="D2189" s="23">
        <v>38716.0</v>
      </c>
      <c r="E2189" s="98">
        <f t="shared" si="34"/>
        <v>0.5213769255</v>
      </c>
      <c r="F2189" s="23">
        <v>40333.0</v>
      </c>
      <c r="G2189" s="98">
        <f t="shared" si="2"/>
        <v>0.04176567827</v>
      </c>
      <c r="H2189" s="23">
        <v>46398.0</v>
      </c>
      <c r="I2189" s="98">
        <f t="shared" si="3"/>
        <v>0.1503731436</v>
      </c>
      <c r="J2189" s="23">
        <v>50963.0</v>
      </c>
      <c r="K2189" s="98">
        <f t="shared" si="4"/>
        <v>0.09838786155</v>
      </c>
      <c r="L2189" s="98">
        <f t="shared" si="35"/>
        <v>1.00263282</v>
      </c>
    </row>
    <row r="2190" ht="15.0" customHeight="1">
      <c r="A2190" s="20" t="s">
        <v>2582</v>
      </c>
      <c r="B2190" s="29" t="s">
        <v>2543</v>
      </c>
      <c r="C2190" s="23">
        <v>9291.0</v>
      </c>
      <c r="D2190" s="23">
        <v>8044.0</v>
      </c>
      <c r="E2190" s="98">
        <f t="shared" si="34"/>
        <v>-0.1342159079</v>
      </c>
      <c r="F2190" s="23">
        <v>8070.0</v>
      </c>
      <c r="G2190" s="98">
        <f t="shared" si="2"/>
        <v>0.003232222775</v>
      </c>
      <c r="H2190" s="23">
        <v>7717.0</v>
      </c>
      <c r="I2190" s="98">
        <f t="shared" si="3"/>
        <v>-0.04374225527</v>
      </c>
      <c r="J2190" s="23">
        <v>7208.0</v>
      </c>
      <c r="K2190" s="98">
        <f t="shared" si="4"/>
        <v>-0.06595827394</v>
      </c>
      <c r="L2190" s="98">
        <f t="shared" si="35"/>
        <v>-0.224195458</v>
      </c>
    </row>
    <row r="2191" ht="15.0" customHeight="1">
      <c r="A2191" s="20" t="s">
        <v>1060</v>
      </c>
      <c r="B2191" s="29" t="s">
        <v>2543</v>
      </c>
      <c r="C2191" s="23">
        <v>7195.0</v>
      </c>
      <c r="D2191" s="23">
        <v>7415.0</v>
      </c>
      <c r="E2191" s="98">
        <f t="shared" si="34"/>
        <v>0.03057678944</v>
      </c>
      <c r="F2191" s="23">
        <v>7434.0</v>
      </c>
      <c r="G2191" s="98">
        <f t="shared" si="2"/>
        <v>0.002562373567</v>
      </c>
      <c r="H2191" s="23">
        <v>6878.0</v>
      </c>
      <c r="I2191" s="98">
        <f t="shared" si="3"/>
        <v>-0.07479149852</v>
      </c>
      <c r="J2191" s="23">
        <v>6634.0</v>
      </c>
      <c r="K2191" s="98">
        <f t="shared" si="4"/>
        <v>-0.0354754289</v>
      </c>
      <c r="L2191" s="98">
        <f t="shared" si="35"/>
        <v>-0.07797081306</v>
      </c>
    </row>
    <row r="2192" ht="15.0" customHeight="1">
      <c r="A2192" s="20" t="s">
        <v>2583</v>
      </c>
      <c r="B2192" s="29" t="s">
        <v>2543</v>
      </c>
      <c r="C2192" s="23">
        <v>107788.0</v>
      </c>
      <c r="D2192" s="23">
        <v>172364.0</v>
      </c>
      <c r="E2192" s="98">
        <f t="shared" si="34"/>
        <v>0.5991019408</v>
      </c>
      <c r="F2192" s="23">
        <v>211135.0</v>
      </c>
      <c r="G2192" s="98">
        <f t="shared" si="2"/>
        <v>0.2249367617</v>
      </c>
      <c r="H2192" s="23">
        <v>239288.0</v>
      </c>
      <c r="I2192" s="98">
        <f t="shared" si="3"/>
        <v>0.1333412272</v>
      </c>
      <c r="J2192" s="23">
        <v>266185.0</v>
      </c>
      <c r="K2192" s="98">
        <f t="shared" si="4"/>
        <v>0.1124042994</v>
      </c>
      <c r="L2192" s="98">
        <f t="shared" si="35"/>
        <v>1.469523509</v>
      </c>
    </row>
    <row r="2193" ht="15.0" customHeight="1">
      <c r="A2193" s="20" t="s">
        <v>2584</v>
      </c>
      <c r="B2193" s="29" t="s">
        <v>2543</v>
      </c>
      <c r="C2193" s="23">
        <v>13105.0</v>
      </c>
      <c r="D2193" s="23">
        <v>54497.0</v>
      </c>
      <c r="E2193" s="98">
        <f t="shared" si="34"/>
        <v>3.158489126</v>
      </c>
      <c r="F2193" s="23">
        <v>73237.0</v>
      </c>
      <c r="G2193" s="98">
        <f t="shared" si="2"/>
        <v>0.3438721398</v>
      </c>
      <c r="H2193" s="23">
        <v>104495.0</v>
      </c>
      <c r="I2193" s="98">
        <f t="shared" si="3"/>
        <v>0.4268061226</v>
      </c>
      <c r="J2193" s="23">
        <v>112184.0</v>
      </c>
      <c r="K2193" s="98">
        <f t="shared" si="4"/>
        <v>0.07358246806</v>
      </c>
      <c r="L2193" s="98">
        <f t="shared" si="35"/>
        <v>7.560396795</v>
      </c>
    </row>
    <row r="2194" ht="15.0" customHeight="1">
      <c r="A2194" s="20" t="s">
        <v>2585</v>
      </c>
      <c r="B2194" s="29" t="s">
        <v>2543</v>
      </c>
      <c r="C2194" s="23">
        <v>20003.0</v>
      </c>
      <c r="D2194" s="23">
        <v>24416.0</v>
      </c>
      <c r="E2194" s="98">
        <f t="shared" si="34"/>
        <v>0.2206169075</v>
      </c>
      <c r="F2194" s="23">
        <v>24537.0</v>
      </c>
      <c r="G2194" s="98">
        <f t="shared" si="2"/>
        <v>0.00495576671</v>
      </c>
      <c r="H2194" s="23">
        <v>24904.0</v>
      </c>
      <c r="I2194" s="98">
        <f t="shared" si="3"/>
        <v>0.01495700371</v>
      </c>
      <c r="J2194" s="23">
        <v>26719.0</v>
      </c>
      <c r="K2194" s="98">
        <f t="shared" si="4"/>
        <v>0.07287985866</v>
      </c>
      <c r="L2194" s="98">
        <f t="shared" si="35"/>
        <v>0.3357496376</v>
      </c>
    </row>
    <row r="2195" ht="15.0" customHeight="1">
      <c r="A2195" s="20" t="s">
        <v>1164</v>
      </c>
      <c r="B2195" s="29" t="s">
        <v>2543</v>
      </c>
      <c r="C2195" s="23">
        <v>13906.0</v>
      </c>
      <c r="D2195" s="23">
        <v>23474.0</v>
      </c>
      <c r="E2195" s="98">
        <f t="shared" si="34"/>
        <v>0.6880483245</v>
      </c>
      <c r="F2195" s="23">
        <v>26786.0</v>
      </c>
      <c r="G2195" s="98">
        <f t="shared" si="2"/>
        <v>0.1410922723</v>
      </c>
      <c r="H2195" s="23">
        <v>25957.0</v>
      </c>
      <c r="I2195" s="98">
        <f t="shared" si="3"/>
        <v>-0.03094900321</v>
      </c>
      <c r="J2195" s="23">
        <v>26627.0</v>
      </c>
      <c r="K2195" s="98">
        <f t="shared" si="4"/>
        <v>0.02581191971</v>
      </c>
      <c r="L2195" s="98">
        <f t="shared" si="35"/>
        <v>0.9147849849</v>
      </c>
    </row>
    <row r="2196" ht="15.0" customHeight="1">
      <c r="A2196" s="20" t="s">
        <v>879</v>
      </c>
      <c r="B2196" s="29" t="s">
        <v>2543</v>
      </c>
      <c r="C2196" s="23">
        <v>17233.0</v>
      </c>
      <c r="D2196" s="23">
        <v>23814.0</v>
      </c>
      <c r="E2196" s="98">
        <f t="shared" si="34"/>
        <v>0.3818835954</v>
      </c>
      <c r="F2196" s="23">
        <v>24776.0</v>
      </c>
      <c r="G2196" s="98">
        <f t="shared" si="2"/>
        <v>0.04039640548</v>
      </c>
      <c r="H2196" s="23">
        <v>24181.0</v>
      </c>
      <c r="I2196" s="98">
        <f t="shared" si="3"/>
        <v>-0.02401517598</v>
      </c>
      <c r="J2196" s="23">
        <v>26989.0</v>
      </c>
      <c r="K2196" s="98">
        <f t="shared" si="4"/>
        <v>0.1161242298</v>
      </c>
      <c r="L2196" s="98">
        <f t="shared" si="35"/>
        <v>0.5661231358</v>
      </c>
    </row>
    <row r="2197" ht="15.0" customHeight="1">
      <c r="A2197" s="20" t="s">
        <v>2586</v>
      </c>
      <c r="B2197" s="29" t="s">
        <v>2543</v>
      </c>
      <c r="C2197" s="23">
        <v>18204.0</v>
      </c>
      <c r="D2197" s="23">
        <v>20942.0</v>
      </c>
      <c r="E2197" s="98">
        <f t="shared" si="34"/>
        <v>0.1504065041</v>
      </c>
      <c r="F2197" s="23">
        <v>20808.0</v>
      </c>
      <c r="G2197" s="98">
        <f t="shared" si="2"/>
        <v>-0.006398624773</v>
      </c>
      <c r="H2197" s="23">
        <v>20655.0</v>
      </c>
      <c r="I2197" s="98">
        <f t="shared" si="3"/>
        <v>-0.007352941176</v>
      </c>
      <c r="J2197" s="23">
        <v>20898.0</v>
      </c>
      <c r="K2197" s="98">
        <f t="shared" si="4"/>
        <v>0.01176470588</v>
      </c>
      <c r="L2197" s="98">
        <f t="shared" si="35"/>
        <v>0.1479894529</v>
      </c>
    </row>
    <row r="2198" ht="15.0" customHeight="1">
      <c r="A2198" s="20" t="s">
        <v>2587</v>
      </c>
      <c r="B2198" s="29" t="s">
        <v>2543</v>
      </c>
      <c r="C2198" s="23">
        <v>12160.0</v>
      </c>
      <c r="D2198" s="23">
        <v>20326.0</v>
      </c>
      <c r="E2198" s="98">
        <f t="shared" si="34"/>
        <v>0.6715460526</v>
      </c>
      <c r="F2198" s="23">
        <v>22125.0</v>
      </c>
      <c r="G2198" s="98">
        <f t="shared" si="2"/>
        <v>0.08850733051</v>
      </c>
      <c r="H2198" s="23">
        <v>25125.0</v>
      </c>
      <c r="I2198" s="98">
        <f t="shared" si="3"/>
        <v>0.1355932203</v>
      </c>
      <c r="J2198" s="23">
        <v>28861.0</v>
      </c>
      <c r="K2198" s="98">
        <f t="shared" si="4"/>
        <v>0.1486965174</v>
      </c>
      <c r="L2198" s="98">
        <f t="shared" si="35"/>
        <v>1.3734375</v>
      </c>
    </row>
    <row r="2199" ht="15.0" customHeight="1">
      <c r="A2199" s="20" t="s">
        <v>2588</v>
      </c>
      <c r="B2199" s="29" t="s">
        <v>2543</v>
      </c>
      <c r="C2199" s="23">
        <v>22039.0</v>
      </c>
      <c r="D2199" s="23">
        <v>23879.0</v>
      </c>
      <c r="E2199" s="98">
        <f t="shared" si="34"/>
        <v>0.08348836154</v>
      </c>
      <c r="F2199" s="23">
        <v>24557.0</v>
      </c>
      <c r="G2199" s="98">
        <f t="shared" si="2"/>
        <v>0.02839314879</v>
      </c>
      <c r="H2199" s="23">
        <v>24925.0</v>
      </c>
      <c r="I2199" s="98">
        <f t="shared" si="3"/>
        <v>0.01498554384</v>
      </c>
      <c r="J2199" s="23">
        <v>29519.0</v>
      </c>
      <c r="K2199" s="98">
        <f t="shared" si="4"/>
        <v>0.1843129388</v>
      </c>
      <c r="L2199" s="98">
        <f t="shared" si="35"/>
        <v>0.3393983393</v>
      </c>
    </row>
    <row r="2200" ht="15.0" customHeight="1">
      <c r="A2200" s="20" t="s">
        <v>2589</v>
      </c>
      <c r="B2200" s="29" t="s">
        <v>2543</v>
      </c>
      <c r="C2200" s="23">
        <v>35710.0</v>
      </c>
      <c r="D2200" s="23">
        <v>43049.0</v>
      </c>
      <c r="E2200" s="98">
        <f t="shared" si="34"/>
        <v>0.205516662</v>
      </c>
      <c r="F2200" s="23">
        <v>45294.0</v>
      </c>
      <c r="G2200" s="98">
        <f t="shared" si="2"/>
        <v>0.05214987572</v>
      </c>
      <c r="H2200" s="23">
        <v>50153.0</v>
      </c>
      <c r="I2200" s="98">
        <f t="shared" si="3"/>
        <v>0.107276902</v>
      </c>
      <c r="J2200" s="23">
        <v>56109.0</v>
      </c>
      <c r="K2200" s="98">
        <f t="shared" si="4"/>
        <v>0.1187566048</v>
      </c>
      <c r="L2200" s="98">
        <f t="shared" si="35"/>
        <v>0.5712405489</v>
      </c>
    </row>
    <row r="2201" ht="15.0" customHeight="1">
      <c r="A2201" s="20" t="s">
        <v>2590</v>
      </c>
      <c r="B2201" s="29" t="s">
        <v>2543</v>
      </c>
      <c r="C2201" s="23">
        <v>44487.0</v>
      </c>
      <c r="D2201" s="23">
        <v>68117.0</v>
      </c>
      <c r="E2201" s="98">
        <f t="shared" si="34"/>
        <v>0.5311664082</v>
      </c>
      <c r="F2201" s="23">
        <v>71310.0</v>
      </c>
      <c r="G2201" s="98">
        <f t="shared" si="2"/>
        <v>0.04687522938</v>
      </c>
      <c r="H2201" s="23">
        <v>73080.0</v>
      </c>
      <c r="I2201" s="98">
        <f t="shared" si="3"/>
        <v>0.0248212032</v>
      </c>
      <c r="J2201" s="23">
        <v>73937.0</v>
      </c>
      <c r="K2201" s="98">
        <f t="shared" si="4"/>
        <v>0.01172687466</v>
      </c>
      <c r="L2201" s="98">
        <f t="shared" si="35"/>
        <v>0.6619911435</v>
      </c>
    </row>
    <row r="2202" ht="15.0" customHeight="1">
      <c r="A2202" s="20" t="s">
        <v>2201</v>
      </c>
      <c r="B2202" s="29" t="s">
        <v>2543</v>
      </c>
      <c r="C2202" s="23">
        <v>7301.0</v>
      </c>
      <c r="D2202" s="23">
        <v>9715.0</v>
      </c>
      <c r="E2202" s="98">
        <f t="shared" si="34"/>
        <v>0.3306396384</v>
      </c>
      <c r="F2202" s="23">
        <v>9305.0</v>
      </c>
      <c r="G2202" s="98">
        <f t="shared" si="2"/>
        <v>-0.04220277921</v>
      </c>
      <c r="H2202" s="23">
        <v>7096.0</v>
      </c>
      <c r="I2202" s="98">
        <f t="shared" si="3"/>
        <v>-0.2373992477</v>
      </c>
      <c r="J2202" s="23">
        <v>6193.0</v>
      </c>
      <c r="K2202" s="98">
        <f t="shared" si="4"/>
        <v>-0.1272547914</v>
      </c>
      <c r="L2202" s="98">
        <f t="shared" si="35"/>
        <v>-0.1517600329</v>
      </c>
    </row>
    <row r="2203" ht="15.0" customHeight="1">
      <c r="A2203" s="20" t="s">
        <v>1545</v>
      </c>
      <c r="B2203" s="29" t="s">
        <v>2543</v>
      </c>
      <c r="C2203" s="23">
        <v>10062.0</v>
      </c>
      <c r="D2203" s="23">
        <v>13664.0</v>
      </c>
      <c r="E2203" s="98">
        <f t="shared" si="34"/>
        <v>0.3579805208</v>
      </c>
      <c r="F2203" s="23">
        <v>12834.0</v>
      </c>
      <c r="G2203" s="98">
        <f t="shared" si="2"/>
        <v>-0.06074355972</v>
      </c>
      <c r="H2203" s="23">
        <v>12100.0</v>
      </c>
      <c r="I2203" s="98">
        <f t="shared" si="3"/>
        <v>-0.05719183419</v>
      </c>
      <c r="J2203" s="23">
        <v>12485.0</v>
      </c>
      <c r="K2203" s="98">
        <f t="shared" si="4"/>
        <v>0.03181818182</v>
      </c>
      <c r="L2203" s="98">
        <f t="shared" si="35"/>
        <v>0.2408069966</v>
      </c>
    </row>
    <row r="2204" ht="15.0" customHeight="1">
      <c r="A2204" s="20" t="s">
        <v>1762</v>
      </c>
      <c r="B2204" s="29" t="s">
        <v>2543</v>
      </c>
      <c r="C2204" s="23">
        <v>12861.0</v>
      </c>
      <c r="D2204" s="23">
        <v>24946.0</v>
      </c>
      <c r="E2204" s="98">
        <f t="shared" si="34"/>
        <v>0.9396625457</v>
      </c>
      <c r="F2204" s="23">
        <v>27840.0</v>
      </c>
      <c r="G2204" s="98">
        <f t="shared" si="2"/>
        <v>0.1160105829</v>
      </c>
      <c r="H2204" s="23">
        <v>32477.0</v>
      </c>
      <c r="I2204" s="98">
        <f t="shared" si="3"/>
        <v>0.166558908</v>
      </c>
      <c r="J2204" s="23">
        <v>41607.0</v>
      </c>
      <c r="K2204" s="98">
        <f t="shared" si="4"/>
        <v>0.2811220248</v>
      </c>
      <c r="L2204" s="98">
        <f t="shared" si="35"/>
        <v>2.235129461</v>
      </c>
    </row>
    <row r="2205" ht="15.0" customHeight="1">
      <c r="A2205" s="20" t="s">
        <v>342</v>
      </c>
      <c r="B2205" s="29" t="s">
        <v>2543</v>
      </c>
      <c r="C2205" s="23">
        <v>7399.0</v>
      </c>
      <c r="D2205" s="23">
        <v>8589.0</v>
      </c>
      <c r="E2205" s="98">
        <f t="shared" si="34"/>
        <v>0.1608325449</v>
      </c>
      <c r="F2205" s="23">
        <v>8852.0</v>
      </c>
      <c r="G2205" s="98">
        <f t="shared" si="2"/>
        <v>0.03062056118</v>
      </c>
      <c r="H2205" s="23">
        <v>8340.0</v>
      </c>
      <c r="I2205" s="98">
        <f t="shared" si="3"/>
        <v>-0.05784003615</v>
      </c>
      <c r="J2205" s="23">
        <v>11352.0</v>
      </c>
      <c r="K2205" s="98">
        <f t="shared" si="4"/>
        <v>0.3611510791</v>
      </c>
      <c r="L2205" s="98">
        <f t="shared" si="35"/>
        <v>0.5342613867</v>
      </c>
    </row>
    <row r="2206" ht="15.0" customHeight="1">
      <c r="A2206" s="20" t="s">
        <v>345</v>
      </c>
      <c r="B2206" s="29" t="s">
        <v>2543</v>
      </c>
      <c r="C2206" s="23">
        <v>2258.0</v>
      </c>
      <c r="D2206" s="23">
        <v>6041.0</v>
      </c>
      <c r="E2206" s="98">
        <f t="shared" si="34"/>
        <v>1.675376439</v>
      </c>
      <c r="F2206" s="23">
        <v>11417.0</v>
      </c>
      <c r="G2206" s="98">
        <f t="shared" si="2"/>
        <v>0.8899188876</v>
      </c>
      <c r="H2206" s="23">
        <v>8829.0</v>
      </c>
      <c r="I2206" s="98">
        <f t="shared" si="3"/>
        <v>-0.226679513</v>
      </c>
      <c r="J2206" s="23">
        <v>9248.0</v>
      </c>
      <c r="K2206" s="98">
        <f t="shared" si="4"/>
        <v>0.04745724318</v>
      </c>
      <c r="L2206" s="98">
        <f t="shared" si="35"/>
        <v>3.095659876</v>
      </c>
    </row>
    <row r="2207" ht="15.0" customHeight="1">
      <c r="A2207" s="20" t="s">
        <v>2591</v>
      </c>
      <c r="B2207" s="29" t="s">
        <v>2543</v>
      </c>
      <c r="C2207" s="23">
        <v>25203.0</v>
      </c>
      <c r="D2207" s="23">
        <v>39077.0</v>
      </c>
      <c r="E2207" s="98">
        <f t="shared" si="34"/>
        <v>0.550490021</v>
      </c>
      <c r="F2207" s="23">
        <v>39105.0</v>
      </c>
      <c r="G2207" s="98">
        <f t="shared" si="2"/>
        <v>0.0007165340226</v>
      </c>
      <c r="H2207" s="23">
        <v>42690.0</v>
      </c>
      <c r="I2207" s="98">
        <f t="shared" si="3"/>
        <v>0.09167625623</v>
      </c>
      <c r="J2207" s="23">
        <v>47965.0</v>
      </c>
      <c r="K2207" s="98">
        <f t="shared" si="4"/>
        <v>0.1235652378</v>
      </c>
      <c r="L2207" s="98">
        <f t="shared" si="35"/>
        <v>0.9031464508</v>
      </c>
    </row>
    <row r="2208" ht="15.0" customHeight="1">
      <c r="A2208" s="20" t="s">
        <v>1043</v>
      </c>
      <c r="B2208" s="29" t="s">
        <v>2543</v>
      </c>
      <c r="C2208" s="23">
        <v>8846.0</v>
      </c>
      <c r="D2208" s="23">
        <v>9313.0</v>
      </c>
      <c r="E2208" s="98">
        <f t="shared" si="34"/>
        <v>0.05279222247</v>
      </c>
      <c r="F2208" s="23">
        <v>10240.0</v>
      </c>
      <c r="G2208" s="98">
        <f t="shared" si="2"/>
        <v>0.09953827982</v>
      </c>
      <c r="H2208" s="23">
        <v>8497.0</v>
      </c>
      <c r="I2208" s="98">
        <f t="shared" si="3"/>
        <v>-0.1702148438</v>
      </c>
      <c r="J2208" s="23">
        <v>9512.0</v>
      </c>
      <c r="K2208" s="98">
        <f t="shared" si="4"/>
        <v>0.1194539249</v>
      </c>
      <c r="L2208" s="98">
        <f t="shared" si="35"/>
        <v>0.07528826588</v>
      </c>
    </row>
    <row r="2209" ht="15.0" customHeight="1">
      <c r="A2209" s="20" t="s">
        <v>2592</v>
      </c>
      <c r="B2209" s="29" t="s">
        <v>2543</v>
      </c>
      <c r="C2209" s="23">
        <v>13466.0</v>
      </c>
      <c r="D2209" s="23">
        <v>55695.0</v>
      </c>
      <c r="E2209" s="98">
        <f t="shared" si="34"/>
        <v>3.135972078</v>
      </c>
      <c r="F2209" s="23">
        <v>75483.0</v>
      </c>
      <c r="G2209" s="98">
        <f t="shared" si="2"/>
        <v>0.3552922165</v>
      </c>
      <c r="H2209" s="23">
        <v>84070.0</v>
      </c>
      <c r="I2209" s="98">
        <f t="shared" si="3"/>
        <v>0.1137607143</v>
      </c>
      <c r="J2209" s="23">
        <v>105201.0</v>
      </c>
      <c r="K2209" s="98">
        <f t="shared" si="4"/>
        <v>0.2513500654</v>
      </c>
      <c r="L2209" s="98">
        <f t="shared" si="35"/>
        <v>6.812342195</v>
      </c>
    </row>
    <row r="2210" ht="15.0" customHeight="1">
      <c r="A2210" s="20" t="s">
        <v>2593</v>
      </c>
      <c r="B2210" s="29" t="s">
        <v>2543</v>
      </c>
      <c r="C2210" s="23">
        <v>14318.0</v>
      </c>
      <c r="D2210" s="23">
        <v>20372.0</v>
      </c>
      <c r="E2210" s="98">
        <f t="shared" si="34"/>
        <v>0.4228244168</v>
      </c>
      <c r="F2210" s="23">
        <v>20217.0</v>
      </c>
      <c r="G2210" s="98">
        <f t="shared" si="2"/>
        <v>-0.007608482231</v>
      </c>
      <c r="H2210" s="23">
        <v>20704.0</v>
      </c>
      <c r="I2210" s="98">
        <f t="shared" si="3"/>
        <v>0.02408863827</v>
      </c>
      <c r="J2210" s="23">
        <v>22721.0</v>
      </c>
      <c r="K2210" s="98">
        <f t="shared" si="4"/>
        <v>0.09742078825</v>
      </c>
      <c r="L2210" s="98">
        <f t="shared" si="35"/>
        <v>0.586883643</v>
      </c>
    </row>
    <row r="2211" ht="15.0" customHeight="1">
      <c r="A2211" s="20" t="s">
        <v>608</v>
      </c>
      <c r="B2211" s="29" t="s">
        <v>2594</v>
      </c>
      <c r="C2211" s="50">
        <v>24173.0</v>
      </c>
      <c r="D2211" s="50">
        <v>20010.0</v>
      </c>
      <c r="E2211" s="98">
        <f t="shared" si="34"/>
        <v>-0.1722169363</v>
      </c>
      <c r="F2211" s="50">
        <v>18666.0</v>
      </c>
      <c r="G2211" s="98">
        <f t="shared" si="2"/>
        <v>-0.06716641679</v>
      </c>
      <c r="H2211" s="50">
        <v>17952.0</v>
      </c>
      <c r="I2211" s="98">
        <f t="shared" si="3"/>
        <v>-0.03825136612</v>
      </c>
      <c r="J2211" s="50">
        <v>17944.0</v>
      </c>
      <c r="K2211" s="98">
        <f t="shared" si="4"/>
        <v>-0.0004456327986</v>
      </c>
      <c r="L2211" s="98">
        <f t="shared" si="35"/>
        <v>-0.2576841931</v>
      </c>
    </row>
    <row r="2212" ht="15.0" customHeight="1">
      <c r="A2212" s="20" t="s">
        <v>1247</v>
      </c>
      <c r="B2212" s="29" t="s">
        <v>2594</v>
      </c>
      <c r="C2212" s="50">
        <v>21950.0</v>
      </c>
      <c r="D2212" s="50">
        <v>21378.0</v>
      </c>
      <c r="E2212" s="98">
        <f t="shared" si="34"/>
        <v>-0.02605922551</v>
      </c>
      <c r="F2212" s="50">
        <v>21577.0</v>
      </c>
      <c r="G2212" s="98">
        <f t="shared" si="2"/>
        <v>0.009308635045</v>
      </c>
      <c r="H2212" s="50">
        <v>21655.0</v>
      </c>
      <c r="I2212" s="98">
        <f t="shared" si="3"/>
        <v>0.003614960374</v>
      </c>
      <c r="J2212" s="50">
        <v>22286.0</v>
      </c>
      <c r="K2212" s="98">
        <f t="shared" si="4"/>
        <v>0.02913876703</v>
      </c>
      <c r="L2212" s="98">
        <f t="shared" si="35"/>
        <v>0.01530751708</v>
      </c>
    </row>
    <row r="2213" ht="15.0" customHeight="1">
      <c r="A2213" s="20" t="s">
        <v>657</v>
      </c>
      <c r="B2213" s="29" t="s">
        <v>2594</v>
      </c>
      <c r="C2213" s="50">
        <v>23607.0</v>
      </c>
      <c r="D2213" s="50">
        <v>26031.0</v>
      </c>
      <c r="E2213" s="98">
        <f t="shared" si="34"/>
        <v>0.1026814081</v>
      </c>
      <c r="F2213" s="50">
        <v>25762.0</v>
      </c>
      <c r="G2213" s="98">
        <f t="shared" si="2"/>
        <v>-0.01033383274</v>
      </c>
      <c r="H2213" s="50">
        <v>27253.0</v>
      </c>
      <c r="I2213" s="98">
        <f t="shared" si="3"/>
        <v>0.05787594131</v>
      </c>
      <c r="J2213" s="50">
        <v>24320.0</v>
      </c>
      <c r="K2213" s="98">
        <f t="shared" si="4"/>
        <v>-0.1076211793</v>
      </c>
      <c r="L2213" s="98">
        <f t="shared" si="35"/>
        <v>0.03020290592</v>
      </c>
    </row>
    <row r="2214" ht="15.0" customHeight="1">
      <c r="A2214" s="20" t="s">
        <v>2595</v>
      </c>
      <c r="B2214" s="29" t="s">
        <v>2594</v>
      </c>
      <c r="C2214" s="50">
        <v>32702.0</v>
      </c>
      <c r="D2214" s="50">
        <v>42447.0</v>
      </c>
      <c r="E2214" s="98">
        <f t="shared" si="34"/>
        <v>0.2979940065</v>
      </c>
      <c r="F2214" s="50">
        <v>43708.0</v>
      </c>
      <c r="G2214" s="98">
        <f t="shared" si="2"/>
        <v>0.0297076354</v>
      </c>
      <c r="H2214" s="50">
        <v>47471.0</v>
      </c>
      <c r="I2214" s="98">
        <f t="shared" si="3"/>
        <v>0.08609407889</v>
      </c>
      <c r="J2214" s="50">
        <v>52098.0</v>
      </c>
      <c r="K2214" s="98">
        <f t="shared" si="4"/>
        <v>0.09747003434</v>
      </c>
      <c r="L2214" s="98">
        <f t="shared" si="35"/>
        <v>0.593113571</v>
      </c>
    </row>
    <row r="2215" ht="15.0" customHeight="1">
      <c r="A2215" s="20" t="s">
        <v>699</v>
      </c>
      <c r="B2215" s="29" t="s">
        <v>2594</v>
      </c>
      <c r="C2215" s="50">
        <v>7931.0</v>
      </c>
      <c r="D2215" s="50">
        <v>7384.0</v>
      </c>
      <c r="E2215" s="98">
        <f t="shared" si="34"/>
        <v>-0.06896986509</v>
      </c>
      <c r="F2215" s="50">
        <v>7364.0</v>
      </c>
      <c r="G2215" s="98">
        <f t="shared" si="2"/>
        <v>-0.002708559047</v>
      </c>
      <c r="H2215" s="50">
        <v>7067.0</v>
      </c>
      <c r="I2215" s="98">
        <f t="shared" si="3"/>
        <v>-0.04033134166</v>
      </c>
      <c r="J2215" s="50">
        <v>6490.0</v>
      </c>
      <c r="K2215" s="98">
        <f t="shared" si="4"/>
        <v>-0.08164709212</v>
      </c>
      <c r="L2215" s="98">
        <f t="shared" si="35"/>
        <v>-0.1816920943</v>
      </c>
    </row>
    <row r="2216" ht="15.0" customHeight="1">
      <c r="A2216" s="20" t="s">
        <v>323</v>
      </c>
      <c r="B2216" s="29" t="s">
        <v>2594</v>
      </c>
      <c r="C2216" s="50">
        <v>30225.0</v>
      </c>
      <c r="D2216" s="50">
        <v>29866.0</v>
      </c>
      <c r="E2216" s="98">
        <f t="shared" si="34"/>
        <v>-0.01187758478</v>
      </c>
      <c r="F2216" s="50">
        <v>30026.0</v>
      </c>
      <c r="G2216" s="98">
        <f t="shared" si="2"/>
        <v>0.005357262439</v>
      </c>
      <c r="H2216" s="50">
        <v>29975.0</v>
      </c>
      <c r="I2216" s="98">
        <f t="shared" si="3"/>
        <v>-0.001698527942</v>
      </c>
      <c r="J2216" s="50">
        <v>29601.0</v>
      </c>
      <c r="K2216" s="98">
        <f t="shared" si="4"/>
        <v>-0.01247706422</v>
      </c>
      <c r="L2216" s="98">
        <f t="shared" si="35"/>
        <v>-0.02064516129</v>
      </c>
    </row>
    <row r="2217" ht="15.0" customHeight="1">
      <c r="A2217" s="20" t="s">
        <v>2596</v>
      </c>
      <c r="B2217" s="29" t="s">
        <v>2594</v>
      </c>
      <c r="C2217" s="50">
        <v>4124.0</v>
      </c>
      <c r="D2217" s="50">
        <v>3761.0</v>
      </c>
      <c r="E2217" s="98">
        <f t="shared" si="34"/>
        <v>-0.08802133851</v>
      </c>
      <c r="F2217" s="50">
        <v>3784.0</v>
      </c>
      <c r="G2217" s="98">
        <f t="shared" si="2"/>
        <v>0.006115394842</v>
      </c>
      <c r="H2217" s="50">
        <v>3944.0</v>
      </c>
      <c r="I2217" s="98">
        <f t="shared" si="3"/>
        <v>0.0422832981</v>
      </c>
      <c r="J2217" s="50">
        <v>3802.0</v>
      </c>
      <c r="K2217" s="98">
        <f t="shared" si="4"/>
        <v>-0.0360040568</v>
      </c>
      <c r="L2217" s="98">
        <f t="shared" si="35"/>
        <v>-0.07807953443</v>
      </c>
    </row>
    <row r="2218" ht="15.0" customHeight="1">
      <c r="A2218" s="20" t="s">
        <v>2597</v>
      </c>
      <c r="B2218" s="29" t="s">
        <v>2594</v>
      </c>
      <c r="C2218" s="50">
        <v>12084.0</v>
      </c>
      <c r="D2218" s="50">
        <v>12585.0</v>
      </c>
      <c r="E2218" s="98">
        <f t="shared" si="34"/>
        <v>0.04145978153</v>
      </c>
      <c r="F2218" s="50">
        <v>11858.0</v>
      </c>
      <c r="G2218" s="98">
        <f t="shared" si="2"/>
        <v>-0.05776718315</v>
      </c>
      <c r="H2218" s="50">
        <v>10947.0</v>
      </c>
      <c r="I2218" s="98">
        <f t="shared" si="3"/>
        <v>-0.07682577163</v>
      </c>
      <c r="J2218" s="50">
        <v>11028.0</v>
      </c>
      <c r="K2218" s="98">
        <f t="shared" si="4"/>
        <v>0.007399287476</v>
      </c>
      <c r="L2218" s="98">
        <f t="shared" si="35"/>
        <v>-0.08738828203</v>
      </c>
    </row>
    <row r="2219" ht="15.0" customHeight="1">
      <c r="A2219" s="20" t="s">
        <v>138</v>
      </c>
      <c r="B2219" s="29" t="s">
        <v>2594</v>
      </c>
      <c r="C2219" s="50">
        <v>23525.0</v>
      </c>
      <c r="D2219" s="50">
        <v>18703.0</v>
      </c>
      <c r="E2219" s="98">
        <f t="shared" si="34"/>
        <v>-0.2049734325</v>
      </c>
      <c r="F2219" s="50">
        <v>17279.0</v>
      </c>
      <c r="G2219" s="98">
        <f t="shared" si="2"/>
        <v>-0.07613751805</v>
      </c>
      <c r="H2219" s="50">
        <v>16694.0</v>
      </c>
      <c r="I2219" s="98">
        <f t="shared" si="3"/>
        <v>-0.03385612593</v>
      </c>
      <c r="J2219" s="50">
        <v>17048.0</v>
      </c>
      <c r="K2219" s="98">
        <f t="shared" si="4"/>
        <v>0.02120522343</v>
      </c>
      <c r="L2219" s="98">
        <f t="shared" si="35"/>
        <v>-0.2753241233</v>
      </c>
    </row>
    <row r="2220" ht="15.0" customHeight="1">
      <c r="A2220" s="20" t="s">
        <v>1918</v>
      </c>
      <c r="B2220" s="29" t="s">
        <v>2594</v>
      </c>
      <c r="C2220" s="50">
        <v>22083.0</v>
      </c>
      <c r="D2220" s="50">
        <v>23337.0</v>
      </c>
      <c r="E2220" s="98">
        <f t="shared" si="34"/>
        <v>0.0567857628</v>
      </c>
      <c r="F2220" s="50">
        <v>23913.0</v>
      </c>
      <c r="G2220" s="98">
        <f t="shared" si="2"/>
        <v>0.02468183571</v>
      </c>
      <c r="H2220" s="50">
        <v>23036.0</v>
      </c>
      <c r="I2220" s="98">
        <f t="shared" si="3"/>
        <v>-0.03667461214</v>
      </c>
      <c r="J2220" s="50">
        <v>21718.0</v>
      </c>
      <c r="K2220" s="98">
        <f t="shared" si="4"/>
        <v>-0.05721479424</v>
      </c>
      <c r="L2220" s="98">
        <f t="shared" si="35"/>
        <v>-0.01652855137</v>
      </c>
    </row>
    <row r="2221" ht="15.0" customHeight="1">
      <c r="A2221" s="20" t="s">
        <v>966</v>
      </c>
      <c r="B2221" s="29" t="s">
        <v>2594</v>
      </c>
      <c r="C2221" s="50">
        <v>41820.0</v>
      </c>
      <c r="D2221" s="50">
        <v>48139.0</v>
      </c>
      <c r="E2221" s="98">
        <f t="shared" si="34"/>
        <v>0.1510999522</v>
      </c>
      <c r="F2221" s="50">
        <v>46213.0</v>
      </c>
      <c r="G2221" s="98">
        <f t="shared" si="2"/>
        <v>-0.0400091402</v>
      </c>
      <c r="H2221" s="50">
        <v>48453.0</v>
      </c>
      <c r="I2221" s="98">
        <f t="shared" si="3"/>
        <v>0.0484712094</v>
      </c>
      <c r="J2221" s="50">
        <v>45638.0</v>
      </c>
      <c r="K2221" s="98">
        <f t="shared" si="4"/>
        <v>-0.05809753782</v>
      </c>
      <c r="L2221" s="98">
        <f t="shared" si="35"/>
        <v>0.09129603061</v>
      </c>
    </row>
    <row r="2222" ht="15.0" customHeight="1">
      <c r="A2222" s="20" t="s">
        <v>631</v>
      </c>
      <c r="B2222" s="29" t="s">
        <v>2594</v>
      </c>
      <c r="C2222" s="50">
        <v>25404.0</v>
      </c>
      <c r="D2222" s="50">
        <v>41702.0</v>
      </c>
      <c r="E2222" s="98">
        <f t="shared" si="34"/>
        <v>0.6415525114</v>
      </c>
      <c r="F2222" s="50">
        <v>38921.0</v>
      </c>
      <c r="G2222" s="98">
        <f t="shared" si="2"/>
        <v>-0.06668744904</v>
      </c>
      <c r="H2222" s="50">
        <v>41733.0</v>
      </c>
      <c r="I2222" s="98">
        <f t="shared" si="3"/>
        <v>0.07224891447</v>
      </c>
      <c r="J2222" s="50">
        <v>41546.0</v>
      </c>
      <c r="K2222" s="98">
        <f t="shared" si="4"/>
        <v>-0.004480866461</v>
      </c>
      <c r="L2222" s="98">
        <f t="shared" si="35"/>
        <v>0.6354117462</v>
      </c>
    </row>
    <row r="2223" ht="15.0" customHeight="1">
      <c r="A2223" s="20" t="s">
        <v>204</v>
      </c>
      <c r="B2223" s="29" t="s">
        <v>2594</v>
      </c>
      <c r="C2223" s="50">
        <v>26763.0</v>
      </c>
      <c r="D2223" s="50">
        <v>26932.0</v>
      </c>
      <c r="E2223" s="98">
        <f t="shared" si="34"/>
        <v>0.006314688189</v>
      </c>
      <c r="F2223" s="50">
        <v>26373.0</v>
      </c>
      <c r="G2223" s="98">
        <f t="shared" si="2"/>
        <v>-0.02075597802</v>
      </c>
      <c r="H2223" s="50">
        <v>26015.0</v>
      </c>
      <c r="I2223" s="98">
        <f t="shared" si="3"/>
        <v>-0.01357448906</v>
      </c>
      <c r="J2223" s="50">
        <v>27850.0</v>
      </c>
      <c r="K2223" s="98">
        <f t="shared" si="4"/>
        <v>0.0705362291</v>
      </c>
      <c r="L2223" s="98">
        <f t="shared" si="35"/>
        <v>0.04061577551</v>
      </c>
    </row>
    <row r="2224" ht="15.0" customHeight="1">
      <c r="A2224" s="20" t="s">
        <v>521</v>
      </c>
      <c r="B2224" s="29" t="s">
        <v>2594</v>
      </c>
      <c r="C2224" s="50">
        <v>35196.0</v>
      </c>
      <c r="D2224" s="50">
        <v>33631.0</v>
      </c>
      <c r="E2224" s="98">
        <f t="shared" si="34"/>
        <v>-0.04446528015</v>
      </c>
      <c r="F2224" s="50">
        <v>36984.0</v>
      </c>
      <c r="G2224" s="98">
        <f t="shared" si="2"/>
        <v>0.09969968184</v>
      </c>
      <c r="H2224" s="50">
        <v>37416.0</v>
      </c>
      <c r="I2224" s="98">
        <f t="shared" si="3"/>
        <v>0.0116807268</v>
      </c>
      <c r="J2224" s="50">
        <v>37862.0</v>
      </c>
      <c r="K2224" s="98">
        <f t="shared" si="4"/>
        <v>0.01192003421</v>
      </c>
      <c r="L2224" s="98">
        <f t="shared" si="35"/>
        <v>0.07574724401</v>
      </c>
    </row>
    <row r="2225" ht="15.0" customHeight="1">
      <c r="A2225" s="20" t="s">
        <v>2598</v>
      </c>
      <c r="B2225" s="29" t="s">
        <v>2599</v>
      </c>
      <c r="C2225" s="50">
        <v>15819.0</v>
      </c>
      <c r="D2225" s="50">
        <v>49003.0</v>
      </c>
      <c r="E2225" s="98">
        <f t="shared" si="34"/>
        <v>2.097730577</v>
      </c>
      <c r="F2225" s="50">
        <v>44046.0</v>
      </c>
      <c r="G2225" s="98">
        <f t="shared" si="2"/>
        <v>-0.101157072</v>
      </c>
      <c r="H2225" s="50">
        <v>45564.0</v>
      </c>
      <c r="I2225" s="98">
        <f t="shared" si="3"/>
        <v>0.03446396949</v>
      </c>
      <c r="J2225" s="50">
        <v>47844.0</v>
      </c>
      <c r="K2225" s="98">
        <f t="shared" si="4"/>
        <v>0.05003950487</v>
      </c>
      <c r="L2225" s="98">
        <f t="shared" si="35"/>
        <v>2.024464252</v>
      </c>
    </row>
    <row r="2226" ht="15.0" customHeight="1">
      <c r="A2226" s="20" t="s">
        <v>2600</v>
      </c>
      <c r="B2226" s="29" t="s">
        <v>2599</v>
      </c>
      <c r="C2226" s="50">
        <v>12373.0</v>
      </c>
      <c r="D2226" s="50">
        <v>324224.0</v>
      </c>
      <c r="E2226" s="98">
        <f t="shared" si="34"/>
        <v>25.20415421</v>
      </c>
      <c r="F2226" s="50">
        <v>363416.0</v>
      </c>
      <c r="G2226" s="98">
        <f t="shared" si="2"/>
        <v>0.120879392</v>
      </c>
      <c r="H2226" s="50">
        <v>390582.0</v>
      </c>
      <c r="I2226" s="98">
        <f t="shared" si="3"/>
        <v>0.07475179959</v>
      </c>
      <c r="J2226" s="50">
        <v>456627.0</v>
      </c>
      <c r="K2226" s="98">
        <f t="shared" si="4"/>
        <v>0.1690938138</v>
      </c>
      <c r="L2226" s="98">
        <f t="shared" si="35"/>
        <v>35.90511598</v>
      </c>
    </row>
    <row r="2227" ht="15.0" customHeight="1">
      <c r="A2227" s="20" t="s">
        <v>2601</v>
      </c>
      <c r="B2227" s="29" t="s">
        <v>2599</v>
      </c>
      <c r="C2227" s="50">
        <v>638.0</v>
      </c>
      <c r="D2227" s="50">
        <v>6755.0</v>
      </c>
      <c r="E2227" s="98">
        <f t="shared" si="34"/>
        <v>9.587774295</v>
      </c>
      <c r="F2227" s="50">
        <v>11368.0</v>
      </c>
      <c r="G2227" s="98">
        <f t="shared" si="2"/>
        <v>0.6829015544</v>
      </c>
      <c r="H2227" s="50">
        <v>20449.0</v>
      </c>
      <c r="I2227" s="98">
        <f t="shared" si="3"/>
        <v>0.7988212526</v>
      </c>
      <c r="J2227" s="50">
        <v>21848.0</v>
      </c>
      <c r="K2227" s="98">
        <f t="shared" si="4"/>
        <v>0.06841410338</v>
      </c>
      <c r="L2227" s="98">
        <f t="shared" si="35"/>
        <v>33.24451411</v>
      </c>
    </row>
    <row r="2228" ht="15.0" customHeight="1">
      <c r="A2228" s="20" t="s">
        <v>1431</v>
      </c>
      <c r="B2228" s="29" t="s">
        <v>2599</v>
      </c>
      <c r="C2228" s="50">
        <v>5490.0</v>
      </c>
      <c r="D2228" s="50">
        <v>26115.0</v>
      </c>
      <c r="E2228" s="98">
        <f t="shared" si="34"/>
        <v>3.756830601</v>
      </c>
      <c r="F2228" s="50">
        <v>32805.0</v>
      </c>
      <c r="G2228" s="98">
        <f t="shared" si="2"/>
        <v>0.2561746123</v>
      </c>
      <c r="H2228" s="50">
        <v>40316.0</v>
      </c>
      <c r="I2228" s="98">
        <f t="shared" si="3"/>
        <v>0.2289590002</v>
      </c>
      <c r="J2228" s="50">
        <v>49852.0</v>
      </c>
      <c r="K2228" s="98">
        <f t="shared" si="4"/>
        <v>0.2365314019</v>
      </c>
      <c r="L2228" s="98">
        <f t="shared" si="35"/>
        <v>8.080510018</v>
      </c>
    </row>
    <row r="2229" ht="15.0" customHeight="1">
      <c r="A2229" s="20" t="s">
        <v>2602</v>
      </c>
      <c r="B2229" s="29" t="s">
        <v>2599</v>
      </c>
      <c r="C2229" s="50">
        <v>2062.0</v>
      </c>
      <c r="D2229" s="50">
        <v>12561.0</v>
      </c>
      <c r="E2229" s="98">
        <f t="shared" si="34"/>
        <v>5.091658584</v>
      </c>
      <c r="F2229" s="50">
        <v>11791.0</v>
      </c>
      <c r="G2229" s="98">
        <f t="shared" si="2"/>
        <v>-0.06130085184</v>
      </c>
      <c r="H2229" s="50">
        <v>31906.0</v>
      </c>
      <c r="I2229" s="98">
        <f t="shared" si="3"/>
        <v>1.705962175</v>
      </c>
      <c r="J2229" s="50">
        <v>40155.0</v>
      </c>
      <c r="K2229" s="98">
        <f t="shared" si="4"/>
        <v>0.2585407133</v>
      </c>
      <c r="L2229" s="98">
        <f t="shared" si="35"/>
        <v>18.47381183</v>
      </c>
    </row>
    <row r="2230" ht="15.0" customHeight="1">
      <c r="A2230" s="20" t="s">
        <v>2603</v>
      </c>
      <c r="B2230" s="29" t="s">
        <v>2599</v>
      </c>
      <c r="C2230" s="50">
        <v>7014.0</v>
      </c>
      <c r="D2230" s="50">
        <v>49353.0</v>
      </c>
      <c r="E2230" s="98">
        <f t="shared" si="34"/>
        <v>6.03635586</v>
      </c>
      <c r="F2230" s="50">
        <v>46823.0</v>
      </c>
      <c r="G2230" s="98">
        <f t="shared" si="2"/>
        <v>-0.05126334772</v>
      </c>
      <c r="H2230" s="50">
        <v>41870.0</v>
      </c>
      <c r="I2230" s="98">
        <f t="shared" si="3"/>
        <v>-0.1057813468</v>
      </c>
      <c r="J2230" s="50">
        <v>39737.0</v>
      </c>
      <c r="K2230" s="98">
        <f t="shared" si="4"/>
        <v>-0.05094339623</v>
      </c>
      <c r="L2230" s="98">
        <f t="shared" si="35"/>
        <v>4.665383519</v>
      </c>
    </row>
    <row r="2231" ht="15.0" customHeight="1">
      <c r="A2231" s="20" t="s">
        <v>2604</v>
      </c>
      <c r="B2231" s="29" t="s">
        <v>2599</v>
      </c>
      <c r="C2231" s="50">
        <v>921.0</v>
      </c>
      <c r="D2231" s="50">
        <v>35590.0</v>
      </c>
      <c r="E2231" s="98">
        <f t="shared" si="34"/>
        <v>37.64277959</v>
      </c>
      <c r="F2231" s="50">
        <v>44745.0</v>
      </c>
      <c r="G2231" s="98">
        <f t="shared" si="2"/>
        <v>0.2572351784</v>
      </c>
      <c r="H2231" s="50">
        <v>59982.0</v>
      </c>
      <c r="I2231" s="98">
        <f t="shared" si="3"/>
        <v>0.3405296681</v>
      </c>
      <c r="J2231" s="50">
        <v>53166.0</v>
      </c>
      <c r="K2231" s="98">
        <f t="shared" si="4"/>
        <v>-0.1136340902</v>
      </c>
      <c r="L2231" s="98">
        <f t="shared" si="35"/>
        <v>56.72638436</v>
      </c>
    </row>
    <row r="2232" ht="15.0" customHeight="1">
      <c r="A2232" s="20" t="s">
        <v>2605</v>
      </c>
      <c r="B2232" s="29" t="s">
        <v>2599</v>
      </c>
      <c r="C2232" s="50">
        <v>1087.0</v>
      </c>
      <c r="D2232" s="50">
        <v>4704.0</v>
      </c>
      <c r="E2232" s="98">
        <f t="shared" si="34"/>
        <v>3.3275069</v>
      </c>
      <c r="F2232" s="50">
        <v>5489.0</v>
      </c>
      <c r="G2232" s="98">
        <f t="shared" si="2"/>
        <v>0.1668792517</v>
      </c>
      <c r="H2232" s="50">
        <v>5369.0</v>
      </c>
      <c r="I2232" s="98">
        <f t="shared" si="3"/>
        <v>-0.02186190563</v>
      </c>
      <c r="J2232" s="50">
        <v>6098.0</v>
      </c>
      <c r="K2232" s="98">
        <f t="shared" si="4"/>
        <v>0.1357794748</v>
      </c>
      <c r="L2232" s="98">
        <f t="shared" si="35"/>
        <v>4.609935603</v>
      </c>
    </row>
    <row r="2233" ht="15.0" customHeight="1">
      <c r="A2233" s="20" t="s">
        <v>1132</v>
      </c>
      <c r="B2233" s="29" t="s">
        <v>2599</v>
      </c>
      <c r="C2233" s="50">
        <v>1712.0</v>
      </c>
      <c r="D2233" s="50">
        <v>8337.0</v>
      </c>
      <c r="E2233" s="98">
        <f t="shared" si="34"/>
        <v>3.869742991</v>
      </c>
      <c r="F2233" s="50">
        <v>6557.0</v>
      </c>
      <c r="G2233" s="98">
        <f t="shared" si="2"/>
        <v>-0.2135060573</v>
      </c>
      <c r="H2233" s="50">
        <v>8346.0</v>
      </c>
      <c r="I2233" s="98">
        <f t="shared" si="3"/>
        <v>0.2728381882</v>
      </c>
      <c r="J2233" s="50">
        <v>8918.0</v>
      </c>
      <c r="K2233" s="98">
        <f t="shared" si="4"/>
        <v>0.06853582555</v>
      </c>
      <c r="L2233" s="98">
        <f t="shared" si="35"/>
        <v>4.20911215</v>
      </c>
    </row>
    <row r="2234" ht="15.0" customHeight="1">
      <c r="A2234" s="20" t="s">
        <v>2468</v>
      </c>
      <c r="B2234" s="29" t="s">
        <v>2599</v>
      </c>
      <c r="C2234" s="50">
        <v>6910.0</v>
      </c>
      <c r="D2234" s="50">
        <v>284638.0</v>
      </c>
      <c r="E2234" s="98">
        <f t="shared" si="34"/>
        <v>40.19218524</v>
      </c>
      <c r="F2234" s="50">
        <v>389273.0</v>
      </c>
      <c r="G2234" s="98">
        <f t="shared" si="2"/>
        <v>0.3676072766</v>
      </c>
      <c r="H2234" s="50">
        <v>463517.0</v>
      </c>
      <c r="I2234" s="98">
        <f t="shared" si="3"/>
        <v>0.1907247613</v>
      </c>
      <c r="J2234" s="50">
        <v>504980.0</v>
      </c>
      <c r="K2234" s="98">
        <f t="shared" si="4"/>
        <v>0.08945302977</v>
      </c>
      <c r="L2234" s="98">
        <f t="shared" si="35"/>
        <v>72.07959479</v>
      </c>
    </row>
    <row r="2235" ht="15.0" customHeight="1">
      <c r="A2235" s="20" t="s">
        <v>2606</v>
      </c>
      <c r="B2235" s="29" t="s">
        <v>2599</v>
      </c>
      <c r="C2235" s="50">
        <v>1738.0</v>
      </c>
      <c r="D2235" s="50">
        <v>17647.0</v>
      </c>
      <c r="E2235" s="98">
        <f t="shared" si="34"/>
        <v>9.153624856</v>
      </c>
      <c r="F2235" s="50">
        <v>33162.0</v>
      </c>
      <c r="G2235" s="98">
        <f t="shared" si="2"/>
        <v>0.879186264</v>
      </c>
      <c r="H2235" s="50">
        <v>30776.0</v>
      </c>
      <c r="I2235" s="98">
        <f t="shared" si="3"/>
        <v>-0.07194982209</v>
      </c>
      <c r="J2235" s="50">
        <v>44387.0</v>
      </c>
      <c r="K2235" s="98">
        <f t="shared" si="4"/>
        <v>0.4422602028</v>
      </c>
      <c r="L2235" s="98">
        <f t="shared" si="35"/>
        <v>24.53912543</v>
      </c>
    </row>
    <row r="2236" ht="15.0" customHeight="1">
      <c r="A2236" s="20" t="s">
        <v>916</v>
      </c>
      <c r="B2236" s="29" t="s">
        <v>2599</v>
      </c>
      <c r="C2236" s="50">
        <v>2600.0</v>
      </c>
      <c r="D2236" s="50">
        <v>32127.0</v>
      </c>
      <c r="E2236" s="98">
        <f t="shared" si="34"/>
        <v>11.35653846</v>
      </c>
      <c r="F2236" s="50">
        <v>36840.0</v>
      </c>
      <c r="G2236" s="98">
        <f t="shared" si="2"/>
        <v>0.1466990382</v>
      </c>
      <c r="H2236" s="50">
        <v>40034.0</v>
      </c>
      <c r="I2236" s="98">
        <f t="shared" si="3"/>
        <v>0.08669923996</v>
      </c>
      <c r="J2236" s="50">
        <v>41393.0</v>
      </c>
      <c r="K2236" s="98">
        <f t="shared" si="4"/>
        <v>0.03394614578</v>
      </c>
      <c r="L2236" s="98">
        <f t="shared" si="35"/>
        <v>14.92038462</v>
      </c>
    </row>
    <row r="2237" ht="15.0" customHeight="1">
      <c r="A2237" s="20" t="s">
        <v>1745</v>
      </c>
      <c r="B2237" s="29" t="s">
        <v>2599</v>
      </c>
      <c r="C2237" s="50">
        <v>639.0</v>
      </c>
      <c r="D2237" s="50">
        <v>5156.0</v>
      </c>
      <c r="E2237" s="98">
        <f t="shared" si="34"/>
        <v>7.06885759</v>
      </c>
      <c r="F2237" s="50">
        <v>4919.0</v>
      </c>
      <c r="G2237" s="98">
        <f t="shared" si="2"/>
        <v>-0.04596586501</v>
      </c>
      <c r="H2237" s="50">
        <v>10060.0</v>
      </c>
      <c r="I2237" s="98">
        <f t="shared" si="3"/>
        <v>1.045131124</v>
      </c>
      <c r="J2237" s="50">
        <v>11603.0</v>
      </c>
      <c r="K2237" s="98">
        <f t="shared" si="4"/>
        <v>0.1533797217</v>
      </c>
      <c r="L2237" s="98">
        <f t="shared" si="35"/>
        <v>17.15805947</v>
      </c>
    </row>
    <row r="2238" ht="15.0" customHeight="1">
      <c r="A2238" s="20" t="s">
        <v>2607</v>
      </c>
      <c r="B2238" s="29" t="s">
        <v>2599</v>
      </c>
      <c r="C2238" s="50">
        <v>1645.0</v>
      </c>
      <c r="D2238" s="50">
        <v>12532.0</v>
      </c>
      <c r="E2238" s="98">
        <f t="shared" si="34"/>
        <v>6.618237082</v>
      </c>
      <c r="F2238" s="50">
        <v>14891.0</v>
      </c>
      <c r="G2238" s="98">
        <f t="shared" si="2"/>
        <v>0.1882381104</v>
      </c>
      <c r="H2238" s="50">
        <v>14970.0</v>
      </c>
      <c r="I2238" s="98">
        <f t="shared" si="3"/>
        <v>0.005305217917</v>
      </c>
      <c r="J2238" s="50">
        <v>15928.0</v>
      </c>
      <c r="K2238" s="98">
        <f t="shared" si="4"/>
        <v>0.06399465598</v>
      </c>
      <c r="L2238" s="98">
        <f t="shared" si="35"/>
        <v>8.682674772</v>
      </c>
    </row>
    <row r="2239" ht="15.0" customHeight="1">
      <c r="A2239" s="20" t="s">
        <v>2228</v>
      </c>
      <c r="B2239" s="29" t="s">
        <v>2599</v>
      </c>
      <c r="C2239" s="50">
        <v>3319.0</v>
      </c>
      <c r="D2239" s="50">
        <v>120812.0</v>
      </c>
      <c r="E2239" s="98">
        <f t="shared" si="34"/>
        <v>35.40012052</v>
      </c>
      <c r="F2239" s="50">
        <v>144127.0</v>
      </c>
      <c r="G2239" s="98">
        <f t="shared" si="2"/>
        <v>0.1929857961</v>
      </c>
      <c r="H2239" s="50">
        <v>163842.0</v>
      </c>
      <c r="I2239" s="98">
        <f t="shared" si="3"/>
        <v>0.1367890819</v>
      </c>
      <c r="J2239" s="50">
        <v>182081.0</v>
      </c>
      <c r="K2239" s="98">
        <f t="shared" si="4"/>
        <v>0.1113206626</v>
      </c>
      <c r="L2239" s="98">
        <f t="shared" si="35"/>
        <v>53.86019886</v>
      </c>
    </row>
    <row r="2240" ht="15.0" customHeight="1">
      <c r="A2240" s="20" t="s">
        <v>2536</v>
      </c>
      <c r="B2240" s="29" t="s">
        <v>2599</v>
      </c>
      <c r="C2240" s="50">
        <v>948.0</v>
      </c>
      <c r="D2240" s="50">
        <v>3603.0</v>
      </c>
      <c r="E2240" s="98">
        <f t="shared" si="34"/>
        <v>2.800632911</v>
      </c>
      <c r="F2240" s="50">
        <v>3605.0</v>
      </c>
      <c r="G2240" s="98">
        <f t="shared" si="2"/>
        <v>0.0005550929781</v>
      </c>
      <c r="H2240" s="50">
        <v>3097.0</v>
      </c>
      <c r="I2240" s="98">
        <f t="shared" si="3"/>
        <v>-0.1409153953</v>
      </c>
      <c r="J2240" s="50">
        <v>3157.0</v>
      </c>
      <c r="K2240" s="98">
        <f t="shared" si="4"/>
        <v>0.01937358734</v>
      </c>
      <c r="L2240" s="98">
        <f t="shared" si="35"/>
        <v>2.330168776</v>
      </c>
    </row>
    <row r="2241" ht="15.0" customHeight="1">
      <c r="A2241" s="20" t="s">
        <v>2608</v>
      </c>
      <c r="B2241" s="29" t="s">
        <v>2599</v>
      </c>
      <c r="C2241" s="50">
        <v>809.0</v>
      </c>
      <c r="D2241" s="50">
        <v>2887.0</v>
      </c>
      <c r="E2241" s="98">
        <f t="shared" si="34"/>
        <v>2.568603214</v>
      </c>
      <c r="F2241" s="50">
        <v>2357.0</v>
      </c>
      <c r="G2241" s="98">
        <f t="shared" si="2"/>
        <v>-0.1835815726</v>
      </c>
      <c r="H2241" s="50">
        <v>2891.0</v>
      </c>
      <c r="I2241" s="98">
        <f t="shared" si="3"/>
        <v>0.2265591854</v>
      </c>
      <c r="J2241" s="50">
        <v>4633.0</v>
      </c>
      <c r="K2241" s="98">
        <f t="shared" si="4"/>
        <v>0.6025596679</v>
      </c>
      <c r="L2241" s="98">
        <f t="shared" si="35"/>
        <v>4.726823239</v>
      </c>
    </row>
    <row r="2242" ht="15.0" customHeight="1">
      <c r="A2242" s="20" t="s">
        <v>2609</v>
      </c>
      <c r="B2242" s="29" t="s">
        <v>2599</v>
      </c>
      <c r="C2242" s="50">
        <v>1387.0</v>
      </c>
      <c r="D2242" s="50">
        <v>59209.0</v>
      </c>
      <c r="E2242" s="98">
        <f t="shared" si="34"/>
        <v>41.68853641</v>
      </c>
      <c r="F2242" s="50">
        <v>67690.0</v>
      </c>
      <c r="G2242" s="98">
        <f t="shared" si="2"/>
        <v>0.143238359</v>
      </c>
      <c r="H2242" s="50">
        <v>78861.0</v>
      </c>
      <c r="I2242" s="98">
        <f t="shared" si="3"/>
        <v>0.1650317624</v>
      </c>
      <c r="J2242" s="50">
        <v>88754.0</v>
      </c>
      <c r="K2242" s="98">
        <f t="shared" si="4"/>
        <v>0.1254485741</v>
      </c>
      <c r="L2242" s="98">
        <f t="shared" si="35"/>
        <v>62.98990627</v>
      </c>
    </row>
    <row r="2243" ht="15.0" customHeight="1">
      <c r="A2243" s="20" t="s">
        <v>1185</v>
      </c>
      <c r="B2243" s="29" t="s">
        <v>2599</v>
      </c>
      <c r="C2243" s="50">
        <v>3270.0</v>
      </c>
      <c r="D2243" s="50">
        <v>17581.0</v>
      </c>
      <c r="E2243" s="98">
        <f t="shared" si="34"/>
        <v>4.376452599</v>
      </c>
      <c r="F2243" s="50">
        <v>22366.0</v>
      </c>
      <c r="G2243" s="98">
        <f t="shared" si="2"/>
        <v>0.2721688186</v>
      </c>
      <c r="H2243" s="50">
        <v>31351.0</v>
      </c>
      <c r="I2243" s="98">
        <f t="shared" si="3"/>
        <v>0.4017258339</v>
      </c>
      <c r="J2243" s="50">
        <v>37285.0</v>
      </c>
      <c r="K2243" s="98">
        <f t="shared" si="4"/>
        <v>0.1892762591</v>
      </c>
      <c r="L2243" s="98">
        <f t="shared" si="35"/>
        <v>10.40214067</v>
      </c>
    </row>
    <row r="2244" ht="15.0" customHeight="1">
      <c r="A2244" s="20" t="s">
        <v>2610</v>
      </c>
      <c r="B2244" s="29" t="s">
        <v>2599</v>
      </c>
      <c r="C2244" s="50">
        <v>1598.0</v>
      </c>
      <c r="D2244" s="50">
        <v>3285.0</v>
      </c>
      <c r="E2244" s="98">
        <f t="shared" si="34"/>
        <v>1.055694618</v>
      </c>
      <c r="F2244" s="50">
        <v>3472.0</v>
      </c>
      <c r="G2244" s="98">
        <f t="shared" si="2"/>
        <v>0.05692541857</v>
      </c>
      <c r="H2244" s="50">
        <v>3862.0</v>
      </c>
      <c r="I2244" s="98">
        <f t="shared" si="3"/>
        <v>0.1123271889</v>
      </c>
      <c r="J2244" s="50">
        <v>4286.0</v>
      </c>
      <c r="K2244" s="98">
        <f t="shared" si="4"/>
        <v>0.1097876748</v>
      </c>
      <c r="L2244" s="98">
        <f t="shared" si="35"/>
        <v>1.682102628</v>
      </c>
    </row>
    <row r="2245" ht="15.0" customHeight="1">
      <c r="A2245" s="20" t="s">
        <v>2611</v>
      </c>
      <c r="B2245" s="29" t="s">
        <v>2599</v>
      </c>
      <c r="C2245" s="50">
        <v>3137.0</v>
      </c>
      <c r="D2245" s="50">
        <v>78752.0</v>
      </c>
      <c r="E2245" s="98">
        <f t="shared" si="34"/>
        <v>24.10423972</v>
      </c>
      <c r="F2245" s="50">
        <v>83973.0</v>
      </c>
      <c r="G2245" s="98">
        <f t="shared" si="2"/>
        <v>0.06629672897</v>
      </c>
      <c r="H2245" s="50">
        <v>94270.0</v>
      </c>
      <c r="I2245" s="98">
        <f t="shared" si="3"/>
        <v>0.1226227478</v>
      </c>
      <c r="J2245" s="50">
        <v>98005.0</v>
      </c>
      <c r="K2245" s="98">
        <f t="shared" si="4"/>
        <v>0.03962023974</v>
      </c>
      <c r="L2245" s="98">
        <f t="shared" si="35"/>
        <v>30.24163213</v>
      </c>
    </row>
    <row r="2246" ht="15.0" customHeight="1">
      <c r="A2246" s="20" t="s">
        <v>528</v>
      </c>
      <c r="B2246" s="29" t="s">
        <v>2612</v>
      </c>
      <c r="C2246" s="50">
        <v>6741.0</v>
      </c>
      <c r="D2246" s="50">
        <v>8604.0</v>
      </c>
      <c r="E2246" s="98">
        <f t="shared" si="34"/>
        <v>0.2763684913</v>
      </c>
      <c r="F2246" s="50">
        <v>9287.0</v>
      </c>
      <c r="G2246" s="98">
        <f t="shared" si="2"/>
        <v>0.07938168294</v>
      </c>
      <c r="H2246" s="50">
        <v>8003.0</v>
      </c>
      <c r="I2246" s="98">
        <f t="shared" si="3"/>
        <v>-0.1382577797</v>
      </c>
      <c r="J2246" s="50">
        <v>8449.0</v>
      </c>
      <c r="K2246" s="98">
        <f t="shared" si="4"/>
        <v>0.05572910159</v>
      </c>
      <c r="L2246" s="98">
        <f t="shared" si="35"/>
        <v>0.2533748702</v>
      </c>
    </row>
    <row r="2247" ht="15.0" customHeight="1">
      <c r="A2247" s="20" t="s">
        <v>2613</v>
      </c>
      <c r="B2247" s="29" t="s">
        <v>2612</v>
      </c>
      <c r="C2247" s="50">
        <v>33967.0</v>
      </c>
      <c r="D2247" s="50">
        <v>201352.0</v>
      </c>
      <c r="E2247" s="98">
        <f t="shared" si="34"/>
        <v>4.927871169</v>
      </c>
      <c r="F2247" s="50">
        <v>223092.0</v>
      </c>
      <c r="G2247" s="98">
        <f t="shared" si="2"/>
        <v>0.107970122</v>
      </c>
      <c r="H2247" s="50">
        <v>220120.0</v>
      </c>
      <c r="I2247" s="98">
        <f t="shared" si="3"/>
        <v>-0.01332185825</v>
      </c>
      <c r="J2247" s="50">
        <v>235932.0</v>
      </c>
      <c r="K2247" s="98">
        <f t="shared" si="4"/>
        <v>0.07183354534</v>
      </c>
      <c r="L2247" s="98">
        <f t="shared" si="35"/>
        <v>5.945918097</v>
      </c>
    </row>
    <row r="2248" ht="15.0" customHeight="1">
      <c r="A2248" s="20" t="s">
        <v>2614</v>
      </c>
      <c r="B2248" s="29" t="s">
        <v>2612</v>
      </c>
      <c r="C2248" s="50">
        <v>7024.0</v>
      </c>
      <c r="D2248" s="50">
        <v>29114.0</v>
      </c>
      <c r="E2248" s="98">
        <f t="shared" si="34"/>
        <v>3.144931663</v>
      </c>
      <c r="F2248" s="50">
        <v>34281.0</v>
      </c>
      <c r="G2248" s="98">
        <f t="shared" si="2"/>
        <v>0.1774747544</v>
      </c>
      <c r="H2248" s="50">
        <v>34301.0</v>
      </c>
      <c r="I2248" s="98">
        <f t="shared" si="3"/>
        <v>0.0005834135527</v>
      </c>
      <c r="J2248" s="50">
        <v>34289.0</v>
      </c>
      <c r="K2248" s="98">
        <f t="shared" si="4"/>
        <v>-0.0003498440279</v>
      </c>
      <c r="L2248" s="98">
        <f t="shared" si="35"/>
        <v>3.881691344</v>
      </c>
    </row>
    <row r="2249" ht="15.0" customHeight="1">
      <c r="A2249" s="20" t="s">
        <v>1725</v>
      </c>
      <c r="B2249" s="29" t="s">
        <v>2612</v>
      </c>
      <c r="C2249" s="50">
        <v>34078.0</v>
      </c>
      <c r="D2249" s="50">
        <v>54098.0</v>
      </c>
      <c r="E2249" s="98">
        <f t="shared" si="34"/>
        <v>0.5874757908</v>
      </c>
      <c r="F2249" s="50">
        <v>61889.0</v>
      </c>
      <c r="G2249" s="98">
        <f t="shared" si="2"/>
        <v>0.1440164147</v>
      </c>
      <c r="H2249" s="50">
        <v>70249.0</v>
      </c>
      <c r="I2249" s="98">
        <f t="shared" si="3"/>
        <v>0.1350805474</v>
      </c>
      <c r="J2249" s="50">
        <v>83109.0</v>
      </c>
      <c r="K2249" s="98">
        <f t="shared" si="4"/>
        <v>0.1830631041</v>
      </c>
      <c r="L2249" s="98">
        <f t="shared" si="35"/>
        <v>1.438787488</v>
      </c>
    </row>
    <row r="2250" ht="15.0" customHeight="1">
      <c r="A2250" s="20" t="s">
        <v>49</v>
      </c>
      <c r="B2250" s="29" t="s">
        <v>2612</v>
      </c>
      <c r="C2250" s="50">
        <v>15528.0</v>
      </c>
      <c r="D2250" s="50">
        <v>16006.0</v>
      </c>
      <c r="E2250" s="98">
        <f t="shared" si="34"/>
        <v>0.03078310149</v>
      </c>
      <c r="F2250" s="50">
        <v>15615.0</v>
      </c>
      <c r="G2250" s="98">
        <f t="shared" si="2"/>
        <v>-0.02442833937</v>
      </c>
      <c r="H2250" s="50">
        <v>15330.0</v>
      </c>
      <c r="I2250" s="98">
        <f t="shared" si="3"/>
        <v>-0.01825168108</v>
      </c>
      <c r="J2250" s="50">
        <v>16090.0</v>
      </c>
      <c r="K2250" s="98">
        <f t="shared" si="4"/>
        <v>0.04957599478</v>
      </c>
      <c r="L2250" s="98">
        <f t="shared" si="35"/>
        <v>0.03619268418</v>
      </c>
    </row>
    <row r="2251" ht="15.0" customHeight="1">
      <c r="A2251" s="20" t="s">
        <v>2615</v>
      </c>
      <c r="B2251" s="29" t="s">
        <v>2612</v>
      </c>
      <c r="C2251" s="50">
        <v>3140.0</v>
      </c>
      <c r="D2251" s="50">
        <v>17222.0</v>
      </c>
      <c r="E2251" s="98">
        <f t="shared" si="34"/>
        <v>4.484713376</v>
      </c>
      <c r="F2251" s="50">
        <v>22112.0</v>
      </c>
      <c r="G2251" s="98">
        <f t="shared" si="2"/>
        <v>0.2839391476</v>
      </c>
      <c r="H2251" s="50">
        <v>21336.0</v>
      </c>
      <c r="I2251" s="98">
        <f t="shared" si="3"/>
        <v>-0.03509406657</v>
      </c>
      <c r="J2251" s="50">
        <v>23878.0</v>
      </c>
      <c r="K2251" s="98">
        <f t="shared" si="4"/>
        <v>0.1191413573</v>
      </c>
      <c r="L2251" s="98">
        <f t="shared" si="35"/>
        <v>6.604458599</v>
      </c>
    </row>
    <row r="2252" ht="15.0" customHeight="1">
      <c r="A2252" s="20" t="s">
        <v>2616</v>
      </c>
      <c r="B2252" s="29" t="s">
        <v>2612</v>
      </c>
      <c r="C2252" s="50">
        <v>16632.0</v>
      </c>
      <c r="D2252" s="50">
        <v>16701.0</v>
      </c>
      <c r="E2252" s="98">
        <f t="shared" si="34"/>
        <v>0.004148629149</v>
      </c>
      <c r="F2252" s="50">
        <v>17228.0</v>
      </c>
      <c r="G2252" s="98">
        <f t="shared" si="2"/>
        <v>0.03155499671</v>
      </c>
      <c r="H2252" s="50">
        <v>16848.0</v>
      </c>
      <c r="I2252" s="98">
        <f t="shared" si="3"/>
        <v>-0.02205711632</v>
      </c>
      <c r="J2252" s="50">
        <v>17618.0</v>
      </c>
      <c r="K2252" s="98">
        <f t="shared" si="4"/>
        <v>0.04570275404</v>
      </c>
      <c r="L2252" s="98">
        <f t="shared" si="35"/>
        <v>0.05928330928</v>
      </c>
    </row>
    <row r="2253" ht="15.0" customHeight="1">
      <c r="A2253" s="20" t="s">
        <v>2617</v>
      </c>
      <c r="B2253" s="29" t="s">
        <v>2612</v>
      </c>
      <c r="C2253" s="50">
        <v>16276.0</v>
      </c>
      <c r="D2253" s="50">
        <v>63285.0</v>
      </c>
      <c r="E2253" s="98">
        <f t="shared" si="34"/>
        <v>2.888240354</v>
      </c>
      <c r="F2253" s="50">
        <v>79645.0</v>
      </c>
      <c r="G2253" s="98">
        <f t="shared" si="2"/>
        <v>0.2585130758</v>
      </c>
      <c r="H2253" s="50">
        <v>79585.0</v>
      </c>
      <c r="I2253" s="98">
        <f t="shared" si="3"/>
        <v>-0.0007533429594</v>
      </c>
      <c r="J2253" s="50">
        <v>88447.0</v>
      </c>
      <c r="K2253" s="98">
        <f t="shared" si="4"/>
        <v>0.1113526418</v>
      </c>
      <c r="L2253" s="98">
        <f t="shared" si="35"/>
        <v>4.434197592</v>
      </c>
    </row>
    <row r="2254" ht="15.0" customHeight="1">
      <c r="A2254" s="20" t="s">
        <v>1431</v>
      </c>
      <c r="B2254" s="29" t="s">
        <v>2612</v>
      </c>
      <c r="C2254" s="50">
        <v>10715.0</v>
      </c>
      <c r="D2254" s="50">
        <v>30074.0</v>
      </c>
      <c r="E2254" s="98">
        <f t="shared" si="34"/>
        <v>1.806719552</v>
      </c>
      <c r="F2254" s="50">
        <v>35120.0</v>
      </c>
      <c r="G2254" s="98">
        <f t="shared" si="2"/>
        <v>0.1677861276</v>
      </c>
      <c r="H2254" s="50">
        <v>34165.0</v>
      </c>
      <c r="I2254" s="98">
        <f t="shared" si="3"/>
        <v>-0.02719248292</v>
      </c>
      <c r="J2254" s="50">
        <v>33972.0</v>
      </c>
      <c r="K2254" s="98">
        <f t="shared" si="4"/>
        <v>-0.005649056052</v>
      </c>
      <c r="L2254" s="98">
        <f t="shared" si="35"/>
        <v>2.170508633</v>
      </c>
    </row>
    <row r="2255" ht="15.0" customHeight="1">
      <c r="A2255" s="20" t="s">
        <v>341</v>
      </c>
      <c r="B2255" s="29" t="s">
        <v>2612</v>
      </c>
      <c r="C2255" s="50">
        <v>28065.0</v>
      </c>
      <c r="D2255" s="50">
        <v>31129.0</v>
      </c>
      <c r="E2255" s="98">
        <f t="shared" si="34"/>
        <v>0.1091751292</v>
      </c>
      <c r="F2255" s="50">
        <v>30468.0</v>
      </c>
      <c r="G2255" s="98">
        <f t="shared" si="2"/>
        <v>-0.0212342189</v>
      </c>
      <c r="H2255" s="50">
        <v>30503.0</v>
      </c>
      <c r="I2255" s="98">
        <f t="shared" si="3"/>
        <v>0.001148746226</v>
      </c>
      <c r="J2255" s="50">
        <v>32517.0</v>
      </c>
      <c r="K2255" s="98">
        <f t="shared" si="4"/>
        <v>0.0660262925</v>
      </c>
      <c r="L2255" s="98">
        <f t="shared" si="35"/>
        <v>0.1586317477</v>
      </c>
    </row>
    <row r="2256" ht="15.0" customHeight="1">
      <c r="A2256" s="20" t="s">
        <v>472</v>
      </c>
      <c r="B2256" s="29" t="s">
        <v>2612</v>
      </c>
      <c r="C2256" s="50">
        <v>15644.0</v>
      </c>
      <c r="D2256" s="50">
        <v>16288.0</v>
      </c>
      <c r="E2256" s="98">
        <f t="shared" si="34"/>
        <v>0.04116594221</v>
      </c>
      <c r="F2256" s="50">
        <v>16772.0</v>
      </c>
      <c r="G2256" s="98">
        <f t="shared" si="2"/>
        <v>0.0297151277</v>
      </c>
      <c r="H2256" s="50">
        <v>16781.0</v>
      </c>
      <c r="I2256" s="98">
        <f t="shared" si="3"/>
        <v>0.0005366086334</v>
      </c>
      <c r="J2256" s="50">
        <v>18328.0</v>
      </c>
      <c r="K2256" s="98">
        <f t="shared" si="4"/>
        <v>0.09218759311</v>
      </c>
      <c r="L2256" s="98">
        <f t="shared" si="35"/>
        <v>0.1715673741</v>
      </c>
    </row>
    <row r="2257" ht="15.0" customHeight="1">
      <c r="A2257" s="20" t="s">
        <v>2618</v>
      </c>
      <c r="B2257" s="29" t="s">
        <v>2612</v>
      </c>
      <c r="C2257" s="50">
        <v>53233.0</v>
      </c>
      <c r="D2257" s="50">
        <v>77435.0</v>
      </c>
      <c r="E2257" s="98">
        <f t="shared" si="34"/>
        <v>0.4546427968</v>
      </c>
      <c r="F2257" s="50">
        <v>89432.0</v>
      </c>
      <c r="G2257" s="98">
        <f t="shared" si="2"/>
        <v>0.1549299412</v>
      </c>
      <c r="H2257" s="50">
        <v>112737.0</v>
      </c>
      <c r="I2257" s="98">
        <f t="shared" si="3"/>
        <v>0.2605890509</v>
      </c>
      <c r="J2257" s="50">
        <v>130060.0</v>
      </c>
      <c r="K2257" s="98">
        <f t="shared" si="4"/>
        <v>0.153658515</v>
      </c>
      <c r="L2257" s="98">
        <f t="shared" si="35"/>
        <v>1.44322131</v>
      </c>
    </row>
    <row r="2258" ht="15.0" customHeight="1">
      <c r="A2258" s="20" t="s">
        <v>1613</v>
      </c>
      <c r="B2258" s="29" t="s">
        <v>2612</v>
      </c>
      <c r="C2258" s="50">
        <v>45931.0</v>
      </c>
      <c r="D2258" s="50">
        <v>47436.0</v>
      </c>
      <c r="E2258" s="98">
        <f t="shared" si="34"/>
        <v>0.03276654112</v>
      </c>
      <c r="F2258" s="50">
        <v>49742.0</v>
      </c>
      <c r="G2258" s="98">
        <f t="shared" si="2"/>
        <v>0.04861286786</v>
      </c>
      <c r="H2258" s="50">
        <v>52092.0</v>
      </c>
      <c r="I2258" s="98">
        <f t="shared" si="3"/>
        <v>0.04724377789</v>
      </c>
      <c r="J2258" s="50">
        <v>54280.0</v>
      </c>
      <c r="K2258" s="98">
        <f t="shared" si="4"/>
        <v>0.04200261077</v>
      </c>
      <c r="L2258" s="98">
        <f t="shared" si="35"/>
        <v>0.181772659</v>
      </c>
    </row>
    <row r="2259" ht="15.0" customHeight="1">
      <c r="A2259" s="20" t="s">
        <v>2619</v>
      </c>
      <c r="B2259" s="29" t="s">
        <v>2612</v>
      </c>
      <c r="C2259" s="50">
        <v>11645.0</v>
      </c>
      <c r="D2259" s="50">
        <v>18711.0</v>
      </c>
      <c r="E2259" s="98">
        <f t="shared" si="34"/>
        <v>0.6067840275</v>
      </c>
      <c r="F2259" s="50">
        <v>19073.0</v>
      </c>
      <c r="G2259" s="98">
        <f t="shared" si="2"/>
        <v>0.01934690824</v>
      </c>
      <c r="H2259" s="50">
        <v>18182.0</v>
      </c>
      <c r="I2259" s="98">
        <f t="shared" si="3"/>
        <v>-0.04671525193</v>
      </c>
      <c r="J2259" s="50">
        <v>19095.0</v>
      </c>
      <c r="K2259" s="98">
        <f t="shared" si="4"/>
        <v>0.05021449786</v>
      </c>
      <c r="L2259" s="98">
        <f t="shared" si="35"/>
        <v>0.6397595535</v>
      </c>
    </row>
    <row r="2260" ht="15.0" customHeight="1">
      <c r="A2260" s="20" t="s">
        <v>1530</v>
      </c>
      <c r="B2260" s="29" t="s">
        <v>2612</v>
      </c>
      <c r="C2260" s="50">
        <v>655.0</v>
      </c>
      <c r="D2260" s="50">
        <v>47422.0</v>
      </c>
      <c r="E2260" s="98">
        <f t="shared" si="34"/>
        <v>71.4</v>
      </c>
      <c r="F2260" s="50">
        <v>49771.0</v>
      </c>
      <c r="G2260" s="98">
        <f t="shared" si="2"/>
        <v>0.04953397157</v>
      </c>
      <c r="H2260" s="50">
        <v>46583.0</v>
      </c>
      <c r="I2260" s="98">
        <f t="shared" si="3"/>
        <v>-0.06405336441</v>
      </c>
      <c r="J2260" s="50">
        <v>47119.0</v>
      </c>
      <c r="K2260" s="98">
        <f t="shared" si="4"/>
        <v>0.01150634352</v>
      </c>
      <c r="L2260" s="98">
        <f t="shared" si="35"/>
        <v>70.93740458</v>
      </c>
    </row>
    <row r="2261" ht="15.0" customHeight="1">
      <c r="A2261" s="20" t="s">
        <v>2620</v>
      </c>
      <c r="B2261" s="29" t="s">
        <v>2612</v>
      </c>
      <c r="C2261" s="50">
        <v>16817.0</v>
      </c>
      <c r="D2261" s="50">
        <v>25260.0</v>
      </c>
      <c r="E2261" s="98">
        <f t="shared" si="34"/>
        <v>0.5020514955</v>
      </c>
      <c r="F2261" s="50">
        <v>26970.0</v>
      </c>
      <c r="G2261" s="98">
        <f t="shared" si="2"/>
        <v>0.067695962</v>
      </c>
      <c r="H2261" s="50">
        <v>27037.0</v>
      </c>
      <c r="I2261" s="98">
        <f t="shared" si="3"/>
        <v>0.00248424175</v>
      </c>
      <c r="J2261" s="50">
        <v>27375.0</v>
      </c>
      <c r="K2261" s="98">
        <f t="shared" si="4"/>
        <v>0.01250138699</v>
      </c>
      <c r="L2261" s="98">
        <f t="shared" si="35"/>
        <v>0.6278170898</v>
      </c>
    </row>
    <row r="2262" ht="15.0" customHeight="1">
      <c r="A2262" s="20" t="s">
        <v>2621</v>
      </c>
      <c r="B2262" s="29" t="s">
        <v>2612</v>
      </c>
      <c r="C2262" s="50">
        <v>19993.0</v>
      </c>
      <c r="D2262" s="50">
        <v>32721.0</v>
      </c>
      <c r="E2262" s="98">
        <f t="shared" si="34"/>
        <v>0.636622818</v>
      </c>
      <c r="F2262" s="50">
        <v>35771.0</v>
      </c>
      <c r="G2262" s="98">
        <f t="shared" si="2"/>
        <v>0.09321231014</v>
      </c>
      <c r="H2262" s="50">
        <v>41082.0</v>
      </c>
      <c r="I2262" s="98">
        <f t="shared" si="3"/>
        <v>0.1484722261</v>
      </c>
      <c r="J2262" s="50">
        <v>46999.0</v>
      </c>
      <c r="K2262" s="98">
        <f t="shared" si="4"/>
        <v>0.1440290151</v>
      </c>
      <c r="L2262" s="98">
        <f t="shared" si="35"/>
        <v>1.35077277</v>
      </c>
    </row>
    <row r="2263" ht="15.0" customHeight="1">
      <c r="A2263" s="20" t="s">
        <v>2622</v>
      </c>
      <c r="B2263" s="29" t="s">
        <v>2612</v>
      </c>
      <c r="C2263" s="50">
        <v>46850.0</v>
      </c>
      <c r="D2263" s="50">
        <v>51610.0</v>
      </c>
      <c r="E2263" s="98">
        <f t="shared" si="34"/>
        <v>0.1016008538</v>
      </c>
      <c r="F2263" s="50">
        <v>56119.0</v>
      </c>
      <c r="G2263" s="98">
        <f t="shared" si="2"/>
        <v>0.08736678938</v>
      </c>
      <c r="H2263" s="50">
        <v>59883.0</v>
      </c>
      <c r="I2263" s="98">
        <f t="shared" si="3"/>
        <v>0.06707175823</v>
      </c>
      <c r="J2263" s="50">
        <v>62353.0</v>
      </c>
      <c r="K2263" s="98">
        <f t="shared" si="4"/>
        <v>0.04124709851</v>
      </c>
      <c r="L2263" s="98">
        <f t="shared" si="35"/>
        <v>0.3309071505</v>
      </c>
    </row>
    <row r="2264" ht="15.0" customHeight="1">
      <c r="A2264" s="20" t="s">
        <v>1440</v>
      </c>
      <c r="B2264" s="29" t="s">
        <v>2612</v>
      </c>
      <c r="C2264" s="50">
        <v>37852.0</v>
      </c>
      <c r="D2264" s="50">
        <v>39007.0</v>
      </c>
      <c r="E2264" s="98">
        <f t="shared" si="34"/>
        <v>0.0305135792</v>
      </c>
      <c r="F2264" s="50">
        <v>39044.0</v>
      </c>
      <c r="G2264" s="98">
        <f t="shared" si="2"/>
        <v>0.0009485476966</v>
      </c>
      <c r="H2264" s="50">
        <v>38469.0</v>
      </c>
      <c r="I2264" s="98">
        <f t="shared" si="3"/>
        <v>-0.0147269747</v>
      </c>
      <c r="J2264" s="50">
        <v>40639.0</v>
      </c>
      <c r="K2264" s="98">
        <f t="shared" si="4"/>
        <v>0.05640905664</v>
      </c>
      <c r="L2264" s="98">
        <f t="shared" si="35"/>
        <v>0.07362887034</v>
      </c>
    </row>
    <row r="2265" ht="15.0" customHeight="1">
      <c r="A2265" s="20" t="s">
        <v>1868</v>
      </c>
      <c r="B2265" s="29" t="s">
        <v>2612</v>
      </c>
      <c r="C2265" s="50">
        <v>21729.0</v>
      </c>
      <c r="D2265" s="50">
        <v>21641.0</v>
      </c>
      <c r="E2265" s="98">
        <f t="shared" si="34"/>
        <v>-0.004049887247</v>
      </c>
      <c r="F2265" s="50">
        <v>21568.0</v>
      </c>
      <c r="G2265" s="98">
        <f t="shared" si="2"/>
        <v>-0.003373226746</v>
      </c>
      <c r="H2265" s="50">
        <v>21870.0</v>
      </c>
      <c r="I2265" s="98">
        <f t="shared" si="3"/>
        <v>0.01400222552</v>
      </c>
      <c r="J2265" s="50">
        <v>23146.0</v>
      </c>
      <c r="K2265" s="98">
        <f t="shared" si="4"/>
        <v>0.05834476452</v>
      </c>
      <c r="L2265" s="98">
        <f t="shared" si="35"/>
        <v>0.06521238897</v>
      </c>
    </row>
    <row r="2266" ht="15.0" customHeight="1">
      <c r="A2266" s="20" t="s">
        <v>2623</v>
      </c>
      <c r="B2266" s="29" t="s">
        <v>2612</v>
      </c>
      <c r="C2266" s="50">
        <v>14483.0</v>
      </c>
      <c r="D2266" s="50">
        <v>15491.0</v>
      </c>
      <c r="E2266" s="98">
        <f t="shared" si="34"/>
        <v>0.06959884002</v>
      </c>
      <c r="F2266" s="50">
        <v>14875.0</v>
      </c>
      <c r="G2266" s="98">
        <f t="shared" si="2"/>
        <v>-0.03976502485</v>
      </c>
      <c r="H2266" s="50">
        <v>13913.0</v>
      </c>
      <c r="I2266" s="98">
        <f t="shared" si="3"/>
        <v>-0.06467226891</v>
      </c>
      <c r="J2266" s="50">
        <v>14092.0</v>
      </c>
      <c r="K2266" s="98">
        <f t="shared" si="4"/>
        <v>0.01286566521</v>
      </c>
      <c r="L2266" s="98">
        <f t="shared" si="35"/>
        <v>-0.02699716909</v>
      </c>
    </row>
    <row r="2267" ht="15.0" customHeight="1">
      <c r="A2267" s="20" t="s">
        <v>1689</v>
      </c>
      <c r="B2267" s="29" t="s">
        <v>2612</v>
      </c>
      <c r="C2267" s="50">
        <v>23628.0</v>
      </c>
      <c r="D2267" s="50">
        <v>22497.0</v>
      </c>
      <c r="E2267" s="98">
        <f t="shared" si="34"/>
        <v>-0.04786693753</v>
      </c>
      <c r="F2267" s="50">
        <v>21504.0</v>
      </c>
      <c r="G2267" s="98">
        <f t="shared" si="2"/>
        <v>-0.04413921856</v>
      </c>
      <c r="H2267" s="50">
        <v>20039.0</v>
      </c>
      <c r="I2267" s="98">
        <f t="shared" si="3"/>
        <v>-0.06812686012</v>
      </c>
      <c r="J2267" s="50">
        <v>20595.0</v>
      </c>
      <c r="K2267" s="98">
        <f t="shared" si="4"/>
        <v>0.0277458955</v>
      </c>
      <c r="L2267" s="98">
        <f t="shared" si="35"/>
        <v>-0.1283646521</v>
      </c>
    </row>
    <row r="2268" ht="15.0" customHeight="1">
      <c r="A2268" s="20" t="s">
        <v>1227</v>
      </c>
      <c r="B2268" s="29" t="s">
        <v>2612</v>
      </c>
      <c r="C2268" s="50">
        <v>13285.0</v>
      </c>
      <c r="D2268" s="50">
        <v>17075.0</v>
      </c>
      <c r="E2268" s="98">
        <f t="shared" si="34"/>
        <v>0.2852841551</v>
      </c>
      <c r="F2268" s="50">
        <v>17746.0</v>
      </c>
      <c r="G2268" s="98">
        <f t="shared" si="2"/>
        <v>0.03929721816</v>
      </c>
      <c r="H2268" s="50">
        <v>16468.0</v>
      </c>
      <c r="I2268" s="98">
        <f t="shared" si="3"/>
        <v>-0.07201622901</v>
      </c>
      <c r="J2268" s="50">
        <v>16599.0</v>
      </c>
      <c r="K2268" s="98">
        <f t="shared" si="4"/>
        <v>0.007954821472</v>
      </c>
      <c r="L2268" s="98">
        <f t="shared" si="35"/>
        <v>0.2494542717</v>
      </c>
    </row>
    <row r="2269" ht="15.0" customHeight="1">
      <c r="A2269" s="20" t="s">
        <v>1132</v>
      </c>
      <c r="B2269" s="29" t="s">
        <v>2612</v>
      </c>
      <c r="C2269" s="50">
        <v>32156.0</v>
      </c>
      <c r="D2269" s="50">
        <v>34306.0</v>
      </c>
      <c r="E2269" s="98">
        <f t="shared" si="34"/>
        <v>0.06686154994</v>
      </c>
      <c r="F2269" s="50">
        <v>35022.0</v>
      </c>
      <c r="G2269" s="98">
        <f t="shared" si="2"/>
        <v>0.02087098467</v>
      </c>
      <c r="H2269" s="50">
        <v>36785.0</v>
      </c>
      <c r="I2269" s="98">
        <f t="shared" si="3"/>
        <v>0.05033978642</v>
      </c>
      <c r="J2269" s="50">
        <v>38868.0</v>
      </c>
      <c r="K2269" s="98">
        <f t="shared" si="4"/>
        <v>0.05662634226</v>
      </c>
      <c r="L2269" s="98">
        <f t="shared" si="35"/>
        <v>0.2087324294</v>
      </c>
    </row>
    <row r="2270" ht="15.0" customHeight="1">
      <c r="A2270" s="20" t="s">
        <v>2624</v>
      </c>
      <c r="B2270" s="29" t="s">
        <v>2612</v>
      </c>
      <c r="C2270" s="50">
        <v>15582.0</v>
      </c>
      <c r="D2270" s="50">
        <v>19569.0</v>
      </c>
      <c r="E2270" s="98">
        <f t="shared" si="34"/>
        <v>0.2558721602</v>
      </c>
      <c r="F2270" s="50">
        <v>19209.0</v>
      </c>
      <c r="G2270" s="98">
        <f t="shared" si="2"/>
        <v>-0.01839644335</v>
      </c>
      <c r="H2270" s="50">
        <v>17264.0</v>
      </c>
      <c r="I2270" s="98">
        <f t="shared" si="3"/>
        <v>-0.1012546202</v>
      </c>
      <c r="J2270" s="50">
        <v>18708.0</v>
      </c>
      <c r="K2270" s="98">
        <f t="shared" si="4"/>
        <v>0.08364226135</v>
      </c>
      <c r="L2270" s="98">
        <f t="shared" si="35"/>
        <v>0.2006160955</v>
      </c>
    </row>
    <row r="2271" ht="15.0" customHeight="1">
      <c r="A2271" s="20" t="s">
        <v>2625</v>
      </c>
      <c r="B2271" s="29" t="s">
        <v>2612</v>
      </c>
      <c r="C2271" s="50">
        <v>13559.0</v>
      </c>
      <c r="D2271" s="50">
        <v>32929.0</v>
      </c>
      <c r="E2271" s="98">
        <f t="shared" si="34"/>
        <v>1.428571429</v>
      </c>
      <c r="F2271" s="50">
        <v>51284.0</v>
      </c>
      <c r="G2271" s="98">
        <f t="shared" si="2"/>
        <v>0.5574114003</v>
      </c>
      <c r="H2271" s="50">
        <v>63277.0</v>
      </c>
      <c r="I2271" s="98">
        <f t="shared" si="3"/>
        <v>0.2338546135</v>
      </c>
      <c r="J2271" s="50">
        <v>63505.0</v>
      </c>
      <c r="K2271" s="98">
        <f t="shared" si="4"/>
        <v>0.003603204956</v>
      </c>
      <c r="L2271" s="98">
        <f t="shared" si="35"/>
        <v>3.683604986</v>
      </c>
    </row>
    <row r="2272" ht="15.0" customHeight="1">
      <c r="A2272" s="20" t="s">
        <v>2626</v>
      </c>
      <c r="B2272" s="29" t="s">
        <v>2612</v>
      </c>
      <c r="C2272" s="50">
        <v>15807.0</v>
      </c>
      <c r="D2272" s="50">
        <v>16784.0</v>
      </c>
      <c r="E2272" s="98">
        <f t="shared" si="34"/>
        <v>0.06180805972</v>
      </c>
      <c r="F2272" s="50">
        <v>16091.0</v>
      </c>
      <c r="G2272" s="98">
        <f t="shared" si="2"/>
        <v>-0.04128932316</v>
      </c>
      <c r="H2272" s="50">
        <v>16037.0</v>
      </c>
      <c r="I2272" s="98">
        <f t="shared" si="3"/>
        <v>-0.003355913243</v>
      </c>
      <c r="J2272" s="50">
        <v>16680.0</v>
      </c>
      <c r="K2272" s="98">
        <f t="shared" si="4"/>
        <v>0.04009478082</v>
      </c>
      <c r="L2272" s="98">
        <f t="shared" si="35"/>
        <v>0.05522869615</v>
      </c>
    </row>
    <row r="2273" ht="15.0" customHeight="1">
      <c r="A2273" s="20" t="s">
        <v>2627</v>
      </c>
      <c r="B2273" s="29" t="s">
        <v>2612</v>
      </c>
      <c r="C2273" s="50">
        <v>27073.0</v>
      </c>
      <c r="D2273" s="50">
        <v>43996.0</v>
      </c>
      <c r="E2273" s="98">
        <f t="shared" si="34"/>
        <v>0.6250877258</v>
      </c>
      <c r="F2273" s="50">
        <v>44355.0</v>
      </c>
      <c r="G2273" s="98">
        <f t="shared" si="2"/>
        <v>0.008159832712</v>
      </c>
      <c r="H2273" s="50">
        <v>54455.0</v>
      </c>
      <c r="I2273" s="98">
        <f t="shared" si="3"/>
        <v>0.2277082629</v>
      </c>
      <c r="J2273" s="50">
        <v>59653.0</v>
      </c>
      <c r="K2273" s="98">
        <f t="shared" si="4"/>
        <v>0.09545496281</v>
      </c>
      <c r="L2273" s="98">
        <f t="shared" si="35"/>
        <v>1.203412994</v>
      </c>
    </row>
    <row r="2274" ht="15.0" customHeight="1">
      <c r="A2274" s="20" t="s">
        <v>1047</v>
      </c>
      <c r="B2274" s="29" t="s">
        <v>2612</v>
      </c>
      <c r="C2274" s="50">
        <v>21279.0</v>
      </c>
      <c r="D2274" s="50">
        <v>20075.0</v>
      </c>
      <c r="E2274" s="98">
        <f t="shared" si="34"/>
        <v>-0.05658160628</v>
      </c>
      <c r="F2274" s="50">
        <v>20002.0</v>
      </c>
      <c r="G2274" s="98">
        <f t="shared" si="2"/>
        <v>-0.003636363636</v>
      </c>
      <c r="H2274" s="50">
        <v>18649.0</v>
      </c>
      <c r="I2274" s="98">
        <f t="shared" si="3"/>
        <v>-0.06764323568</v>
      </c>
      <c r="J2274" s="50">
        <v>18695.0</v>
      </c>
      <c r="K2274" s="98">
        <f t="shared" si="4"/>
        <v>0.002466620194</v>
      </c>
      <c r="L2274" s="98">
        <f t="shared" si="35"/>
        <v>-0.1214342779</v>
      </c>
    </row>
    <row r="2275" ht="15.0" customHeight="1">
      <c r="A2275" s="20" t="s">
        <v>2628</v>
      </c>
      <c r="B2275" s="29" t="s">
        <v>2612</v>
      </c>
      <c r="C2275" s="50">
        <v>37505.0</v>
      </c>
      <c r="D2275" s="50">
        <v>44978.0</v>
      </c>
      <c r="E2275" s="98">
        <f t="shared" si="34"/>
        <v>0.1992534329</v>
      </c>
      <c r="F2275" s="50">
        <v>51644.0</v>
      </c>
      <c r="G2275" s="98">
        <f t="shared" si="2"/>
        <v>0.1482057895</v>
      </c>
      <c r="H2275" s="50">
        <v>58674.0</v>
      </c>
      <c r="I2275" s="98">
        <f t="shared" si="3"/>
        <v>0.1361242351</v>
      </c>
      <c r="J2275" s="50">
        <v>61617.0</v>
      </c>
      <c r="K2275" s="98">
        <f t="shared" si="4"/>
        <v>0.05015850291</v>
      </c>
      <c r="L2275" s="98">
        <f t="shared" si="35"/>
        <v>0.6429009465</v>
      </c>
    </row>
    <row r="2276" ht="15.0" customHeight="1">
      <c r="A2276" s="20" t="s">
        <v>877</v>
      </c>
      <c r="B2276" s="29" t="s">
        <v>2612</v>
      </c>
      <c r="C2276" s="50">
        <v>17121.0</v>
      </c>
      <c r="D2276" s="50">
        <v>55054.0</v>
      </c>
      <c r="E2276" s="98">
        <f t="shared" si="34"/>
        <v>2.215583202</v>
      </c>
      <c r="F2276" s="50">
        <v>65259.0</v>
      </c>
      <c r="G2276" s="98">
        <f t="shared" si="2"/>
        <v>0.1853634613</v>
      </c>
      <c r="H2276" s="50">
        <v>70629.0</v>
      </c>
      <c r="I2276" s="98">
        <f t="shared" si="3"/>
        <v>0.08228750057</v>
      </c>
      <c r="J2276" s="50">
        <v>75915.0</v>
      </c>
      <c r="K2276" s="98">
        <f t="shared" si="4"/>
        <v>0.07484177887</v>
      </c>
      <c r="L2276" s="98">
        <f t="shared" si="35"/>
        <v>3.434028386</v>
      </c>
    </row>
    <row r="2277" ht="15.0" customHeight="1">
      <c r="A2277" s="20" t="s">
        <v>2629</v>
      </c>
      <c r="B2277" s="29" t="s">
        <v>2612</v>
      </c>
      <c r="C2277" s="50">
        <v>8908.0</v>
      </c>
      <c r="D2277" s="50">
        <v>10741.0</v>
      </c>
      <c r="E2277" s="98">
        <f t="shared" si="34"/>
        <v>0.2057700943</v>
      </c>
      <c r="F2277" s="50">
        <v>10443.0</v>
      </c>
      <c r="G2277" s="98">
        <f t="shared" si="2"/>
        <v>-0.0277441579</v>
      </c>
      <c r="H2277" s="50">
        <v>9388.0</v>
      </c>
      <c r="I2277" s="98">
        <f t="shared" si="3"/>
        <v>-0.1010246098</v>
      </c>
      <c r="J2277" s="50">
        <v>9097.0</v>
      </c>
      <c r="K2277" s="98">
        <f t="shared" si="4"/>
        <v>-0.03099701747</v>
      </c>
      <c r="L2277" s="98">
        <f t="shared" si="35"/>
        <v>0.0212168837</v>
      </c>
    </row>
    <row r="2278" ht="15.0" customHeight="1">
      <c r="A2278" s="20" t="s">
        <v>2630</v>
      </c>
      <c r="B2278" s="29" t="s">
        <v>2612</v>
      </c>
      <c r="C2278" s="50">
        <v>138537.0</v>
      </c>
      <c r="D2278" s="50">
        <v>433187.0</v>
      </c>
      <c r="E2278" s="98">
        <f t="shared" si="34"/>
        <v>2.126868634</v>
      </c>
      <c r="F2278" s="50">
        <v>539449.0</v>
      </c>
      <c r="G2278" s="98">
        <f t="shared" si="2"/>
        <v>0.2453028369</v>
      </c>
      <c r="H2278" s="50">
        <v>725263.0</v>
      </c>
      <c r="I2278" s="98">
        <f t="shared" si="3"/>
        <v>0.3444514681</v>
      </c>
      <c r="J2278" s="50">
        <v>767885.0</v>
      </c>
      <c r="K2278" s="98">
        <f t="shared" si="4"/>
        <v>0.05876764705</v>
      </c>
      <c r="L2278" s="98">
        <f t="shared" si="35"/>
        <v>4.542815277</v>
      </c>
    </row>
    <row r="2279" ht="15.0" customHeight="1">
      <c r="A2279" s="20" t="s">
        <v>285</v>
      </c>
      <c r="B2279" s="29" t="s">
        <v>2612</v>
      </c>
      <c r="C2279" s="50">
        <v>21607.0</v>
      </c>
      <c r="D2279" s="50">
        <v>28881.0</v>
      </c>
      <c r="E2279" s="98">
        <f t="shared" si="34"/>
        <v>0.3366501597</v>
      </c>
      <c r="F2279" s="50">
        <v>28666.0</v>
      </c>
      <c r="G2279" s="98">
        <f t="shared" si="2"/>
        <v>-0.00744434057</v>
      </c>
      <c r="H2279" s="50">
        <v>28739.0</v>
      </c>
      <c r="I2279" s="98">
        <f t="shared" si="3"/>
        <v>0.00254657085</v>
      </c>
      <c r="J2279" s="50">
        <v>30080.0</v>
      </c>
      <c r="K2279" s="98">
        <f t="shared" si="4"/>
        <v>0.04666133129</v>
      </c>
      <c r="L2279" s="98">
        <f t="shared" si="35"/>
        <v>0.3921414356</v>
      </c>
    </row>
    <row r="2280" ht="15.0" customHeight="1">
      <c r="A2280" s="20" t="s">
        <v>2631</v>
      </c>
      <c r="B2280" s="29" t="s">
        <v>2612</v>
      </c>
      <c r="C2280" s="50">
        <v>28716.0</v>
      </c>
      <c r="D2280" s="50">
        <v>49102.0</v>
      </c>
      <c r="E2280" s="98">
        <f t="shared" si="34"/>
        <v>0.7099178159</v>
      </c>
      <c r="F2280" s="50">
        <v>56113.0</v>
      </c>
      <c r="G2280" s="98">
        <f t="shared" si="2"/>
        <v>0.142784408</v>
      </c>
      <c r="H2280" s="50">
        <v>62790.0</v>
      </c>
      <c r="I2280" s="98">
        <f t="shared" si="3"/>
        <v>0.1189920339</v>
      </c>
      <c r="J2280" s="50">
        <v>70032.0</v>
      </c>
      <c r="K2280" s="98">
        <f t="shared" si="4"/>
        <v>0.1153368371</v>
      </c>
      <c r="L2280" s="98">
        <f t="shared" si="35"/>
        <v>1.438779774</v>
      </c>
    </row>
    <row r="2281" ht="15.0" customHeight="1">
      <c r="A2281" s="20" t="s">
        <v>2632</v>
      </c>
      <c r="B2281" s="29" t="s">
        <v>2612</v>
      </c>
      <c r="C2281" s="50">
        <v>15461.0</v>
      </c>
      <c r="D2281" s="50">
        <v>17123.0</v>
      </c>
      <c r="E2281" s="98">
        <f t="shared" si="34"/>
        <v>0.107496281</v>
      </c>
      <c r="F2281" s="50">
        <v>16335.0</v>
      </c>
      <c r="G2281" s="98">
        <f t="shared" si="2"/>
        <v>-0.04601997314</v>
      </c>
      <c r="H2281" s="50">
        <v>17394.0</v>
      </c>
      <c r="I2281" s="98">
        <f t="shared" si="3"/>
        <v>0.06483011938</v>
      </c>
      <c r="J2281" s="50">
        <v>18985.0</v>
      </c>
      <c r="K2281" s="98">
        <f t="shared" si="4"/>
        <v>0.09146832241</v>
      </c>
      <c r="L2281" s="98">
        <f t="shared" si="35"/>
        <v>0.2279283358</v>
      </c>
    </row>
    <row r="2282" ht="15.0" customHeight="1">
      <c r="A2282" s="20" t="s">
        <v>2633</v>
      </c>
      <c r="B2282" s="29" t="s">
        <v>2612</v>
      </c>
      <c r="C2282" s="50">
        <v>6226.0</v>
      </c>
      <c r="D2282" s="50">
        <v>7577.0</v>
      </c>
      <c r="E2282" s="98">
        <f t="shared" si="34"/>
        <v>0.2169932541</v>
      </c>
      <c r="F2282" s="50">
        <v>7481.0</v>
      </c>
      <c r="G2282" s="98">
        <f t="shared" si="2"/>
        <v>-0.01266992213</v>
      </c>
      <c r="H2282" s="50">
        <v>7450.0</v>
      </c>
      <c r="I2282" s="98">
        <f t="shared" si="3"/>
        <v>-0.004143831039</v>
      </c>
      <c r="J2282" s="50">
        <v>7897.0</v>
      </c>
      <c r="K2282" s="98">
        <f t="shared" si="4"/>
        <v>0.06</v>
      </c>
      <c r="L2282" s="98">
        <f t="shared" si="35"/>
        <v>0.26839062</v>
      </c>
    </row>
    <row r="2283" ht="15.0" customHeight="1">
      <c r="A2283" s="20" t="s">
        <v>2228</v>
      </c>
      <c r="B2283" s="29" t="s">
        <v>2612</v>
      </c>
      <c r="C2283" s="50">
        <v>17744.0</v>
      </c>
      <c r="D2283" s="50">
        <v>22079.0</v>
      </c>
      <c r="E2283" s="98">
        <f t="shared" si="34"/>
        <v>0.2443079351</v>
      </c>
      <c r="F2283" s="50">
        <v>21663.0</v>
      </c>
      <c r="G2283" s="98">
        <f t="shared" si="2"/>
        <v>-0.01884143304</v>
      </c>
      <c r="H2283" s="50">
        <v>21043.0</v>
      </c>
      <c r="I2283" s="98">
        <f t="shared" si="3"/>
        <v>-0.02862022804</v>
      </c>
      <c r="J2283" s="50">
        <v>21471.0</v>
      </c>
      <c r="K2283" s="98">
        <f t="shared" si="4"/>
        <v>0.02033930523</v>
      </c>
      <c r="L2283" s="98">
        <f t="shared" si="35"/>
        <v>0.2100428314</v>
      </c>
    </row>
    <row r="2284" ht="15.0" customHeight="1">
      <c r="A2284" s="20" t="s">
        <v>1455</v>
      </c>
      <c r="B2284" s="29" t="s">
        <v>2612</v>
      </c>
      <c r="C2284" s="50">
        <v>10018.0</v>
      </c>
      <c r="D2284" s="50">
        <v>21367.0</v>
      </c>
      <c r="E2284" s="98">
        <f t="shared" si="34"/>
        <v>1.13286085</v>
      </c>
      <c r="F2284" s="50">
        <v>26870.0</v>
      </c>
      <c r="G2284" s="98">
        <f t="shared" si="2"/>
        <v>0.2575466841</v>
      </c>
      <c r="H2284" s="50">
        <v>26567.0</v>
      </c>
      <c r="I2284" s="98">
        <f t="shared" si="3"/>
        <v>-0.01127651656</v>
      </c>
      <c r="J2284" s="50">
        <v>26197.0</v>
      </c>
      <c r="K2284" s="98">
        <f t="shared" si="4"/>
        <v>-0.01392705236</v>
      </c>
      <c r="L2284" s="98">
        <f t="shared" si="35"/>
        <v>1.614993013</v>
      </c>
    </row>
    <row r="2285" ht="15.0" customHeight="1">
      <c r="A2285" s="20" t="s">
        <v>995</v>
      </c>
      <c r="B2285" s="29" t="s">
        <v>2612</v>
      </c>
      <c r="C2285" s="50">
        <v>17731.0</v>
      </c>
      <c r="D2285" s="50">
        <v>30945.0</v>
      </c>
      <c r="E2285" s="98">
        <f t="shared" si="34"/>
        <v>0.7452484349</v>
      </c>
      <c r="F2285" s="50">
        <v>33649.0</v>
      </c>
      <c r="G2285" s="98">
        <f t="shared" si="2"/>
        <v>0.08738083697</v>
      </c>
      <c r="H2285" s="50">
        <v>33827.0</v>
      </c>
      <c r="I2285" s="98">
        <f t="shared" si="3"/>
        <v>0.005289904603</v>
      </c>
      <c r="J2285" s="50">
        <v>35400.0</v>
      </c>
      <c r="K2285" s="98">
        <f t="shared" si="4"/>
        <v>0.04650131552</v>
      </c>
      <c r="L2285" s="98">
        <f t="shared" si="35"/>
        <v>0.9965032993</v>
      </c>
    </row>
    <row r="2286" ht="15.0" customHeight="1">
      <c r="A2286" s="20" t="s">
        <v>2634</v>
      </c>
      <c r="B2286" s="29" t="s">
        <v>2612</v>
      </c>
      <c r="C2286" s="50">
        <v>30922.0</v>
      </c>
      <c r="D2286" s="50">
        <v>57424.0</v>
      </c>
      <c r="E2286" s="98">
        <f t="shared" si="34"/>
        <v>0.8570596986</v>
      </c>
      <c r="F2286" s="50">
        <v>78961.0</v>
      </c>
      <c r="G2286" s="98">
        <f t="shared" si="2"/>
        <v>0.375052243</v>
      </c>
      <c r="H2286" s="50">
        <v>90217.0</v>
      </c>
      <c r="I2286" s="98">
        <f t="shared" si="3"/>
        <v>0.1425513861</v>
      </c>
      <c r="J2286" s="50">
        <v>94047.0</v>
      </c>
      <c r="K2286" s="98">
        <f t="shared" si="4"/>
        <v>0.04245319618</v>
      </c>
      <c r="L2286" s="98">
        <f t="shared" si="35"/>
        <v>2.041426816</v>
      </c>
    </row>
    <row r="2287" ht="15.0" customHeight="1">
      <c r="A2287" s="20" t="s">
        <v>460</v>
      </c>
      <c r="B2287" s="29" t="s">
        <v>2612</v>
      </c>
      <c r="C2287" s="50">
        <v>18174.0</v>
      </c>
      <c r="D2287" s="50">
        <v>18809.0</v>
      </c>
      <c r="E2287" s="98">
        <f t="shared" si="34"/>
        <v>0.03494002421</v>
      </c>
      <c r="F2287" s="50">
        <v>19823.0</v>
      </c>
      <c r="G2287" s="98">
        <f t="shared" si="2"/>
        <v>0.05391036206</v>
      </c>
      <c r="H2287" s="50">
        <v>19525.0</v>
      </c>
      <c r="I2287" s="98">
        <f t="shared" si="3"/>
        <v>-0.01503304243</v>
      </c>
      <c r="J2287" s="50">
        <v>20381.0</v>
      </c>
      <c r="K2287" s="98">
        <f t="shared" si="4"/>
        <v>0.04384122919</v>
      </c>
      <c r="L2287" s="98">
        <f t="shared" si="35"/>
        <v>0.121437218</v>
      </c>
    </row>
    <row r="2288" ht="15.0" customHeight="1">
      <c r="A2288" s="20" t="s">
        <v>2056</v>
      </c>
      <c r="B2288" s="29" t="s">
        <v>2612</v>
      </c>
      <c r="C2288" s="50">
        <v>38823.0</v>
      </c>
      <c r="D2288" s="50">
        <v>55538.0</v>
      </c>
      <c r="E2288" s="98">
        <f t="shared" si="34"/>
        <v>0.4305437498</v>
      </c>
      <c r="F2288" s="50">
        <v>66150.0</v>
      </c>
      <c r="G2288" s="98">
        <f t="shared" si="2"/>
        <v>0.1910763801</v>
      </c>
      <c r="H2288" s="50">
        <v>74206.0</v>
      </c>
      <c r="I2288" s="98">
        <f t="shared" si="3"/>
        <v>0.1217838246</v>
      </c>
      <c r="J2288" s="50">
        <v>80173.0</v>
      </c>
      <c r="K2288" s="98">
        <f t="shared" si="4"/>
        <v>0.0804112875</v>
      </c>
      <c r="L2288" s="98">
        <f t="shared" si="35"/>
        <v>1.065090282</v>
      </c>
    </row>
    <row r="2289" ht="15.0" customHeight="1">
      <c r="A2289" s="20" t="s">
        <v>2635</v>
      </c>
      <c r="B2289" s="29" t="s">
        <v>2612</v>
      </c>
      <c r="C2289" s="50">
        <v>28729.0</v>
      </c>
      <c r="D2289" s="50">
        <v>32869.0</v>
      </c>
      <c r="E2289" s="98">
        <f t="shared" si="34"/>
        <v>0.1441052595</v>
      </c>
      <c r="F2289" s="50">
        <v>32548.0</v>
      </c>
      <c r="G2289" s="98">
        <f t="shared" si="2"/>
        <v>-0.00976604095</v>
      </c>
      <c r="H2289" s="50">
        <v>32030.0</v>
      </c>
      <c r="I2289" s="98">
        <f t="shared" si="3"/>
        <v>-0.01591495637</v>
      </c>
      <c r="J2289" s="50">
        <v>33700.0</v>
      </c>
      <c r="K2289" s="98">
        <f t="shared" si="4"/>
        <v>0.05213862004</v>
      </c>
      <c r="L2289" s="98">
        <f t="shared" si="35"/>
        <v>0.1730307355</v>
      </c>
    </row>
    <row r="2290" ht="15.0" customHeight="1">
      <c r="A2290" s="20" t="s">
        <v>2636</v>
      </c>
      <c r="B2290" s="29" t="s">
        <v>2612</v>
      </c>
      <c r="C2290" s="50">
        <v>34206.0</v>
      </c>
      <c r="D2290" s="50">
        <v>54888.0</v>
      </c>
      <c r="E2290" s="98">
        <f t="shared" si="34"/>
        <v>0.6046307665</v>
      </c>
      <c r="F2290" s="50">
        <v>59913.0</v>
      </c>
      <c r="G2290" s="98">
        <f t="shared" si="2"/>
        <v>0.09155006559</v>
      </c>
      <c r="H2290" s="50">
        <v>71235.0</v>
      </c>
      <c r="I2290" s="98">
        <f t="shared" si="3"/>
        <v>0.1889740123</v>
      </c>
      <c r="J2290" s="50">
        <v>76221.0</v>
      </c>
      <c r="K2290" s="98">
        <f t="shared" si="4"/>
        <v>0.06999368288</v>
      </c>
      <c r="L2290" s="98">
        <f t="shared" si="35"/>
        <v>1.228293282</v>
      </c>
    </row>
    <row r="2291" ht="15.0" customHeight="1">
      <c r="A2291" s="20" t="s">
        <v>2637</v>
      </c>
      <c r="B2291" s="29" t="s">
        <v>2612</v>
      </c>
      <c r="C2291" s="50">
        <v>18956.0</v>
      </c>
      <c r="D2291" s="50">
        <v>25910.0</v>
      </c>
      <c r="E2291" s="98">
        <f t="shared" si="34"/>
        <v>0.3668495463</v>
      </c>
      <c r="F2291" s="50">
        <v>26106.0</v>
      </c>
      <c r="G2291" s="98">
        <f t="shared" si="2"/>
        <v>0.007564646854</v>
      </c>
      <c r="H2291" s="50">
        <v>25455.0</v>
      </c>
      <c r="I2291" s="98">
        <f t="shared" si="3"/>
        <v>-0.02493679614</v>
      </c>
      <c r="J2291" s="50">
        <v>24842.0</v>
      </c>
      <c r="K2291" s="98">
        <f t="shared" si="4"/>
        <v>-0.02408171283</v>
      </c>
      <c r="L2291" s="98">
        <f t="shared" si="35"/>
        <v>0.3105085461</v>
      </c>
    </row>
    <row r="2292" ht="15.0" customHeight="1">
      <c r="A2292" s="20" t="s">
        <v>881</v>
      </c>
      <c r="B2292" s="29" t="s">
        <v>2612</v>
      </c>
      <c r="C2292" s="50">
        <v>2311.0</v>
      </c>
      <c r="D2292" s="50">
        <v>13641.0</v>
      </c>
      <c r="E2292" s="98">
        <f t="shared" si="34"/>
        <v>4.90263955</v>
      </c>
      <c r="F2292" s="50">
        <v>18045.0</v>
      </c>
      <c r="G2292" s="98">
        <f t="shared" si="2"/>
        <v>0.3228502309</v>
      </c>
      <c r="H2292" s="50">
        <v>17685.0</v>
      </c>
      <c r="I2292" s="98">
        <f t="shared" si="3"/>
        <v>-0.01995012469</v>
      </c>
      <c r="J2292" s="50">
        <v>20105.0</v>
      </c>
      <c r="K2292" s="98">
        <f t="shared" si="4"/>
        <v>0.1368391292</v>
      </c>
      <c r="L2292" s="98">
        <f t="shared" si="35"/>
        <v>7.699697101</v>
      </c>
    </row>
    <row r="2293" ht="15.0" customHeight="1">
      <c r="A2293" s="20" t="s">
        <v>2638</v>
      </c>
      <c r="B2293" s="29" t="s">
        <v>2612</v>
      </c>
      <c r="C2293" s="50">
        <v>17189.0</v>
      </c>
      <c r="D2293" s="50">
        <v>22928.0</v>
      </c>
      <c r="E2293" s="98">
        <f t="shared" si="34"/>
        <v>0.3338763162</v>
      </c>
      <c r="F2293" s="50">
        <v>24506.0</v>
      </c>
      <c r="G2293" s="98">
        <f t="shared" si="2"/>
        <v>0.06882414515</v>
      </c>
      <c r="H2293" s="50">
        <v>23910.0</v>
      </c>
      <c r="I2293" s="98">
        <f t="shared" si="3"/>
        <v>-0.02432057455</v>
      </c>
      <c r="J2293" s="50">
        <v>24381.0</v>
      </c>
      <c r="K2293" s="98">
        <f t="shared" si="4"/>
        <v>0.01969887077</v>
      </c>
      <c r="L2293" s="98">
        <f t="shared" si="35"/>
        <v>0.4184071208</v>
      </c>
    </row>
    <row r="2294" ht="15.0" customHeight="1">
      <c r="A2294" s="20" t="s">
        <v>268</v>
      </c>
      <c r="B2294" s="29" t="s">
        <v>2612</v>
      </c>
      <c r="C2294" s="50">
        <v>23235.0</v>
      </c>
      <c r="D2294" s="50">
        <v>28116.0</v>
      </c>
      <c r="E2294" s="98">
        <f t="shared" si="34"/>
        <v>0.2100710136</v>
      </c>
      <c r="F2294" s="50">
        <v>29252.0</v>
      </c>
      <c r="G2294" s="98">
        <f t="shared" si="2"/>
        <v>0.0404040404</v>
      </c>
      <c r="H2294" s="50">
        <v>28537.0</v>
      </c>
      <c r="I2294" s="98">
        <f t="shared" si="3"/>
        <v>-0.02444277314</v>
      </c>
      <c r="J2294" s="50">
        <v>29940.0</v>
      </c>
      <c r="K2294" s="98">
        <f t="shared" si="4"/>
        <v>0.04916424291</v>
      </c>
      <c r="L2294" s="98">
        <f t="shared" si="35"/>
        <v>0.2885732731</v>
      </c>
    </row>
    <row r="2295" ht="15.0" customHeight="1">
      <c r="A2295" s="20" t="s">
        <v>1239</v>
      </c>
      <c r="B2295" s="29" t="s">
        <v>2612</v>
      </c>
      <c r="C2295" s="50">
        <v>26249.0</v>
      </c>
      <c r="D2295" s="50">
        <v>29614.0</v>
      </c>
      <c r="E2295" s="98">
        <f t="shared" si="34"/>
        <v>0.1281953598</v>
      </c>
      <c r="F2295" s="50">
        <v>29327.0</v>
      </c>
      <c r="G2295" s="98">
        <f t="shared" si="2"/>
        <v>-0.009691362194</v>
      </c>
      <c r="H2295" s="50">
        <v>31058.0</v>
      </c>
      <c r="I2295" s="98">
        <f t="shared" si="3"/>
        <v>0.05902410748</v>
      </c>
      <c r="J2295" s="50">
        <v>33103.0</v>
      </c>
      <c r="K2295" s="98">
        <f t="shared" si="4"/>
        <v>0.06584454891</v>
      </c>
      <c r="L2295" s="98">
        <f t="shared" si="35"/>
        <v>0.2611147091</v>
      </c>
    </row>
    <row r="2296" ht="15.0" customHeight="1">
      <c r="A2296" s="20" t="s">
        <v>631</v>
      </c>
      <c r="B2296" s="29" t="s">
        <v>2612</v>
      </c>
      <c r="C2296" s="50">
        <v>23442.0</v>
      </c>
      <c r="D2296" s="50">
        <v>23784.0</v>
      </c>
      <c r="E2296" s="98">
        <f t="shared" si="34"/>
        <v>0.01458919887</v>
      </c>
      <c r="F2296" s="50">
        <v>25713.0</v>
      </c>
      <c r="G2296" s="98">
        <f t="shared" si="2"/>
        <v>0.0811049445</v>
      </c>
      <c r="H2296" s="50">
        <v>26551.0</v>
      </c>
      <c r="I2296" s="98">
        <f t="shared" si="3"/>
        <v>0.03259051841</v>
      </c>
      <c r="J2296" s="50">
        <v>28430.0</v>
      </c>
      <c r="K2296" s="98">
        <f t="shared" si="4"/>
        <v>0.07076946254</v>
      </c>
      <c r="L2296" s="98">
        <f t="shared" si="35"/>
        <v>0.2127804795</v>
      </c>
    </row>
    <row r="2297" ht="15.0" customHeight="1">
      <c r="A2297" s="20" t="s">
        <v>2639</v>
      </c>
      <c r="B2297" s="29" t="s">
        <v>2612</v>
      </c>
      <c r="C2297" s="50">
        <v>28957.0</v>
      </c>
      <c r="D2297" s="50">
        <v>37100.0</v>
      </c>
      <c r="E2297" s="98">
        <f t="shared" si="34"/>
        <v>0.2812100701</v>
      </c>
      <c r="F2297" s="50">
        <v>42612.0</v>
      </c>
      <c r="G2297" s="98">
        <f t="shared" si="2"/>
        <v>0.1485714286</v>
      </c>
      <c r="H2297" s="50">
        <v>52358.0</v>
      </c>
      <c r="I2297" s="98">
        <f t="shared" si="3"/>
        <v>0.228714916</v>
      </c>
      <c r="J2297" s="50">
        <v>62744.0</v>
      </c>
      <c r="K2297" s="98">
        <f t="shared" si="4"/>
        <v>0.1983651018</v>
      </c>
      <c r="L2297" s="98">
        <f t="shared" si="35"/>
        <v>1.166799047</v>
      </c>
    </row>
    <row r="2298" ht="15.0" customHeight="1">
      <c r="A2298" s="20" t="s">
        <v>2640</v>
      </c>
      <c r="B2298" s="29" t="s">
        <v>2612</v>
      </c>
      <c r="C2298" s="50">
        <v>20955.0</v>
      </c>
      <c r="D2298" s="50">
        <v>32782.0</v>
      </c>
      <c r="E2298" s="98">
        <f t="shared" si="34"/>
        <v>0.5643999046</v>
      </c>
      <c r="F2298" s="50">
        <v>34200.0</v>
      </c>
      <c r="G2298" s="98">
        <f t="shared" si="2"/>
        <v>0.04325544506</v>
      </c>
      <c r="H2298" s="50">
        <v>33518.0</v>
      </c>
      <c r="I2298" s="98">
        <f t="shared" si="3"/>
        <v>-0.01994152047</v>
      </c>
      <c r="J2298" s="50">
        <v>34614.0</v>
      </c>
      <c r="K2298" s="98">
        <f t="shared" si="4"/>
        <v>0.03269884838</v>
      </c>
      <c r="L2298" s="98">
        <f t="shared" si="35"/>
        <v>0.65182534</v>
      </c>
    </row>
    <row r="2299" ht="15.0" customHeight="1">
      <c r="A2299" s="20" t="s">
        <v>2641</v>
      </c>
      <c r="B2299" s="29" t="s">
        <v>2612</v>
      </c>
      <c r="C2299" s="50">
        <v>12687.0</v>
      </c>
      <c r="D2299" s="50">
        <v>18886.0</v>
      </c>
      <c r="E2299" s="98">
        <f t="shared" si="34"/>
        <v>0.4886103886</v>
      </c>
      <c r="F2299" s="50">
        <v>16712.0</v>
      </c>
      <c r="G2299" s="98">
        <f t="shared" si="2"/>
        <v>-0.115111723</v>
      </c>
      <c r="H2299" s="50">
        <v>14427.0</v>
      </c>
      <c r="I2299" s="98">
        <f t="shared" si="3"/>
        <v>-0.1367280996</v>
      </c>
      <c r="J2299" s="50">
        <v>14268.0</v>
      </c>
      <c r="K2299" s="98">
        <f t="shared" si="4"/>
        <v>-0.01102100229</v>
      </c>
      <c r="L2299" s="98">
        <f t="shared" si="35"/>
        <v>0.1246157484</v>
      </c>
    </row>
    <row r="2300" ht="15.0" customHeight="1">
      <c r="A2300" s="20" t="s">
        <v>1712</v>
      </c>
      <c r="B2300" s="29" t="s">
        <v>2612</v>
      </c>
      <c r="C2300" s="50">
        <v>42740.0</v>
      </c>
      <c r="D2300" s="50">
        <v>62116.0</v>
      </c>
      <c r="E2300" s="98">
        <f t="shared" si="34"/>
        <v>0.4533458119</v>
      </c>
      <c r="F2300" s="50">
        <v>63897.0</v>
      </c>
      <c r="G2300" s="98">
        <f t="shared" si="2"/>
        <v>0.02867216176</v>
      </c>
      <c r="H2300" s="50">
        <v>76622.0</v>
      </c>
      <c r="I2300" s="98">
        <f t="shared" si="3"/>
        <v>0.1991486298</v>
      </c>
      <c r="J2300" s="50">
        <v>80507.0</v>
      </c>
      <c r="K2300" s="98">
        <f t="shared" si="4"/>
        <v>0.05070345332</v>
      </c>
      <c r="L2300" s="98">
        <f t="shared" si="35"/>
        <v>0.8836452971</v>
      </c>
    </row>
    <row r="2301" ht="15.0" customHeight="1">
      <c r="A2301" s="20" t="s">
        <v>2310</v>
      </c>
      <c r="B2301" s="29" t="s">
        <v>2612</v>
      </c>
      <c r="C2301" s="50">
        <v>8981.0</v>
      </c>
      <c r="D2301" s="50">
        <v>30583.0</v>
      </c>
      <c r="E2301" s="98">
        <f t="shared" si="34"/>
        <v>2.405300078</v>
      </c>
      <c r="F2301" s="50">
        <v>34643.0</v>
      </c>
      <c r="G2301" s="98">
        <f t="shared" si="2"/>
        <v>0.1327534905</v>
      </c>
      <c r="H2301" s="50">
        <v>37865.0</v>
      </c>
      <c r="I2301" s="98">
        <f t="shared" si="3"/>
        <v>0.09300580204</v>
      </c>
      <c r="J2301" s="50">
        <v>44465.0</v>
      </c>
      <c r="K2301" s="98">
        <f t="shared" si="4"/>
        <v>0.1743034465</v>
      </c>
      <c r="L2301" s="98">
        <f t="shared" si="35"/>
        <v>3.951007683</v>
      </c>
    </row>
    <row r="2302" ht="15.0" customHeight="1">
      <c r="A2302" s="20" t="s">
        <v>1384</v>
      </c>
      <c r="B2302" s="29" t="s">
        <v>2642</v>
      </c>
      <c r="C2302" s="50">
        <v>11870.0</v>
      </c>
      <c r="D2302" s="50">
        <v>15858.0</v>
      </c>
      <c r="E2302" s="98">
        <f t="shared" si="34"/>
        <v>0.3359730413</v>
      </c>
      <c r="F2302" s="50">
        <v>18028.0</v>
      </c>
      <c r="G2302" s="98">
        <f t="shared" si="2"/>
        <v>0.1368394501</v>
      </c>
      <c r="H2302" s="50">
        <v>18628.0</v>
      </c>
      <c r="I2302" s="98">
        <f t="shared" si="3"/>
        <v>0.03328156201</v>
      </c>
      <c r="J2302" s="50">
        <v>19869.0</v>
      </c>
      <c r="K2302" s="98">
        <f t="shared" si="4"/>
        <v>0.06662014172</v>
      </c>
      <c r="L2302" s="98">
        <f t="shared" si="35"/>
        <v>0.6738837405</v>
      </c>
    </row>
    <row r="2303" ht="15.0" customHeight="1">
      <c r="A2303" s="20" t="s">
        <v>2643</v>
      </c>
      <c r="B2303" s="29" t="s">
        <v>2642</v>
      </c>
      <c r="C2303" s="50">
        <v>17380.0</v>
      </c>
      <c r="D2303" s="50">
        <v>21999.0</v>
      </c>
      <c r="E2303" s="98">
        <f t="shared" si="34"/>
        <v>0.2657652474</v>
      </c>
      <c r="F2303" s="50">
        <v>24554.0</v>
      </c>
      <c r="G2303" s="98">
        <f t="shared" si="2"/>
        <v>0.1161416428</v>
      </c>
      <c r="H2303" s="50">
        <v>28030.0</v>
      </c>
      <c r="I2303" s="98">
        <f t="shared" si="3"/>
        <v>0.141565529</v>
      </c>
      <c r="J2303" s="50">
        <v>29016.0</v>
      </c>
      <c r="K2303" s="98">
        <f t="shared" si="4"/>
        <v>0.0351765965</v>
      </c>
      <c r="L2303" s="98">
        <f t="shared" si="35"/>
        <v>0.6695051784</v>
      </c>
    </row>
    <row r="2304" ht="15.0" customHeight="1">
      <c r="A2304" s="20" t="s">
        <v>1428</v>
      </c>
      <c r="B2304" s="29" t="s">
        <v>2642</v>
      </c>
      <c r="C2304" s="50">
        <v>5824.0</v>
      </c>
      <c r="D2304" s="50">
        <v>10331.0</v>
      </c>
      <c r="E2304" s="98">
        <f t="shared" si="34"/>
        <v>0.7738667582</v>
      </c>
      <c r="F2304" s="50">
        <v>15319.0</v>
      </c>
      <c r="G2304" s="98">
        <f t="shared" si="2"/>
        <v>0.482818701</v>
      </c>
      <c r="H2304" s="50">
        <v>24586.0</v>
      </c>
      <c r="I2304" s="98">
        <f t="shared" si="3"/>
        <v>0.604935048</v>
      </c>
      <c r="J2304" s="50">
        <v>28556.0</v>
      </c>
      <c r="K2304" s="98">
        <f t="shared" si="4"/>
        <v>0.1614740096</v>
      </c>
      <c r="L2304" s="98">
        <f t="shared" si="35"/>
        <v>3.903159341</v>
      </c>
    </row>
    <row r="2305" ht="15.0" customHeight="1">
      <c r="A2305" s="20" t="s">
        <v>2644</v>
      </c>
      <c r="B2305" s="29" t="s">
        <v>2642</v>
      </c>
      <c r="C2305" s="50">
        <v>9787.0</v>
      </c>
      <c r="D2305" s="50">
        <v>23023.0</v>
      </c>
      <c r="E2305" s="98">
        <f t="shared" si="34"/>
        <v>1.352406253</v>
      </c>
      <c r="F2305" s="50">
        <v>23973.0</v>
      </c>
      <c r="G2305" s="98">
        <f t="shared" si="2"/>
        <v>0.04126308474</v>
      </c>
      <c r="H2305" s="50">
        <v>22579.0</v>
      </c>
      <c r="I2305" s="98">
        <f t="shared" si="3"/>
        <v>-0.05814875068</v>
      </c>
      <c r="J2305" s="50">
        <v>21658.0</v>
      </c>
      <c r="K2305" s="98">
        <f t="shared" si="4"/>
        <v>-0.04079011471</v>
      </c>
      <c r="L2305" s="98">
        <f t="shared" si="35"/>
        <v>1.212935527</v>
      </c>
    </row>
    <row r="2306" ht="15.0" customHeight="1">
      <c r="A2306" s="20" t="s">
        <v>2645</v>
      </c>
      <c r="B2306" s="29" t="s">
        <v>2642</v>
      </c>
      <c r="C2306" s="50">
        <v>6013.0</v>
      </c>
      <c r="D2306" s="50">
        <v>11098.0</v>
      </c>
      <c r="E2306" s="98">
        <f t="shared" si="34"/>
        <v>0.8456677199</v>
      </c>
      <c r="F2306" s="50">
        <v>16527.0</v>
      </c>
      <c r="G2306" s="98">
        <f t="shared" si="2"/>
        <v>0.4891872409</v>
      </c>
      <c r="H2306" s="50">
        <v>24663.0</v>
      </c>
      <c r="I2306" s="98">
        <f t="shared" si="3"/>
        <v>0.4922853512</v>
      </c>
      <c r="J2306" s="50">
        <v>25513.0</v>
      </c>
      <c r="K2306" s="98">
        <f t="shared" si="4"/>
        <v>0.03446458257</v>
      </c>
      <c r="L2306" s="98">
        <f t="shared" si="35"/>
        <v>3.242973557</v>
      </c>
    </row>
    <row r="2307" ht="15.0" customHeight="1">
      <c r="A2307" s="20" t="s">
        <v>2646</v>
      </c>
      <c r="B2307" s="29" t="s">
        <v>2642</v>
      </c>
      <c r="C2307" s="50">
        <v>13744.0</v>
      </c>
      <c r="D2307" s="50">
        <v>46685.0</v>
      </c>
      <c r="E2307" s="98">
        <f t="shared" si="34"/>
        <v>2.396754948</v>
      </c>
      <c r="F2307" s="50">
        <v>65746.0</v>
      </c>
      <c r="G2307" s="98">
        <f t="shared" si="2"/>
        <v>0.4082896005</v>
      </c>
      <c r="H2307" s="50">
        <v>90786.0</v>
      </c>
      <c r="I2307" s="98">
        <f t="shared" si="3"/>
        <v>0.3808596721</v>
      </c>
      <c r="J2307" s="50">
        <v>97459.0</v>
      </c>
      <c r="K2307" s="98">
        <f t="shared" si="4"/>
        <v>0.07350252242</v>
      </c>
      <c r="L2307" s="98">
        <f t="shared" si="35"/>
        <v>6.091021537</v>
      </c>
    </row>
    <row r="2308" ht="15.0" customHeight="1">
      <c r="A2308" s="20" t="s">
        <v>1388</v>
      </c>
      <c r="B2308" s="29" t="s">
        <v>2642</v>
      </c>
      <c r="C2308" s="50">
        <v>6072.0</v>
      </c>
      <c r="D2308" s="50">
        <v>11258.0</v>
      </c>
      <c r="E2308" s="98">
        <f t="shared" si="34"/>
        <v>0.8540843215</v>
      </c>
      <c r="F2308" s="50">
        <v>10268.0</v>
      </c>
      <c r="G2308" s="98">
        <f t="shared" si="2"/>
        <v>-0.08793746669</v>
      </c>
      <c r="H2308" s="50">
        <v>10866.0</v>
      </c>
      <c r="I2308" s="98">
        <f t="shared" si="3"/>
        <v>0.05823918972</v>
      </c>
      <c r="J2308" s="50">
        <v>12455.0</v>
      </c>
      <c r="K2308" s="98">
        <f t="shared" si="4"/>
        <v>0.1462359654</v>
      </c>
      <c r="L2308" s="98">
        <f t="shared" si="35"/>
        <v>1.051218709</v>
      </c>
    </row>
    <row r="2309" ht="15.0" customHeight="1">
      <c r="A2309" s="20" t="s">
        <v>532</v>
      </c>
      <c r="B2309" s="29" t="s">
        <v>2642</v>
      </c>
      <c r="C2309" s="50">
        <v>3460.0</v>
      </c>
      <c r="D2309" s="50">
        <v>10233.0</v>
      </c>
      <c r="E2309" s="98">
        <f t="shared" si="34"/>
        <v>1.957514451</v>
      </c>
      <c r="F2309" s="50">
        <v>11486.0</v>
      </c>
      <c r="G2309" s="98">
        <f t="shared" si="2"/>
        <v>0.1224469852</v>
      </c>
      <c r="H2309" s="50">
        <v>13125.0</v>
      </c>
      <c r="I2309" s="98">
        <f t="shared" si="3"/>
        <v>0.1426954553</v>
      </c>
      <c r="J2309" s="50">
        <v>15206.0</v>
      </c>
      <c r="K2309" s="98">
        <f t="shared" si="4"/>
        <v>0.158552381</v>
      </c>
      <c r="L2309" s="98">
        <f t="shared" si="35"/>
        <v>3.394797688</v>
      </c>
    </row>
    <row r="2310" ht="15.0" customHeight="1">
      <c r="A2310" s="20" t="s">
        <v>2647</v>
      </c>
      <c r="B2310" s="29" t="s">
        <v>2642</v>
      </c>
      <c r="C2310" s="50">
        <v>10552.0</v>
      </c>
      <c r="D2310" s="50">
        <v>12672.0</v>
      </c>
      <c r="E2310" s="98">
        <f t="shared" si="34"/>
        <v>0.2009097801</v>
      </c>
      <c r="F2310" s="50">
        <v>11976.0</v>
      </c>
      <c r="G2310" s="98">
        <f t="shared" si="2"/>
        <v>-0.05492424242</v>
      </c>
      <c r="H2310" s="50">
        <v>10488.0</v>
      </c>
      <c r="I2310" s="98">
        <f t="shared" si="3"/>
        <v>-0.124248497</v>
      </c>
      <c r="J2310" s="50">
        <v>10923.0</v>
      </c>
      <c r="K2310" s="98">
        <f t="shared" si="4"/>
        <v>0.04147597254</v>
      </c>
      <c r="L2310" s="98">
        <f t="shared" si="35"/>
        <v>0.03515921152</v>
      </c>
    </row>
    <row r="2311" ht="15.0" customHeight="1">
      <c r="A2311" s="20" t="s">
        <v>1143</v>
      </c>
      <c r="B2311" s="29" t="s">
        <v>2642</v>
      </c>
      <c r="C2311" s="50">
        <v>11560.0</v>
      </c>
      <c r="D2311" s="50">
        <v>51903.0</v>
      </c>
      <c r="E2311" s="98">
        <f t="shared" si="34"/>
        <v>3.489878893</v>
      </c>
      <c r="F2311" s="50">
        <v>60377.0</v>
      </c>
      <c r="G2311" s="98">
        <f t="shared" si="2"/>
        <v>0.1632660925</v>
      </c>
      <c r="H2311" s="50">
        <v>72050.0</v>
      </c>
      <c r="I2311" s="98">
        <f t="shared" si="3"/>
        <v>0.1933352104</v>
      </c>
      <c r="J2311" s="50">
        <v>80628.0</v>
      </c>
      <c r="K2311" s="98">
        <f t="shared" si="4"/>
        <v>0.119056211</v>
      </c>
      <c r="L2311" s="98">
        <f t="shared" si="35"/>
        <v>5.974740484</v>
      </c>
    </row>
    <row r="2312" ht="15.0" customHeight="1">
      <c r="A2312" s="20" t="s">
        <v>1622</v>
      </c>
      <c r="B2312" s="29" t="s">
        <v>2642</v>
      </c>
      <c r="C2312" s="50">
        <v>7108.0</v>
      </c>
      <c r="D2312" s="50">
        <v>11379.0</v>
      </c>
      <c r="E2312" s="98">
        <f t="shared" si="34"/>
        <v>0.6008722566</v>
      </c>
      <c r="F2312" s="50">
        <v>10668.0</v>
      </c>
      <c r="G2312" s="98">
        <f t="shared" si="2"/>
        <v>-0.06248352228</v>
      </c>
      <c r="H2312" s="50">
        <v>10641.0</v>
      </c>
      <c r="I2312" s="98">
        <f t="shared" si="3"/>
        <v>-0.002530933633</v>
      </c>
      <c r="J2312" s="50">
        <v>12046.0</v>
      </c>
      <c r="K2312" s="98">
        <f t="shared" si="4"/>
        <v>0.1320364627</v>
      </c>
      <c r="L2312" s="98">
        <f t="shared" si="35"/>
        <v>0.6947101857</v>
      </c>
    </row>
    <row r="2313" ht="15.0" customHeight="1">
      <c r="A2313" s="20" t="s">
        <v>1440</v>
      </c>
      <c r="B2313" s="29" t="s">
        <v>2642</v>
      </c>
      <c r="C2313" s="50">
        <v>5542.0</v>
      </c>
      <c r="D2313" s="50">
        <v>7838.0</v>
      </c>
      <c r="E2313" s="98">
        <f t="shared" si="34"/>
        <v>0.4142908697</v>
      </c>
      <c r="F2313" s="50">
        <v>8993.0</v>
      </c>
      <c r="G2313" s="98">
        <f t="shared" si="2"/>
        <v>0.1473590202</v>
      </c>
      <c r="H2313" s="50">
        <v>8441.0</v>
      </c>
      <c r="I2313" s="98">
        <f t="shared" si="3"/>
        <v>-0.06138107417</v>
      </c>
      <c r="J2313" s="50">
        <v>8805.0</v>
      </c>
      <c r="K2313" s="98">
        <f t="shared" si="4"/>
        <v>0.04312285274</v>
      </c>
      <c r="L2313" s="98">
        <f t="shared" si="35"/>
        <v>0.5887766149</v>
      </c>
    </row>
    <row r="2314" ht="15.0" customHeight="1">
      <c r="A2314" s="20" t="s">
        <v>2648</v>
      </c>
      <c r="B2314" s="29" t="s">
        <v>2642</v>
      </c>
      <c r="C2314" s="50">
        <v>15060.0</v>
      </c>
      <c r="D2314" s="50">
        <v>24833.0</v>
      </c>
      <c r="E2314" s="98">
        <f t="shared" si="34"/>
        <v>0.648937583</v>
      </c>
      <c r="F2314" s="50">
        <v>26242.0</v>
      </c>
      <c r="G2314" s="98">
        <f t="shared" si="2"/>
        <v>0.05673901663</v>
      </c>
      <c r="H2314" s="50">
        <v>35878.0</v>
      </c>
      <c r="I2314" s="98">
        <f t="shared" si="3"/>
        <v>0.3671976221</v>
      </c>
      <c r="J2314" s="50">
        <v>38520.0</v>
      </c>
      <c r="K2314" s="98">
        <f t="shared" si="4"/>
        <v>0.07363844138</v>
      </c>
      <c r="L2314" s="98">
        <f t="shared" si="35"/>
        <v>1.557768924</v>
      </c>
    </row>
    <row r="2315" ht="15.0" customHeight="1">
      <c r="A2315" s="20" t="s">
        <v>1944</v>
      </c>
      <c r="B2315" s="29" t="s">
        <v>2642</v>
      </c>
      <c r="C2315" s="50">
        <v>10366.0</v>
      </c>
      <c r="D2315" s="50">
        <v>11694.0</v>
      </c>
      <c r="E2315" s="98">
        <f t="shared" si="34"/>
        <v>0.1281111325</v>
      </c>
      <c r="F2315" s="50">
        <v>11713.0</v>
      </c>
      <c r="G2315" s="98">
        <f t="shared" si="2"/>
        <v>0.001624764837</v>
      </c>
      <c r="H2315" s="50">
        <v>11836.0</v>
      </c>
      <c r="I2315" s="98">
        <f t="shared" si="3"/>
        <v>0.01050115257</v>
      </c>
      <c r="J2315" s="50">
        <v>12974.0</v>
      </c>
      <c r="K2315" s="98">
        <f t="shared" si="4"/>
        <v>0.09614734708</v>
      </c>
      <c r="L2315" s="98">
        <f t="shared" si="35"/>
        <v>0.2515917422</v>
      </c>
    </row>
    <row r="2316" ht="15.0" customHeight="1">
      <c r="A2316" s="20" t="s">
        <v>654</v>
      </c>
      <c r="B2316" s="29" t="s">
        <v>2642</v>
      </c>
      <c r="C2316" s="50">
        <v>4882.0</v>
      </c>
      <c r="D2316" s="50">
        <v>10465.0</v>
      </c>
      <c r="E2316" s="98">
        <f t="shared" si="34"/>
        <v>1.143588693</v>
      </c>
      <c r="F2316" s="50">
        <v>19975.0</v>
      </c>
      <c r="G2316" s="98">
        <f t="shared" si="2"/>
        <v>0.9087434305</v>
      </c>
      <c r="H2316" s="50">
        <v>28511.0</v>
      </c>
      <c r="I2316" s="98">
        <f t="shared" si="3"/>
        <v>0.4273341677</v>
      </c>
      <c r="J2316" s="50">
        <v>31572.0</v>
      </c>
      <c r="K2316" s="98">
        <f t="shared" si="4"/>
        <v>0.1073620708</v>
      </c>
      <c r="L2316" s="98">
        <f t="shared" si="35"/>
        <v>5.467021712</v>
      </c>
    </row>
    <row r="2317" ht="15.0" customHeight="1">
      <c r="A2317" s="20" t="s">
        <v>2649</v>
      </c>
      <c r="B2317" s="29" t="s">
        <v>2642</v>
      </c>
      <c r="C2317" s="50">
        <v>6794.0</v>
      </c>
      <c r="D2317" s="50">
        <v>9163.0</v>
      </c>
      <c r="E2317" s="98">
        <f t="shared" si="34"/>
        <v>0.3486900206</v>
      </c>
      <c r="F2317" s="50">
        <v>9601.0</v>
      </c>
      <c r="G2317" s="98">
        <f t="shared" si="2"/>
        <v>0.04780093856</v>
      </c>
      <c r="H2317" s="50">
        <v>9816.0</v>
      </c>
      <c r="I2317" s="98">
        <f t="shared" si="3"/>
        <v>0.02239350068</v>
      </c>
      <c r="J2317" s="50">
        <v>10813.0</v>
      </c>
      <c r="K2317" s="98">
        <f t="shared" si="4"/>
        <v>0.1015688672</v>
      </c>
      <c r="L2317" s="98">
        <f t="shared" si="35"/>
        <v>0.5915513689</v>
      </c>
    </row>
    <row r="2318" ht="15.0" customHeight="1">
      <c r="A2318" s="20" t="s">
        <v>298</v>
      </c>
      <c r="B2318" s="29" t="s">
        <v>2642</v>
      </c>
      <c r="C2318" s="50">
        <v>20181.0</v>
      </c>
      <c r="D2318" s="50">
        <v>48381.0</v>
      </c>
      <c r="E2318" s="98">
        <f t="shared" si="34"/>
        <v>1.397353947</v>
      </c>
      <c r="F2318" s="50">
        <v>74793.0</v>
      </c>
      <c r="G2318" s="98">
        <f t="shared" si="2"/>
        <v>0.5459167855</v>
      </c>
      <c r="H2318" s="50">
        <v>78567.0</v>
      </c>
      <c r="I2318" s="98">
        <f t="shared" si="3"/>
        <v>0.05045926758</v>
      </c>
      <c r="J2318" s="50">
        <v>82911.0</v>
      </c>
      <c r="K2318" s="98">
        <f t="shared" si="4"/>
        <v>0.05529038909</v>
      </c>
      <c r="L2318" s="98">
        <f t="shared" si="35"/>
        <v>3.108369258</v>
      </c>
    </row>
    <row r="2319" ht="15.0" customHeight="1">
      <c r="A2319" s="20" t="s">
        <v>1227</v>
      </c>
      <c r="B2319" s="29" t="s">
        <v>2642</v>
      </c>
      <c r="C2319" s="50">
        <v>16316.0</v>
      </c>
      <c r="D2319" s="50">
        <v>20956.0</v>
      </c>
      <c r="E2319" s="98">
        <f t="shared" si="34"/>
        <v>0.2843834273</v>
      </c>
      <c r="F2319" s="50">
        <v>18658.0</v>
      </c>
      <c r="G2319" s="98">
        <f t="shared" si="2"/>
        <v>-0.1096583317</v>
      </c>
      <c r="H2319" s="50">
        <v>16124.0</v>
      </c>
      <c r="I2319" s="98">
        <f t="shared" si="3"/>
        <v>-0.1358130561</v>
      </c>
      <c r="J2319" s="50">
        <v>16598.0</v>
      </c>
      <c r="K2319" s="98">
        <f t="shared" si="4"/>
        <v>0.02939717192</v>
      </c>
      <c r="L2319" s="98">
        <f t="shared" si="35"/>
        <v>0.01728364795</v>
      </c>
    </row>
    <row r="2320" ht="15.0" customHeight="1">
      <c r="A2320" s="20" t="s">
        <v>1132</v>
      </c>
      <c r="B2320" s="29" t="s">
        <v>2642</v>
      </c>
      <c r="C2320" s="50">
        <v>15005.0</v>
      </c>
      <c r="D2320" s="50">
        <v>15889.0</v>
      </c>
      <c r="E2320" s="98">
        <f t="shared" si="34"/>
        <v>0.05891369543</v>
      </c>
      <c r="F2320" s="50">
        <v>15729.0</v>
      </c>
      <c r="G2320" s="98">
        <f t="shared" si="2"/>
        <v>-0.01006985965</v>
      </c>
      <c r="H2320" s="50">
        <v>15780.0</v>
      </c>
      <c r="I2320" s="98">
        <f t="shared" si="3"/>
        <v>0.003242418463</v>
      </c>
      <c r="J2320" s="50">
        <v>16762.0</v>
      </c>
      <c r="K2320" s="98">
        <f t="shared" si="4"/>
        <v>0.06223067174</v>
      </c>
      <c r="L2320" s="98">
        <f t="shared" si="35"/>
        <v>0.1170943019</v>
      </c>
    </row>
    <row r="2321" ht="15.0" customHeight="1">
      <c r="A2321" s="20" t="s">
        <v>2650</v>
      </c>
      <c r="B2321" s="29" t="s">
        <v>2642</v>
      </c>
      <c r="C2321" s="50">
        <v>32466.0</v>
      </c>
      <c r="D2321" s="50">
        <v>81457.0</v>
      </c>
      <c r="E2321" s="98">
        <f t="shared" si="34"/>
        <v>1.508994025</v>
      </c>
      <c r="F2321" s="50">
        <v>119650.0</v>
      </c>
      <c r="G2321" s="98">
        <f t="shared" si="2"/>
        <v>0.4688731478</v>
      </c>
      <c r="H2321" s="50">
        <v>157667.0</v>
      </c>
      <c r="I2321" s="98">
        <f t="shared" si="3"/>
        <v>0.3177350606</v>
      </c>
      <c r="J2321" s="50">
        <v>195619.0</v>
      </c>
      <c r="K2321" s="98">
        <f t="shared" si="4"/>
        <v>0.2407098505</v>
      </c>
      <c r="L2321" s="98">
        <f t="shared" si="35"/>
        <v>5.025349597</v>
      </c>
    </row>
    <row r="2322" ht="15.0" customHeight="1">
      <c r="A2322" s="20" t="s">
        <v>916</v>
      </c>
      <c r="B2322" s="29" t="s">
        <v>2642</v>
      </c>
      <c r="C2322" s="50">
        <v>13260.0</v>
      </c>
      <c r="D2322" s="50">
        <v>18281.0</v>
      </c>
      <c r="E2322" s="98">
        <f t="shared" si="34"/>
        <v>0.3786576169</v>
      </c>
      <c r="F2322" s="50">
        <v>20455.0</v>
      </c>
      <c r="G2322" s="98">
        <f t="shared" si="2"/>
        <v>0.1189212844</v>
      </c>
      <c r="H2322" s="50">
        <v>21794.0</v>
      </c>
      <c r="I2322" s="98">
        <f t="shared" si="3"/>
        <v>0.06546076754</v>
      </c>
      <c r="J2322" s="50">
        <v>22271.0</v>
      </c>
      <c r="K2322" s="98">
        <f t="shared" si="4"/>
        <v>0.02188675782</v>
      </c>
      <c r="L2322" s="98">
        <f t="shared" si="35"/>
        <v>0.6795625943</v>
      </c>
    </row>
    <row r="2323" ht="15.0" customHeight="1">
      <c r="A2323" s="20" t="s">
        <v>1563</v>
      </c>
      <c r="B2323" s="29" t="s">
        <v>2642</v>
      </c>
      <c r="C2323" s="50">
        <v>8739.0</v>
      </c>
      <c r="D2323" s="50">
        <v>20491.0</v>
      </c>
      <c r="E2323" s="98">
        <f t="shared" si="34"/>
        <v>1.34477629</v>
      </c>
      <c r="F2323" s="50">
        <v>19378.0</v>
      </c>
      <c r="G2323" s="98">
        <f t="shared" si="2"/>
        <v>-0.05431652921</v>
      </c>
      <c r="H2323" s="50">
        <v>19156.0</v>
      </c>
      <c r="I2323" s="98">
        <f t="shared" si="3"/>
        <v>-0.01145629064</v>
      </c>
      <c r="J2323" s="50">
        <v>22886.0</v>
      </c>
      <c r="K2323" s="98">
        <f t="shared" si="4"/>
        <v>0.1947170599</v>
      </c>
      <c r="L2323" s="98">
        <f t="shared" si="35"/>
        <v>1.618835107</v>
      </c>
    </row>
    <row r="2324" ht="15.0" customHeight="1">
      <c r="A2324" s="20" t="s">
        <v>2651</v>
      </c>
      <c r="B2324" s="29" t="s">
        <v>2642</v>
      </c>
      <c r="C2324" s="50">
        <v>7329.0</v>
      </c>
      <c r="D2324" s="50">
        <v>33907.0</v>
      </c>
      <c r="E2324" s="98">
        <f t="shared" si="34"/>
        <v>3.626415609</v>
      </c>
      <c r="F2324" s="50">
        <f>41006+26364</f>
        <v>67370</v>
      </c>
      <c r="G2324" s="98">
        <f t="shared" si="2"/>
        <v>0.9869053588</v>
      </c>
      <c r="H2324" s="50">
        <v>96853.0</v>
      </c>
      <c r="I2324" s="98">
        <f t="shared" si="3"/>
        <v>0.4376280243</v>
      </c>
      <c r="J2324" s="50">
        <v>108570.0</v>
      </c>
      <c r="K2324" s="98">
        <f t="shared" si="4"/>
        <v>0.1209771509</v>
      </c>
      <c r="L2324" s="98">
        <f t="shared" si="35"/>
        <v>13.81375358</v>
      </c>
    </row>
    <row r="2325" ht="15.0" customHeight="1">
      <c r="A2325" s="20" t="s">
        <v>1234</v>
      </c>
      <c r="B2325" s="29" t="s">
        <v>2642</v>
      </c>
      <c r="C2325" s="50">
        <v>17198.0</v>
      </c>
      <c r="D2325" s="50">
        <v>42794.0</v>
      </c>
      <c r="E2325" s="98">
        <f t="shared" si="34"/>
        <v>1.488312594</v>
      </c>
      <c r="F2325" s="50">
        <v>54571.0</v>
      </c>
      <c r="G2325" s="98">
        <f t="shared" si="2"/>
        <v>0.2752021311</v>
      </c>
      <c r="H2325" s="50">
        <v>66655.0</v>
      </c>
      <c r="I2325" s="98">
        <f t="shared" si="3"/>
        <v>0.221436294</v>
      </c>
      <c r="J2325" s="50">
        <v>68683.0</v>
      </c>
      <c r="K2325" s="98">
        <f t="shared" si="4"/>
        <v>0.03042532443</v>
      </c>
      <c r="L2325" s="98">
        <f t="shared" si="35"/>
        <v>2.993662054</v>
      </c>
    </row>
    <row r="2326" ht="15.0" customHeight="1">
      <c r="A2326" s="20" t="s">
        <v>1033</v>
      </c>
      <c r="B2326" s="29" t="s">
        <v>2642</v>
      </c>
      <c r="C2326" s="50">
        <v>18840.0</v>
      </c>
      <c r="D2326" s="50">
        <v>32388.0</v>
      </c>
      <c r="E2326" s="98">
        <f t="shared" si="34"/>
        <v>0.7191082803</v>
      </c>
      <c r="F2326" s="50">
        <v>33681.0</v>
      </c>
      <c r="G2326" s="98">
        <f t="shared" si="2"/>
        <v>0.0399221934</v>
      </c>
      <c r="H2326" s="50">
        <v>39831.0</v>
      </c>
      <c r="I2326" s="98">
        <f t="shared" si="3"/>
        <v>0.1825955286</v>
      </c>
      <c r="J2326" s="50">
        <v>40189.0</v>
      </c>
      <c r="K2326" s="98">
        <f t="shared" si="4"/>
        <v>0.008987974191</v>
      </c>
      <c r="L2326" s="98">
        <f t="shared" si="35"/>
        <v>1.133174098</v>
      </c>
    </row>
    <row r="2327" ht="15.0" customHeight="1">
      <c r="A2327" s="20" t="s">
        <v>1745</v>
      </c>
      <c r="B2327" s="29" t="s">
        <v>2642</v>
      </c>
      <c r="C2327" s="50">
        <v>22298.0</v>
      </c>
      <c r="D2327" s="50">
        <v>23019.0</v>
      </c>
      <c r="E2327" s="98">
        <f t="shared" si="34"/>
        <v>0.03233473854</v>
      </c>
      <c r="F2327" s="50">
        <v>21459.0</v>
      </c>
      <c r="G2327" s="98">
        <f t="shared" si="2"/>
        <v>-0.06777010296</v>
      </c>
      <c r="H2327" s="50">
        <v>20788.0</v>
      </c>
      <c r="I2327" s="98">
        <f t="shared" si="3"/>
        <v>-0.03126893145</v>
      </c>
      <c r="J2327" s="50">
        <v>22270.0</v>
      </c>
      <c r="K2327" s="98">
        <f t="shared" si="4"/>
        <v>0.0712911295</v>
      </c>
      <c r="L2327" s="98">
        <f t="shared" si="35"/>
        <v>-0.001255718002</v>
      </c>
    </row>
    <row r="2328" ht="15.0" customHeight="1">
      <c r="A2328" s="20" t="s">
        <v>2185</v>
      </c>
      <c r="B2328" s="29" t="s">
        <v>2642</v>
      </c>
      <c r="C2328" s="50">
        <v>3074.0</v>
      </c>
      <c r="D2328" s="50">
        <v>47856.0</v>
      </c>
      <c r="E2328" s="98">
        <f t="shared" si="34"/>
        <v>14.56798959</v>
      </c>
      <c r="F2328" s="50">
        <v>68571.0</v>
      </c>
      <c r="G2328" s="98">
        <f t="shared" si="2"/>
        <v>0.4328610832</v>
      </c>
      <c r="H2328" s="50">
        <v>90479.0</v>
      </c>
      <c r="I2328" s="98">
        <f t="shared" si="3"/>
        <v>0.3194936635</v>
      </c>
      <c r="J2328" s="50">
        <v>94354.0</v>
      </c>
      <c r="K2328" s="98">
        <f t="shared" si="4"/>
        <v>0.04282761746</v>
      </c>
      <c r="L2328" s="98">
        <f t="shared" si="35"/>
        <v>29.6942095</v>
      </c>
    </row>
    <row r="2329" ht="15.0" customHeight="1">
      <c r="A2329" s="20" t="s">
        <v>1750</v>
      </c>
      <c r="B2329" s="29" t="s">
        <v>2642</v>
      </c>
      <c r="C2329" s="50">
        <v>7467.0</v>
      </c>
      <c r="D2329" s="50">
        <v>38371.0</v>
      </c>
      <c r="E2329" s="98">
        <f t="shared" si="34"/>
        <v>4.138743806</v>
      </c>
      <c r="F2329" s="50">
        <v>49558.0</v>
      </c>
      <c r="G2329" s="98">
        <f t="shared" si="2"/>
        <v>0.2915483047</v>
      </c>
      <c r="H2329" s="50">
        <v>61323.0</v>
      </c>
      <c r="I2329" s="98">
        <f t="shared" si="3"/>
        <v>0.2373986037</v>
      </c>
      <c r="J2329" s="50">
        <v>68289.0</v>
      </c>
      <c r="K2329" s="98">
        <f t="shared" si="4"/>
        <v>0.1135952253</v>
      </c>
      <c r="L2329" s="98">
        <f t="shared" si="35"/>
        <v>8.145439936</v>
      </c>
    </row>
    <row r="2330" ht="15.0" customHeight="1">
      <c r="A2330" s="20" t="s">
        <v>2652</v>
      </c>
      <c r="B2330" s="29" t="s">
        <v>2642</v>
      </c>
      <c r="C2330" s="50">
        <v>8630.0</v>
      </c>
      <c r="D2330" s="50">
        <v>16674.0</v>
      </c>
      <c r="E2330" s="98">
        <f t="shared" si="34"/>
        <v>0.9320973349</v>
      </c>
      <c r="F2330" s="50">
        <v>19849.0</v>
      </c>
      <c r="G2330" s="98">
        <f t="shared" si="2"/>
        <v>0.1904162169</v>
      </c>
      <c r="H2330" s="50">
        <v>20084.0</v>
      </c>
      <c r="I2330" s="98">
        <f t="shared" si="3"/>
        <v>0.01183938737</v>
      </c>
      <c r="J2330" s="50">
        <v>22215.0</v>
      </c>
      <c r="K2330" s="98">
        <f t="shared" si="4"/>
        <v>0.1061043617</v>
      </c>
      <c r="L2330" s="98">
        <f t="shared" si="35"/>
        <v>1.574159907</v>
      </c>
    </row>
    <row r="2331" ht="15.0" customHeight="1">
      <c r="A2331" s="20" t="s">
        <v>2653</v>
      </c>
      <c r="B2331" s="29" t="s">
        <v>2642</v>
      </c>
      <c r="C2331" s="50">
        <v>14985.0</v>
      </c>
      <c r="D2331" s="50">
        <v>24334.0</v>
      </c>
      <c r="E2331" s="98">
        <f t="shared" si="34"/>
        <v>0.6238905572</v>
      </c>
      <c r="F2331" s="50">
        <v>33618.0</v>
      </c>
      <c r="G2331" s="98">
        <f t="shared" si="2"/>
        <v>0.3815237939</v>
      </c>
      <c r="H2331" s="50">
        <v>50083.0</v>
      </c>
      <c r="I2331" s="98">
        <f t="shared" si="3"/>
        <v>0.4897673865</v>
      </c>
      <c r="J2331" s="50">
        <v>51252.0</v>
      </c>
      <c r="K2331" s="98">
        <f t="shared" si="4"/>
        <v>0.02334125352</v>
      </c>
      <c r="L2331" s="98">
        <f t="shared" si="35"/>
        <v>2.42022022</v>
      </c>
    </row>
    <row r="2332" ht="15.0" customHeight="1">
      <c r="A2332" s="20" t="s">
        <v>285</v>
      </c>
      <c r="B2332" s="29" t="s">
        <v>2642</v>
      </c>
      <c r="C2332" s="50">
        <v>11501.0</v>
      </c>
      <c r="D2332" s="50">
        <v>13055.0</v>
      </c>
      <c r="E2332" s="98">
        <f t="shared" si="34"/>
        <v>0.1351186853</v>
      </c>
      <c r="F2332" s="50">
        <v>13141.0</v>
      </c>
      <c r="G2332" s="98">
        <f t="shared" si="2"/>
        <v>0.006587514362</v>
      </c>
      <c r="H2332" s="50">
        <v>11949.0</v>
      </c>
      <c r="I2332" s="98">
        <f t="shared" si="3"/>
        <v>-0.09070846968</v>
      </c>
      <c r="J2332" s="50">
        <v>13577.0</v>
      </c>
      <c r="K2332" s="98">
        <f t="shared" si="4"/>
        <v>0.1362457109</v>
      </c>
      <c r="L2332" s="98">
        <f t="shared" si="35"/>
        <v>0.180506043</v>
      </c>
    </row>
    <row r="2333" ht="15.0" customHeight="1">
      <c r="A2333" s="20" t="s">
        <v>1414</v>
      </c>
      <c r="B2333" s="29" t="s">
        <v>2642</v>
      </c>
      <c r="C2333" s="50">
        <v>5777.0</v>
      </c>
      <c r="D2333" s="50">
        <v>7848.0</v>
      </c>
      <c r="E2333" s="98">
        <f t="shared" si="34"/>
        <v>0.358490566</v>
      </c>
      <c r="F2333" s="50">
        <v>8357.0</v>
      </c>
      <c r="G2333" s="98">
        <f t="shared" si="2"/>
        <v>0.06485728848</v>
      </c>
      <c r="H2333" s="50">
        <v>8406.0</v>
      </c>
      <c r="I2333" s="98">
        <f t="shared" si="3"/>
        <v>0.005863348091</v>
      </c>
      <c r="J2333" s="50">
        <v>8743.0</v>
      </c>
      <c r="K2333" s="98">
        <f t="shared" si="4"/>
        <v>0.04009041161</v>
      </c>
      <c r="L2333" s="98">
        <f t="shared" si="35"/>
        <v>0.5134152674</v>
      </c>
    </row>
    <row r="2334" ht="15.0" customHeight="1">
      <c r="A2334" s="20" t="s">
        <v>1886</v>
      </c>
      <c r="B2334" s="29" t="s">
        <v>2642</v>
      </c>
      <c r="C2334" s="50">
        <v>7223.0</v>
      </c>
      <c r="D2334" s="50">
        <v>17699.0</v>
      </c>
      <c r="E2334" s="98">
        <f t="shared" si="34"/>
        <v>1.450366884</v>
      </c>
      <c r="F2334" s="50">
        <v>20717.0</v>
      </c>
      <c r="G2334" s="98">
        <f t="shared" si="2"/>
        <v>0.1705181084</v>
      </c>
      <c r="H2334" s="50">
        <v>20686.0</v>
      </c>
      <c r="I2334" s="98">
        <f t="shared" si="3"/>
        <v>-0.00149635565</v>
      </c>
      <c r="J2334" s="50">
        <v>24070.0</v>
      </c>
      <c r="K2334" s="98">
        <f t="shared" si="4"/>
        <v>0.1635889007</v>
      </c>
      <c r="L2334" s="98">
        <f t="shared" si="35"/>
        <v>2.332410356</v>
      </c>
    </row>
    <row r="2335" ht="15.0" customHeight="1">
      <c r="A2335" s="20" t="s">
        <v>952</v>
      </c>
      <c r="B2335" s="29" t="s">
        <v>2642</v>
      </c>
      <c r="C2335" s="50">
        <v>37457.0</v>
      </c>
      <c r="D2335" s="50">
        <v>57572.0</v>
      </c>
      <c r="E2335" s="98">
        <f t="shared" si="34"/>
        <v>0.5370157781</v>
      </c>
      <c r="F2335" s="50">
        <v>62892.0</v>
      </c>
      <c r="G2335" s="98">
        <f t="shared" si="2"/>
        <v>0.09240603071</v>
      </c>
      <c r="H2335" s="50">
        <v>72077.0</v>
      </c>
      <c r="I2335" s="98">
        <f t="shared" si="3"/>
        <v>0.146044012</v>
      </c>
      <c r="J2335" s="50">
        <v>73115.0</v>
      </c>
      <c r="K2335" s="98">
        <f t="shared" si="4"/>
        <v>0.01440126531</v>
      </c>
      <c r="L2335" s="98">
        <f t="shared" si="35"/>
        <v>0.9519715941</v>
      </c>
    </row>
    <row r="2336" ht="15.0" customHeight="1">
      <c r="A2336" s="20" t="s">
        <v>1018</v>
      </c>
      <c r="B2336" s="29" t="s">
        <v>2642</v>
      </c>
      <c r="C2336" s="50">
        <v>8022.0</v>
      </c>
      <c r="D2336" s="50">
        <v>9349.0</v>
      </c>
      <c r="E2336" s="98">
        <f t="shared" si="34"/>
        <v>0.1654200947</v>
      </c>
      <c r="F2336" s="50">
        <v>9652.0</v>
      </c>
      <c r="G2336" s="98">
        <f t="shared" si="2"/>
        <v>0.03240988341</v>
      </c>
      <c r="H2336" s="50">
        <v>9660.0</v>
      </c>
      <c r="I2336" s="98">
        <f t="shared" si="3"/>
        <v>0.000828843763</v>
      </c>
      <c r="J2336" s="50">
        <v>10884.0</v>
      </c>
      <c r="K2336" s="98">
        <f t="shared" si="4"/>
        <v>0.1267080745</v>
      </c>
      <c r="L2336" s="98">
        <f t="shared" si="35"/>
        <v>0.3567688856</v>
      </c>
    </row>
    <row r="2337" ht="15.0" customHeight="1">
      <c r="A2337" s="20" t="s">
        <v>2654</v>
      </c>
      <c r="B2337" s="29" t="s">
        <v>2642</v>
      </c>
      <c r="C2337" s="50">
        <v>6256.0</v>
      </c>
      <c r="D2337" s="50">
        <v>8074.0</v>
      </c>
      <c r="E2337" s="98">
        <f t="shared" si="34"/>
        <v>0.290601023</v>
      </c>
      <c r="F2337" s="50">
        <v>7379.0</v>
      </c>
      <c r="G2337" s="98">
        <f t="shared" si="2"/>
        <v>-0.08607877136</v>
      </c>
      <c r="H2337" s="50">
        <v>6545.0</v>
      </c>
      <c r="I2337" s="98">
        <f t="shared" si="3"/>
        <v>-0.1130234449</v>
      </c>
      <c r="J2337" s="50">
        <v>6692.0</v>
      </c>
      <c r="K2337" s="98">
        <f t="shared" si="4"/>
        <v>0.02245989305</v>
      </c>
      <c r="L2337" s="98">
        <f t="shared" si="35"/>
        <v>0.06969309463</v>
      </c>
    </row>
    <row r="2338" ht="15.0" customHeight="1">
      <c r="A2338" s="20" t="s">
        <v>1703</v>
      </c>
      <c r="B2338" s="29" t="s">
        <v>2642</v>
      </c>
      <c r="C2338" s="50">
        <v>5591.0</v>
      </c>
      <c r="D2338" s="50">
        <v>14740.0</v>
      </c>
      <c r="E2338" s="98">
        <f t="shared" si="34"/>
        <v>1.636379896</v>
      </c>
      <c r="F2338" s="50">
        <v>15002.0</v>
      </c>
      <c r="G2338" s="98">
        <f t="shared" si="2"/>
        <v>0.01777476255</v>
      </c>
      <c r="H2338" s="50">
        <v>14555.0</v>
      </c>
      <c r="I2338" s="98">
        <f t="shared" si="3"/>
        <v>-0.0297960272</v>
      </c>
      <c r="J2338" s="50">
        <v>13906.0</v>
      </c>
      <c r="K2338" s="98">
        <f t="shared" si="4"/>
        <v>-0.04458948815</v>
      </c>
      <c r="L2338" s="98">
        <f t="shared" si="35"/>
        <v>1.48721159</v>
      </c>
    </row>
    <row r="2339" ht="15.0" customHeight="1">
      <c r="A2339" s="20" t="s">
        <v>406</v>
      </c>
      <c r="B2339" s="29" t="s">
        <v>2642</v>
      </c>
      <c r="C2339" s="50">
        <v>19091.0</v>
      </c>
      <c r="D2339" s="50">
        <v>26341.0</v>
      </c>
      <c r="E2339" s="98">
        <f t="shared" si="34"/>
        <v>0.3797600964</v>
      </c>
      <c r="F2339" s="50">
        <v>27996.0</v>
      </c>
      <c r="G2339" s="98">
        <f t="shared" si="2"/>
        <v>0.06282980904</v>
      </c>
      <c r="H2339" s="50">
        <v>29043.0</v>
      </c>
      <c r="I2339" s="98">
        <f t="shared" si="3"/>
        <v>0.03739819974</v>
      </c>
      <c r="J2339" s="50">
        <v>30416.0</v>
      </c>
      <c r="K2339" s="98">
        <f t="shared" si="4"/>
        <v>0.04727473057</v>
      </c>
      <c r="L2339" s="98">
        <f t="shared" si="35"/>
        <v>0.5932114609</v>
      </c>
    </row>
    <row r="2340" ht="15.0" customHeight="1">
      <c r="A2340" s="20" t="s">
        <v>315</v>
      </c>
      <c r="B2340" s="29" t="s">
        <v>2642</v>
      </c>
      <c r="C2340" s="50">
        <v>11375.0</v>
      </c>
      <c r="D2340" s="50">
        <v>18587.0</v>
      </c>
      <c r="E2340" s="98">
        <f t="shared" si="34"/>
        <v>0.634021978</v>
      </c>
      <c r="F2340" s="50">
        <v>17531.0</v>
      </c>
      <c r="G2340" s="98">
        <f t="shared" si="2"/>
        <v>-0.05681390219</v>
      </c>
      <c r="H2340" s="50">
        <v>16737.0</v>
      </c>
      <c r="I2340" s="98">
        <f t="shared" si="3"/>
        <v>-0.04529119845</v>
      </c>
      <c r="J2340" s="50">
        <v>19511.0</v>
      </c>
      <c r="K2340" s="98">
        <f t="shared" si="4"/>
        <v>0.1657405748</v>
      </c>
      <c r="L2340" s="98">
        <f t="shared" si="35"/>
        <v>0.7152527473</v>
      </c>
    </row>
    <row r="2341" ht="15.0" customHeight="1">
      <c r="A2341" s="20" t="s">
        <v>2655</v>
      </c>
      <c r="B2341" s="29" t="s">
        <v>2642</v>
      </c>
      <c r="C2341" s="50">
        <v>7367.0</v>
      </c>
      <c r="D2341" s="50">
        <v>25633.0</v>
      </c>
      <c r="E2341" s="98">
        <f t="shared" si="34"/>
        <v>2.47943532</v>
      </c>
      <c r="F2341" s="50">
        <v>42482.0</v>
      </c>
      <c r="G2341" s="98">
        <f t="shared" si="2"/>
        <v>0.6573167401</v>
      </c>
      <c r="H2341" s="50">
        <v>68072.0</v>
      </c>
      <c r="I2341" s="98">
        <f t="shared" si="3"/>
        <v>0.6023727696</v>
      </c>
      <c r="J2341" s="50">
        <v>86687.0</v>
      </c>
      <c r="K2341" s="98">
        <f t="shared" si="4"/>
        <v>0.2734604536</v>
      </c>
      <c r="L2341" s="98">
        <f t="shared" si="35"/>
        <v>10.76693362</v>
      </c>
    </row>
    <row r="2342" ht="15.0" customHeight="1">
      <c r="A2342" s="20" t="s">
        <v>423</v>
      </c>
      <c r="B2342" s="29" t="s">
        <v>2642</v>
      </c>
      <c r="C2342" s="50">
        <v>8102.0</v>
      </c>
      <c r="D2342" s="50">
        <v>26028.0</v>
      </c>
      <c r="E2342" s="98">
        <f t="shared" si="34"/>
        <v>2.212540114</v>
      </c>
      <c r="F2342" s="50">
        <v>26804.0</v>
      </c>
      <c r="G2342" s="98">
        <f t="shared" si="2"/>
        <v>0.02981404641</v>
      </c>
      <c r="H2342" s="50">
        <v>25049.0</v>
      </c>
      <c r="I2342" s="98">
        <f t="shared" si="3"/>
        <v>-0.06547530219</v>
      </c>
      <c r="J2342" s="50">
        <v>30259.0</v>
      </c>
      <c r="K2342" s="98">
        <f t="shared" si="4"/>
        <v>0.207992335</v>
      </c>
      <c r="L2342" s="98">
        <f t="shared" si="35"/>
        <v>2.73475685</v>
      </c>
    </row>
    <row r="2343" ht="15.0" customHeight="1">
      <c r="A2343" s="20" t="s">
        <v>2656</v>
      </c>
      <c r="B2343" s="29" t="s">
        <v>2642</v>
      </c>
      <c r="C2343" s="50">
        <v>13474.0</v>
      </c>
      <c r="D2343" s="50">
        <v>17875.0</v>
      </c>
      <c r="E2343" s="98">
        <f t="shared" si="34"/>
        <v>0.3266290634</v>
      </c>
      <c r="F2343" s="50">
        <v>16506.0</v>
      </c>
      <c r="G2343" s="98">
        <f t="shared" si="2"/>
        <v>-0.07658741259</v>
      </c>
      <c r="H2343" s="50">
        <v>15594.0</v>
      </c>
      <c r="I2343" s="98">
        <f t="shared" si="3"/>
        <v>-0.05525263541</v>
      </c>
      <c r="J2343" s="50">
        <v>15389.0</v>
      </c>
      <c r="K2343" s="98">
        <f t="shared" si="4"/>
        <v>-0.01314608183</v>
      </c>
      <c r="L2343" s="98">
        <f t="shared" si="35"/>
        <v>0.1421255752</v>
      </c>
    </row>
    <row r="2344" ht="15.0" customHeight="1">
      <c r="A2344" s="20" t="s">
        <v>2384</v>
      </c>
      <c r="B2344" s="29" t="s">
        <v>2642</v>
      </c>
      <c r="C2344" s="50">
        <v>12184.0</v>
      </c>
      <c r="D2344" s="50">
        <v>21543.0</v>
      </c>
      <c r="E2344" s="98">
        <f t="shared" si="34"/>
        <v>0.7681385424</v>
      </c>
      <c r="F2344" s="50">
        <v>20129.0</v>
      </c>
      <c r="G2344" s="98">
        <f t="shared" si="2"/>
        <v>-0.06563616952</v>
      </c>
      <c r="H2344" s="50">
        <v>19478.0</v>
      </c>
      <c r="I2344" s="98">
        <f t="shared" si="3"/>
        <v>-0.03234139798</v>
      </c>
      <c r="J2344" s="50">
        <v>20787.0</v>
      </c>
      <c r="K2344" s="98">
        <f t="shared" si="4"/>
        <v>0.06720402505</v>
      </c>
      <c r="L2344" s="98">
        <f t="shared" si="35"/>
        <v>0.706089954</v>
      </c>
    </row>
    <row r="2345" ht="15.0" customHeight="1">
      <c r="A2345" s="20" t="s">
        <v>2657</v>
      </c>
      <c r="B2345" s="29" t="s">
        <v>2642</v>
      </c>
      <c r="C2345" s="50">
        <v>9033.0</v>
      </c>
      <c r="D2345" s="50">
        <v>18420.0</v>
      </c>
      <c r="E2345" s="98">
        <f t="shared" si="34"/>
        <v>1.039189638</v>
      </c>
      <c r="F2345" s="50">
        <v>19092.0</v>
      </c>
      <c r="G2345" s="98">
        <f t="shared" si="2"/>
        <v>0.03648208469</v>
      </c>
      <c r="H2345" s="50">
        <v>20468.0</v>
      </c>
      <c r="I2345" s="98">
        <f t="shared" si="3"/>
        <v>0.07207207207</v>
      </c>
      <c r="J2345" s="50">
        <v>20409.0</v>
      </c>
      <c r="K2345" s="98">
        <f t="shared" si="4"/>
        <v>-0.002882548368</v>
      </c>
      <c r="L2345" s="98">
        <f t="shared" si="35"/>
        <v>1.259382265</v>
      </c>
    </row>
    <row r="2346" ht="15.0" customHeight="1">
      <c r="A2346" s="20" t="s">
        <v>881</v>
      </c>
      <c r="B2346" s="29" t="s">
        <v>2642</v>
      </c>
      <c r="C2346" s="50">
        <v>11455.0</v>
      </c>
      <c r="D2346" s="50">
        <v>16554.0</v>
      </c>
      <c r="E2346" s="98">
        <f t="shared" si="34"/>
        <v>0.4451331296</v>
      </c>
      <c r="F2346" s="50">
        <v>18742.0</v>
      </c>
      <c r="G2346" s="98">
        <f t="shared" si="2"/>
        <v>0.1321734928</v>
      </c>
      <c r="H2346" s="50">
        <v>19114.0</v>
      </c>
      <c r="I2346" s="98">
        <f t="shared" si="3"/>
        <v>0.01984846868</v>
      </c>
      <c r="J2346" s="50">
        <v>19919.0</v>
      </c>
      <c r="K2346" s="98">
        <f t="shared" si="4"/>
        <v>0.04211572669</v>
      </c>
      <c r="L2346" s="98">
        <f t="shared" si="35"/>
        <v>0.7388913138</v>
      </c>
    </row>
    <row r="2347" ht="15.0" customHeight="1">
      <c r="A2347" s="20" t="s">
        <v>2658</v>
      </c>
      <c r="B2347" s="29" t="s">
        <v>2642</v>
      </c>
      <c r="C2347" s="50">
        <v>3151.0</v>
      </c>
      <c r="D2347" s="50">
        <v>18675.0</v>
      </c>
      <c r="E2347" s="98">
        <f t="shared" si="34"/>
        <v>4.92668994</v>
      </c>
      <c r="F2347" s="50">
        <v>16791.0</v>
      </c>
      <c r="G2347" s="98">
        <f t="shared" si="2"/>
        <v>-0.1008835341</v>
      </c>
      <c r="H2347" s="50">
        <v>13374.0</v>
      </c>
      <c r="I2347" s="98">
        <f t="shared" si="3"/>
        <v>-0.203501876</v>
      </c>
      <c r="J2347" s="50">
        <v>13173.0</v>
      </c>
      <c r="K2347" s="98">
        <f t="shared" si="4"/>
        <v>-0.01502916106</v>
      </c>
      <c r="L2347" s="98">
        <f t="shared" si="35"/>
        <v>3.180577594</v>
      </c>
    </row>
    <row r="2348" ht="15.0" customHeight="1">
      <c r="A2348" s="20" t="s">
        <v>2514</v>
      </c>
      <c r="B2348" s="29" t="s">
        <v>2642</v>
      </c>
      <c r="C2348" s="50">
        <v>11073.0</v>
      </c>
      <c r="D2348" s="50">
        <v>16211.0</v>
      </c>
      <c r="E2348" s="98">
        <f t="shared" si="34"/>
        <v>0.4640115596</v>
      </c>
      <c r="F2348" s="50">
        <v>14186.0</v>
      </c>
      <c r="G2348" s="98">
        <f t="shared" si="2"/>
        <v>-0.124915181</v>
      </c>
      <c r="H2348" s="50">
        <v>12785.0</v>
      </c>
      <c r="I2348" s="98">
        <f t="shared" si="3"/>
        <v>-0.09875934019</v>
      </c>
      <c r="J2348" s="50">
        <v>12559.0</v>
      </c>
      <c r="K2348" s="98">
        <f t="shared" si="4"/>
        <v>-0.01767696519</v>
      </c>
      <c r="L2348" s="98">
        <f t="shared" si="35"/>
        <v>0.1342003071</v>
      </c>
    </row>
    <row r="2349" ht="15.0" customHeight="1">
      <c r="A2349" s="20" t="s">
        <v>2515</v>
      </c>
      <c r="B2349" s="29" t="s">
        <v>2642</v>
      </c>
      <c r="C2349" s="50">
        <v>10249.0</v>
      </c>
      <c r="D2349" s="50">
        <v>16629.0</v>
      </c>
      <c r="E2349" s="98">
        <f t="shared" si="34"/>
        <v>0.6224997561</v>
      </c>
      <c r="F2349" s="50">
        <v>17851.0</v>
      </c>
      <c r="G2349" s="98">
        <f t="shared" si="2"/>
        <v>0.07348607854</v>
      </c>
      <c r="H2349" s="50">
        <v>17944.0</v>
      </c>
      <c r="I2349" s="98">
        <f t="shared" si="3"/>
        <v>0.005209792169</v>
      </c>
      <c r="J2349" s="50">
        <v>18360.0</v>
      </c>
      <c r="K2349" s="98">
        <f t="shared" si="4"/>
        <v>0.02318323674</v>
      </c>
      <c r="L2349" s="98">
        <f t="shared" si="35"/>
        <v>0.7913942824</v>
      </c>
    </row>
    <row r="2350" ht="15.0" customHeight="1">
      <c r="A2350" s="20" t="s">
        <v>1190</v>
      </c>
      <c r="B2350" s="29" t="s">
        <v>2642</v>
      </c>
      <c r="C2350" s="50">
        <v>14739.0</v>
      </c>
      <c r="D2350" s="50">
        <v>24081.0</v>
      </c>
      <c r="E2350" s="98">
        <f t="shared" si="34"/>
        <v>0.633828618</v>
      </c>
      <c r="F2350" s="50">
        <v>26012.0</v>
      </c>
      <c r="G2350" s="98">
        <f t="shared" si="2"/>
        <v>0.08018769985</v>
      </c>
      <c r="H2350" s="50">
        <v>31206.0</v>
      </c>
      <c r="I2350" s="98">
        <f t="shared" si="3"/>
        <v>0.1996770721</v>
      </c>
      <c r="J2350" s="50">
        <v>35566.0</v>
      </c>
      <c r="K2350" s="98">
        <f t="shared" si="4"/>
        <v>0.1397167211</v>
      </c>
      <c r="L2350" s="98">
        <f t="shared" si="35"/>
        <v>1.413053803</v>
      </c>
    </row>
    <row r="2351" ht="15.0" customHeight="1">
      <c r="A2351" s="20" t="s">
        <v>439</v>
      </c>
      <c r="B2351" s="29" t="s">
        <v>2642</v>
      </c>
      <c r="C2351" s="50">
        <v>3207.0</v>
      </c>
      <c r="D2351" s="50">
        <v>9680.0</v>
      </c>
      <c r="E2351" s="98">
        <f t="shared" si="34"/>
        <v>2.018397256</v>
      </c>
      <c r="F2351" s="50">
        <v>11562.0</v>
      </c>
      <c r="G2351" s="98">
        <f t="shared" si="2"/>
        <v>0.1944214876</v>
      </c>
      <c r="H2351" s="50">
        <v>14216.0</v>
      </c>
      <c r="I2351" s="98">
        <f t="shared" si="3"/>
        <v>0.2295450614</v>
      </c>
      <c r="J2351" s="50">
        <v>18080.0</v>
      </c>
      <c r="K2351" s="98">
        <f t="shared" si="4"/>
        <v>0.2718064153</v>
      </c>
      <c r="L2351" s="98">
        <f t="shared" si="35"/>
        <v>4.637667602</v>
      </c>
    </row>
    <row r="2352" ht="15.0" customHeight="1">
      <c r="A2352" s="20" t="s">
        <v>2659</v>
      </c>
      <c r="B2352" s="29" t="s">
        <v>2642</v>
      </c>
      <c r="C2352" s="50">
        <v>13896.0</v>
      </c>
      <c r="D2352" s="50">
        <v>23855.0</v>
      </c>
      <c r="E2352" s="98">
        <f t="shared" si="34"/>
        <v>0.7166810593</v>
      </c>
      <c r="F2352" s="50">
        <v>23069.0</v>
      </c>
      <c r="G2352" s="98">
        <f t="shared" si="2"/>
        <v>-0.03294906728</v>
      </c>
      <c r="H2352" s="50">
        <v>22334.0</v>
      </c>
      <c r="I2352" s="98">
        <f t="shared" si="3"/>
        <v>-0.03186093892</v>
      </c>
      <c r="J2352" s="50">
        <v>22342.0</v>
      </c>
      <c r="K2352" s="98">
        <f t="shared" si="4"/>
        <v>0.0003581982627</v>
      </c>
      <c r="L2352" s="98">
        <f t="shared" si="35"/>
        <v>0.607800806</v>
      </c>
    </row>
    <row r="2353" ht="15.0" customHeight="1">
      <c r="A2353" s="20" t="s">
        <v>762</v>
      </c>
      <c r="B2353" s="29" t="s">
        <v>2642</v>
      </c>
      <c r="C2353" s="50">
        <v>7104.0</v>
      </c>
      <c r="D2353" s="50">
        <v>9047.0</v>
      </c>
      <c r="E2353" s="98">
        <f t="shared" si="34"/>
        <v>0.2735078829</v>
      </c>
      <c r="F2353" s="50">
        <v>7536.0</v>
      </c>
      <c r="G2353" s="98">
        <f t="shared" si="2"/>
        <v>-0.1670166906</v>
      </c>
      <c r="H2353" s="50">
        <v>6358.0</v>
      </c>
      <c r="I2353" s="98">
        <f t="shared" si="3"/>
        <v>-0.1563163482</v>
      </c>
      <c r="J2353" s="50">
        <v>6475.0</v>
      </c>
      <c r="K2353" s="98">
        <f t="shared" si="4"/>
        <v>0.01840201321</v>
      </c>
      <c r="L2353" s="98">
        <f t="shared" si="35"/>
        <v>-0.08854166667</v>
      </c>
    </row>
    <row r="2354" ht="15.0" customHeight="1">
      <c r="A2354" s="20" t="s">
        <v>2310</v>
      </c>
      <c r="B2354" s="29" t="s">
        <v>2642</v>
      </c>
      <c r="C2354" s="50">
        <v>25006.0</v>
      </c>
      <c r="D2354" s="50">
        <v>38001.0</v>
      </c>
      <c r="E2354" s="98">
        <f t="shared" si="34"/>
        <v>0.5196752779</v>
      </c>
      <c r="F2354" s="50">
        <v>42306.0</v>
      </c>
      <c r="G2354" s="98">
        <f t="shared" si="2"/>
        <v>0.1132864925</v>
      </c>
      <c r="H2354" s="50">
        <v>56521.0</v>
      </c>
      <c r="I2354" s="98">
        <f t="shared" si="3"/>
        <v>0.3360043493</v>
      </c>
      <c r="J2354" s="50">
        <v>62399.0</v>
      </c>
      <c r="K2354" s="98">
        <f t="shared" si="4"/>
        <v>0.1039967446</v>
      </c>
      <c r="L2354" s="98">
        <f t="shared" si="35"/>
        <v>1.495361113</v>
      </c>
    </row>
    <row r="2355" ht="15.0" customHeight="1">
      <c r="A2355" s="20" t="s">
        <v>2282</v>
      </c>
      <c r="B2355" s="29" t="s">
        <v>2642</v>
      </c>
      <c r="C2355" s="50">
        <v>4322.0</v>
      </c>
      <c r="D2355" s="50">
        <v>10392.0</v>
      </c>
      <c r="E2355" s="98">
        <f t="shared" si="34"/>
        <v>1.404442388</v>
      </c>
      <c r="F2355" s="50">
        <v>15180.0</v>
      </c>
      <c r="G2355" s="98">
        <f t="shared" si="2"/>
        <v>0.46073903</v>
      </c>
      <c r="H2355" s="50">
        <v>20926.0</v>
      </c>
      <c r="I2355" s="98">
        <f t="shared" si="3"/>
        <v>0.3785243742</v>
      </c>
      <c r="J2355" s="50">
        <v>29774.0</v>
      </c>
      <c r="K2355" s="98">
        <f t="shared" si="4"/>
        <v>0.422823282</v>
      </c>
      <c r="L2355" s="98">
        <f t="shared" si="35"/>
        <v>5.888940305</v>
      </c>
    </row>
    <row r="2356" ht="15.0" customHeight="1">
      <c r="A2356" s="20" t="s">
        <v>2660</v>
      </c>
      <c r="B2356" s="29" t="s">
        <v>2661</v>
      </c>
      <c r="C2356" s="50">
        <v>11035.0</v>
      </c>
      <c r="D2356" s="50">
        <v>43995.0</v>
      </c>
      <c r="E2356" s="98">
        <f t="shared" si="34"/>
        <v>2.986859991</v>
      </c>
      <c r="F2356" s="50">
        <v>59659.0</v>
      </c>
      <c r="G2356" s="98">
        <f t="shared" si="2"/>
        <v>0.3560404591</v>
      </c>
      <c r="H2356" s="50">
        <v>72203.0</v>
      </c>
      <c r="I2356" s="98">
        <f t="shared" si="3"/>
        <v>0.2102616537</v>
      </c>
      <c r="J2356" s="50">
        <v>80436.0</v>
      </c>
      <c r="K2356" s="98">
        <f t="shared" si="4"/>
        <v>0.114025733</v>
      </c>
      <c r="L2356" s="98">
        <f t="shared" si="35"/>
        <v>6.28917082</v>
      </c>
    </row>
    <row r="2357" ht="15.0" customHeight="1">
      <c r="A2357" s="20" t="s">
        <v>2662</v>
      </c>
      <c r="B2357" s="29" t="s">
        <v>2661</v>
      </c>
      <c r="C2357" s="50">
        <v>637.0</v>
      </c>
      <c r="D2357" s="50">
        <v>28663.0</v>
      </c>
      <c r="E2357" s="98">
        <f t="shared" si="34"/>
        <v>43.99686028</v>
      </c>
      <c r="F2357" s="50">
        <v>37920.0</v>
      </c>
      <c r="G2357" s="98">
        <f t="shared" si="2"/>
        <v>0.3229599135</v>
      </c>
      <c r="H2357" s="50">
        <v>37022.0</v>
      </c>
      <c r="I2357" s="98">
        <f t="shared" si="3"/>
        <v>-0.0236814346</v>
      </c>
      <c r="J2357" s="50">
        <v>43004.0</v>
      </c>
      <c r="K2357" s="98">
        <f t="shared" si="4"/>
        <v>0.1615796013</v>
      </c>
      <c r="L2357" s="98">
        <f t="shared" si="35"/>
        <v>66.51020408</v>
      </c>
    </row>
    <row r="2358" ht="15.0" customHeight="1">
      <c r="A2358" s="20" t="s">
        <v>2663</v>
      </c>
      <c r="B2358" s="29" t="s">
        <v>2661</v>
      </c>
      <c r="C2358" s="50">
        <v>239.0</v>
      </c>
      <c r="D2358" s="50">
        <v>11452.0</v>
      </c>
      <c r="E2358" s="98">
        <f t="shared" si="34"/>
        <v>46.91631799</v>
      </c>
      <c r="F2358" s="50">
        <v>15388.0</v>
      </c>
      <c r="G2358" s="98">
        <f t="shared" si="2"/>
        <v>0.3436954244</v>
      </c>
      <c r="H2358" s="50">
        <v>16726.0</v>
      </c>
      <c r="I2358" s="98">
        <f t="shared" si="3"/>
        <v>0.08695087081</v>
      </c>
      <c r="J2358" s="50">
        <v>16469.0</v>
      </c>
      <c r="K2358" s="98">
        <f t="shared" si="4"/>
        <v>-0.01536529953</v>
      </c>
      <c r="L2358" s="98">
        <f t="shared" si="35"/>
        <v>67.90794979</v>
      </c>
    </row>
    <row r="2359" ht="15.0" customHeight="1">
      <c r="A2359" s="20" t="s">
        <v>2664</v>
      </c>
      <c r="B2359" s="29" t="s">
        <v>2661</v>
      </c>
      <c r="C2359" s="50">
        <v>3438.0</v>
      </c>
      <c r="D2359" s="50">
        <v>16048.0</v>
      </c>
      <c r="E2359" s="98">
        <f t="shared" si="34"/>
        <v>3.667830134</v>
      </c>
      <c r="F2359" s="50">
        <v>24160.0</v>
      </c>
      <c r="G2359" s="98">
        <f t="shared" si="2"/>
        <v>0.5054835494</v>
      </c>
      <c r="H2359" s="50">
        <v>35663.0</v>
      </c>
      <c r="I2359" s="98">
        <f t="shared" si="3"/>
        <v>0.4761175497</v>
      </c>
      <c r="J2359" s="50">
        <v>36502.0</v>
      </c>
      <c r="K2359" s="98">
        <f t="shared" si="4"/>
        <v>0.02352578302</v>
      </c>
      <c r="L2359" s="98">
        <f t="shared" si="35"/>
        <v>9.617219314</v>
      </c>
    </row>
    <row r="2360" ht="15.0" customHeight="1">
      <c r="A2360" s="20" t="s">
        <v>2665</v>
      </c>
      <c r="B2360" s="29" t="s">
        <v>2661</v>
      </c>
      <c r="C2360" s="50">
        <v>5440.0</v>
      </c>
      <c r="D2360" s="50">
        <v>45807.0</v>
      </c>
      <c r="E2360" s="98">
        <f t="shared" si="34"/>
        <v>7.420404412</v>
      </c>
      <c r="F2360" s="50">
        <v>57185.0</v>
      </c>
      <c r="G2360" s="98">
        <f t="shared" si="2"/>
        <v>0.2483899841</v>
      </c>
      <c r="H2360" s="50">
        <v>63951.0</v>
      </c>
      <c r="I2360" s="98">
        <f t="shared" si="3"/>
        <v>0.1183177407</v>
      </c>
      <c r="J2360" s="50">
        <v>74341.0</v>
      </c>
      <c r="K2360" s="98">
        <f t="shared" si="4"/>
        <v>0.1624681397</v>
      </c>
      <c r="L2360" s="98">
        <f t="shared" si="35"/>
        <v>12.665625</v>
      </c>
    </row>
  </sheetData>
  <hyperlinks>
    <hyperlink r:id="rId1" ref="C1692"/>
    <hyperlink r:id="rId2" location=":~:text=As%20I%20understand%20it%2C%20by,be%20reprogrammed%20along%20white%20guidelines." ref="C1693"/>
    <hyperlink r:id="rId3" ref="C1694"/>
    <hyperlink r:id="rId4" ref="C1695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14" t="s">
        <v>2682</v>
      </c>
      <c r="B1" s="106" t="s">
        <v>19</v>
      </c>
      <c r="C1" s="115" t="s">
        <v>2683</v>
      </c>
      <c r="D1" s="116" t="s">
        <v>18</v>
      </c>
      <c r="E1" s="108" t="s">
        <v>2684</v>
      </c>
    </row>
    <row r="2">
      <c r="A2" s="114">
        <v>1.0</v>
      </c>
      <c r="B2" s="50">
        <v>4063342.0</v>
      </c>
      <c r="C2" s="117">
        <f t="shared" ref="C2:C2360" si="1">B2/$B$2</f>
        <v>1</v>
      </c>
      <c r="D2" s="47">
        <v>974765.0</v>
      </c>
      <c r="E2" s="118">
        <f t="shared" ref="E2:E2360" si="2">D2/$D$2</f>
        <v>1</v>
      </c>
    </row>
    <row r="3">
      <c r="A3" s="119">
        <f t="shared" ref="A3:A2360" si="3">A2+1</f>
        <v>2</v>
      </c>
      <c r="B3" s="50">
        <v>2785643.0</v>
      </c>
      <c r="C3" s="117">
        <f t="shared" si="1"/>
        <v>0.6855546494</v>
      </c>
      <c r="D3" s="47">
        <v>592185.0</v>
      </c>
      <c r="E3" s="118">
        <f t="shared" si="2"/>
        <v>0.6075156576</v>
      </c>
    </row>
    <row r="4">
      <c r="A4" s="119">
        <f t="shared" si="3"/>
        <v>3</v>
      </c>
      <c r="B4" s="19">
        <v>2698285.0</v>
      </c>
      <c r="C4" s="117">
        <f t="shared" si="1"/>
        <v>0.6640555976</v>
      </c>
      <c r="D4" s="47">
        <v>368465.0</v>
      </c>
      <c r="E4" s="118">
        <f t="shared" si="2"/>
        <v>0.3780039292</v>
      </c>
    </row>
    <row r="5">
      <c r="A5" s="119">
        <f t="shared" si="3"/>
        <v>4</v>
      </c>
      <c r="B5" s="109">
        <v>2015623.0</v>
      </c>
      <c r="C5" s="117">
        <f t="shared" si="1"/>
        <v>0.4960505416</v>
      </c>
      <c r="D5" s="47">
        <v>351057.0</v>
      </c>
      <c r="E5" s="118">
        <f t="shared" si="2"/>
        <v>0.3601452658</v>
      </c>
    </row>
    <row r="6">
      <c r="A6" s="119">
        <f t="shared" si="3"/>
        <v>5</v>
      </c>
      <c r="B6" s="50">
        <v>1931334.0</v>
      </c>
      <c r="C6" s="117">
        <f t="shared" si="1"/>
        <v>0.4753067795</v>
      </c>
      <c r="D6" s="47">
        <v>293000.0</v>
      </c>
      <c r="E6" s="118">
        <f t="shared" si="2"/>
        <v>0.3005852693</v>
      </c>
    </row>
    <row r="7">
      <c r="A7" s="119">
        <f t="shared" si="3"/>
        <v>6</v>
      </c>
      <c r="B7" s="19">
        <v>1889924.0</v>
      </c>
      <c r="C7" s="117">
        <f t="shared" si="1"/>
        <v>0.465115661</v>
      </c>
      <c r="D7" s="47">
        <v>151225.0</v>
      </c>
      <c r="E7" s="118">
        <f t="shared" si="2"/>
        <v>0.1551399568</v>
      </c>
    </row>
    <row r="8">
      <c r="A8" s="119">
        <f t="shared" si="3"/>
        <v>7</v>
      </c>
      <c r="B8" s="50">
        <v>1411539.0</v>
      </c>
      <c r="C8" s="117">
        <f t="shared" si="1"/>
        <v>0.3473837546</v>
      </c>
      <c r="D8" s="47">
        <v>107855.0</v>
      </c>
      <c r="E8" s="118">
        <f t="shared" si="2"/>
        <v>0.1106471816</v>
      </c>
    </row>
    <row r="9">
      <c r="A9" s="119">
        <f t="shared" si="3"/>
        <v>8</v>
      </c>
      <c r="B9" s="19">
        <v>1394711.0</v>
      </c>
      <c r="C9" s="117">
        <f t="shared" si="1"/>
        <v>0.343242336</v>
      </c>
      <c r="D9" s="47">
        <v>102191.0</v>
      </c>
      <c r="E9" s="118">
        <f t="shared" si="2"/>
        <v>0.1048365503</v>
      </c>
    </row>
    <row r="10">
      <c r="A10" s="119">
        <f t="shared" si="3"/>
        <v>9</v>
      </c>
      <c r="B10" s="50">
        <v>1323682.0</v>
      </c>
      <c r="C10" s="117">
        <f t="shared" si="1"/>
        <v>0.3257618975</v>
      </c>
      <c r="D10" s="47">
        <v>93826.0</v>
      </c>
      <c r="E10" s="118">
        <f t="shared" si="2"/>
        <v>0.09625499479</v>
      </c>
    </row>
    <row r="11">
      <c r="A11" s="119">
        <f t="shared" si="3"/>
        <v>10</v>
      </c>
      <c r="B11" s="19">
        <v>1297634.0</v>
      </c>
      <c r="C11" s="117">
        <f t="shared" si="1"/>
        <v>0.3193514107</v>
      </c>
      <c r="D11" s="120">
        <v>92905.0</v>
      </c>
      <c r="E11" s="118">
        <f t="shared" si="2"/>
        <v>0.09531015168</v>
      </c>
    </row>
    <row r="12">
      <c r="A12" s="119">
        <f t="shared" si="3"/>
        <v>11</v>
      </c>
      <c r="B12" s="50">
        <v>1217250.0</v>
      </c>
      <c r="C12" s="117">
        <f t="shared" si="1"/>
        <v>0.2995686802</v>
      </c>
      <c r="D12" s="22">
        <v>87586.0</v>
      </c>
      <c r="E12" s="118">
        <f t="shared" si="2"/>
        <v>0.08985345186</v>
      </c>
    </row>
    <row r="13">
      <c r="A13" s="119">
        <f t="shared" si="3"/>
        <v>12</v>
      </c>
      <c r="B13" s="50">
        <f>274230+816048</f>
        <v>1090278</v>
      </c>
      <c r="C13" s="117">
        <f t="shared" si="1"/>
        <v>0.2683205106</v>
      </c>
      <c r="D13" s="47">
        <v>73024.0</v>
      </c>
      <c r="E13" s="118">
        <f t="shared" si="2"/>
        <v>0.07491446656</v>
      </c>
    </row>
    <row r="14">
      <c r="A14" s="119">
        <f t="shared" si="3"/>
        <v>13</v>
      </c>
      <c r="B14" s="50">
        <f>155825+859100</f>
        <v>1014925</v>
      </c>
      <c r="C14" s="117">
        <f t="shared" si="1"/>
        <v>0.2497759234</v>
      </c>
      <c r="D14" s="47">
        <v>65497.0</v>
      </c>
      <c r="E14" s="118">
        <f t="shared" si="2"/>
        <v>0.0671926054</v>
      </c>
    </row>
    <row r="15">
      <c r="A15" s="119">
        <f t="shared" si="3"/>
        <v>14</v>
      </c>
      <c r="B15" s="50">
        <v>971390.0</v>
      </c>
      <c r="C15" s="117">
        <f t="shared" si="1"/>
        <v>0.2390618363</v>
      </c>
      <c r="D15" s="47">
        <v>54127.0</v>
      </c>
      <c r="E15" s="118">
        <f t="shared" si="2"/>
        <v>0.05552825553</v>
      </c>
    </row>
    <row r="16">
      <c r="A16" s="119">
        <f t="shared" si="3"/>
        <v>15</v>
      </c>
      <c r="B16" s="50">
        <v>910049.0</v>
      </c>
      <c r="C16" s="117">
        <f t="shared" si="1"/>
        <v>0.2239656421</v>
      </c>
      <c r="D16" s="22">
        <v>48160.0</v>
      </c>
      <c r="E16" s="118">
        <f t="shared" si="2"/>
        <v>0.0494067801</v>
      </c>
    </row>
    <row r="17">
      <c r="A17" s="119">
        <f t="shared" si="3"/>
        <v>16</v>
      </c>
      <c r="B17" s="50">
        <v>863248.0</v>
      </c>
      <c r="C17" s="117">
        <f t="shared" si="1"/>
        <v>0.2124477831</v>
      </c>
      <c r="D17" s="47">
        <v>40900.0</v>
      </c>
      <c r="E17" s="118">
        <f t="shared" si="2"/>
        <v>0.0419588311</v>
      </c>
    </row>
    <row r="18">
      <c r="A18" s="119">
        <f t="shared" si="3"/>
        <v>17</v>
      </c>
      <c r="B18" s="23">
        <v>837340.0</v>
      </c>
      <c r="C18" s="117">
        <f t="shared" si="1"/>
        <v>0.2060717508</v>
      </c>
      <c r="D18" s="22">
        <v>36155.0</v>
      </c>
      <c r="E18" s="118">
        <f t="shared" si="2"/>
        <v>0.03709099116</v>
      </c>
    </row>
    <row r="19">
      <c r="A19" s="119">
        <f t="shared" si="3"/>
        <v>18</v>
      </c>
      <c r="B19" s="19">
        <v>798377.0</v>
      </c>
      <c r="C19" s="117">
        <f t="shared" si="1"/>
        <v>0.1964828459</v>
      </c>
      <c r="D19" s="47">
        <v>35040.0</v>
      </c>
      <c r="E19" s="118">
        <f t="shared" si="2"/>
        <v>0.03594712572</v>
      </c>
    </row>
    <row r="20">
      <c r="A20" s="119">
        <f t="shared" si="3"/>
        <v>19</v>
      </c>
      <c r="B20" s="50">
        <v>767885.0</v>
      </c>
      <c r="C20" s="117">
        <f t="shared" si="1"/>
        <v>0.1889786781</v>
      </c>
      <c r="D20" s="47">
        <v>34555.0</v>
      </c>
      <c r="E20" s="118">
        <f t="shared" si="2"/>
        <v>0.0354495699</v>
      </c>
    </row>
    <row r="21">
      <c r="A21" s="119">
        <f t="shared" si="3"/>
        <v>20</v>
      </c>
      <c r="B21" s="50">
        <v>663091.0</v>
      </c>
      <c r="C21" s="117">
        <f t="shared" si="1"/>
        <v>0.1631885773</v>
      </c>
      <c r="D21" s="47">
        <v>30053.0</v>
      </c>
      <c r="E21" s="118">
        <f t="shared" si="2"/>
        <v>0.03083102081</v>
      </c>
    </row>
    <row r="22">
      <c r="A22" s="119">
        <f t="shared" si="3"/>
        <v>21</v>
      </c>
      <c r="B22" s="23">
        <v>652040.0</v>
      </c>
      <c r="C22" s="117">
        <f t="shared" si="1"/>
        <v>0.1604688948</v>
      </c>
      <c r="D22" s="47">
        <v>28317.0</v>
      </c>
      <c r="E22" s="118">
        <f t="shared" si="2"/>
        <v>0.02905007874</v>
      </c>
    </row>
    <row r="23">
      <c r="A23" s="119">
        <f t="shared" si="3"/>
        <v>22</v>
      </c>
      <c r="B23" s="50">
        <v>634536.0</v>
      </c>
      <c r="C23" s="117">
        <f t="shared" si="1"/>
        <v>0.1561611107</v>
      </c>
      <c r="D23" s="47">
        <v>26422.0</v>
      </c>
      <c r="E23" s="118">
        <f t="shared" si="2"/>
        <v>0.02710602043</v>
      </c>
    </row>
    <row r="24">
      <c r="A24" s="119">
        <f t="shared" si="3"/>
        <v>23</v>
      </c>
      <c r="B24" s="50">
        <v>621987.0</v>
      </c>
      <c r="C24" s="117">
        <f t="shared" si="1"/>
        <v>0.1530727662</v>
      </c>
      <c r="D24" s="47">
        <v>26391.0</v>
      </c>
      <c r="E24" s="118">
        <f t="shared" si="2"/>
        <v>0.02707421789</v>
      </c>
    </row>
    <row r="25">
      <c r="A25" s="119">
        <f t="shared" si="3"/>
        <v>24</v>
      </c>
      <c r="B25" s="19">
        <v>573558.0</v>
      </c>
      <c r="C25" s="117">
        <f t="shared" si="1"/>
        <v>0.1411542518</v>
      </c>
      <c r="D25" s="47">
        <v>25250.0</v>
      </c>
      <c r="E25" s="118">
        <f t="shared" si="2"/>
        <v>0.02590367935</v>
      </c>
    </row>
    <row r="26">
      <c r="A26" s="119">
        <f t="shared" si="3"/>
        <v>25</v>
      </c>
      <c r="B26" s="50">
        <v>568299.0</v>
      </c>
      <c r="C26" s="117">
        <f t="shared" si="1"/>
        <v>0.139859997</v>
      </c>
      <c r="D26" s="47">
        <v>23506.0</v>
      </c>
      <c r="E26" s="118">
        <f t="shared" si="2"/>
        <v>0.02411453017</v>
      </c>
    </row>
    <row r="27">
      <c r="A27" s="119">
        <f t="shared" si="3"/>
        <v>26</v>
      </c>
      <c r="B27" s="19">
        <v>550298.0</v>
      </c>
      <c r="C27" s="117">
        <f t="shared" si="1"/>
        <v>0.1354298998</v>
      </c>
      <c r="D27" s="47">
        <v>23340.0</v>
      </c>
      <c r="E27" s="118">
        <f t="shared" si="2"/>
        <v>0.02394423271</v>
      </c>
    </row>
    <row r="28">
      <c r="A28" s="119">
        <f t="shared" si="3"/>
        <v>27</v>
      </c>
      <c r="B28" s="50">
        <v>528961.0</v>
      </c>
      <c r="C28" s="117">
        <f t="shared" si="1"/>
        <v>0.1301788036</v>
      </c>
      <c r="D28" s="47">
        <v>22052.0</v>
      </c>
      <c r="E28" s="118">
        <f t="shared" si="2"/>
        <v>0.02262288859</v>
      </c>
    </row>
    <row r="29">
      <c r="A29" s="119">
        <f t="shared" si="3"/>
        <v>28</v>
      </c>
      <c r="B29" s="50">
        <v>507054.0</v>
      </c>
      <c r="C29" s="117">
        <f t="shared" si="1"/>
        <v>0.1247874287</v>
      </c>
      <c r="D29" s="47">
        <v>21918.0</v>
      </c>
      <c r="E29" s="118">
        <f t="shared" si="2"/>
        <v>0.02248541956</v>
      </c>
    </row>
    <row r="30">
      <c r="A30" s="119">
        <f t="shared" si="3"/>
        <v>29</v>
      </c>
      <c r="B30" s="50">
        <v>504980.0</v>
      </c>
      <c r="C30" s="117">
        <f t="shared" si="1"/>
        <v>0.1242770114</v>
      </c>
      <c r="D30" s="47">
        <v>21832.0</v>
      </c>
      <c r="E30" s="118">
        <f t="shared" si="2"/>
        <v>0.02239719317</v>
      </c>
    </row>
    <row r="31">
      <c r="A31" s="119">
        <f t="shared" si="3"/>
        <v>30</v>
      </c>
      <c r="B31" s="50">
        <v>504470.0</v>
      </c>
      <c r="C31" s="117">
        <f t="shared" si="1"/>
        <v>0.1241514989</v>
      </c>
      <c r="D31" s="22">
        <v>21245.0</v>
      </c>
      <c r="E31" s="118">
        <f t="shared" si="2"/>
        <v>0.02179499674</v>
      </c>
    </row>
    <row r="32">
      <c r="A32" s="119">
        <f t="shared" si="3"/>
        <v>31</v>
      </c>
      <c r="B32" s="50">
        <v>496313.0</v>
      </c>
      <c r="C32" s="117">
        <f t="shared" si="1"/>
        <v>0.1221440381</v>
      </c>
      <c r="D32" s="47">
        <v>20700.0</v>
      </c>
      <c r="E32" s="118">
        <f t="shared" si="2"/>
        <v>0.02123588762</v>
      </c>
    </row>
    <row r="33">
      <c r="A33" s="119">
        <f t="shared" si="3"/>
        <v>32</v>
      </c>
      <c r="B33" s="50">
        <v>494537.0</v>
      </c>
      <c r="C33" s="117">
        <f t="shared" si="1"/>
        <v>0.1217069594</v>
      </c>
      <c r="D33" s="47">
        <v>18702.0</v>
      </c>
      <c r="E33" s="118">
        <f t="shared" si="2"/>
        <v>0.01918616282</v>
      </c>
    </row>
    <row r="34">
      <c r="A34" s="119">
        <f t="shared" si="3"/>
        <v>33</v>
      </c>
      <c r="B34" s="19">
        <v>484316.0</v>
      </c>
      <c r="C34" s="117">
        <f t="shared" si="1"/>
        <v>0.1191915423</v>
      </c>
      <c r="D34" s="47">
        <v>18350.0</v>
      </c>
      <c r="E34" s="118">
        <f t="shared" si="2"/>
        <v>0.01882505014</v>
      </c>
    </row>
    <row r="35">
      <c r="A35" s="119">
        <f t="shared" si="3"/>
        <v>34</v>
      </c>
      <c r="B35" s="50">
        <v>477828.0</v>
      </c>
      <c r="C35" s="117">
        <f t="shared" si="1"/>
        <v>0.1175948271</v>
      </c>
      <c r="D35" s="47">
        <v>17575.0</v>
      </c>
      <c r="E35" s="118">
        <f t="shared" si="2"/>
        <v>0.01802998671</v>
      </c>
    </row>
    <row r="36">
      <c r="A36" s="119">
        <f t="shared" si="3"/>
        <v>35</v>
      </c>
      <c r="B36" s="50">
        <v>466738.0</v>
      </c>
      <c r="C36" s="117">
        <f t="shared" si="1"/>
        <v>0.1148655466</v>
      </c>
      <c r="D36" s="47">
        <v>15289.0</v>
      </c>
      <c r="E36" s="118">
        <f t="shared" si="2"/>
        <v>0.01568480608</v>
      </c>
    </row>
    <row r="37">
      <c r="A37" s="119">
        <f t="shared" si="3"/>
        <v>36</v>
      </c>
      <c r="B37" s="50">
        <v>460926.0</v>
      </c>
      <c r="C37" s="117">
        <f t="shared" si="1"/>
        <v>0.1134351969</v>
      </c>
      <c r="D37" s="47">
        <v>14762.0</v>
      </c>
      <c r="E37" s="118">
        <f t="shared" si="2"/>
        <v>0.01514416295</v>
      </c>
    </row>
    <row r="38">
      <c r="A38" s="119">
        <f t="shared" si="3"/>
        <v>37</v>
      </c>
      <c r="B38" s="50">
        <v>459930.0</v>
      </c>
      <c r="C38" s="117">
        <f t="shared" si="1"/>
        <v>0.1131900785</v>
      </c>
      <c r="D38" s="47">
        <v>14532.0</v>
      </c>
      <c r="E38" s="118">
        <f t="shared" si="2"/>
        <v>0.01490820865</v>
      </c>
    </row>
    <row r="39">
      <c r="A39" s="119">
        <f t="shared" si="3"/>
        <v>38</v>
      </c>
      <c r="B39" s="50">
        <v>456627.0</v>
      </c>
      <c r="C39" s="117">
        <f t="shared" si="1"/>
        <v>0.1123772008</v>
      </c>
      <c r="D39" s="47">
        <v>14500.0</v>
      </c>
      <c r="E39" s="118">
        <f t="shared" si="2"/>
        <v>0.01487538022</v>
      </c>
    </row>
    <row r="40">
      <c r="A40" s="119">
        <f t="shared" si="3"/>
        <v>39</v>
      </c>
      <c r="B40" s="50">
        <f>289348+105524+59740</f>
        <v>454612</v>
      </c>
      <c r="C40" s="117">
        <f t="shared" si="1"/>
        <v>0.1118813036</v>
      </c>
      <c r="D40" s="47">
        <v>14058.0</v>
      </c>
      <c r="E40" s="118">
        <f t="shared" si="2"/>
        <v>0.0144219376</v>
      </c>
    </row>
    <row r="41">
      <c r="A41" s="119">
        <f t="shared" si="3"/>
        <v>40</v>
      </c>
      <c r="B41" s="19">
        <v>450189.0</v>
      </c>
      <c r="C41" s="117">
        <f t="shared" si="1"/>
        <v>0.1107927908</v>
      </c>
      <c r="D41" s="47">
        <v>14000.0</v>
      </c>
      <c r="E41" s="118">
        <f t="shared" si="2"/>
        <v>0.01436243607</v>
      </c>
    </row>
    <row r="42">
      <c r="A42" s="119">
        <f t="shared" si="3"/>
        <v>41</v>
      </c>
      <c r="B42" s="50">
        <v>441518.0</v>
      </c>
      <c r="C42" s="117">
        <f t="shared" si="1"/>
        <v>0.108658833</v>
      </c>
      <c r="D42" s="47">
        <v>13800.0</v>
      </c>
      <c r="E42" s="118">
        <f t="shared" si="2"/>
        <v>0.01415725842</v>
      </c>
    </row>
    <row r="43">
      <c r="A43" s="119">
        <f t="shared" si="3"/>
        <v>42</v>
      </c>
      <c r="B43" s="19">
        <v>438230.0</v>
      </c>
      <c r="C43" s="117">
        <f t="shared" si="1"/>
        <v>0.1078496469</v>
      </c>
      <c r="D43" s="47">
        <v>13625.0</v>
      </c>
      <c r="E43" s="118">
        <f t="shared" si="2"/>
        <v>0.01397772797</v>
      </c>
    </row>
    <row r="44">
      <c r="A44" s="119">
        <f t="shared" si="3"/>
        <v>43</v>
      </c>
      <c r="B44" s="19">
        <v>418384.0</v>
      </c>
      <c r="C44" s="117">
        <f t="shared" si="1"/>
        <v>0.10296549</v>
      </c>
      <c r="D44" s="47">
        <v>13350.0</v>
      </c>
      <c r="E44" s="118">
        <f t="shared" si="2"/>
        <v>0.01369560869</v>
      </c>
    </row>
    <row r="45">
      <c r="A45" s="119">
        <f t="shared" si="3"/>
        <v>44</v>
      </c>
      <c r="B45" s="23">
        <v>409646.0</v>
      </c>
      <c r="C45" s="117">
        <f t="shared" si="1"/>
        <v>0.1008150434</v>
      </c>
      <c r="D45" s="22">
        <v>12570.0</v>
      </c>
      <c r="E45" s="118">
        <f t="shared" si="2"/>
        <v>0.01289541582</v>
      </c>
    </row>
    <row r="46">
      <c r="A46" s="119">
        <f t="shared" si="3"/>
        <v>45</v>
      </c>
      <c r="B46" s="19">
        <v>406748.0</v>
      </c>
      <c r="C46" s="117">
        <f t="shared" si="1"/>
        <v>0.1001018374</v>
      </c>
      <c r="D46" s="47">
        <v>12262.0</v>
      </c>
      <c r="E46" s="118">
        <f t="shared" si="2"/>
        <v>0.01257944222</v>
      </c>
    </row>
    <row r="47">
      <c r="A47" s="119">
        <f t="shared" si="3"/>
        <v>46</v>
      </c>
      <c r="B47" s="50">
        <v>398564.0</v>
      </c>
      <c r="C47" s="117">
        <f t="shared" si="1"/>
        <v>0.09808773172</v>
      </c>
      <c r="D47" s="47">
        <v>12000.0</v>
      </c>
      <c r="E47" s="118">
        <f t="shared" si="2"/>
        <v>0.01231065949</v>
      </c>
    </row>
    <row r="48">
      <c r="A48" s="119">
        <f t="shared" si="3"/>
        <v>47</v>
      </c>
      <c r="B48" s="50">
        <v>393817.0</v>
      </c>
      <c r="C48" s="117">
        <f t="shared" si="1"/>
        <v>0.09691948155</v>
      </c>
      <c r="D48" s="47">
        <v>11500.0</v>
      </c>
      <c r="E48" s="118">
        <f t="shared" si="2"/>
        <v>0.01179771535</v>
      </c>
    </row>
    <row r="49">
      <c r="A49" s="119">
        <f t="shared" si="3"/>
        <v>48</v>
      </c>
      <c r="B49" s="50">
        <v>392886.0</v>
      </c>
      <c r="C49" s="117">
        <f t="shared" si="1"/>
        <v>0.09669035981</v>
      </c>
      <c r="D49" s="47">
        <v>11448.0</v>
      </c>
      <c r="E49" s="118">
        <f t="shared" si="2"/>
        <v>0.01174436916</v>
      </c>
    </row>
    <row r="50">
      <c r="A50" s="119">
        <f t="shared" si="3"/>
        <v>49</v>
      </c>
      <c r="B50" s="50">
        <v>388712.0</v>
      </c>
      <c r="C50" s="117">
        <f t="shared" si="1"/>
        <v>0.09566312656</v>
      </c>
      <c r="D50" s="47">
        <v>11090.0</v>
      </c>
      <c r="E50" s="118">
        <f t="shared" si="2"/>
        <v>0.01137710115</v>
      </c>
    </row>
    <row r="51">
      <c r="A51" s="119">
        <f t="shared" si="3"/>
        <v>50</v>
      </c>
      <c r="B51" s="50">
        <v>385392.0</v>
      </c>
      <c r="C51" s="117">
        <f t="shared" si="1"/>
        <v>0.09484606514</v>
      </c>
      <c r="D51" s="47">
        <v>10940.0</v>
      </c>
      <c r="E51" s="118">
        <f t="shared" si="2"/>
        <v>0.0112232179</v>
      </c>
    </row>
    <row r="52">
      <c r="A52" s="119">
        <f t="shared" si="3"/>
        <v>51</v>
      </c>
      <c r="B52" s="50">
        <v>364637.0</v>
      </c>
      <c r="C52" s="117">
        <f t="shared" si="1"/>
        <v>0.08973820072</v>
      </c>
      <c r="D52" s="47">
        <v>10850.0</v>
      </c>
      <c r="E52" s="118">
        <f t="shared" si="2"/>
        <v>0.01113088796</v>
      </c>
    </row>
    <row r="53">
      <c r="A53" s="119">
        <f t="shared" si="3"/>
        <v>52</v>
      </c>
      <c r="B53" s="50">
        <v>358307.0</v>
      </c>
      <c r="C53" s="117">
        <f t="shared" si="1"/>
        <v>0.08818036975</v>
      </c>
      <c r="D53" s="47">
        <v>10738.0</v>
      </c>
      <c r="E53" s="118">
        <f t="shared" si="2"/>
        <v>0.01101598847</v>
      </c>
    </row>
    <row r="54">
      <c r="A54" s="119">
        <f t="shared" si="3"/>
        <v>53</v>
      </c>
      <c r="B54" s="50">
        <v>358250.0</v>
      </c>
      <c r="C54" s="117">
        <f t="shared" si="1"/>
        <v>0.08816634189</v>
      </c>
      <c r="D54" s="47">
        <v>10700.0</v>
      </c>
      <c r="E54" s="118">
        <f t="shared" si="2"/>
        <v>0.01097700471</v>
      </c>
    </row>
    <row r="55">
      <c r="A55" s="119">
        <f t="shared" si="3"/>
        <v>54</v>
      </c>
      <c r="B55" s="50">
        <v>355099.0</v>
      </c>
      <c r="C55" s="117">
        <f t="shared" si="1"/>
        <v>0.08739087185</v>
      </c>
      <c r="D55" s="47">
        <v>10550.0</v>
      </c>
      <c r="E55" s="118">
        <f t="shared" si="2"/>
        <v>0.01082312147</v>
      </c>
    </row>
    <row r="56">
      <c r="A56" s="119">
        <f t="shared" si="3"/>
        <v>55</v>
      </c>
      <c r="B56" s="50">
        <v>344333.0</v>
      </c>
      <c r="C56" s="117">
        <f t="shared" si="1"/>
        <v>0.08474132869</v>
      </c>
      <c r="D56" s="47">
        <v>10500.0</v>
      </c>
      <c r="E56" s="118">
        <f t="shared" si="2"/>
        <v>0.01077182706</v>
      </c>
    </row>
    <row r="57">
      <c r="A57" s="119">
        <f t="shared" si="3"/>
        <v>56</v>
      </c>
      <c r="B57" s="50">
        <v>344177.0</v>
      </c>
      <c r="C57" s="117">
        <f t="shared" si="1"/>
        <v>0.08470293665</v>
      </c>
      <c r="D57" s="22">
        <v>9898.0</v>
      </c>
      <c r="E57" s="118">
        <f t="shared" si="2"/>
        <v>0.0101542423</v>
      </c>
    </row>
    <row r="58">
      <c r="A58" s="119">
        <f t="shared" si="3"/>
        <v>57</v>
      </c>
      <c r="B58" s="50">
        <v>339405.0</v>
      </c>
      <c r="C58" s="117">
        <f t="shared" si="1"/>
        <v>0.0835285339</v>
      </c>
      <c r="D58" s="47">
        <v>9641.0</v>
      </c>
      <c r="E58" s="118">
        <f t="shared" si="2"/>
        <v>0.009890589014</v>
      </c>
    </row>
    <row r="59">
      <c r="A59" s="119">
        <f t="shared" si="3"/>
        <v>58</v>
      </c>
      <c r="B59" s="50">
        <v>338176.0</v>
      </c>
      <c r="C59" s="117">
        <f t="shared" si="1"/>
        <v>0.08322607351</v>
      </c>
      <c r="D59" s="47">
        <v>9530.0</v>
      </c>
      <c r="E59" s="118">
        <f t="shared" si="2"/>
        <v>0.009776715413</v>
      </c>
    </row>
    <row r="60">
      <c r="A60" s="119">
        <f t="shared" si="3"/>
        <v>59</v>
      </c>
      <c r="B60" s="50">
        <v>332107.0</v>
      </c>
      <c r="C60" s="117">
        <f t="shared" si="1"/>
        <v>0.08173247539</v>
      </c>
      <c r="D60" s="22">
        <v>9454.0</v>
      </c>
      <c r="E60" s="118">
        <f t="shared" si="2"/>
        <v>0.009698747903</v>
      </c>
    </row>
    <row r="61">
      <c r="A61" s="119">
        <f t="shared" si="3"/>
        <v>60</v>
      </c>
      <c r="B61" s="23">
        <v>328344.0</v>
      </c>
      <c r="C61" s="117">
        <f t="shared" si="1"/>
        <v>0.0808063904</v>
      </c>
      <c r="D61" s="47">
        <v>9436.0</v>
      </c>
      <c r="E61" s="118">
        <f t="shared" si="2"/>
        <v>0.009680281914</v>
      </c>
    </row>
    <row r="62">
      <c r="A62" s="119">
        <f t="shared" si="3"/>
        <v>61</v>
      </c>
      <c r="B62" s="50">
        <v>325180.0</v>
      </c>
      <c r="C62" s="117">
        <f t="shared" si="1"/>
        <v>0.08002772102</v>
      </c>
      <c r="D62" s="47">
        <v>9158.0</v>
      </c>
      <c r="E62" s="118">
        <f t="shared" si="2"/>
        <v>0.009395084969</v>
      </c>
    </row>
    <row r="63">
      <c r="A63" s="119">
        <f t="shared" si="3"/>
        <v>62</v>
      </c>
      <c r="B63" s="50">
        <v>310756.0</v>
      </c>
      <c r="C63" s="117">
        <f t="shared" si="1"/>
        <v>0.07647793368</v>
      </c>
      <c r="D63" s="47">
        <v>8713.0</v>
      </c>
      <c r="E63" s="118">
        <f t="shared" si="2"/>
        <v>0.00893856468</v>
      </c>
    </row>
    <row r="64">
      <c r="A64" s="119">
        <f t="shared" si="3"/>
        <v>63</v>
      </c>
      <c r="B64" s="50">
        <v>309935.0</v>
      </c>
      <c r="C64" s="117">
        <f t="shared" si="1"/>
        <v>0.07627588325</v>
      </c>
      <c r="D64" s="47">
        <v>8700.0</v>
      </c>
      <c r="E64" s="118">
        <f t="shared" si="2"/>
        <v>0.008925228132</v>
      </c>
    </row>
    <row r="65">
      <c r="A65" s="119">
        <f t="shared" si="3"/>
        <v>64</v>
      </c>
      <c r="B65" s="23">
        <v>309353.0</v>
      </c>
      <c r="C65" s="117">
        <f t="shared" si="1"/>
        <v>0.0761326514</v>
      </c>
      <c r="D65" s="47">
        <v>8690.0</v>
      </c>
      <c r="E65" s="118">
        <f t="shared" si="2"/>
        <v>0.008914969249</v>
      </c>
    </row>
    <row r="66">
      <c r="A66" s="119">
        <f t="shared" si="3"/>
        <v>65</v>
      </c>
      <c r="B66" s="50">
        <v>303411.0</v>
      </c>
      <c r="C66" s="117">
        <f t="shared" si="1"/>
        <v>0.07467030833</v>
      </c>
      <c r="D66" s="47">
        <v>8569.0</v>
      </c>
      <c r="E66" s="118">
        <f t="shared" si="2"/>
        <v>0.008790836766</v>
      </c>
    </row>
    <row r="67">
      <c r="A67" s="119">
        <f t="shared" si="3"/>
        <v>66</v>
      </c>
      <c r="B67" s="50">
        <v>301243.0</v>
      </c>
      <c r="C67" s="117">
        <f t="shared" si="1"/>
        <v>0.07413675738</v>
      </c>
      <c r="D67" s="47">
        <v>7500.0</v>
      </c>
      <c r="E67" s="118">
        <f t="shared" si="2"/>
        <v>0.007694162183</v>
      </c>
    </row>
    <row r="68">
      <c r="A68" s="119">
        <f t="shared" si="3"/>
        <v>67</v>
      </c>
      <c r="B68" s="50">
        <v>295480.0</v>
      </c>
      <c r="C68" s="117">
        <f t="shared" si="1"/>
        <v>0.07271846672</v>
      </c>
      <c r="D68" s="47">
        <v>7017.0</v>
      </c>
      <c r="E68" s="118">
        <f t="shared" si="2"/>
        <v>0.007198658138</v>
      </c>
    </row>
    <row r="69">
      <c r="A69" s="119">
        <f t="shared" si="3"/>
        <v>68</v>
      </c>
      <c r="B69" s="19">
        <v>295108.0</v>
      </c>
      <c r="C69" s="117">
        <f t="shared" si="1"/>
        <v>0.07262691646</v>
      </c>
      <c r="D69" s="47">
        <v>6900.0</v>
      </c>
      <c r="E69" s="118">
        <f t="shared" si="2"/>
        <v>0.007078629208</v>
      </c>
    </row>
    <row r="70">
      <c r="A70" s="119">
        <f t="shared" si="3"/>
        <v>69</v>
      </c>
      <c r="B70" s="50">
        <v>293195.0</v>
      </c>
      <c r="C70" s="117">
        <f t="shared" si="1"/>
        <v>0.07215612173</v>
      </c>
      <c r="D70" s="47">
        <v>6307.0</v>
      </c>
      <c r="E70" s="118">
        <f t="shared" si="2"/>
        <v>0.006470277451</v>
      </c>
    </row>
    <row r="71">
      <c r="A71" s="119">
        <f t="shared" si="3"/>
        <v>70</v>
      </c>
      <c r="B71" s="50">
        <f>186193+28841+23867+26511+18770+8591</f>
        <v>292773</v>
      </c>
      <c r="C71" s="117">
        <f t="shared" si="1"/>
        <v>0.07205226634</v>
      </c>
      <c r="D71" s="22">
        <v>6099.0</v>
      </c>
      <c r="E71" s="118">
        <f t="shared" si="2"/>
        <v>0.006256892687</v>
      </c>
    </row>
    <row r="72">
      <c r="A72" s="119">
        <f t="shared" si="3"/>
        <v>71</v>
      </c>
      <c r="B72" s="50">
        <v>289247.0</v>
      </c>
      <c r="C72" s="117">
        <f t="shared" si="1"/>
        <v>0.07118450773</v>
      </c>
      <c r="D72" s="47">
        <v>5852.0</v>
      </c>
      <c r="E72" s="118">
        <f t="shared" si="2"/>
        <v>0.006003498279</v>
      </c>
    </row>
    <row r="73">
      <c r="A73" s="119">
        <f t="shared" si="3"/>
        <v>72</v>
      </c>
      <c r="B73" s="50">
        <v>272000.0</v>
      </c>
      <c r="C73" s="117">
        <f t="shared" si="1"/>
        <v>0.06693997207</v>
      </c>
      <c r="D73" s="47">
        <v>5417.0</v>
      </c>
      <c r="E73" s="118">
        <f t="shared" si="2"/>
        <v>0.005557236872</v>
      </c>
    </row>
    <row r="74">
      <c r="A74" s="119">
        <f t="shared" si="3"/>
        <v>73</v>
      </c>
      <c r="B74" s="50">
        <v>267248.0</v>
      </c>
      <c r="C74" s="117">
        <f t="shared" si="1"/>
        <v>0.06577049138</v>
      </c>
      <c r="D74" s="47">
        <v>5257.0</v>
      </c>
      <c r="E74" s="118">
        <f t="shared" si="2"/>
        <v>0.005393094746</v>
      </c>
    </row>
    <row r="75">
      <c r="A75" s="119">
        <f t="shared" si="3"/>
        <v>74</v>
      </c>
      <c r="B75" s="23">
        <v>266185.0</v>
      </c>
      <c r="C75" s="117">
        <f t="shared" si="1"/>
        <v>0.06550888407</v>
      </c>
      <c r="D75" s="47">
        <v>5161.0</v>
      </c>
      <c r="E75" s="118">
        <f t="shared" si="2"/>
        <v>0.00529460947</v>
      </c>
    </row>
    <row r="76">
      <c r="A76" s="119">
        <f t="shared" si="3"/>
        <v>75</v>
      </c>
      <c r="B76" s="23">
        <f>250889+8038</f>
        <v>258927</v>
      </c>
      <c r="C76" s="117">
        <f t="shared" si="1"/>
        <v>0.06372266966</v>
      </c>
      <c r="D76" s="47">
        <v>5095.0</v>
      </c>
      <c r="E76" s="118">
        <f t="shared" si="2"/>
        <v>0.005226900843</v>
      </c>
    </row>
    <row r="77">
      <c r="A77" s="119">
        <f t="shared" si="3"/>
        <v>76</v>
      </c>
      <c r="B77" s="50">
        <v>257592.0</v>
      </c>
      <c r="C77" s="117">
        <f t="shared" si="1"/>
        <v>0.06339412238</v>
      </c>
      <c r="D77" s="47">
        <v>5095.0</v>
      </c>
      <c r="E77" s="118">
        <f t="shared" si="2"/>
        <v>0.005226900843</v>
      </c>
    </row>
    <row r="78">
      <c r="A78" s="119">
        <f t="shared" si="3"/>
        <v>77</v>
      </c>
      <c r="B78" s="23">
        <v>255727.0</v>
      </c>
      <c r="C78" s="117">
        <f t="shared" si="1"/>
        <v>0.06293514058</v>
      </c>
      <c r="D78" s="47">
        <v>5050.0</v>
      </c>
      <c r="E78" s="118">
        <f t="shared" si="2"/>
        <v>0.00518073587</v>
      </c>
    </row>
    <row r="79">
      <c r="A79" s="119">
        <f t="shared" si="3"/>
        <v>78</v>
      </c>
      <c r="B79" s="50">
        <v>254350.0</v>
      </c>
      <c r="C79" s="117">
        <f t="shared" si="1"/>
        <v>0.06259625697</v>
      </c>
      <c r="D79" s="47">
        <v>5000.0</v>
      </c>
      <c r="E79" s="118">
        <f t="shared" si="2"/>
        <v>0.005129441455</v>
      </c>
    </row>
    <row r="80">
      <c r="A80" s="119">
        <f t="shared" si="3"/>
        <v>79</v>
      </c>
      <c r="B80" s="50">
        <v>254068.0</v>
      </c>
      <c r="C80" s="117">
        <f t="shared" si="1"/>
        <v>0.06252685597</v>
      </c>
      <c r="D80" s="47">
        <v>4505.0</v>
      </c>
      <c r="E80" s="118">
        <f t="shared" si="2"/>
        <v>0.004621626751</v>
      </c>
    </row>
    <row r="81">
      <c r="A81" s="119">
        <f t="shared" si="3"/>
        <v>80</v>
      </c>
      <c r="B81" s="50">
        <v>252795.0</v>
      </c>
      <c r="C81" s="117">
        <f t="shared" si="1"/>
        <v>0.06221356706</v>
      </c>
      <c r="D81" s="47">
        <v>4403.0</v>
      </c>
      <c r="E81" s="118">
        <f t="shared" si="2"/>
        <v>0.004516986145</v>
      </c>
    </row>
    <row r="82">
      <c r="A82" s="119">
        <f t="shared" si="3"/>
        <v>81</v>
      </c>
      <c r="B82" s="50">
        <v>247562.0</v>
      </c>
      <c r="C82" s="117">
        <f t="shared" si="1"/>
        <v>0.0609257109</v>
      </c>
      <c r="D82" s="47">
        <v>4345.0</v>
      </c>
      <c r="E82" s="118">
        <f t="shared" si="2"/>
        <v>0.004457484624</v>
      </c>
    </row>
    <row r="83">
      <c r="A83" s="119">
        <f t="shared" si="3"/>
        <v>82</v>
      </c>
      <c r="B83" s="50">
        <v>246338.0</v>
      </c>
      <c r="C83" s="117">
        <f t="shared" si="1"/>
        <v>0.06062448103</v>
      </c>
      <c r="D83" s="47">
        <v>4200.0</v>
      </c>
      <c r="E83" s="118">
        <f t="shared" si="2"/>
        <v>0.004308730822</v>
      </c>
    </row>
    <row r="84">
      <c r="A84" s="119">
        <f t="shared" si="3"/>
        <v>83</v>
      </c>
      <c r="B84" s="50">
        <v>241884.0</v>
      </c>
      <c r="C84" s="117">
        <f t="shared" si="1"/>
        <v>0.05952833899</v>
      </c>
      <c r="D84" s="47">
        <v>4183.0</v>
      </c>
      <c r="E84" s="118">
        <f t="shared" si="2"/>
        <v>0.004291290721</v>
      </c>
    </row>
    <row r="85">
      <c r="A85" s="119">
        <f t="shared" si="3"/>
        <v>84</v>
      </c>
      <c r="B85" s="50">
        <v>240799.0</v>
      </c>
      <c r="C85" s="117">
        <f t="shared" si="1"/>
        <v>0.05926131741</v>
      </c>
      <c r="D85" s="47">
        <v>4049.0</v>
      </c>
      <c r="E85" s="118">
        <f t="shared" si="2"/>
        <v>0.00415382169</v>
      </c>
    </row>
    <row r="86">
      <c r="A86" s="119">
        <f t="shared" si="3"/>
        <v>85</v>
      </c>
      <c r="B86" s="50">
        <v>240251.0</v>
      </c>
      <c r="C86" s="117">
        <f t="shared" si="1"/>
        <v>0.05912645305</v>
      </c>
      <c r="D86" s="47">
        <v>4000.0</v>
      </c>
      <c r="E86" s="118">
        <f t="shared" si="2"/>
        <v>0.004103553164</v>
      </c>
    </row>
    <row r="87">
      <c r="A87" s="119">
        <f t="shared" si="3"/>
        <v>86</v>
      </c>
      <c r="B87" s="50">
        <v>235932.0</v>
      </c>
      <c r="C87" s="117">
        <f t="shared" si="1"/>
        <v>0.05806353489</v>
      </c>
      <c r="D87" s="47">
        <v>3900.0</v>
      </c>
      <c r="E87" s="118">
        <f t="shared" si="2"/>
        <v>0.004000964335</v>
      </c>
    </row>
    <row r="88">
      <c r="A88" s="119">
        <f t="shared" si="3"/>
        <v>87</v>
      </c>
      <c r="B88" s="50">
        <v>234887.0</v>
      </c>
      <c r="C88" s="117">
        <f t="shared" si="1"/>
        <v>0.05780635743</v>
      </c>
      <c r="D88" s="47">
        <v>3825.0</v>
      </c>
      <c r="E88" s="118">
        <f t="shared" si="2"/>
        <v>0.003924022713</v>
      </c>
    </row>
    <row r="89">
      <c r="A89" s="119">
        <f t="shared" si="3"/>
        <v>88</v>
      </c>
      <c r="B89" s="50">
        <v>234641.0</v>
      </c>
      <c r="C89" s="117">
        <f t="shared" si="1"/>
        <v>0.05774581613</v>
      </c>
      <c r="D89" s="47">
        <v>3815.0</v>
      </c>
      <c r="E89" s="118">
        <f t="shared" si="2"/>
        <v>0.00391376383</v>
      </c>
    </row>
    <row r="90">
      <c r="A90" s="119">
        <f t="shared" si="3"/>
        <v>89</v>
      </c>
      <c r="B90" s="50">
        <v>228331.0</v>
      </c>
      <c r="C90" s="117">
        <f t="shared" si="1"/>
        <v>0.05619290722</v>
      </c>
      <c r="D90" s="47">
        <v>3780.0</v>
      </c>
      <c r="E90" s="118">
        <f t="shared" si="2"/>
        <v>0.00387785774</v>
      </c>
    </row>
    <row r="91">
      <c r="A91" s="119">
        <f t="shared" si="3"/>
        <v>90</v>
      </c>
      <c r="B91" s="50">
        <v>227944.0</v>
      </c>
      <c r="C91" s="117">
        <f t="shared" si="1"/>
        <v>0.05609766542</v>
      </c>
      <c r="D91" s="47">
        <v>3750.0</v>
      </c>
      <c r="E91" s="118">
        <f t="shared" si="2"/>
        <v>0.003847081091</v>
      </c>
    </row>
    <row r="92">
      <c r="A92" s="119">
        <f t="shared" si="3"/>
        <v>91</v>
      </c>
      <c r="B92" s="50">
        <v>225521.0</v>
      </c>
      <c r="C92" s="117">
        <f t="shared" si="1"/>
        <v>0.05550135824</v>
      </c>
      <c r="D92" s="47">
        <v>3690.0</v>
      </c>
      <c r="E92" s="118">
        <f t="shared" si="2"/>
        <v>0.003785527794</v>
      </c>
    </row>
    <row r="93">
      <c r="A93" s="119">
        <f t="shared" si="3"/>
        <v>92</v>
      </c>
      <c r="B93" s="19">
        <v>221315.0</v>
      </c>
      <c r="C93" s="117">
        <f t="shared" si="1"/>
        <v>0.0544662497</v>
      </c>
      <c r="D93" s="47">
        <v>3547.0</v>
      </c>
      <c r="E93" s="118">
        <f t="shared" si="2"/>
        <v>0.003638825768</v>
      </c>
    </row>
    <row r="94">
      <c r="A94" s="119">
        <f t="shared" si="3"/>
        <v>93</v>
      </c>
      <c r="B94" s="23">
        <v>217077.0</v>
      </c>
      <c r="C94" s="117">
        <f t="shared" si="1"/>
        <v>0.05342326587</v>
      </c>
      <c r="D94" s="47">
        <v>3500.0</v>
      </c>
      <c r="E94" s="118">
        <f t="shared" si="2"/>
        <v>0.003590609019</v>
      </c>
    </row>
    <row r="95">
      <c r="A95" s="119">
        <f t="shared" si="3"/>
        <v>94</v>
      </c>
      <c r="B95" s="50">
        <v>214689.0</v>
      </c>
      <c r="C95" s="117">
        <f t="shared" si="1"/>
        <v>0.05283557229</v>
      </c>
      <c r="D95" s="47">
        <v>3465.0</v>
      </c>
      <c r="E95" s="118">
        <f t="shared" si="2"/>
        <v>0.003554702928</v>
      </c>
    </row>
    <row r="96">
      <c r="A96" s="119">
        <f t="shared" si="3"/>
        <v>95</v>
      </c>
      <c r="B96" s="50">
        <v>213459.0</v>
      </c>
      <c r="C96" s="117">
        <f t="shared" si="1"/>
        <v>0.0525328658</v>
      </c>
      <c r="D96" s="47">
        <v>3227.0</v>
      </c>
      <c r="E96" s="118">
        <f t="shared" si="2"/>
        <v>0.003310541515</v>
      </c>
    </row>
    <row r="97">
      <c r="A97" s="119">
        <f t="shared" si="3"/>
        <v>96</v>
      </c>
      <c r="B97" s="50">
        <v>212860.0</v>
      </c>
      <c r="C97" s="117">
        <f t="shared" si="1"/>
        <v>0.0523854502</v>
      </c>
      <c r="D97" s="47">
        <v>3222.0</v>
      </c>
      <c r="E97" s="118">
        <f t="shared" si="2"/>
        <v>0.003305412074</v>
      </c>
    </row>
    <row r="98">
      <c r="A98" s="119">
        <f t="shared" si="3"/>
        <v>97</v>
      </c>
      <c r="B98" s="50">
        <v>212504.0</v>
      </c>
      <c r="C98" s="117">
        <f t="shared" si="1"/>
        <v>0.05229783759</v>
      </c>
      <c r="D98" s="47">
        <v>3200.0</v>
      </c>
      <c r="E98" s="118">
        <f t="shared" si="2"/>
        <v>0.003282842531</v>
      </c>
    </row>
    <row r="99">
      <c r="A99" s="119">
        <f t="shared" si="3"/>
        <v>98</v>
      </c>
      <c r="B99" s="50">
        <v>211623.0</v>
      </c>
      <c r="C99" s="117">
        <f t="shared" si="1"/>
        <v>0.05208102099</v>
      </c>
      <c r="D99" s="47">
        <v>3120.0</v>
      </c>
      <c r="E99" s="118">
        <f t="shared" si="2"/>
        <v>0.003200771468</v>
      </c>
    </row>
    <row r="100">
      <c r="A100" s="119">
        <f t="shared" si="3"/>
        <v>99</v>
      </c>
      <c r="B100" s="50">
        <v>210852.0</v>
      </c>
      <c r="C100" s="117">
        <f t="shared" si="1"/>
        <v>0.0518912757</v>
      </c>
      <c r="D100" s="47">
        <v>3005.0</v>
      </c>
      <c r="E100" s="118">
        <f t="shared" si="2"/>
        <v>0.003082794315</v>
      </c>
    </row>
    <row r="101">
      <c r="A101" s="119">
        <f t="shared" si="3"/>
        <v>100</v>
      </c>
      <c r="B101" s="50">
        <v>210143.0</v>
      </c>
      <c r="C101" s="117">
        <f t="shared" si="1"/>
        <v>0.05171678879</v>
      </c>
      <c r="D101" s="47">
        <v>3000.0</v>
      </c>
      <c r="E101" s="118">
        <f t="shared" si="2"/>
        <v>0.003077664873</v>
      </c>
    </row>
    <row r="102">
      <c r="A102" s="119">
        <f t="shared" si="3"/>
        <v>101</v>
      </c>
      <c r="B102" s="50">
        <v>206917.0</v>
      </c>
      <c r="C102" s="117">
        <f t="shared" si="1"/>
        <v>0.05092286103</v>
      </c>
      <c r="D102" s="47">
        <v>2850.0</v>
      </c>
      <c r="E102" s="118">
        <f t="shared" si="2"/>
        <v>0.002923781629</v>
      </c>
    </row>
    <row r="103">
      <c r="A103" s="119">
        <f t="shared" si="3"/>
        <v>102</v>
      </c>
      <c r="B103" s="19">
        <v>203636.0</v>
      </c>
      <c r="C103" s="117">
        <f t="shared" si="1"/>
        <v>0.05011539762</v>
      </c>
      <c r="D103" s="47">
        <v>2706.0</v>
      </c>
      <c r="E103" s="118">
        <f t="shared" si="2"/>
        <v>0.002776053716</v>
      </c>
    </row>
    <row r="104">
      <c r="A104" s="119">
        <f t="shared" si="3"/>
        <v>103</v>
      </c>
      <c r="B104" s="50">
        <v>202243.0</v>
      </c>
      <c r="C104" s="117">
        <f t="shared" si="1"/>
        <v>0.04977257637</v>
      </c>
      <c r="D104" s="47">
        <v>2565.0</v>
      </c>
      <c r="E104" s="118">
        <f t="shared" si="2"/>
        <v>0.002631403466</v>
      </c>
    </row>
    <row r="105">
      <c r="A105" s="119">
        <f t="shared" si="3"/>
        <v>104</v>
      </c>
      <c r="B105" s="50">
        <v>200999.0</v>
      </c>
      <c r="C105" s="117">
        <f t="shared" si="1"/>
        <v>0.04946642444</v>
      </c>
      <c r="D105" s="47">
        <v>2552.0</v>
      </c>
      <c r="E105" s="118">
        <f t="shared" si="2"/>
        <v>0.002618066919</v>
      </c>
    </row>
    <row r="106">
      <c r="A106" s="119">
        <f t="shared" si="3"/>
        <v>105</v>
      </c>
      <c r="B106" s="19">
        <v>197355.0</v>
      </c>
      <c r="C106" s="117">
        <f t="shared" si="1"/>
        <v>0.04856962569</v>
      </c>
      <c r="D106" s="47">
        <f>17+2535</f>
        <v>2552</v>
      </c>
      <c r="E106" s="118">
        <f t="shared" si="2"/>
        <v>0.002618066919</v>
      </c>
    </row>
    <row r="107">
      <c r="A107" s="119">
        <f t="shared" si="3"/>
        <v>106</v>
      </c>
      <c r="B107" s="23">
        <v>197318.0</v>
      </c>
      <c r="C107" s="117">
        <f t="shared" si="1"/>
        <v>0.04856051989</v>
      </c>
      <c r="D107" s="47">
        <v>2540.0</v>
      </c>
      <c r="E107" s="118">
        <f t="shared" si="2"/>
        <v>0.002605756259</v>
      </c>
    </row>
    <row r="108">
      <c r="A108" s="119">
        <f t="shared" si="3"/>
        <v>107</v>
      </c>
      <c r="B108" s="50">
        <v>197184.0</v>
      </c>
      <c r="C108" s="117">
        <f t="shared" si="1"/>
        <v>0.04852754211</v>
      </c>
      <c r="D108" s="47">
        <v>2537.0</v>
      </c>
      <c r="E108" s="118">
        <f t="shared" si="2"/>
        <v>0.002602678594</v>
      </c>
    </row>
    <row r="109">
      <c r="A109" s="119">
        <f t="shared" si="3"/>
        <v>108</v>
      </c>
      <c r="B109" s="50">
        <v>196677.0</v>
      </c>
      <c r="C109" s="117">
        <f t="shared" si="1"/>
        <v>0.04840276797</v>
      </c>
      <c r="D109" s="47">
        <v>2400.0</v>
      </c>
      <c r="E109" s="118">
        <f t="shared" si="2"/>
        <v>0.002462131898</v>
      </c>
    </row>
    <row r="110">
      <c r="A110" s="119">
        <f t="shared" si="3"/>
        <v>109</v>
      </c>
      <c r="B110" s="50">
        <v>195835.0</v>
      </c>
      <c r="C110" s="117">
        <f t="shared" si="1"/>
        <v>0.04819554938</v>
      </c>
      <c r="D110" s="47">
        <v>2397.0</v>
      </c>
      <c r="E110" s="118">
        <f t="shared" si="2"/>
        <v>0.002459054234</v>
      </c>
    </row>
    <row r="111">
      <c r="A111" s="119">
        <f t="shared" si="3"/>
        <v>110</v>
      </c>
      <c r="B111" s="50">
        <v>195619.0</v>
      </c>
      <c r="C111" s="117">
        <f t="shared" si="1"/>
        <v>0.04814239116</v>
      </c>
      <c r="D111" s="47">
        <v>2321.0</v>
      </c>
      <c r="E111" s="118">
        <f t="shared" si="2"/>
        <v>0.002381086723</v>
      </c>
    </row>
    <row r="112">
      <c r="A112" s="119">
        <f t="shared" si="3"/>
        <v>111</v>
      </c>
      <c r="B112" s="50">
        <v>192383.0</v>
      </c>
      <c r="C112" s="117">
        <f t="shared" si="1"/>
        <v>0.04734600238</v>
      </c>
      <c r="D112" s="47">
        <v>2263.0</v>
      </c>
      <c r="E112" s="118">
        <f t="shared" si="2"/>
        <v>0.002321585203</v>
      </c>
    </row>
    <row r="113">
      <c r="A113" s="119">
        <f t="shared" si="3"/>
        <v>112</v>
      </c>
      <c r="B113" s="50">
        <f>72838+9482+34627+12113+8698+24095+25309</f>
        <v>187162</v>
      </c>
      <c r="C113" s="117">
        <f t="shared" si="1"/>
        <v>0.04606109946</v>
      </c>
      <c r="D113" s="47">
        <v>2260.0</v>
      </c>
      <c r="E113" s="118">
        <f t="shared" si="2"/>
        <v>0.002318507538</v>
      </c>
    </row>
    <row r="114">
      <c r="A114" s="119">
        <f t="shared" si="3"/>
        <v>113</v>
      </c>
      <c r="B114" s="50">
        <v>183777.0</v>
      </c>
      <c r="C114" s="117">
        <f t="shared" si="1"/>
        <v>0.04522804135</v>
      </c>
      <c r="D114" s="47">
        <v>2250.0</v>
      </c>
      <c r="E114" s="118">
        <f t="shared" si="2"/>
        <v>0.002308248655</v>
      </c>
    </row>
    <row r="115">
      <c r="A115" s="119">
        <f t="shared" si="3"/>
        <v>114</v>
      </c>
      <c r="B115" s="50">
        <v>182081.0</v>
      </c>
      <c r="C115" s="117">
        <f t="shared" si="1"/>
        <v>0.04481065094</v>
      </c>
      <c r="D115" s="47">
        <v>2226.0</v>
      </c>
      <c r="E115" s="118">
        <f t="shared" si="2"/>
        <v>0.002283627336</v>
      </c>
    </row>
    <row r="116">
      <c r="A116" s="119">
        <f t="shared" si="3"/>
        <v>115</v>
      </c>
      <c r="B116" s="50">
        <v>180889.0</v>
      </c>
      <c r="C116" s="117">
        <f t="shared" si="1"/>
        <v>0.04451729635</v>
      </c>
      <c r="D116" s="47">
        <v>2222.0</v>
      </c>
      <c r="E116" s="118">
        <f t="shared" si="2"/>
        <v>0.002279523783</v>
      </c>
    </row>
    <row r="117">
      <c r="A117" s="119">
        <f t="shared" si="3"/>
        <v>116</v>
      </c>
      <c r="B117" s="50">
        <v>180478.0</v>
      </c>
      <c r="C117" s="117">
        <f t="shared" si="1"/>
        <v>0.04441614809</v>
      </c>
      <c r="D117" s="47">
        <v>2204.0</v>
      </c>
      <c r="E117" s="118">
        <f t="shared" si="2"/>
        <v>0.002261057793</v>
      </c>
    </row>
    <row r="118">
      <c r="A118" s="119">
        <f t="shared" si="3"/>
        <v>117</v>
      </c>
      <c r="B118" s="50">
        <v>179562.0</v>
      </c>
      <c r="C118" s="117">
        <f t="shared" si="1"/>
        <v>0.04419071789</v>
      </c>
      <c r="D118" s="47">
        <v>2204.0</v>
      </c>
      <c r="E118" s="118">
        <f t="shared" si="2"/>
        <v>0.002261057793</v>
      </c>
    </row>
    <row r="119">
      <c r="A119" s="119">
        <f t="shared" si="3"/>
        <v>118</v>
      </c>
      <c r="B119" s="50">
        <v>179256.0</v>
      </c>
      <c r="C119" s="117">
        <f t="shared" si="1"/>
        <v>0.04411541042</v>
      </c>
      <c r="D119" s="47">
        <v>2200.0</v>
      </c>
      <c r="E119" s="118">
        <f t="shared" si="2"/>
        <v>0.00225695424</v>
      </c>
    </row>
    <row r="120">
      <c r="A120" s="119">
        <f t="shared" si="3"/>
        <v>119</v>
      </c>
      <c r="B120" s="50">
        <v>178468.0</v>
      </c>
      <c r="C120" s="117">
        <f t="shared" si="1"/>
        <v>0.04392148138</v>
      </c>
      <c r="D120" s="47">
        <v>2111.0</v>
      </c>
      <c r="E120" s="118">
        <f t="shared" si="2"/>
        <v>0.002165650182</v>
      </c>
    </row>
    <row r="121">
      <c r="A121" s="119">
        <f t="shared" si="3"/>
        <v>120</v>
      </c>
      <c r="B121" s="50">
        <v>178022.0</v>
      </c>
      <c r="C121" s="117">
        <f t="shared" si="1"/>
        <v>0.04381171952</v>
      </c>
      <c r="D121" s="47">
        <v>2093.0</v>
      </c>
      <c r="E121" s="118">
        <f t="shared" si="2"/>
        <v>0.002147184193</v>
      </c>
    </row>
    <row r="122">
      <c r="A122" s="119">
        <f t="shared" si="3"/>
        <v>121</v>
      </c>
      <c r="B122" s="50">
        <v>177533.0</v>
      </c>
      <c r="C122" s="117">
        <f t="shared" si="1"/>
        <v>0.04369137523</v>
      </c>
      <c r="D122" s="22">
        <v>2058.0</v>
      </c>
      <c r="E122" s="118">
        <f t="shared" si="2"/>
        <v>0.002111278103</v>
      </c>
    </row>
    <row r="123">
      <c r="A123" s="119">
        <f t="shared" si="3"/>
        <v>122</v>
      </c>
      <c r="B123" s="50">
        <v>177410.0</v>
      </c>
      <c r="C123" s="117">
        <f t="shared" si="1"/>
        <v>0.04366110458</v>
      </c>
      <c r="D123" s="120">
        <f>1900+115</f>
        <v>2015</v>
      </c>
      <c r="E123" s="118">
        <f t="shared" si="2"/>
        <v>0.002067164906</v>
      </c>
    </row>
    <row r="124">
      <c r="A124" s="119">
        <f t="shared" si="3"/>
        <v>123</v>
      </c>
      <c r="B124" s="50">
        <v>175248.0</v>
      </c>
      <c r="C124" s="117">
        <f t="shared" si="1"/>
        <v>0.04312903024</v>
      </c>
      <c r="D124" s="47">
        <v>2010.0</v>
      </c>
      <c r="E124" s="118">
        <f t="shared" si="2"/>
        <v>0.002062035465</v>
      </c>
    </row>
    <row r="125">
      <c r="A125" s="119">
        <f t="shared" si="3"/>
        <v>124</v>
      </c>
      <c r="B125" s="50">
        <v>174949.0</v>
      </c>
      <c r="C125" s="117">
        <f t="shared" si="1"/>
        <v>0.04305544549</v>
      </c>
      <c r="D125" s="47">
        <v>1961.0</v>
      </c>
      <c r="E125" s="118">
        <f t="shared" si="2"/>
        <v>0.002011766939</v>
      </c>
    </row>
    <row r="126">
      <c r="A126" s="119">
        <f t="shared" si="3"/>
        <v>125</v>
      </c>
      <c r="B126" s="19">
        <v>174441.0</v>
      </c>
      <c r="C126" s="117">
        <f t="shared" si="1"/>
        <v>0.04293042525</v>
      </c>
      <c r="D126" s="47">
        <v>1960.0</v>
      </c>
      <c r="E126" s="118">
        <f t="shared" si="2"/>
        <v>0.00201074105</v>
      </c>
    </row>
    <row r="127">
      <c r="A127" s="119">
        <f t="shared" si="3"/>
        <v>126</v>
      </c>
      <c r="B127" s="50">
        <v>173107.0</v>
      </c>
      <c r="C127" s="117">
        <f t="shared" si="1"/>
        <v>0.04260212406</v>
      </c>
      <c r="D127" s="47">
        <v>1925.0</v>
      </c>
      <c r="E127" s="118">
        <f t="shared" si="2"/>
        <v>0.00197483496</v>
      </c>
    </row>
    <row r="128">
      <c r="A128" s="119">
        <f t="shared" si="3"/>
        <v>127</v>
      </c>
      <c r="B128" s="50">
        <v>172927.0</v>
      </c>
      <c r="C128" s="117">
        <f t="shared" si="1"/>
        <v>0.04255782555</v>
      </c>
      <c r="D128" s="47">
        <v>1870.0</v>
      </c>
      <c r="E128" s="118">
        <f t="shared" si="2"/>
        <v>0.001918411104</v>
      </c>
    </row>
    <row r="129">
      <c r="A129" s="119">
        <f t="shared" si="3"/>
        <v>128</v>
      </c>
      <c r="B129" s="50">
        <v>170333.0</v>
      </c>
      <c r="C129" s="117">
        <f t="shared" si="1"/>
        <v>0.04191943479</v>
      </c>
      <c r="D129" s="47">
        <f>1720+125</f>
        <v>1845</v>
      </c>
      <c r="E129" s="118">
        <f t="shared" si="2"/>
        <v>0.001892763897</v>
      </c>
    </row>
    <row r="130">
      <c r="A130" s="119">
        <f t="shared" si="3"/>
        <v>129</v>
      </c>
      <c r="B130" s="50">
        <v>168959.0</v>
      </c>
      <c r="C130" s="117">
        <f t="shared" si="1"/>
        <v>0.04158128949</v>
      </c>
      <c r="D130" s="47">
        <v>1836.0</v>
      </c>
      <c r="E130" s="118">
        <f t="shared" si="2"/>
        <v>0.001883530902</v>
      </c>
    </row>
    <row r="131">
      <c r="A131" s="119">
        <f t="shared" si="3"/>
        <v>130</v>
      </c>
      <c r="B131" s="50">
        <v>168824.0</v>
      </c>
      <c r="C131" s="117">
        <f t="shared" si="1"/>
        <v>0.04154806561</v>
      </c>
      <c r="D131" s="47">
        <v>1779.0</v>
      </c>
      <c r="E131" s="118">
        <f t="shared" si="2"/>
        <v>0.00182505527</v>
      </c>
    </row>
    <row r="132">
      <c r="A132" s="119">
        <f t="shared" si="3"/>
        <v>131</v>
      </c>
      <c r="B132" s="50">
        <v>166899.0</v>
      </c>
      <c r="C132" s="117">
        <f t="shared" si="1"/>
        <v>0.04107431764</v>
      </c>
      <c r="D132" s="47">
        <v>1767.0</v>
      </c>
      <c r="E132" s="118">
        <f t="shared" si="2"/>
        <v>0.00181274461</v>
      </c>
    </row>
    <row r="133">
      <c r="A133" s="119">
        <f t="shared" si="3"/>
        <v>132</v>
      </c>
      <c r="B133" s="50">
        <v>166770.0</v>
      </c>
      <c r="C133" s="117">
        <f t="shared" si="1"/>
        <v>0.04104257038</v>
      </c>
      <c r="D133" s="47">
        <v>1765.0</v>
      </c>
      <c r="E133" s="118">
        <f t="shared" si="2"/>
        <v>0.001810692834</v>
      </c>
    </row>
    <row r="134">
      <c r="A134" s="119">
        <f t="shared" si="3"/>
        <v>133</v>
      </c>
      <c r="B134" s="19">
        <v>165749.0</v>
      </c>
      <c r="C134" s="117">
        <f t="shared" si="1"/>
        <v>0.04079129938</v>
      </c>
      <c r="D134" s="47">
        <v>1728.0</v>
      </c>
      <c r="E134" s="118">
        <f t="shared" si="2"/>
        <v>0.001772734967</v>
      </c>
    </row>
    <row r="135">
      <c r="A135" s="119">
        <f t="shared" si="3"/>
        <v>134</v>
      </c>
      <c r="B135" s="50">
        <v>161823.0</v>
      </c>
      <c r="C135" s="117">
        <f t="shared" si="1"/>
        <v>0.03982509963</v>
      </c>
      <c r="D135" s="47">
        <v>1700.0</v>
      </c>
      <c r="E135" s="118">
        <f t="shared" si="2"/>
        <v>0.001744010095</v>
      </c>
    </row>
    <row r="136">
      <c r="A136" s="119">
        <f t="shared" si="3"/>
        <v>135</v>
      </c>
      <c r="B136" s="23">
        <v>161238.0</v>
      </c>
      <c r="C136" s="117">
        <f t="shared" si="1"/>
        <v>0.03968112947</v>
      </c>
      <c r="D136" s="47">
        <v>1700.0</v>
      </c>
      <c r="E136" s="118">
        <f t="shared" si="2"/>
        <v>0.001744010095</v>
      </c>
    </row>
    <row r="137">
      <c r="A137" s="119">
        <f t="shared" si="3"/>
        <v>136</v>
      </c>
      <c r="B137" s="50">
        <v>161108.0</v>
      </c>
      <c r="C137" s="117">
        <f t="shared" si="1"/>
        <v>0.03964913611</v>
      </c>
      <c r="D137" s="47">
        <v>1691.0</v>
      </c>
      <c r="E137" s="118">
        <f t="shared" si="2"/>
        <v>0.0017347771</v>
      </c>
    </row>
    <row r="138">
      <c r="A138" s="119">
        <f t="shared" si="3"/>
        <v>137</v>
      </c>
      <c r="B138" s="19">
        <v>160110.0</v>
      </c>
      <c r="C138" s="117">
        <f t="shared" si="1"/>
        <v>0.03940352547</v>
      </c>
      <c r="D138" s="22">
        <v>1686.0</v>
      </c>
      <c r="E138" s="118">
        <f t="shared" si="2"/>
        <v>0.001729647659</v>
      </c>
    </row>
    <row r="139">
      <c r="A139" s="119">
        <f t="shared" si="3"/>
        <v>138</v>
      </c>
      <c r="B139" s="50">
        <v>157132.0</v>
      </c>
      <c r="C139" s="117">
        <f t="shared" si="1"/>
        <v>0.03867063122</v>
      </c>
      <c r="D139" s="47">
        <v>1650.0</v>
      </c>
      <c r="E139" s="118">
        <f t="shared" si="2"/>
        <v>0.00169271568</v>
      </c>
    </row>
    <row r="140">
      <c r="A140" s="119">
        <f t="shared" si="3"/>
        <v>139</v>
      </c>
      <c r="B140" s="50">
        <v>156754.0</v>
      </c>
      <c r="C140" s="117">
        <f t="shared" si="1"/>
        <v>0.03857760435</v>
      </c>
      <c r="D140" s="120">
        <v>1570.0</v>
      </c>
      <c r="E140" s="118">
        <f t="shared" si="2"/>
        <v>0.001610644617</v>
      </c>
    </row>
    <row r="141">
      <c r="A141" s="119">
        <f t="shared" si="3"/>
        <v>140</v>
      </c>
      <c r="B141" s="50">
        <v>155084.0</v>
      </c>
      <c r="C141" s="117">
        <f t="shared" si="1"/>
        <v>0.03816661261</v>
      </c>
      <c r="D141" s="47">
        <v>1530.0</v>
      </c>
      <c r="E141" s="118">
        <f t="shared" si="2"/>
        <v>0.001569609085</v>
      </c>
    </row>
    <row r="142">
      <c r="A142" s="119">
        <f t="shared" si="3"/>
        <v>141</v>
      </c>
      <c r="B142" s="50">
        <v>153916.0</v>
      </c>
      <c r="C142" s="117">
        <f t="shared" si="1"/>
        <v>0.03787916449</v>
      </c>
      <c r="D142" s="47">
        <v>1516.0</v>
      </c>
      <c r="E142" s="118">
        <f t="shared" si="2"/>
        <v>0.001555246649</v>
      </c>
    </row>
    <row r="143">
      <c r="A143" s="119">
        <f t="shared" si="3"/>
        <v>142</v>
      </c>
      <c r="B143" s="50">
        <v>153374.0</v>
      </c>
      <c r="C143" s="117">
        <f t="shared" si="1"/>
        <v>0.03774577675</v>
      </c>
      <c r="D143" s="47">
        <v>1503.0</v>
      </c>
      <c r="E143" s="118">
        <f t="shared" si="2"/>
        <v>0.001541910101</v>
      </c>
    </row>
    <row r="144">
      <c r="A144" s="119">
        <f t="shared" si="3"/>
        <v>143</v>
      </c>
      <c r="B144" s="50">
        <f>128779+23314</f>
        <v>152093</v>
      </c>
      <c r="C144" s="117">
        <f t="shared" si="1"/>
        <v>0.03743051902</v>
      </c>
      <c r="D144" s="120">
        <v>1414.0</v>
      </c>
      <c r="E144" s="118">
        <f t="shared" si="2"/>
        <v>0.001450606044</v>
      </c>
    </row>
    <row r="145">
      <c r="A145" s="119">
        <f t="shared" si="3"/>
        <v>144</v>
      </c>
      <c r="B145" s="50">
        <v>151826.0</v>
      </c>
      <c r="C145" s="117">
        <f t="shared" si="1"/>
        <v>0.03736480956</v>
      </c>
      <c r="D145" s="47">
        <v>1410.0</v>
      </c>
      <c r="E145" s="118">
        <f t="shared" si="2"/>
        <v>0.00144650249</v>
      </c>
    </row>
    <row r="146">
      <c r="A146" s="119">
        <f t="shared" si="3"/>
        <v>145</v>
      </c>
      <c r="B146" s="50">
        <v>151117.0</v>
      </c>
      <c r="C146" s="117">
        <f t="shared" si="1"/>
        <v>0.03719032265</v>
      </c>
      <c r="D146" s="47">
        <v>1403.0</v>
      </c>
      <c r="E146" s="118">
        <f t="shared" si="2"/>
        <v>0.001439321272</v>
      </c>
    </row>
    <row r="147">
      <c r="A147" s="119">
        <f t="shared" si="3"/>
        <v>146</v>
      </c>
      <c r="B147" s="50">
        <v>150203.0</v>
      </c>
      <c r="C147" s="117">
        <f t="shared" si="1"/>
        <v>0.03696538465</v>
      </c>
      <c r="D147" s="47">
        <v>1350.0</v>
      </c>
      <c r="E147" s="118">
        <f t="shared" si="2"/>
        <v>0.001384949193</v>
      </c>
    </row>
    <row r="148">
      <c r="A148" s="119">
        <f t="shared" si="3"/>
        <v>147</v>
      </c>
      <c r="B148" s="50">
        <v>149349.0</v>
      </c>
      <c r="C148" s="117">
        <f t="shared" si="1"/>
        <v>0.03675521283</v>
      </c>
      <c r="D148" s="47">
        <v>1345.0</v>
      </c>
      <c r="E148" s="118">
        <f t="shared" si="2"/>
        <v>0.001379819751</v>
      </c>
    </row>
    <row r="149">
      <c r="A149" s="119">
        <f t="shared" si="3"/>
        <v>148</v>
      </c>
      <c r="B149" s="50">
        <f>46260+30497+71481</f>
        <v>148238</v>
      </c>
      <c r="C149" s="117">
        <f t="shared" si="1"/>
        <v>0.03648179257</v>
      </c>
      <c r="D149" s="47">
        <v>1320.0</v>
      </c>
      <c r="E149" s="118">
        <f t="shared" si="2"/>
        <v>0.001354172544</v>
      </c>
    </row>
    <row r="150">
      <c r="A150" s="119">
        <f t="shared" si="3"/>
        <v>149</v>
      </c>
      <c r="B150" s="50">
        <v>148233.0</v>
      </c>
      <c r="C150" s="117">
        <f t="shared" si="1"/>
        <v>0.03648056206</v>
      </c>
      <c r="D150" s="47">
        <v>1315.0</v>
      </c>
      <c r="E150" s="118">
        <f t="shared" si="2"/>
        <v>0.001349043103</v>
      </c>
    </row>
    <row r="151">
      <c r="A151" s="119">
        <f t="shared" si="3"/>
        <v>150</v>
      </c>
      <c r="B151" s="50">
        <v>146000.0</v>
      </c>
      <c r="C151" s="117">
        <f t="shared" si="1"/>
        <v>0.03593101442</v>
      </c>
      <c r="D151" s="47">
        <v>1295.0</v>
      </c>
      <c r="E151" s="118">
        <f t="shared" si="2"/>
        <v>0.001328525337</v>
      </c>
    </row>
    <row r="152">
      <c r="A152" s="119">
        <f t="shared" si="3"/>
        <v>151</v>
      </c>
      <c r="B152" s="50">
        <v>145329.0</v>
      </c>
      <c r="C152" s="117">
        <f t="shared" si="1"/>
        <v>0.03576587942</v>
      </c>
      <c r="D152" s="47">
        <v>1278.0</v>
      </c>
      <c r="E152" s="118">
        <f t="shared" si="2"/>
        <v>0.001311085236</v>
      </c>
    </row>
    <row r="153">
      <c r="A153" s="119">
        <f t="shared" si="3"/>
        <v>152</v>
      </c>
      <c r="B153" s="50">
        <v>145071.0</v>
      </c>
      <c r="C153" s="117">
        <f t="shared" si="1"/>
        <v>0.03570238488</v>
      </c>
      <c r="D153" s="47">
        <v>1275.0</v>
      </c>
      <c r="E153" s="118">
        <f t="shared" si="2"/>
        <v>0.001308007571</v>
      </c>
    </row>
    <row r="154">
      <c r="A154" s="119">
        <f t="shared" si="3"/>
        <v>153</v>
      </c>
      <c r="B154" s="50">
        <v>144888.0</v>
      </c>
      <c r="C154" s="117">
        <f t="shared" si="1"/>
        <v>0.03565734806</v>
      </c>
      <c r="D154" s="47">
        <v>1255.0</v>
      </c>
      <c r="E154" s="118">
        <f t="shared" si="2"/>
        <v>0.001287489805</v>
      </c>
    </row>
    <row r="155">
      <c r="A155" s="119">
        <f t="shared" si="3"/>
        <v>154</v>
      </c>
      <c r="B155" s="50">
        <v>144767.0</v>
      </c>
      <c r="C155" s="117">
        <f t="shared" si="1"/>
        <v>0.03562756962</v>
      </c>
      <c r="D155" s="47">
        <v>1235.0</v>
      </c>
      <c r="E155" s="118">
        <f t="shared" si="2"/>
        <v>0.001266972039</v>
      </c>
    </row>
    <row r="156">
      <c r="A156" s="119">
        <f t="shared" si="3"/>
        <v>155</v>
      </c>
      <c r="B156" s="50">
        <v>143311.0</v>
      </c>
      <c r="C156" s="117">
        <f t="shared" si="1"/>
        <v>0.03526924389</v>
      </c>
      <c r="D156" s="47">
        <v>1225.0</v>
      </c>
      <c r="E156" s="118">
        <f t="shared" si="2"/>
        <v>0.001256713157</v>
      </c>
    </row>
    <row r="157">
      <c r="A157" s="119">
        <f t="shared" si="3"/>
        <v>156</v>
      </c>
      <c r="B157" s="50">
        <f>107152+35168</f>
        <v>142320</v>
      </c>
      <c r="C157" s="117">
        <f t="shared" si="1"/>
        <v>0.03502535598</v>
      </c>
      <c r="D157" s="47">
        <v>1200.0</v>
      </c>
      <c r="E157" s="118">
        <f t="shared" si="2"/>
        <v>0.001231065949</v>
      </c>
    </row>
    <row r="158">
      <c r="A158" s="119">
        <f t="shared" si="3"/>
        <v>157</v>
      </c>
      <c r="B158" s="50">
        <v>141974.0</v>
      </c>
      <c r="C158" s="117">
        <f t="shared" si="1"/>
        <v>0.03494020439</v>
      </c>
      <c r="D158" s="47">
        <v>1178.0</v>
      </c>
      <c r="E158" s="118">
        <f t="shared" si="2"/>
        <v>0.001208496407</v>
      </c>
    </row>
    <row r="159">
      <c r="A159" s="119">
        <f t="shared" si="3"/>
        <v>158</v>
      </c>
      <c r="B159" s="50">
        <v>140358.0</v>
      </c>
      <c r="C159" s="117">
        <f t="shared" si="1"/>
        <v>0.03454250221</v>
      </c>
      <c r="D159" s="47">
        <v>1150.0</v>
      </c>
      <c r="E159" s="118">
        <f t="shared" si="2"/>
        <v>0.001179771535</v>
      </c>
    </row>
    <row r="160">
      <c r="A160" s="119">
        <f t="shared" si="3"/>
        <v>159</v>
      </c>
      <c r="B160" s="19">
        <v>140113.0</v>
      </c>
      <c r="C160" s="117">
        <f t="shared" si="1"/>
        <v>0.03448220701</v>
      </c>
      <c r="D160" s="47">
        <v>1150.0</v>
      </c>
      <c r="E160" s="118">
        <f t="shared" si="2"/>
        <v>0.001179771535</v>
      </c>
    </row>
    <row r="161">
      <c r="A161" s="119">
        <f t="shared" si="3"/>
        <v>160</v>
      </c>
      <c r="B161" s="50">
        <v>136580.0</v>
      </c>
      <c r="C161" s="117">
        <f t="shared" si="1"/>
        <v>0.03361272568</v>
      </c>
      <c r="D161" s="120">
        <v>1120.0</v>
      </c>
      <c r="E161" s="118">
        <f t="shared" si="2"/>
        <v>0.001148994886</v>
      </c>
    </row>
    <row r="162">
      <c r="A162" s="119">
        <f t="shared" si="3"/>
        <v>161</v>
      </c>
      <c r="B162" s="50">
        <v>136407.0</v>
      </c>
      <c r="C162" s="117">
        <f t="shared" si="1"/>
        <v>0.03357014989</v>
      </c>
      <c r="D162" s="47">
        <v>1100.0</v>
      </c>
      <c r="E162" s="118">
        <f t="shared" si="2"/>
        <v>0.00112847712</v>
      </c>
    </row>
    <row r="163">
      <c r="A163" s="119">
        <f t="shared" si="3"/>
        <v>162</v>
      </c>
      <c r="B163" s="50">
        <v>135869.0</v>
      </c>
      <c r="C163" s="117">
        <f t="shared" si="1"/>
        <v>0.03343774656</v>
      </c>
      <c r="D163" s="47">
        <v>1092.0</v>
      </c>
      <c r="E163" s="118">
        <f t="shared" si="2"/>
        <v>0.001120270014</v>
      </c>
    </row>
    <row r="164">
      <c r="A164" s="119">
        <f t="shared" si="3"/>
        <v>163</v>
      </c>
      <c r="B164" s="50">
        <v>135626.0</v>
      </c>
      <c r="C164" s="117">
        <f t="shared" si="1"/>
        <v>0.03337794357</v>
      </c>
      <c r="D164" s="47">
        <v>1061.0</v>
      </c>
      <c r="E164" s="118">
        <f t="shared" si="2"/>
        <v>0.001088467477</v>
      </c>
    </row>
    <row r="165">
      <c r="A165" s="119">
        <f t="shared" si="3"/>
        <v>164</v>
      </c>
      <c r="B165" s="50">
        <v>135124.0</v>
      </c>
      <c r="C165" s="117">
        <f t="shared" si="1"/>
        <v>0.03325439995</v>
      </c>
      <c r="D165" s="22">
        <v>1057.0</v>
      </c>
      <c r="E165" s="118">
        <f t="shared" si="2"/>
        <v>0.001084363924</v>
      </c>
    </row>
    <row r="166">
      <c r="A166" s="119">
        <f t="shared" si="3"/>
        <v>165</v>
      </c>
      <c r="B166" s="50">
        <v>134207.0</v>
      </c>
      <c r="C166" s="117">
        <f t="shared" si="1"/>
        <v>0.03302872365</v>
      </c>
      <c r="D166" s="47">
        <v>1053.0</v>
      </c>
      <c r="E166" s="118">
        <f t="shared" si="2"/>
        <v>0.00108026037</v>
      </c>
    </row>
    <row r="167">
      <c r="A167" s="119">
        <f t="shared" si="3"/>
        <v>166</v>
      </c>
      <c r="B167" s="50">
        <v>132315.0</v>
      </c>
      <c r="C167" s="117">
        <f t="shared" si="1"/>
        <v>0.03256309708</v>
      </c>
      <c r="D167" s="47">
        <v>1016.0</v>
      </c>
      <c r="E167" s="118">
        <f t="shared" si="2"/>
        <v>0.001042302504</v>
      </c>
    </row>
    <row r="168">
      <c r="A168" s="119">
        <f t="shared" si="3"/>
        <v>167</v>
      </c>
      <c r="B168" s="23">
        <v>131492.0</v>
      </c>
      <c r="C168" s="117">
        <f t="shared" si="1"/>
        <v>0.03236055444</v>
      </c>
      <c r="D168" s="47">
        <v>1014.0</v>
      </c>
      <c r="E168" s="118">
        <f t="shared" si="2"/>
        <v>0.001040250727</v>
      </c>
    </row>
    <row r="169">
      <c r="A169" s="119">
        <f t="shared" si="3"/>
        <v>168</v>
      </c>
      <c r="B169" s="50">
        <v>131313.0</v>
      </c>
      <c r="C169" s="117">
        <f t="shared" si="1"/>
        <v>0.03231650203</v>
      </c>
      <c r="D169" s="47">
        <v>1006.0</v>
      </c>
      <c r="E169" s="118">
        <f t="shared" si="2"/>
        <v>0.001032043621</v>
      </c>
    </row>
    <row r="170">
      <c r="A170" s="119">
        <f t="shared" si="3"/>
        <v>169</v>
      </c>
      <c r="B170" s="50">
        <v>130783.0</v>
      </c>
      <c r="C170" s="117">
        <f t="shared" si="1"/>
        <v>0.03218606753</v>
      </c>
      <c r="D170" s="47">
        <v>1000.0</v>
      </c>
      <c r="E170" s="118">
        <f t="shared" si="2"/>
        <v>0.001025888291</v>
      </c>
    </row>
    <row r="171">
      <c r="A171" s="119">
        <f t="shared" si="3"/>
        <v>170</v>
      </c>
      <c r="B171" s="50">
        <v>130760.0</v>
      </c>
      <c r="C171" s="117">
        <f t="shared" si="1"/>
        <v>0.03218040716</v>
      </c>
      <c r="D171" s="47">
        <f>120+850</f>
        <v>970</v>
      </c>
      <c r="E171" s="118">
        <f t="shared" si="2"/>
        <v>0.0009951116423</v>
      </c>
    </row>
    <row r="172">
      <c r="A172" s="119">
        <f t="shared" si="3"/>
        <v>171</v>
      </c>
      <c r="B172" s="50">
        <v>130616.0</v>
      </c>
      <c r="C172" s="117">
        <f t="shared" si="1"/>
        <v>0.03214496835</v>
      </c>
      <c r="D172" s="47">
        <v>964.0</v>
      </c>
      <c r="E172" s="118">
        <f t="shared" si="2"/>
        <v>0.0009889563125</v>
      </c>
    </row>
    <row r="173">
      <c r="A173" s="119">
        <f t="shared" si="3"/>
        <v>172</v>
      </c>
      <c r="B173" s="50">
        <v>130206.0</v>
      </c>
      <c r="C173" s="117">
        <f t="shared" si="1"/>
        <v>0.03204406619</v>
      </c>
      <c r="D173" s="47">
        <v>962.0</v>
      </c>
      <c r="E173" s="118">
        <f t="shared" si="2"/>
        <v>0.000986904536</v>
      </c>
    </row>
    <row r="174">
      <c r="A174" s="119">
        <f t="shared" si="3"/>
        <v>173</v>
      </c>
      <c r="B174" s="50">
        <v>130060.0</v>
      </c>
      <c r="C174" s="117">
        <f t="shared" si="1"/>
        <v>0.03200813518</v>
      </c>
      <c r="D174" s="47">
        <v>950.0</v>
      </c>
      <c r="E174" s="118">
        <f t="shared" si="2"/>
        <v>0.0009745938765</v>
      </c>
    </row>
    <row r="175">
      <c r="A175" s="119">
        <f t="shared" si="3"/>
        <v>174</v>
      </c>
      <c r="B175" s="50">
        <v>128473.0</v>
      </c>
      <c r="C175" s="117">
        <f t="shared" si="1"/>
        <v>0.03161756997</v>
      </c>
      <c r="D175" s="47">
        <v>950.0</v>
      </c>
      <c r="E175" s="118">
        <f t="shared" si="2"/>
        <v>0.0009745938765</v>
      </c>
    </row>
    <row r="176">
      <c r="A176" s="119">
        <f t="shared" si="3"/>
        <v>175</v>
      </c>
      <c r="B176" s="50">
        <v>126887.0</v>
      </c>
      <c r="C176" s="117">
        <f t="shared" si="1"/>
        <v>0.03122725087</v>
      </c>
      <c r="D176" s="47">
        <v>947.0</v>
      </c>
      <c r="E176" s="118">
        <f t="shared" si="2"/>
        <v>0.0009715162116</v>
      </c>
    </row>
    <row r="177">
      <c r="A177" s="119">
        <f t="shared" si="3"/>
        <v>176</v>
      </c>
      <c r="B177" s="50">
        <v>126475.0</v>
      </c>
      <c r="C177" s="117">
        <f t="shared" si="1"/>
        <v>0.0311258565</v>
      </c>
      <c r="D177" s="47">
        <v>925.0</v>
      </c>
      <c r="E177" s="118">
        <f t="shared" si="2"/>
        <v>0.0009489466692</v>
      </c>
    </row>
    <row r="178">
      <c r="A178" s="119">
        <f t="shared" si="3"/>
        <v>177</v>
      </c>
      <c r="B178" s="50">
        <v>126244.0</v>
      </c>
      <c r="C178" s="117">
        <f t="shared" si="1"/>
        <v>0.03106900674</v>
      </c>
      <c r="D178" s="47">
        <f>870+29+17</f>
        <v>916</v>
      </c>
      <c r="E178" s="118">
        <f t="shared" si="2"/>
        <v>0.0009397136746</v>
      </c>
    </row>
    <row r="179">
      <c r="A179" s="119">
        <f t="shared" si="3"/>
        <v>178</v>
      </c>
      <c r="B179" s="50">
        <v>125771.0</v>
      </c>
      <c r="C179" s="117">
        <f t="shared" si="1"/>
        <v>0.0309526001</v>
      </c>
      <c r="D179" s="47">
        <v>915.0</v>
      </c>
      <c r="E179" s="118">
        <f t="shared" si="2"/>
        <v>0.0009386877863</v>
      </c>
    </row>
    <row r="180">
      <c r="A180" s="119">
        <f t="shared" si="3"/>
        <v>179</v>
      </c>
      <c r="B180" s="23">
        <v>125732.0</v>
      </c>
      <c r="C180" s="117">
        <f t="shared" si="1"/>
        <v>0.03094300209</v>
      </c>
      <c r="D180" s="47">
        <v>900.0</v>
      </c>
      <c r="E180" s="118">
        <f t="shared" si="2"/>
        <v>0.0009232994619</v>
      </c>
    </row>
    <row r="181">
      <c r="A181" s="119">
        <f t="shared" si="3"/>
        <v>180</v>
      </c>
      <c r="B181" s="19">
        <v>125224.0</v>
      </c>
      <c r="C181" s="117">
        <f t="shared" si="1"/>
        <v>0.03081798185</v>
      </c>
      <c r="D181" s="47">
        <v>878.0</v>
      </c>
      <c r="E181" s="118">
        <f t="shared" si="2"/>
        <v>0.0009007299195</v>
      </c>
    </row>
    <row r="182">
      <c r="A182" s="119">
        <f t="shared" si="3"/>
        <v>181</v>
      </c>
      <c r="B182" s="23">
        <v>124066.0</v>
      </c>
      <c r="C182" s="117">
        <f t="shared" si="1"/>
        <v>0.03053299476</v>
      </c>
      <c r="D182" s="47">
        <v>877.0</v>
      </c>
      <c r="E182" s="118">
        <f t="shared" si="2"/>
        <v>0.0008997040312</v>
      </c>
    </row>
    <row r="183">
      <c r="A183" s="119">
        <f t="shared" si="3"/>
        <v>182</v>
      </c>
      <c r="B183" s="19">
        <v>123580.0</v>
      </c>
      <c r="C183" s="117">
        <f t="shared" si="1"/>
        <v>0.03041338878</v>
      </c>
      <c r="D183" s="47">
        <v>863.0</v>
      </c>
      <c r="E183" s="118">
        <f t="shared" si="2"/>
        <v>0.0008853415952</v>
      </c>
    </row>
    <row r="184">
      <c r="A184" s="119">
        <f t="shared" si="3"/>
        <v>183</v>
      </c>
      <c r="B184" s="50">
        <v>122954.0</v>
      </c>
      <c r="C184" s="117">
        <f t="shared" si="1"/>
        <v>0.03025932841</v>
      </c>
      <c r="D184" s="47">
        <v>856.0</v>
      </c>
      <c r="E184" s="118">
        <f t="shared" si="2"/>
        <v>0.0008781603771</v>
      </c>
    </row>
    <row r="185">
      <c r="A185" s="119">
        <f t="shared" si="3"/>
        <v>184</v>
      </c>
      <c r="B185" s="50">
        <v>122703.0</v>
      </c>
      <c r="C185" s="117">
        <f t="shared" si="1"/>
        <v>0.03019755659</v>
      </c>
      <c r="D185" s="47">
        <v>850.0</v>
      </c>
      <c r="E185" s="118">
        <f t="shared" si="2"/>
        <v>0.0008720050474</v>
      </c>
    </row>
    <row r="186">
      <c r="A186" s="119">
        <f t="shared" si="3"/>
        <v>185</v>
      </c>
      <c r="B186" s="19">
        <v>122494.0</v>
      </c>
      <c r="C186" s="117">
        <f t="shared" si="1"/>
        <v>0.0301461211</v>
      </c>
      <c r="D186" s="47">
        <v>830.0</v>
      </c>
      <c r="E186" s="118">
        <f t="shared" si="2"/>
        <v>0.0008514872815</v>
      </c>
    </row>
    <row r="187">
      <c r="A187" s="119">
        <f t="shared" si="3"/>
        <v>186</v>
      </c>
      <c r="B187" s="50">
        <v>122273.0</v>
      </c>
      <c r="C187" s="117">
        <f t="shared" si="1"/>
        <v>0.03009173237</v>
      </c>
      <c r="D187" s="47">
        <v>829.0</v>
      </c>
      <c r="E187" s="118">
        <f t="shared" si="2"/>
        <v>0.0008504613933</v>
      </c>
    </row>
    <row r="188">
      <c r="A188" s="119">
        <f t="shared" si="3"/>
        <v>187</v>
      </c>
      <c r="B188" s="19">
        <v>121834.0</v>
      </c>
      <c r="C188" s="117">
        <f t="shared" si="1"/>
        <v>0.02998369323</v>
      </c>
      <c r="D188" s="47">
        <v>822.0</v>
      </c>
      <c r="E188" s="118">
        <f t="shared" si="2"/>
        <v>0.0008432801752</v>
      </c>
    </row>
    <row r="189">
      <c r="A189" s="119">
        <f t="shared" si="3"/>
        <v>188</v>
      </c>
      <c r="B189" s="50">
        <v>121178.0</v>
      </c>
      <c r="C189" s="117">
        <f t="shared" si="1"/>
        <v>0.02982224976</v>
      </c>
      <c r="D189" s="47">
        <v>821.0</v>
      </c>
      <c r="E189" s="118">
        <f t="shared" si="2"/>
        <v>0.0008422542869</v>
      </c>
    </row>
    <row r="190">
      <c r="A190" s="119">
        <f t="shared" si="3"/>
        <v>189</v>
      </c>
      <c r="B190" s="50">
        <v>121094.0</v>
      </c>
      <c r="C190" s="117">
        <f t="shared" si="1"/>
        <v>0.02980157713</v>
      </c>
      <c r="D190" s="47">
        <v>810.0</v>
      </c>
      <c r="E190" s="118">
        <f t="shared" si="2"/>
        <v>0.0008309695157</v>
      </c>
    </row>
    <row r="191">
      <c r="A191" s="119">
        <f t="shared" si="3"/>
        <v>190</v>
      </c>
      <c r="B191" s="50">
        <v>121001.0</v>
      </c>
      <c r="C191" s="117">
        <f t="shared" si="1"/>
        <v>0.02977868956</v>
      </c>
      <c r="D191" s="47">
        <v>782.0</v>
      </c>
      <c r="E191" s="118">
        <f t="shared" si="2"/>
        <v>0.0008022446436</v>
      </c>
    </row>
    <row r="192">
      <c r="A192" s="119">
        <f t="shared" si="3"/>
        <v>191</v>
      </c>
      <c r="B192" s="19">
        <v>120542.0</v>
      </c>
      <c r="C192" s="117">
        <f t="shared" si="1"/>
        <v>0.02966572836</v>
      </c>
      <c r="D192" s="47">
        <v>776.0</v>
      </c>
      <c r="E192" s="118">
        <f t="shared" si="2"/>
        <v>0.0007960893138</v>
      </c>
    </row>
    <row r="193">
      <c r="A193" s="119">
        <f t="shared" si="3"/>
        <v>192</v>
      </c>
      <c r="B193" s="50">
        <v>120249.0</v>
      </c>
      <c r="C193" s="117">
        <f t="shared" si="1"/>
        <v>0.02959362023</v>
      </c>
      <c r="D193" s="47">
        <v>770.0</v>
      </c>
      <c r="E193" s="118">
        <f t="shared" si="2"/>
        <v>0.0007899339841</v>
      </c>
    </row>
    <row r="194">
      <c r="A194" s="119">
        <f t="shared" si="3"/>
        <v>193</v>
      </c>
      <c r="B194" s="50">
        <v>119434.0</v>
      </c>
      <c r="C194" s="117">
        <f t="shared" si="1"/>
        <v>0.02939304641</v>
      </c>
      <c r="D194" s="47">
        <v>768.0</v>
      </c>
      <c r="E194" s="118">
        <f t="shared" si="2"/>
        <v>0.0007878822075</v>
      </c>
    </row>
    <row r="195">
      <c r="A195" s="119">
        <f t="shared" si="3"/>
        <v>194</v>
      </c>
      <c r="B195" s="50">
        <v>117970.0</v>
      </c>
      <c r="C195" s="117">
        <f t="shared" si="1"/>
        <v>0.02903275186</v>
      </c>
      <c r="D195" s="47">
        <v>745.0</v>
      </c>
      <c r="E195" s="118">
        <f t="shared" si="2"/>
        <v>0.0007642867768</v>
      </c>
    </row>
    <row r="196">
      <c r="A196" s="119">
        <f t="shared" si="3"/>
        <v>195</v>
      </c>
      <c r="B196" s="50">
        <v>117912.0</v>
      </c>
      <c r="C196" s="117">
        <f t="shared" si="1"/>
        <v>0.02901847789</v>
      </c>
      <c r="D196" s="47">
        <v>741.0</v>
      </c>
      <c r="E196" s="118">
        <f t="shared" si="2"/>
        <v>0.0007601832236</v>
      </c>
    </row>
    <row r="197">
      <c r="A197" s="119">
        <f t="shared" si="3"/>
        <v>196</v>
      </c>
      <c r="B197" s="50">
        <v>114420.0</v>
      </c>
      <c r="C197" s="117">
        <f t="shared" si="1"/>
        <v>0.02815908678</v>
      </c>
      <c r="D197" s="47">
        <v>740.0</v>
      </c>
      <c r="E197" s="118">
        <f t="shared" si="2"/>
        <v>0.0007591573354</v>
      </c>
    </row>
    <row r="198">
      <c r="A198" s="119">
        <f t="shared" si="3"/>
        <v>197</v>
      </c>
      <c r="B198" s="50">
        <v>114210.0</v>
      </c>
      <c r="C198" s="117">
        <f t="shared" si="1"/>
        <v>0.02810740519</v>
      </c>
      <c r="D198" s="47">
        <v>735.0</v>
      </c>
      <c r="E198" s="118">
        <f t="shared" si="2"/>
        <v>0.0007540278939</v>
      </c>
    </row>
    <row r="199">
      <c r="A199" s="119">
        <f t="shared" si="3"/>
        <v>198</v>
      </c>
      <c r="B199" s="50">
        <v>113323.0</v>
      </c>
      <c r="C199" s="117">
        <f t="shared" si="1"/>
        <v>0.02788911197</v>
      </c>
      <c r="D199" s="47">
        <v>735.0</v>
      </c>
      <c r="E199" s="118">
        <f t="shared" si="2"/>
        <v>0.0007540278939</v>
      </c>
    </row>
    <row r="200">
      <c r="A200" s="119">
        <f t="shared" si="3"/>
        <v>199</v>
      </c>
      <c r="B200" s="50">
        <f>56506+17540+14847+24191</f>
        <v>113084</v>
      </c>
      <c r="C200" s="117">
        <f t="shared" si="1"/>
        <v>0.02783029339</v>
      </c>
      <c r="D200" s="47">
        <v>730.0</v>
      </c>
      <c r="E200" s="118">
        <f t="shared" si="2"/>
        <v>0.0007488984524</v>
      </c>
    </row>
    <row r="201">
      <c r="A201" s="119">
        <f t="shared" si="3"/>
        <v>200</v>
      </c>
      <c r="B201" s="50">
        <v>112832.0</v>
      </c>
      <c r="C201" s="117">
        <f t="shared" si="1"/>
        <v>0.02776827547</v>
      </c>
      <c r="D201" s="47">
        <v>726.0</v>
      </c>
      <c r="E201" s="118">
        <f t="shared" si="2"/>
        <v>0.0007447948993</v>
      </c>
    </row>
    <row r="202">
      <c r="A202" s="119">
        <f t="shared" si="3"/>
        <v>201</v>
      </c>
      <c r="B202" s="50">
        <v>112390.0</v>
      </c>
      <c r="C202" s="117">
        <f t="shared" si="1"/>
        <v>0.02765949802</v>
      </c>
      <c r="D202" s="47">
        <v>726.0</v>
      </c>
      <c r="E202" s="118">
        <f t="shared" si="2"/>
        <v>0.0007447948993</v>
      </c>
    </row>
    <row r="203">
      <c r="A203" s="119">
        <f t="shared" si="3"/>
        <v>202</v>
      </c>
      <c r="B203" s="23">
        <v>112184.0</v>
      </c>
      <c r="C203" s="117">
        <f t="shared" si="1"/>
        <v>0.02760880083</v>
      </c>
      <c r="D203" s="120">
        <v>720.0</v>
      </c>
      <c r="E203" s="118">
        <f t="shared" si="2"/>
        <v>0.0007386395695</v>
      </c>
    </row>
    <row r="204">
      <c r="A204" s="119">
        <f t="shared" si="3"/>
        <v>203</v>
      </c>
      <c r="B204" s="50">
        <v>111782.0</v>
      </c>
      <c r="C204" s="117">
        <f t="shared" si="1"/>
        <v>0.02750986749</v>
      </c>
      <c r="D204" s="47">
        <v>720.0</v>
      </c>
      <c r="E204" s="118">
        <f t="shared" si="2"/>
        <v>0.0007386395695</v>
      </c>
    </row>
    <row r="205">
      <c r="A205" s="119">
        <f t="shared" si="3"/>
        <v>204</v>
      </c>
      <c r="B205" s="50">
        <v>111053.0</v>
      </c>
      <c r="C205" s="117">
        <f t="shared" si="1"/>
        <v>0.02733045852</v>
      </c>
      <c r="D205" s="47">
        <v>720.0</v>
      </c>
      <c r="E205" s="118">
        <f t="shared" si="2"/>
        <v>0.0007386395695</v>
      </c>
    </row>
    <row r="206">
      <c r="A206" s="119">
        <f t="shared" si="3"/>
        <v>205</v>
      </c>
      <c r="B206" s="50">
        <v>109733.0</v>
      </c>
      <c r="C206" s="117">
        <f t="shared" si="1"/>
        <v>0.02700560278</v>
      </c>
      <c r="D206" s="47">
        <v>714.0</v>
      </c>
      <c r="E206" s="118">
        <f t="shared" si="2"/>
        <v>0.0007324842398</v>
      </c>
    </row>
    <row r="207">
      <c r="A207" s="119">
        <f t="shared" si="3"/>
        <v>206</v>
      </c>
      <c r="B207" s="50">
        <v>108755.0</v>
      </c>
      <c r="C207" s="117">
        <f t="shared" si="1"/>
        <v>0.0267649142</v>
      </c>
      <c r="D207" s="47">
        <v>713.0</v>
      </c>
      <c r="E207" s="118">
        <f t="shared" si="2"/>
        <v>0.0007314583515</v>
      </c>
    </row>
    <row r="208">
      <c r="A208" s="119">
        <f t="shared" si="3"/>
        <v>207</v>
      </c>
      <c r="B208" s="50">
        <v>108570.0</v>
      </c>
      <c r="C208" s="117">
        <f t="shared" si="1"/>
        <v>0.02671938518</v>
      </c>
      <c r="D208" s="47">
        <v>710.0</v>
      </c>
      <c r="E208" s="118">
        <f t="shared" si="2"/>
        <v>0.0007283806866</v>
      </c>
    </row>
    <row r="209">
      <c r="A209" s="119">
        <f t="shared" si="3"/>
        <v>208</v>
      </c>
      <c r="B209" s="50">
        <v>108467.0</v>
      </c>
      <c r="C209" s="117">
        <f t="shared" si="1"/>
        <v>0.02669403658</v>
      </c>
      <c r="D209" s="47">
        <v>704.0</v>
      </c>
      <c r="E209" s="118">
        <f t="shared" si="2"/>
        <v>0.0007222253569</v>
      </c>
    </row>
    <row r="210">
      <c r="A210" s="119">
        <f t="shared" si="3"/>
        <v>209</v>
      </c>
      <c r="B210" s="50">
        <v>107715.0</v>
      </c>
      <c r="C210" s="117">
        <f t="shared" si="1"/>
        <v>0.02650896725</v>
      </c>
      <c r="D210" s="47">
        <v>700.0</v>
      </c>
      <c r="E210" s="118">
        <f t="shared" si="2"/>
        <v>0.0007181218037</v>
      </c>
    </row>
    <row r="211">
      <c r="A211" s="119">
        <f t="shared" si="3"/>
        <v>210</v>
      </c>
      <c r="B211" s="50">
        <v>107638.0</v>
      </c>
      <c r="C211" s="117">
        <f t="shared" si="1"/>
        <v>0.02649001733</v>
      </c>
      <c r="D211" s="47">
        <v>675.0</v>
      </c>
      <c r="E211" s="118">
        <f t="shared" si="2"/>
        <v>0.0006924745964</v>
      </c>
    </row>
    <row r="212">
      <c r="A212" s="119">
        <f t="shared" si="3"/>
        <v>211</v>
      </c>
      <c r="B212" s="50">
        <v>107273.0</v>
      </c>
      <c r="C212" s="117">
        <f t="shared" si="1"/>
        <v>0.02640018979</v>
      </c>
      <c r="D212" s="47">
        <v>666.0</v>
      </c>
      <c r="E212" s="118">
        <f t="shared" si="2"/>
        <v>0.0006832416018</v>
      </c>
    </row>
    <row r="213">
      <c r="A213" s="119">
        <f t="shared" si="3"/>
        <v>212</v>
      </c>
      <c r="B213" s="50">
        <v>106704.0</v>
      </c>
      <c r="C213" s="117">
        <f t="shared" si="1"/>
        <v>0.02626015728</v>
      </c>
      <c r="D213" s="47">
        <v>662.0</v>
      </c>
      <c r="E213" s="118">
        <f t="shared" si="2"/>
        <v>0.0006791380487</v>
      </c>
    </row>
    <row r="214">
      <c r="A214" s="119">
        <f t="shared" si="3"/>
        <v>213</v>
      </c>
      <c r="B214" s="23">
        <v>105201.0</v>
      </c>
      <c r="C214" s="117">
        <f t="shared" si="1"/>
        <v>0.02589026471</v>
      </c>
      <c r="D214" s="47">
        <v>660.0</v>
      </c>
      <c r="E214" s="118">
        <f t="shared" si="2"/>
        <v>0.0006770862721</v>
      </c>
    </row>
    <row r="215">
      <c r="A215" s="119">
        <f t="shared" si="3"/>
        <v>214</v>
      </c>
      <c r="B215" s="50">
        <v>103627.0</v>
      </c>
      <c r="C215" s="117">
        <f t="shared" si="1"/>
        <v>0.02550289885</v>
      </c>
      <c r="D215" s="47">
        <v>650.0</v>
      </c>
      <c r="E215" s="118">
        <f t="shared" si="2"/>
        <v>0.0006668273892</v>
      </c>
    </row>
    <row r="216">
      <c r="A216" s="119">
        <f t="shared" si="3"/>
        <v>215</v>
      </c>
      <c r="B216" s="50">
        <v>103480.0</v>
      </c>
      <c r="C216" s="117">
        <f t="shared" si="1"/>
        <v>0.02546672173</v>
      </c>
      <c r="D216" s="47">
        <v>650.0</v>
      </c>
      <c r="E216" s="118">
        <f t="shared" si="2"/>
        <v>0.0006668273892</v>
      </c>
    </row>
    <row r="217">
      <c r="A217" s="119">
        <f t="shared" si="3"/>
        <v>216</v>
      </c>
      <c r="B217" s="50">
        <v>102076.0</v>
      </c>
      <c r="C217" s="117">
        <f t="shared" si="1"/>
        <v>0.02512119334</v>
      </c>
      <c r="D217" s="47">
        <v>645.0</v>
      </c>
      <c r="E217" s="118">
        <f t="shared" si="2"/>
        <v>0.0006616979477</v>
      </c>
    </row>
    <row r="218">
      <c r="A218" s="119">
        <f t="shared" si="3"/>
        <v>217</v>
      </c>
      <c r="B218" s="50">
        <v>101898.0</v>
      </c>
      <c r="C218" s="117">
        <f t="shared" si="1"/>
        <v>0.02507738704</v>
      </c>
      <c r="D218" s="47">
        <v>644.0</v>
      </c>
      <c r="E218" s="118">
        <f t="shared" si="2"/>
        <v>0.0006606720594</v>
      </c>
    </row>
    <row r="219">
      <c r="A219" s="119">
        <f t="shared" si="3"/>
        <v>218</v>
      </c>
      <c r="B219" s="50">
        <v>101039.0</v>
      </c>
      <c r="C219" s="117">
        <f t="shared" si="1"/>
        <v>0.0248659847</v>
      </c>
      <c r="D219" s="47">
        <v>630.0</v>
      </c>
      <c r="E219" s="118">
        <f t="shared" si="2"/>
        <v>0.0006463096233</v>
      </c>
    </row>
    <row r="220">
      <c r="A220" s="119">
        <f t="shared" si="3"/>
        <v>219</v>
      </c>
      <c r="B220" s="50">
        <v>100585.0</v>
      </c>
      <c r="C220" s="117">
        <f t="shared" si="1"/>
        <v>0.02475425401</v>
      </c>
      <c r="D220" s="47">
        <v>621.0</v>
      </c>
      <c r="E220" s="118">
        <f t="shared" si="2"/>
        <v>0.0006370766287</v>
      </c>
    </row>
    <row r="221">
      <c r="A221" s="119">
        <f t="shared" si="3"/>
        <v>220</v>
      </c>
      <c r="B221" s="50">
        <v>100360.0</v>
      </c>
      <c r="C221" s="117">
        <f t="shared" si="1"/>
        <v>0.02469888087</v>
      </c>
      <c r="D221" s="47">
        <v>607.0</v>
      </c>
      <c r="E221" s="118">
        <f t="shared" si="2"/>
        <v>0.0006227141927</v>
      </c>
    </row>
    <row r="222">
      <c r="A222" s="119">
        <f t="shared" si="3"/>
        <v>221</v>
      </c>
      <c r="B222" s="50">
        <v>100286.0</v>
      </c>
      <c r="C222" s="117">
        <f t="shared" si="1"/>
        <v>0.02468066926</v>
      </c>
      <c r="D222" s="47">
        <v>603.0</v>
      </c>
      <c r="E222" s="118">
        <f t="shared" si="2"/>
        <v>0.0006186106395</v>
      </c>
    </row>
    <row r="223">
      <c r="A223" s="119">
        <f t="shared" si="3"/>
        <v>222</v>
      </c>
      <c r="B223" s="23">
        <v>100276.0</v>
      </c>
      <c r="C223" s="117">
        <f t="shared" si="1"/>
        <v>0.02467820823</v>
      </c>
      <c r="D223" s="120">
        <v>600.0</v>
      </c>
      <c r="E223" s="118">
        <f t="shared" si="2"/>
        <v>0.0006155329746</v>
      </c>
    </row>
    <row r="224">
      <c r="A224" s="119">
        <f t="shared" si="3"/>
        <v>223</v>
      </c>
      <c r="B224" s="50">
        <v>100085.0</v>
      </c>
      <c r="C224" s="117">
        <f t="shared" si="1"/>
        <v>0.02463120259</v>
      </c>
      <c r="D224" s="47">
        <f>585+11</f>
        <v>596</v>
      </c>
      <c r="E224" s="118">
        <f t="shared" si="2"/>
        <v>0.0006114294215</v>
      </c>
    </row>
    <row r="225">
      <c r="A225" s="119">
        <f t="shared" si="3"/>
        <v>224</v>
      </c>
      <c r="B225" s="50">
        <v>99709.0</v>
      </c>
      <c r="C225" s="117">
        <f t="shared" si="1"/>
        <v>0.02453866792</v>
      </c>
      <c r="D225" s="47">
        <v>595.0</v>
      </c>
      <c r="E225" s="118">
        <f t="shared" si="2"/>
        <v>0.0006104035332</v>
      </c>
    </row>
    <row r="226">
      <c r="A226" s="119">
        <f t="shared" si="3"/>
        <v>225</v>
      </c>
      <c r="B226" s="50">
        <v>98129.0</v>
      </c>
      <c r="C226" s="117">
        <f t="shared" si="1"/>
        <v>0.02414982544</v>
      </c>
      <c r="D226" s="120">
        <v>590.0</v>
      </c>
      <c r="E226" s="118">
        <f t="shared" si="2"/>
        <v>0.0006052740917</v>
      </c>
    </row>
    <row r="227">
      <c r="A227" s="119">
        <f t="shared" si="3"/>
        <v>226</v>
      </c>
      <c r="B227" s="50">
        <v>98005.0</v>
      </c>
      <c r="C227" s="117">
        <f t="shared" si="1"/>
        <v>0.02411930869</v>
      </c>
      <c r="D227" s="47">
        <v>590.0</v>
      </c>
      <c r="E227" s="118">
        <f t="shared" si="2"/>
        <v>0.0006052740917</v>
      </c>
    </row>
    <row r="228">
      <c r="A228" s="119">
        <f t="shared" si="3"/>
        <v>227</v>
      </c>
      <c r="B228" s="50">
        <v>97801.0</v>
      </c>
      <c r="C228" s="117">
        <f t="shared" si="1"/>
        <v>0.02406910371</v>
      </c>
      <c r="D228" s="47">
        <v>585.0</v>
      </c>
      <c r="E228" s="118">
        <f t="shared" si="2"/>
        <v>0.0006001446502</v>
      </c>
    </row>
    <row r="229">
      <c r="A229" s="119">
        <f t="shared" si="3"/>
        <v>228</v>
      </c>
      <c r="B229" s="50">
        <v>97459.0</v>
      </c>
      <c r="C229" s="117">
        <f t="shared" si="1"/>
        <v>0.02398493654</v>
      </c>
      <c r="D229" s="47">
        <v>585.0</v>
      </c>
      <c r="E229" s="118">
        <f t="shared" si="2"/>
        <v>0.0006001446502</v>
      </c>
    </row>
    <row r="230">
      <c r="A230" s="119">
        <f t="shared" si="3"/>
        <v>229</v>
      </c>
      <c r="B230" s="50">
        <v>97104.0</v>
      </c>
      <c r="C230" s="117">
        <f t="shared" si="1"/>
        <v>0.02389757003</v>
      </c>
      <c r="D230" s="47">
        <v>576.0</v>
      </c>
      <c r="E230" s="118">
        <f t="shared" si="2"/>
        <v>0.0005909116556</v>
      </c>
    </row>
    <row r="231">
      <c r="A231" s="119">
        <f t="shared" si="3"/>
        <v>230</v>
      </c>
      <c r="B231" s="23">
        <v>97013.0</v>
      </c>
      <c r="C231" s="117">
        <f t="shared" si="1"/>
        <v>0.02387517467</v>
      </c>
      <c r="D231" s="47">
        <v>575.0</v>
      </c>
      <c r="E231" s="118">
        <f t="shared" si="2"/>
        <v>0.0005898857673</v>
      </c>
    </row>
    <row r="232">
      <c r="A232" s="119">
        <f t="shared" si="3"/>
        <v>231</v>
      </c>
      <c r="B232" s="50">
        <v>96877.0</v>
      </c>
      <c r="C232" s="117">
        <f t="shared" si="1"/>
        <v>0.02384170469</v>
      </c>
      <c r="D232" s="47">
        <v>570.0</v>
      </c>
      <c r="E232" s="118">
        <f t="shared" si="2"/>
        <v>0.0005847563259</v>
      </c>
    </row>
    <row r="233">
      <c r="A233" s="119">
        <f t="shared" si="3"/>
        <v>232</v>
      </c>
      <c r="B233" s="50">
        <v>96585.0</v>
      </c>
      <c r="C233" s="117">
        <f t="shared" si="1"/>
        <v>0.02376984266</v>
      </c>
      <c r="D233" s="47">
        <v>563.0</v>
      </c>
      <c r="E233" s="118">
        <f t="shared" si="2"/>
        <v>0.0005775751078</v>
      </c>
    </row>
    <row r="234">
      <c r="A234" s="119">
        <f t="shared" si="3"/>
        <v>233</v>
      </c>
      <c r="B234" s="50">
        <v>95647.0</v>
      </c>
      <c r="C234" s="117">
        <f t="shared" si="1"/>
        <v>0.02353899819</v>
      </c>
      <c r="D234" s="47">
        <v>550.0</v>
      </c>
      <c r="E234" s="118">
        <f t="shared" si="2"/>
        <v>0.0005642385601</v>
      </c>
    </row>
    <row r="235">
      <c r="A235" s="119">
        <f t="shared" si="3"/>
        <v>234</v>
      </c>
      <c r="B235" s="50">
        <v>95614.0</v>
      </c>
      <c r="C235" s="117">
        <f t="shared" si="1"/>
        <v>0.0235308768</v>
      </c>
      <c r="D235" s="47">
        <v>550.0</v>
      </c>
      <c r="E235" s="118">
        <f t="shared" si="2"/>
        <v>0.0005642385601</v>
      </c>
    </row>
    <row r="236">
      <c r="A236" s="119">
        <f t="shared" si="3"/>
        <v>235</v>
      </c>
      <c r="B236" s="50">
        <v>94501.0</v>
      </c>
      <c r="C236" s="117">
        <f t="shared" si="1"/>
        <v>0.02325696434</v>
      </c>
      <c r="D236" s="47">
        <v>538.0</v>
      </c>
      <c r="E236" s="118">
        <f t="shared" si="2"/>
        <v>0.0005519279006</v>
      </c>
    </row>
    <row r="237">
      <c r="A237" s="119">
        <f t="shared" si="3"/>
        <v>236</v>
      </c>
      <c r="B237" s="23">
        <v>94446.0</v>
      </c>
      <c r="C237" s="117">
        <f t="shared" si="1"/>
        <v>0.02324342869</v>
      </c>
      <c r="D237" s="120">
        <v>536.0</v>
      </c>
      <c r="E237" s="118">
        <f t="shared" si="2"/>
        <v>0.000549876124</v>
      </c>
    </row>
    <row r="238">
      <c r="A238" s="119">
        <f t="shared" si="3"/>
        <v>237</v>
      </c>
      <c r="B238" s="50">
        <v>94436.0</v>
      </c>
      <c r="C238" s="117">
        <f t="shared" si="1"/>
        <v>0.02324096766</v>
      </c>
      <c r="D238" s="47">
        <v>535.0</v>
      </c>
      <c r="E238" s="118">
        <f t="shared" si="2"/>
        <v>0.0005488502357</v>
      </c>
    </row>
    <row r="239">
      <c r="A239" s="119">
        <f t="shared" si="3"/>
        <v>238</v>
      </c>
      <c r="B239" s="50">
        <v>94354.0</v>
      </c>
      <c r="C239" s="117">
        <f t="shared" si="1"/>
        <v>0.02322078722</v>
      </c>
      <c r="D239" s="47">
        <v>535.0</v>
      </c>
      <c r="E239" s="118">
        <f t="shared" si="2"/>
        <v>0.0005488502357</v>
      </c>
    </row>
    <row r="240">
      <c r="A240" s="119">
        <f t="shared" si="3"/>
        <v>239</v>
      </c>
      <c r="B240" s="50">
        <v>94206.0</v>
      </c>
      <c r="C240" s="117">
        <f t="shared" si="1"/>
        <v>0.023184364</v>
      </c>
      <c r="D240" s="47">
        <v>531.0</v>
      </c>
      <c r="E240" s="118">
        <f t="shared" si="2"/>
        <v>0.0005447466825</v>
      </c>
    </row>
    <row r="241">
      <c r="A241" s="119">
        <f t="shared" si="3"/>
        <v>240</v>
      </c>
      <c r="B241" s="50">
        <v>94067.0</v>
      </c>
      <c r="C241" s="117">
        <f t="shared" si="1"/>
        <v>0.02315015571</v>
      </c>
      <c r="D241" s="47">
        <v>520.0</v>
      </c>
      <c r="E241" s="118">
        <f t="shared" si="2"/>
        <v>0.0005334619113</v>
      </c>
    </row>
    <row r="242">
      <c r="A242" s="119">
        <f t="shared" si="3"/>
        <v>241</v>
      </c>
      <c r="B242" s="50">
        <v>94047.0</v>
      </c>
      <c r="C242" s="117">
        <f t="shared" si="1"/>
        <v>0.02314523365</v>
      </c>
      <c r="D242" s="47">
        <v>518.0</v>
      </c>
      <c r="E242" s="118">
        <f t="shared" si="2"/>
        <v>0.0005314101348</v>
      </c>
    </row>
    <row r="243">
      <c r="A243" s="119">
        <f t="shared" si="3"/>
        <v>242</v>
      </c>
      <c r="B243" s="50">
        <v>93633.0</v>
      </c>
      <c r="C243" s="117">
        <f t="shared" si="1"/>
        <v>0.02304334708</v>
      </c>
      <c r="D243" s="47">
        <v>510.0</v>
      </c>
      <c r="E243" s="118">
        <f t="shared" si="2"/>
        <v>0.0005232030284</v>
      </c>
    </row>
    <row r="244">
      <c r="A244" s="119">
        <f t="shared" si="3"/>
        <v>243</v>
      </c>
      <c r="B244" s="50">
        <v>93139.0</v>
      </c>
      <c r="C244" s="117">
        <f t="shared" si="1"/>
        <v>0.02292177228</v>
      </c>
      <c r="D244" s="47">
        <v>500.0</v>
      </c>
      <c r="E244" s="118">
        <f t="shared" si="2"/>
        <v>0.0005129441455</v>
      </c>
    </row>
    <row r="245">
      <c r="A245" s="119">
        <f t="shared" si="3"/>
        <v>244</v>
      </c>
      <c r="B245" s="50">
        <v>93108.0</v>
      </c>
      <c r="C245" s="117">
        <f t="shared" si="1"/>
        <v>0.02291414309</v>
      </c>
      <c r="D245" s="47">
        <f>450+48</f>
        <v>498</v>
      </c>
      <c r="E245" s="118">
        <f t="shared" si="2"/>
        <v>0.0005108923689</v>
      </c>
    </row>
    <row r="246">
      <c r="A246" s="119">
        <f t="shared" si="3"/>
        <v>245</v>
      </c>
      <c r="B246" s="23">
        <v>92954.0</v>
      </c>
      <c r="C246" s="117">
        <f t="shared" si="1"/>
        <v>0.02287624325</v>
      </c>
      <c r="D246" s="22">
        <v>487.0</v>
      </c>
      <c r="E246" s="118">
        <f t="shared" si="2"/>
        <v>0.0004996075977</v>
      </c>
    </row>
    <row r="247">
      <c r="A247" s="119">
        <f t="shared" si="3"/>
        <v>246</v>
      </c>
      <c r="B247" s="50">
        <v>92094.0</v>
      </c>
      <c r="C247" s="117">
        <f t="shared" si="1"/>
        <v>0.02266459481</v>
      </c>
      <c r="D247" s="47">
        <v>475.0</v>
      </c>
      <c r="E247" s="118">
        <f t="shared" si="2"/>
        <v>0.0004872969382</v>
      </c>
    </row>
    <row r="248">
      <c r="A248" s="119">
        <f t="shared" si="3"/>
        <v>247</v>
      </c>
      <c r="B248" s="50">
        <v>91247.0</v>
      </c>
      <c r="C248" s="117">
        <f t="shared" si="1"/>
        <v>0.0224561457</v>
      </c>
      <c r="D248" s="120">
        <v>475.0</v>
      </c>
      <c r="E248" s="118">
        <f t="shared" si="2"/>
        <v>0.0004872969382</v>
      </c>
    </row>
    <row r="249">
      <c r="A249" s="119">
        <f t="shared" si="3"/>
        <v>248</v>
      </c>
      <c r="B249" s="19">
        <v>91098.0</v>
      </c>
      <c r="C249" s="117">
        <f t="shared" si="1"/>
        <v>0.02241947638</v>
      </c>
      <c r="D249" s="47">
        <v>475.0</v>
      </c>
      <c r="E249" s="118">
        <f t="shared" si="2"/>
        <v>0.0004872969382</v>
      </c>
    </row>
    <row r="250">
      <c r="A250" s="119">
        <f t="shared" si="3"/>
        <v>249</v>
      </c>
      <c r="B250" s="50">
        <v>90541.0</v>
      </c>
      <c r="C250" s="117">
        <f t="shared" si="1"/>
        <v>0.0222823971</v>
      </c>
      <c r="D250" s="47">
        <v>473.0</v>
      </c>
      <c r="E250" s="118">
        <f t="shared" si="2"/>
        <v>0.0004852451617</v>
      </c>
    </row>
    <row r="251">
      <c r="A251" s="119">
        <f t="shared" si="3"/>
        <v>250</v>
      </c>
      <c r="B251" s="50">
        <v>90121.0</v>
      </c>
      <c r="C251" s="117">
        <f t="shared" si="1"/>
        <v>0.02217903391</v>
      </c>
      <c r="D251" s="47">
        <v>470.0</v>
      </c>
      <c r="E251" s="118">
        <f t="shared" si="2"/>
        <v>0.0004821674968</v>
      </c>
    </row>
    <row r="252">
      <c r="A252" s="119">
        <f t="shared" si="3"/>
        <v>251</v>
      </c>
      <c r="B252" s="50">
        <v>89490.0</v>
      </c>
      <c r="C252" s="117">
        <f t="shared" si="1"/>
        <v>0.02202374302</v>
      </c>
      <c r="D252" s="47">
        <v>469.0</v>
      </c>
      <c r="E252" s="118">
        <f t="shared" si="2"/>
        <v>0.0004811416085</v>
      </c>
    </row>
    <row r="253">
      <c r="A253" s="119">
        <f t="shared" si="3"/>
        <v>252</v>
      </c>
      <c r="B253" s="50">
        <v>89142.0</v>
      </c>
      <c r="C253" s="117">
        <f t="shared" si="1"/>
        <v>0.02193809923</v>
      </c>
      <c r="D253" s="47">
        <v>451.0</v>
      </c>
      <c r="E253" s="118">
        <f t="shared" si="2"/>
        <v>0.0004626756193</v>
      </c>
    </row>
    <row r="254">
      <c r="A254" s="119">
        <f t="shared" si="3"/>
        <v>253</v>
      </c>
      <c r="B254" s="50">
        <v>89117.0</v>
      </c>
      <c r="C254" s="117">
        <f t="shared" si="1"/>
        <v>0.02193194666</v>
      </c>
      <c r="D254" s="47">
        <v>450.0</v>
      </c>
      <c r="E254" s="118">
        <f t="shared" si="2"/>
        <v>0.000461649731</v>
      </c>
    </row>
    <row r="255">
      <c r="A255" s="119">
        <f t="shared" si="3"/>
        <v>254</v>
      </c>
      <c r="B255" s="50">
        <v>88754.0</v>
      </c>
      <c r="C255" s="117">
        <f t="shared" si="1"/>
        <v>0.02184261133</v>
      </c>
      <c r="D255" s="47">
        <v>449.0</v>
      </c>
      <c r="E255" s="118">
        <f t="shared" si="2"/>
        <v>0.0004606238427</v>
      </c>
    </row>
    <row r="256">
      <c r="A256" s="119">
        <f t="shared" si="3"/>
        <v>255</v>
      </c>
      <c r="B256" s="50">
        <v>88712.0</v>
      </c>
      <c r="C256" s="117">
        <f t="shared" si="1"/>
        <v>0.02183227501</v>
      </c>
      <c r="D256" s="47">
        <f>425+22</f>
        <v>447</v>
      </c>
      <c r="E256" s="118">
        <f t="shared" si="2"/>
        <v>0.0004585720661</v>
      </c>
    </row>
    <row r="257">
      <c r="A257" s="119">
        <f t="shared" si="3"/>
        <v>256</v>
      </c>
      <c r="B257" s="50">
        <v>88575.0</v>
      </c>
      <c r="C257" s="117">
        <f t="shared" si="1"/>
        <v>0.02179855892</v>
      </c>
      <c r="D257" s="47">
        <v>445.0</v>
      </c>
      <c r="E257" s="118">
        <f t="shared" si="2"/>
        <v>0.0004565202895</v>
      </c>
    </row>
    <row r="258">
      <c r="A258" s="119">
        <f t="shared" si="3"/>
        <v>257</v>
      </c>
      <c r="B258" s="50">
        <v>88447.0</v>
      </c>
      <c r="C258" s="117">
        <f t="shared" si="1"/>
        <v>0.02176705776</v>
      </c>
      <c r="D258" s="47">
        <v>443.0</v>
      </c>
      <c r="E258" s="118">
        <f t="shared" si="2"/>
        <v>0.0004544685129</v>
      </c>
    </row>
    <row r="259">
      <c r="A259" s="119">
        <f t="shared" si="3"/>
        <v>258</v>
      </c>
      <c r="B259" s="50">
        <v>88415.0</v>
      </c>
      <c r="C259" s="117">
        <f t="shared" si="1"/>
        <v>0.02175918247</v>
      </c>
      <c r="D259" s="47">
        <v>441.0</v>
      </c>
      <c r="E259" s="118">
        <f t="shared" si="2"/>
        <v>0.0004524167363</v>
      </c>
    </row>
    <row r="260">
      <c r="A260" s="119">
        <f t="shared" si="3"/>
        <v>259</v>
      </c>
      <c r="B260" s="50">
        <v>87590.0</v>
      </c>
      <c r="C260" s="117">
        <f t="shared" si="1"/>
        <v>0.02155614762</v>
      </c>
      <c r="D260" s="47">
        <v>440.0</v>
      </c>
      <c r="E260" s="118">
        <f t="shared" si="2"/>
        <v>0.0004513908481</v>
      </c>
    </row>
    <row r="261">
      <c r="A261" s="119">
        <f t="shared" si="3"/>
        <v>260</v>
      </c>
      <c r="B261" s="50">
        <v>87531.0</v>
      </c>
      <c r="C261" s="117">
        <f t="shared" si="1"/>
        <v>0.02154162756</v>
      </c>
      <c r="D261" s="47">
        <v>440.0</v>
      </c>
      <c r="E261" s="118">
        <f t="shared" si="2"/>
        <v>0.0004513908481</v>
      </c>
    </row>
    <row r="262">
      <c r="A262" s="119">
        <f t="shared" si="3"/>
        <v>261</v>
      </c>
      <c r="B262" s="19">
        <v>87041.0</v>
      </c>
      <c r="C262" s="117">
        <f t="shared" si="1"/>
        <v>0.02142103717</v>
      </c>
      <c r="D262" s="47">
        <v>439.0</v>
      </c>
      <c r="E262" s="118">
        <f t="shared" si="2"/>
        <v>0.0004503649598</v>
      </c>
    </row>
    <row r="263">
      <c r="A263" s="119">
        <f t="shared" si="3"/>
        <v>262</v>
      </c>
      <c r="B263" s="19">
        <v>87017.0</v>
      </c>
      <c r="C263" s="117">
        <f t="shared" si="1"/>
        <v>0.0214151307</v>
      </c>
      <c r="D263" s="47">
        <v>425.0</v>
      </c>
      <c r="E263" s="118">
        <f t="shared" si="2"/>
        <v>0.0004360025237</v>
      </c>
    </row>
    <row r="264">
      <c r="A264" s="119">
        <f t="shared" si="3"/>
        <v>263</v>
      </c>
      <c r="B264" s="50">
        <v>86973.0</v>
      </c>
      <c r="C264" s="117">
        <f t="shared" si="1"/>
        <v>0.02140430217</v>
      </c>
      <c r="D264" s="47">
        <v>424.0</v>
      </c>
      <c r="E264" s="118">
        <f t="shared" si="2"/>
        <v>0.0004349766354</v>
      </c>
    </row>
    <row r="265">
      <c r="A265" s="119">
        <f t="shared" si="3"/>
        <v>264</v>
      </c>
      <c r="B265" s="50">
        <v>86942.0</v>
      </c>
      <c r="C265" s="117">
        <f t="shared" si="1"/>
        <v>0.02139667298</v>
      </c>
      <c r="D265" s="47">
        <v>420.0</v>
      </c>
      <c r="E265" s="118">
        <f t="shared" si="2"/>
        <v>0.0004308730822</v>
      </c>
    </row>
    <row r="266">
      <c r="A266" s="119">
        <f t="shared" si="3"/>
        <v>265</v>
      </c>
      <c r="B266" s="50">
        <v>86791.0</v>
      </c>
      <c r="C266" s="117">
        <f t="shared" si="1"/>
        <v>0.02135951146</v>
      </c>
      <c r="D266" s="47">
        <v>420.0</v>
      </c>
      <c r="E266" s="118">
        <f t="shared" si="2"/>
        <v>0.0004308730822</v>
      </c>
    </row>
    <row r="267">
      <c r="A267" s="119">
        <f t="shared" si="3"/>
        <v>266</v>
      </c>
      <c r="B267" s="50">
        <v>86687.0</v>
      </c>
      <c r="C267" s="117">
        <f t="shared" si="1"/>
        <v>0.02133391676</v>
      </c>
      <c r="D267" s="47">
        <v>400.0</v>
      </c>
      <c r="E267" s="118">
        <f t="shared" si="2"/>
        <v>0.0004103553164</v>
      </c>
    </row>
    <row r="268">
      <c r="A268" s="119">
        <f t="shared" si="3"/>
        <v>267</v>
      </c>
      <c r="B268" s="50">
        <v>86565.0</v>
      </c>
      <c r="C268" s="117">
        <f t="shared" si="1"/>
        <v>0.02130389221</v>
      </c>
      <c r="D268" s="47">
        <f>385+14</f>
        <v>399</v>
      </c>
      <c r="E268" s="118">
        <f t="shared" si="2"/>
        <v>0.0004093294281</v>
      </c>
    </row>
    <row r="269">
      <c r="A269" s="119">
        <f t="shared" si="3"/>
        <v>268</v>
      </c>
      <c r="B269" s="50">
        <v>84957.0</v>
      </c>
      <c r="C269" s="117">
        <f t="shared" si="1"/>
        <v>0.02090815885</v>
      </c>
      <c r="D269" s="47">
        <v>395.0</v>
      </c>
      <c r="E269" s="118">
        <f t="shared" si="2"/>
        <v>0.000405225875</v>
      </c>
    </row>
    <row r="270">
      <c r="A270" s="119">
        <f t="shared" si="3"/>
        <v>269</v>
      </c>
      <c r="B270" s="19">
        <v>84927.0</v>
      </c>
      <c r="C270" s="117">
        <f t="shared" si="1"/>
        <v>0.02090077577</v>
      </c>
      <c r="D270" s="120">
        <v>395.0</v>
      </c>
      <c r="E270" s="118">
        <f t="shared" si="2"/>
        <v>0.000405225875</v>
      </c>
    </row>
    <row r="271">
      <c r="A271" s="119">
        <f t="shared" si="3"/>
        <v>270</v>
      </c>
      <c r="B271" s="50">
        <v>84748.0</v>
      </c>
      <c r="C271" s="117">
        <f t="shared" si="1"/>
        <v>0.02085672336</v>
      </c>
      <c r="D271" s="47">
        <v>385.0</v>
      </c>
      <c r="E271" s="118">
        <f t="shared" si="2"/>
        <v>0.000394966992</v>
      </c>
    </row>
    <row r="272">
      <c r="A272" s="119">
        <f t="shared" si="3"/>
        <v>271</v>
      </c>
      <c r="B272" s="50">
        <v>84693.0</v>
      </c>
      <c r="C272" s="117">
        <f t="shared" si="1"/>
        <v>0.0208431877</v>
      </c>
      <c r="D272" s="47">
        <v>383.0</v>
      </c>
      <c r="E272" s="118">
        <f t="shared" si="2"/>
        <v>0.0003929152155</v>
      </c>
    </row>
    <row r="273">
      <c r="A273" s="119">
        <f t="shared" si="3"/>
        <v>272</v>
      </c>
      <c r="B273" s="50">
        <v>84214.0</v>
      </c>
      <c r="C273" s="117">
        <f t="shared" si="1"/>
        <v>0.02072530444</v>
      </c>
      <c r="D273" s="47">
        <v>382.0</v>
      </c>
      <c r="E273" s="118">
        <f t="shared" si="2"/>
        <v>0.0003918893272</v>
      </c>
    </row>
    <row r="274">
      <c r="A274" s="119">
        <f t="shared" si="3"/>
        <v>273</v>
      </c>
      <c r="B274" s="19">
        <v>84003.0</v>
      </c>
      <c r="C274" s="117">
        <f t="shared" si="1"/>
        <v>0.02067337674</v>
      </c>
      <c r="D274" s="47">
        <v>380.0</v>
      </c>
      <c r="E274" s="118">
        <f t="shared" si="2"/>
        <v>0.0003898375506</v>
      </c>
    </row>
    <row r="275">
      <c r="A275" s="119">
        <f t="shared" si="3"/>
        <v>274</v>
      </c>
      <c r="B275" s="50">
        <v>83912.0</v>
      </c>
      <c r="C275" s="117">
        <f t="shared" si="1"/>
        <v>0.02065098138</v>
      </c>
      <c r="D275" s="47">
        <v>378.0</v>
      </c>
      <c r="E275" s="118">
        <f t="shared" si="2"/>
        <v>0.000387785774</v>
      </c>
    </row>
    <row r="276">
      <c r="A276" s="119">
        <f t="shared" si="3"/>
        <v>275</v>
      </c>
      <c r="B276" s="50">
        <v>83783.0</v>
      </c>
      <c r="C276" s="117">
        <f t="shared" si="1"/>
        <v>0.02061923412</v>
      </c>
      <c r="D276" s="47">
        <v>375.0</v>
      </c>
      <c r="E276" s="118">
        <f t="shared" si="2"/>
        <v>0.0003847081091</v>
      </c>
    </row>
    <row r="277">
      <c r="A277" s="119">
        <f t="shared" si="3"/>
        <v>276</v>
      </c>
      <c r="B277" s="50">
        <v>83450.0</v>
      </c>
      <c r="C277" s="117">
        <f t="shared" si="1"/>
        <v>0.02053728187</v>
      </c>
      <c r="D277" s="47">
        <v>373.0</v>
      </c>
      <c r="E277" s="118">
        <f t="shared" si="2"/>
        <v>0.0003826563326</v>
      </c>
    </row>
    <row r="278">
      <c r="A278" s="119">
        <f t="shared" si="3"/>
        <v>277</v>
      </c>
      <c r="B278" s="50">
        <v>83109.0</v>
      </c>
      <c r="C278" s="117">
        <f t="shared" si="1"/>
        <v>0.0204533608</v>
      </c>
      <c r="D278" s="47">
        <v>371.0</v>
      </c>
      <c r="E278" s="118">
        <f t="shared" si="2"/>
        <v>0.000380604556</v>
      </c>
    </row>
    <row r="279">
      <c r="A279" s="119">
        <f t="shared" si="3"/>
        <v>278</v>
      </c>
      <c r="B279" s="50">
        <v>82911.0</v>
      </c>
      <c r="C279" s="117">
        <f t="shared" si="1"/>
        <v>0.02040463244</v>
      </c>
      <c r="D279" s="47">
        <v>370.0</v>
      </c>
      <c r="E279" s="118">
        <f t="shared" si="2"/>
        <v>0.0003795786677</v>
      </c>
    </row>
    <row r="280">
      <c r="A280" s="119">
        <f t="shared" si="3"/>
        <v>279</v>
      </c>
      <c r="B280" s="50">
        <v>82550.0</v>
      </c>
      <c r="C280" s="117">
        <f t="shared" si="1"/>
        <v>0.02031578932</v>
      </c>
      <c r="D280" s="47">
        <v>360.0</v>
      </c>
      <c r="E280" s="118">
        <f t="shared" si="2"/>
        <v>0.0003693197848</v>
      </c>
    </row>
    <row r="281">
      <c r="A281" s="119">
        <f t="shared" si="3"/>
        <v>280</v>
      </c>
      <c r="B281" s="50">
        <v>81863.0</v>
      </c>
      <c r="C281" s="117">
        <f t="shared" si="1"/>
        <v>0.02014671667</v>
      </c>
      <c r="D281" s="47">
        <v>360.0</v>
      </c>
      <c r="E281" s="118">
        <f t="shared" si="2"/>
        <v>0.0003693197848</v>
      </c>
    </row>
    <row r="282">
      <c r="A282" s="119">
        <f t="shared" si="3"/>
        <v>281</v>
      </c>
      <c r="B282" s="50">
        <v>81669.0</v>
      </c>
      <c r="C282" s="117">
        <f t="shared" si="1"/>
        <v>0.02009897272</v>
      </c>
      <c r="D282" s="47">
        <v>360.0</v>
      </c>
      <c r="E282" s="118">
        <f t="shared" si="2"/>
        <v>0.0003693197848</v>
      </c>
    </row>
    <row r="283">
      <c r="A283" s="119">
        <f t="shared" si="3"/>
        <v>282</v>
      </c>
      <c r="B283" s="50">
        <v>81173.0</v>
      </c>
      <c r="C283" s="117">
        <f t="shared" si="1"/>
        <v>0.01997690571</v>
      </c>
      <c r="D283" s="47">
        <v>356.0</v>
      </c>
      <c r="E283" s="118">
        <f t="shared" si="2"/>
        <v>0.0003652162316</v>
      </c>
    </row>
    <row r="284">
      <c r="A284" s="119">
        <f t="shared" si="3"/>
        <v>283</v>
      </c>
      <c r="B284" s="50">
        <v>81087.0</v>
      </c>
      <c r="C284" s="117">
        <f t="shared" si="1"/>
        <v>0.01995574087</v>
      </c>
      <c r="D284" s="47">
        <v>355.0</v>
      </c>
      <c r="E284" s="118">
        <f t="shared" si="2"/>
        <v>0.0003641903433</v>
      </c>
    </row>
    <row r="285">
      <c r="A285" s="119">
        <f t="shared" si="3"/>
        <v>284</v>
      </c>
      <c r="B285" s="50">
        <v>80860.0</v>
      </c>
      <c r="C285" s="117">
        <f t="shared" si="1"/>
        <v>0.01989987552</v>
      </c>
      <c r="D285" s="47">
        <v>353.0</v>
      </c>
      <c r="E285" s="118">
        <f t="shared" si="2"/>
        <v>0.0003621385667</v>
      </c>
    </row>
    <row r="286">
      <c r="A286" s="119">
        <f t="shared" si="3"/>
        <v>285</v>
      </c>
      <c r="B286" s="50">
        <v>80628.0</v>
      </c>
      <c r="C286" s="117">
        <f t="shared" si="1"/>
        <v>0.01984277966</v>
      </c>
      <c r="D286" s="47">
        <v>352.0</v>
      </c>
      <c r="E286" s="118">
        <f t="shared" si="2"/>
        <v>0.0003611126784</v>
      </c>
    </row>
    <row r="287">
      <c r="A287" s="119">
        <f t="shared" si="3"/>
        <v>286</v>
      </c>
      <c r="B287" s="50">
        <v>80507.0</v>
      </c>
      <c r="C287" s="117">
        <f t="shared" si="1"/>
        <v>0.01981300122</v>
      </c>
      <c r="D287" s="47">
        <v>350.0</v>
      </c>
      <c r="E287" s="118">
        <f t="shared" si="2"/>
        <v>0.0003590609019</v>
      </c>
    </row>
    <row r="288">
      <c r="A288" s="119">
        <f t="shared" si="3"/>
        <v>287</v>
      </c>
      <c r="B288" s="50">
        <v>80436.0</v>
      </c>
      <c r="C288" s="117">
        <f t="shared" si="1"/>
        <v>0.01979552792</v>
      </c>
      <c r="D288" s="47">
        <v>350.0</v>
      </c>
      <c r="E288" s="118">
        <f t="shared" si="2"/>
        <v>0.0003590609019</v>
      </c>
    </row>
    <row r="289">
      <c r="A289" s="119">
        <f t="shared" si="3"/>
        <v>288</v>
      </c>
      <c r="B289" s="50">
        <v>80217.0</v>
      </c>
      <c r="C289" s="117">
        <f t="shared" si="1"/>
        <v>0.0197416314</v>
      </c>
      <c r="D289" s="47">
        <v>350.0</v>
      </c>
      <c r="E289" s="118">
        <f t="shared" si="2"/>
        <v>0.0003590609019</v>
      </c>
    </row>
    <row r="290">
      <c r="A290" s="119">
        <f t="shared" si="3"/>
        <v>289</v>
      </c>
      <c r="B290" s="50">
        <v>80173.0</v>
      </c>
      <c r="C290" s="117">
        <f t="shared" si="1"/>
        <v>0.01973080287</v>
      </c>
      <c r="D290" s="120">
        <v>343.0</v>
      </c>
      <c r="E290" s="118">
        <f t="shared" si="2"/>
        <v>0.0003518796838</v>
      </c>
    </row>
    <row r="291">
      <c r="A291" s="119">
        <f t="shared" si="3"/>
        <v>290</v>
      </c>
      <c r="B291" s="50">
        <v>79946.0</v>
      </c>
      <c r="C291" s="117">
        <f t="shared" si="1"/>
        <v>0.01967493753</v>
      </c>
      <c r="D291" s="47">
        <v>340.0</v>
      </c>
      <c r="E291" s="118">
        <f t="shared" si="2"/>
        <v>0.0003488020189</v>
      </c>
    </row>
    <row r="292">
      <c r="A292" s="119">
        <f t="shared" si="3"/>
        <v>291</v>
      </c>
      <c r="B292" s="50">
        <v>79854.0</v>
      </c>
      <c r="C292" s="117">
        <f t="shared" si="1"/>
        <v>0.01965229607</v>
      </c>
      <c r="D292" s="47">
        <v>337.0</v>
      </c>
      <c r="E292" s="118">
        <f t="shared" si="2"/>
        <v>0.0003457243541</v>
      </c>
    </row>
    <row r="293">
      <c r="A293" s="119">
        <f t="shared" si="3"/>
        <v>292</v>
      </c>
      <c r="B293" s="50">
        <v>78899.0</v>
      </c>
      <c r="C293" s="117">
        <f t="shared" si="1"/>
        <v>0.01941726785</v>
      </c>
      <c r="D293" s="47">
        <v>335.0</v>
      </c>
      <c r="E293" s="118">
        <f t="shared" si="2"/>
        <v>0.0003436725775</v>
      </c>
    </row>
    <row r="294">
      <c r="A294" s="119">
        <f t="shared" si="3"/>
        <v>293</v>
      </c>
      <c r="B294" s="50">
        <v>78705.0</v>
      </c>
      <c r="C294" s="117">
        <f t="shared" si="1"/>
        <v>0.0193695239</v>
      </c>
      <c r="D294" s="47">
        <v>334.0</v>
      </c>
      <c r="E294" s="118">
        <f t="shared" si="2"/>
        <v>0.0003426466892</v>
      </c>
    </row>
    <row r="295">
      <c r="A295" s="119">
        <f t="shared" si="3"/>
        <v>294</v>
      </c>
      <c r="B295" s="50">
        <v>78674.0</v>
      </c>
      <c r="C295" s="117">
        <f t="shared" si="1"/>
        <v>0.01936189472</v>
      </c>
      <c r="D295" s="22">
        <v>332.0</v>
      </c>
      <c r="E295" s="118">
        <f t="shared" si="2"/>
        <v>0.0003405949126</v>
      </c>
    </row>
    <row r="296">
      <c r="A296" s="119">
        <f t="shared" si="3"/>
        <v>295</v>
      </c>
      <c r="B296" s="50">
        <v>77231.0</v>
      </c>
      <c r="C296" s="117">
        <f t="shared" si="1"/>
        <v>0.01900676832</v>
      </c>
      <c r="D296" s="47">
        <v>330.0</v>
      </c>
      <c r="E296" s="118">
        <f t="shared" si="2"/>
        <v>0.000338543136</v>
      </c>
    </row>
    <row r="297">
      <c r="A297" s="119">
        <f t="shared" si="3"/>
        <v>296</v>
      </c>
      <c r="B297" s="50">
        <v>76730.0</v>
      </c>
      <c r="C297" s="117">
        <f t="shared" si="1"/>
        <v>0.0188834708</v>
      </c>
      <c r="D297" s="47">
        <v>325.0</v>
      </c>
      <c r="E297" s="118">
        <f t="shared" si="2"/>
        <v>0.0003334136946</v>
      </c>
    </row>
    <row r="298">
      <c r="A298" s="119">
        <f t="shared" si="3"/>
        <v>297</v>
      </c>
      <c r="B298" s="50">
        <v>76679.0</v>
      </c>
      <c r="C298" s="117">
        <f t="shared" si="1"/>
        <v>0.01887091955</v>
      </c>
      <c r="D298" s="47">
        <v>325.0</v>
      </c>
      <c r="E298" s="118">
        <f t="shared" si="2"/>
        <v>0.0003334136946</v>
      </c>
    </row>
    <row r="299">
      <c r="A299" s="119">
        <f t="shared" si="3"/>
        <v>298</v>
      </c>
      <c r="B299" s="50">
        <v>76221.0</v>
      </c>
      <c r="C299" s="117">
        <f t="shared" si="1"/>
        <v>0.01875820445</v>
      </c>
      <c r="D299" s="47">
        <v>325.0</v>
      </c>
      <c r="E299" s="118">
        <f t="shared" si="2"/>
        <v>0.0003334136946</v>
      </c>
    </row>
    <row r="300">
      <c r="A300" s="119">
        <f t="shared" si="3"/>
        <v>299</v>
      </c>
      <c r="B300" s="50">
        <v>76036.0</v>
      </c>
      <c r="C300" s="117">
        <f t="shared" si="1"/>
        <v>0.01871267543</v>
      </c>
      <c r="D300" s="47">
        <v>325.0</v>
      </c>
      <c r="E300" s="118">
        <f t="shared" si="2"/>
        <v>0.0003334136946</v>
      </c>
    </row>
    <row r="301">
      <c r="A301" s="119">
        <f t="shared" si="3"/>
        <v>300</v>
      </c>
      <c r="B301" s="50">
        <v>75915.0</v>
      </c>
      <c r="C301" s="117">
        <f t="shared" si="1"/>
        <v>0.01868289698</v>
      </c>
      <c r="D301" s="47">
        <v>315.0</v>
      </c>
      <c r="E301" s="118">
        <f t="shared" si="2"/>
        <v>0.0003231548117</v>
      </c>
    </row>
    <row r="302">
      <c r="A302" s="119">
        <f t="shared" si="3"/>
        <v>301</v>
      </c>
      <c r="B302" s="50">
        <v>75808.0</v>
      </c>
      <c r="C302" s="117">
        <f t="shared" si="1"/>
        <v>0.01865656398</v>
      </c>
      <c r="D302" s="47">
        <v>315.0</v>
      </c>
      <c r="E302" s="118">
        <f t="shared" si="2"/>
        <v>0.0003231548117</v>
      </c>
    </row>
    <row r="303">
      <c r="A303" s="119">
        <f t="shared" si="3"/>
        <v>302</v>
      </c>
      <c r="B303" s="50">
        <v>75590.0</v>
      </c>
      <c r="C303" s="117">
        <f t="shared" si="1"/>
        <v>0.01860291356</v>
      </c>
      <c r="D303" s="47">
        <v>312.0</v>
      </c>
      <c r="E303" s="118">
        <f t="shared" si="2"/>
        <v>0.0003200771468</v>
      </c>
    </row>
    <row r="304">
      <c r="A304" s="119">
        <f t="shared" si="3"/>
        <v>303</v>
      </c>
      <c r="B304" s="50">
        <v>75537.0</v>
      </c>
      <c r="C304" s="117">
        <f t="shared" si="1"/>
        <v>0.01858987011</v>
      </c>
      <c r="D304" s="47">
        <v>308.0</v>
      </c>
      <c r="E304" s="118">
        <f t="shared" si="2"/>
        <v>0.0003159735936</v>
      </c>
    </row>
    <row r="305">
      <c r="A305" s="119">
        <f t="shared" si="3"/>
        <v>304</v>
      </c>
      <c r="B305" s="50">
        <v>75527.0</v>
      </c>
      <c r="C305" s="117">
        <f t="shared" si="1"/>
        <v>0.01858740908</v>
      </c>
      <c r="D305" s="47">
        <v>305.0</v>
      </c>
      <c r="E305" s="118">
        <f t="shared" si="2"/>
        <v>0.0003128959288</v>
      </c>
    </row>
    <row r="306">
      <c r="A306" s="119">
        <f t="shared" si="3"/>
        <v>305</v>
      </c>
      <c r="B306" s="50">
        <v>75494.0</v>
      </c>
      <c r="C306" s="117">
        <f t="shared" si="1"/>
        <v>0.01857928769</v>
      </c>
      <c r="D306" s="47">
        <v>303.0</v>
      </c>
      <c r="E306" s="118">
        <f t="shared" si="2"/>
        <v>0.0003108441522</v>
      </c>
    </row>
    <row r="307">
      <c r="A307" s="119">
        <f t="shared" si="3"/>
        <v>306</v>
      </c>
      <c r="B307" s="50">
        <v>75275.0</v>
      </c>
      <c r="C307" s="117">
        <f t="shared" si="1"/>
        <v>0.01852539117</v>
      </c>
      <c r="D307" s="47">
        <v>300.0</v>
      </c>
      <c r="E307" s="118">
        <f t="shared" si="2"/>
        <v>0.0003077664873</v>
      </c>
    </row>
    <row r="308">
      <c r="A308" s="119">
        <f t="shared" si="3"/>
        <v>307</v>
      </c>
      <c r="B308" s="50">
        <v>75246.0</v>
      </c>
      <c r="C308" s="117">
        <f t="shared" si="1"/>
        <v>0.01851825419</v>
      </c>
      <c r="D308" s="47">
        <v>300.0</v>
      </c>
      <c r="E308" s="118">
        <f t="shared" si="2"/>
        <v>0.0003077664873</v>
      </c>
    </row>
    <row r="309">
      <c r="A309" s="119">
        <f t="shared" si="3"/>
        <v>308</v>
      </c>
      <c r="B309" s="50">
        <v>74963.0</v>
      </c>
      <c r="C309" s="117">
        <f t="shared" si="1"/>
        <v>0.01844860708</v>
      </c>
      <c r="D309" s="47">
        <v>300.0</v>
      </c>
      <c r="E309" s="118">
        <f t="shared" si="2"/>
        <v>0.0003077664873</v>
      </c>
    </row>
    <row r="310">
      <c r="A310" s="119">
        <f t="shared" si="3"/>
        <v>309</v>
      </c>
      <c r="B310" s="50">
        <v>74866.0</v>
      </c>
      <c r="C310" s="117">
        <f t="shared" si="1"/>
        <v>0.01842473511</v>
      </c>
      <c r="D310" s="47">
        <v>300.0</v>
      </c>
      <c r="E310" s="118">
        <f t="shared" si="2"/>
        <v>0.0003077664873</v>
      </c>
    </row>
    <row r="311">
      <c r="A311" s="119">
        <f t="shared" si="3"/>
        <v>310</v>
      </c>
      <c r="B311" s="50">
        <v>74806.0</v>
      </c>
      <c r="C311" s="117">
        <f t="shared" si="1"/>
        <v>0.01840996894</v>
      </c>
      <c r="D311" s="47">
        <v>291.0</v>
      </c>
      <c r="E311" s="118">
        <f t="shared" si="2"/>
        <v>0.0002985334927</v>
      </c>
    </row>
    <row r="312">
      <c r="A312" s="119">
        <f t="shared" si="3"/>
        <v>311</v>
      </c>
      <c r="B312" s="50">
        <v>74667.0</v>
      </c>
      <c r="C312" s="117">
        <f t="shared" si="1"/>
        <v>0.01837576064</v>
      </c>
      <c r="D312" s="47">
        <v>290.0</v>
      </c>
      <c r="E312" s="118">
        <f t="shared" si="2"/>
        <v>0.0002975076044</v>
      </c>
    </row>
    <row r="313">
      <c r="A313" s="119">
        <f t="shared" si="3"/>
        <v>312</v>
      </c>
      <c r="B313" s="50">
        <v>74438.0</v>
      </c>
      <c r="C313" s="117">
        <f t="shared" si="1"/>
        <v>0.01831940309</v>
      </c>
      <c r="D313" s="47">
        <v>290.0</v>
      </c>
      <c r="E313" s="118">
        <f t="shared" si="2"/>
        <v>0.0002975076044</v>
      </c>
    </row>
    <row r="314">
      <c r="A314" s="119">
        <f t="shared" si="3"/>
        <v>313</v>
      </c>
      <c r="B314" s="23">
        <v>74390.0</v>
      </c>
      <c r="C314" s="117">
        <f t="shared" si="1"/>
        <v>0.01830759016</v>
      </c>
      <c r="D314" s="47">
        <v>290.0</v>
      </c>
      <c r="E314" s="118">
        <f t="shared" si="2"/>
        <v>0.0002975076044</v>
      </c>
    </row>
    <row r="315">
      <c r="A315" s="119">
        <f t="shared" si="3"/>
        <v>314</v>
      </c>
      <c r="B315" s="50">
        <v>74341.0</v>
      </c>
      <c r="C315" s="117">
        <f t="shared" si="1"/>
        <v>0.01829553112</v>
      </c>
      <c r="D315" s="47">
        <v>285.0</v>
      </c>
      <c r="E315" s="118">
        <f t="shared" si="2"/>
        <v>0.0002923781629</v>
      </c>
    </row>
    <row r="316">
      <c r="A316" s="119">
        <f t="shared" si="3"/>
        <v>315</v>
      </c>
      <c r="B316" s="19">
        <v>74261.0</v>
      </c>
      <c r="C316" s="117">
        <f t="shared" si="1"/>
        <v>0.01827584289</v>
      </c>
      <c r="D316" s="47">
        <v>285.0</v>
      </c>
      <c r="E316" s="118">
        <f t="shared" si="2"/>
        <v>0.0002923781629</v>
      </c>
    </row>
    <row r="317">
      <c r="A317" s="119">
        <f t="shared" si="3"/>
        <v>316</v>
      </c>
      <c r="B317" s="23">
        <v>73937.0</v>
      </c>
      <c r="C317" s="117">
        <f t="shared" si="1"/>
        <v>0.01819610557</v>
      </c>
      <c r="D317" s="47">
        <v>285.0</v>
      </c>
      <c r="E317" s="118">
        <f t="shared" si="2"/>
        <v>0.0002923781629</v>
      </c>
    </row>
    <row r="318">
      <c r="A318" s="119">
        <f t="shared" si="3"/>
        <v>317</v>
      </c>
      <c r="B318" s="50">
        <v>73930.0</v>
      </c>
      <c r="C318" s="117">
        <f t="shared" si="1"/>
        <v>0.01819438285</v>
      </c>
      <c r="D318" s="47">
        <v>285.0</v>
      </c>
      <c r="E318" s="118">
        <f t="shared" si="2"/>
        <v>0.0002923781629</v>
      </c>
    </row>
    <row r="319">
      <c r="A319" s="119">
        <f t="shared" si="3"/>
        <v>318</v>
      </c>
      <c r="B319" s="50">
        <v>73853.0</v>
      </c>
      <c r="C319" s="117">
        <f t="shared" si="1"/>
        <v>0.01817543293</v>
      </c>
      <c r="D319" s="47">
        <v>278.0</v>
      </c>
      <c r="E319" s="118">
        <f t="shared" si="2"/>
        <v>0.0002851969449</v>
      </c>
    </row>
    <row r="320">
      <c r="A320" s="119">
        <f t="shared" si="3"/>
        <v>319</v>
      </c>
      <c r="B320" s="19">
        <v>73718.0</v>
      </c>
      <c r="C320" s="117">
        <f t="shared" si="1"/>
        <v>0.01814220905</v>
      </c>
      <c r="D320" s="47">
        <v>275.0</v>
      </c>
      <c r="E320" s="118">
        <f t="shared" si="2"/>
        <v>0.00028211928</v>
      </c>
    </row>
    <row r="321">
      <c r="A321" s="119">
        <f t="shared" si="3"/>
        <v>320</v>
      </c>
      <c r="B321" s="50">
        <v>73604.0</v>
      </c>
      <c r="C321" s="117">
        <f t="shared" si="1"/>
        <v>0.01811415333</v>
      </c>
      <c r="D321" s="47">
        <v>275.0</v>
      </c>
      <c r="E321" s="118">
        <f t="shared" si="2"/>
        <v>0.00028211928</v>
      </c>
    </row>
    <row r="322">
      <c r="A322" s="119">
        <f t="shared" si="3"/>
        <v>321</v>
      </c>
      <c r="B322" s="50">
        <v>73370.0</v>
      </c>
      <c r="C322" s="117">
        <f t="shared" si="1"/>
        <v>0.01805656526</v>
      </c>
      <c r="D322" s="47">
        <v>275.0</v>
      </c>
      <c r="E322" s="118">
        <f t="shared" si="2"/>
        <v>0.00028211928</v>
      </c>
    </row>
    <row r="323">
      <c r="A323" s="119">
        <f t="shared" si="3"/>
        <v>322</v>
      </c>
      <c r="B323" s="50">
        <v>73303.0</v>
      </c>
      <c r="C323" s="117">
        <f t="shared" si="1"/>
        <v>0.01804007637</v>
      </c>
      <c r="D323" s="47">
        <v>270.0</v>
      </c>
      <c r="E323" s="118">
        <f t="shared" si="2"/>
        <v>0.0002769898386</v>
      </c>
    </row>
    <row r="324">
      <c r="A324" s="119">
        <f t="shared" si="3"/>
        <v>323</v>
      </c>
      <c r="B324" s="23">
        <v>73184.0</v>
      </c>
      <c r="C324" s="117">
        <f t="shared" si="1"/>
        <v>0.01801079013</v>
      </c>
      <c r="D324" s="47">
        <f>245+24</f>
        <v>269</v>
      </c>
      <c r="E324" s="118">
        <f t="shared" si="2"/>
        <v>0.0002759639503</v>
      </c>
    </row>
    <row r="325">
      <c r="A325" s="119">
        <f t="shared" si="3"/>
        <v>324</v>
      </c>
      <c r="B325" s="50">
        <v>73115.0</v>
      </c>
      <c r="C325" s="117">
        <f t="shared" si="1"/>
        <v>0.01799380904</v>
      </c>
      <c r="D325" s="47">
        <v>268.0</v>
      </c>
      <c r="E325" s="118">
        <f t="shared" si="2"/>
        <v>0.000274938062</v>
      </c>
    </row>
    <row r="326">
      <c r="A326" s="119">
        <f t="shared" si="3"/>
        <v>325</v>
      </c>
      <c r="B326" s="50">
        <v>73032.0</v>
      </c>
      <c r="C326" s="117">
        <f t="shared" si="1"/>
        <v>0.0179733825</v>
      </c>
      <c r="D326" s="47">
        <v>256.0</v>
      </c>
      <c r="E326" s="118">
        <f t="shared" si="2"/>
        <v>0.0002626274025</v>
      </c>
    </row>
    <row r="327">
      <c r="A327" s="119">
        <f t="shared" si="3"/>
        <v>326</v>
      </c>
      <c r="B327" s="19">
        <v>72652.0</v>
      </c>
      <c r="C327" s="117">
        <f t="shared" si="1"/>
        <v>0.01787986342</v>
      </c>
      <c r="D327" s="47">
        <f>121+135</f>
        <v>256</v>
      </c>
      <c r="E327" s="118">
        <f t="shared" si="2"/>
        <v>0.0002626274025</v>
      </c>
    </row>
    <row r="328">
      <c r="A328" s="119">
        <f t="shared" si="3"/>
        <v>327</v>
      </c>
      <c r="B328" s="50">
        <v>72641.0</v>
      </c>
      <c r="C328" s="117">
        <f t="shared" si="1"/>
        <v>0.01787715629</v>
      </c>
      <c r="D328" s="47">
        <v>253.0</v>
      </c>
      <c r="E328" s="118">
        <f t="shared" si="2"/>
        <v>0.0002595497376</v>
      </c>
    </row>
    <row r="329">
      <c r="A329" s="119">
        <f t="shared" si="3"/>
        <v>328</v>
      </c>
      <c r="B329" s="50">
        <v>72634.0</v>
      </c>
      <c r="C329" s="117">
        <f t="shared" si="1"/>
        <v>0.01787543357</v>
      </c>
      <c r="D329" s="47">
        <v>252.0</v>
      </c>
      <c r="E329" s="118">
        <f t="shared" si="2"/>
        <v>0.0002585238493</v>
      </c>
    </row>
    <row r="330">
      <c r="A330" s="119">
        <f t="shared" si="3"/>
        <v>329</v>
      </c>
      <c r="B330" s="50">
        <v>72580.0</v>
      </c>
      <c r="C330" s="117">
        <f t="shared" si="1"/>
        <v>0.01786214402</v>
      </c>
      <c r="D330" s="120">
        <v>250.0</v>
      </c>
      <c r="E330" s="118">
        <f t="shared" si="2"/>
        <v>0.0002564720728</v>
      </c>
    </row>
    <row r="331">
      <c r="A331" s="119">
        <f t="shared" si="3"/>
        <v>330</v>
      </c>
      <c r="B331" s="50">
        <v>72461.0</v>
      </c>
      <c r="C331" s="117">
        <f t="shared" si="1"/>
        <v>0.01783285778</v>
      </c>
      <c r="D331" s="47">
        <v>250.0</v>
      </c>
      <c r="E331" s="118">
        <f t="shared" si="2"/>
        <v>0.0002564720728</v>
      </c>
    </row>
    <row r="332">
      <c r="A332" s="119">
        <f t="shared" si="3"/>
        <v>331</v>
      </c>
      <c r="B332" s="23">
        <v>72219.0</v>
      </c>
      <c r="C332" s="117">
        <f t="shared" si="1"/>
        <v>0.01777330089</v>
      </c>
      <c r="D332" s="47">
        <v>250.0</v>
      </c>
      <c r="E332" s="118">
        <f t="shared" si="2"/>
        <v>0.0002564720728</v>
      </c>
    </row>
    <row r="333">
      <c r="A333" s="119">
        <f t="shared" si="3"/>
        <v>332</v>
      </c>
      <c r="B333" s="50">
        <v>72094.0</v>
      </c>
      <c r="C333" s="117">
        <f t="shared" si="1"/>
        <v>0.01774253804</v>
      </c>
      <c r="D333" s="47">
        <v>245.0</v>
      </c>
      <c r="E333" s="118">
        <f t="shared" si="2"/>
        <v>0.0002513426313</v>
      </c>
    </row>
    <row r="334">
      <c r="A334" s="119">
        <f t="shared" si="3"/>
        <v>333</v>
      </c>
      <c r="B334" s="50">
        <v>71918.0</v>
      </c>
      <c r="C334" s="117">
        <f t="shared" si="1"/>
        <v>0.01769922394</v>
      </c>
      <c r="D334" s="47">
        <v>245.0</v>
      </c>
      <c r="E334" s="118">
        <f t="shared" si="2"/>
        <v>0.0002513426313</v>
      </c>
    </row>
    <row r="335">
      <c r="A335" s="119">
        <f t="shared" si="3"/>
        <v>334</v>
      </c>
      <c r="B335" s="50">
        <v>71644.0</v>
      </c>
      <c r="C335" s="117">
        <f t="shared" si="1"/>
        <v>0.01763179176</v>
      </c>
      <c r="D335" s="47">
        <v>240.0</v>
      </c>
      <c r="E335" s="118">
        <f t="shared" si="2"/>
        <v>0.0002462131898</v>
      </c>
    </row>
    <row r="336">
      <c r="A336" s="119">
        <f t="shared" si="3"/>
        <v>335</v>
      </c>
      <c r="B336" s="19">
        <v>71275.0</v>
      </c>
      <c r="C336" s="117">
        <f t="shared" si="1"/>
        <v>0.01754097981</v>
      </c>
      <c r="D336" s="47">
        <f>195+45</f>
        <v>240</v>
      </c>
      <c r="E336" s="118">
        <f t="shared" si="2"/>
        <v>0.0002462131898</v>
      </c>
    </row>
    <row r="337">
      <c r="A337" s="119">
        <f t="shared" si="3"/>
        <v>336</v>
      </c>
      <c r="B337" s="50">
        <v>71122.0</v>
      </c>
      <c r="C337" s="117">
        <f t="shared" si="1"/>
        <v>0.01750332608</v>
      </c>
      <c r="D337" s="47">
        <v>235.0</v>
      </c>
      <c r="E337" s="118">
        <f t="shared" si="2"/>
        <v>0.0002410837484</v>
      </c>
    </row>
    <row r="338">
      <c r="A338" s="119">
        <f t="shared" si="3"/>
        <v>337</v>
      </c>
      <c r="B338" s="50">
        <v>70578.0</v>
      </c>
      <c r="C338" s="117">
        <f t="shared" si="1"/>
        <v>0.01736944614</v>
      </c>
      <c r="D338" s="47">
        <v>235.0</v>
      </c>
      <c r="E338" s="118">
        <f t="shared" si="2"/>
        <v>0.0002410837484</v>
      </c>
    </row>
    <row r="339">
      <c r="A339" s="119">
        <f t="shared" si="3"/>
        <v>338</v>
      </c>
      <c r="B339" s="50">
        <v>70555.0</v>
      </c>
      <c r="C339" s="117">
        <f t="shared" si="1"/>
        <v>0.01736378577</v>
      </c>
      <c r="D339" s="47">
        <v>235.0</v>
      </c>
      <c r="E339" s="118">
        <f t="shared" si="2"/>
        <v>0.0002410837484</v>
      </c>
    </row>
    <row r="340">
      <c r="A340" s="119">
        <f t="shared" si="3"/>
        <v>339</v>
      </c>
      <c r="B340" s="50">
        <v>70032.0</v>
      </c>
      <c r="C340" s="117">
        <f t="shared" si="1"/>
        <v>0.01723507399</v>
      </c>
      <c r="D340" s="47">
        <v>235.0</v>
      </c>
      <c r="E340" s="118">
        <f t="shared" si="2"/>
        <v>0.0002410837484</v>
      </c>
    </row>
    <row r="341">
      <c r="A341" s="119">
        <f t="shared" si="3"/>
        <v>340</v>
      </c>
      <c r="B341" s="50">
        <v>69795.0</v>
      </c>
      <c r="C341" s="117">
        <f t="shared" si="1"/>
        <v>0.01717674761</v>
      </c>
      <c r="D341" s="47">
        <v>235.0</v>
      </c>
      <c r="E341" s="118">
        <f t="shared" si="2"/>
        <v>0.0002410837484</v>
      </c>
    </row>
    <row r="342">
      <c r="A342" s="119">
        <f t="shared" si="3"/>
        <v>341</v>
      </c>
      <c r="B342" s="23">
        <v>69702.0</v>
      </c>
      <c r="C342" s="117">
        <f t="shared" si="1"/>
        <v>0.01715386005</v>
      </c>
      <c r="D342" s="47">
        <v>234.0</v>
      </c>
      <c r="E342" s="118">
        <f t="shared" si="2"/>
        <v>0.0002400578601</v>
      </c>
    </row>
    <row r="343">
      <c r="A343" s="119">
        <f t="shared" si="3"/>
        <v>342</v>
      </c>
      <c r="B343" s="50">
        <v>69685.0</v>
      </c>
      <c r="C343" s="117">
        <f t="shared" si="1"/>
        <v>0.0171496763</v>
      </c>
      <c r="D343" s="47">
        <v>233.0</v>
      </c>
      <c r="E343" s="118">
        <f t="shared" si="2"/>
        <v>0.0002390319718</v>
      </c>
    </row>
    <row r="344">
      <c r="A344" s="119">
        <f t="shared" si="3"/>
        <v>343</v>
      </c>
      <c r="B344" s="50">
        <v>69499.0</v>
      </c>
      <c r="C344" s="117">
        <f t="shared" si="1"/>
        <v>0.01710390117</v>
      </c>
      <c r="D344" s="120">
        <v>231.0</v>
      </c>
      <c r="E344" s="118">
        <f t="shared" si="2"/>
        <v>0.0002369801952</v>
      </c>
    </row>
    <row r="345">
      <c r="A345" s="119">
        <f t="shared" si="3"/>
        <v>344</v>
      </c>
      <c r="B345" s="50">
        <v>69378.0</v>
      </c>
      <c r="C345" s="117">
        <f t="shared" si="1"/>
        <v>0.01707412273</v>
      </c>
      <c r="D345" s="47">
        <v>228.0</v>
      </c>
      <c r="E345" s="118">
        <f t="shared" si="2"/>
        <v>0.0002339025304</v>
      </c>
    </row>
    <row r="346">
      <c r="A346" s="119">
        <f t="shared" si="3"/>
        <v>345</v>
      </c>
      <c r="B346" s="50">
        <v>69206.0</v>
      </c>
      <c r="C346" s="117">
        <f t="shared" si="1"/>
        <v>0.01703179304</v>
      </c>
      <c r="D346" s="47">
        <v>226.0</v>
      </c>
      <c r="E346" s="118">
        <f t="shared" si="2"/>
        <v>0.0002318507538</v>
      </c>
    </row>
    <row r="347">
      <c r="A347" s="119">
        <f t="shared" si="3"/>
        <v>346</v>
      </c>
      <c r="B347" s="50">
        <v>69096.0</v>
      </c>
      <c r="C347" s="117">
        <f t="shared" si="1"/>
        <v>0.01700472173</v>
      </c>
      <c r="D347" s="47">
        <v>225.0</v>
      </c>
      <c r="E347" s="118">
        <f t="shared" si="2"/>
        <v>0.0002308248655</v>
      </c>
    </row>
    <row r="348">
      <c r="A348" s="119">
        <f t="shared" si="3"/>
        <v>347</v>
      </c>
      <c r="B348" s="50">
        <v>69090.0</v>
      </c>
      <c r="C348" s="117">
        <f t="shared" si="1"/>
        <v>0.01700324511</v>
      </c>
      <c r="D348" s="120">
        <v>223.0</v>
      </c>
      <c r="E348" s="118">
        <f t="shared" si="2"/>
        <v>0.0002287730889</v>
      </c>
    </row>
    <row r="349">
      <c r="A349" s="119">
        <f t="shared" si="3"/>
        <v>348</v>
      </c>
      <c r="B349" s="50">
        <v>69085.0</v>
      </c>
      <c r="C349" s="117">
        <f t="shared" si="1"/>
        <v>0.0170020146</v>
      </c>
      <c r="D349" s="47">
        <v>223.0</v>
      </c>
      <c r="E349" s="118">
        <f t="shared" si="2"/>
        <v>0.0002287730889</v>
      </c>
    </row>
    <row r="350">
      <c r="A350" s="119">
        <f t="shared" si="3"/>
        <v>349</v>
      </c>
      <c r="B350" s="50">
        <v>69052.0</v>
      </c>
      <c r="C350" s="117">
        <f t="shared" si="1"/>
        <v>0.0169938932</v>
      </c>
      <c r="D350" s="47">
        <v>222.0</v>
      </c>
      <c r="E350" s="118">
        <f t="shared" si="2"/>
        <v>0.0002277472006</v>
      </c>
    </row>
    <row r="351">
      <c r="A351" s="119">
        <f t="shared" si="3"/>
        <v>350</v>
      </c>
      <c r="B351" s="50">
        <v>68870.0</v>
      </c>
      <c r="C351" s="117">
        <f t="shared" si="1"/>
        <v>0.01694910249</v>
      </c>
      <c r="D351" s="47">
        <v>218.0</v>
      </c>
      <c r="E351" s="118">
        <f t="shared" si="2"/>
        <v>0.0002236436474</v>
      </c>
    </row>
    <row r="352">
      <c r="A352" s="119">
        <f t="shared" si="3"/>
        <v>351</v>
      </c>
      <c r="B352" s="50">
        <v>68838.0</v>
      </c>
      <c r="C352" s="117">
        <f t="shared" si="1"/>
        <v>0.0169412272</v>
      </c>
      <c r="D352" s="47">
        <v>216.0</v>
      </c>
      <c r="E352" s="118">
        <f t="shared" si="2"/>
        <v>0.0002215918709</v>
      </c>
    </row>
    <row r="353">
      <c r="A353" s="119">
        <f t="shared" si="3"/>
        <v>352</v>
      </c>
      <c r="B353" s="50">
        <v>68816.0</v>
      </c>
      <c r="C353" s="117">
        <f t="shared" si="1"/>
        <v>0.01693581293</v>
      </c>
      <c r="D353" s="47">
        <v>215.0</v>
      </c>
      <c r="E353" s="118">
        <f t="shared" si="2"/>
        <v>0.0002205659826</v>
      </c>
    </row>
    <row r="354">
      <c r="A354" s="119">
        <f t="shared" si="3"/>
        <v>353</v>
      </c>
      <c r="B354" s="50">
        <v>68683.0</v>
      </c>
      <c r="C354" s="117">
        <f t="shared" si="1"/>
        <v>0.01690308126</v>
      </c>
      <c r="D354" s="47">
        <v>215.0</v>
      </c>
      <c r="E354" s="118">
        <f t="shared" si="2"/>
        <v>0.0002205659826</v>
      </c>
    </row>
    <row r="355">
      <c r="A355" s="119">
        <f t="shared" si="3"/>
        <v>354</v>
      </c>
      <c r="B355" s="50">
        <v>68375.0</v>
      </c>
      <c r="C355" s="117">
        <f t="shared" si="1"/>
        <v>0.01682728158</v>
      </c>
      <c r="D355" s="47">
        <v>215.0</v>
      </c>
      <c r="E355" s="118">
        <f t="shared" si="2"/>
        <v>0.0002205659826</v>
      </c>
    </row>
    <row r="356">
      <c r="A356" s="119">
        <f t="shared" si="3"/>
        <v>355</v>
      </c>
      <c r="B356" s="50">
        <v>68289.0</v>
      </c>
      <c r="C356" s="117">
        <f t="shared" si="1"/>
        <v>0.01680611674</v>
      </c>
      <c r="D356" s="47">
        <v>214.0</v>
      </c>
      <c r="E356" s="118">
        <f t="shared" si="2"/>
        <v>0.0002195400943</v>
      </c>
    </row>
    <row r="357">
      <c r="A357" s="119">
        <f t="shared" si="3"/>
        <v>356</v>
      </c>
      <c r="B357" s="50">
        <v>67574.0</v>
      </c>
      <c r="C357" s="117">
        <f t="shared" si="1"/>
        <v>0.01663015321</v>
      </c>
      <c r="D357" s="47">
        <f>176+31</f>
        <v>207</v>
      </c>
      <c r="E357" s="118">
        <f t="shared" si="2"/>
        <v>0.0002123588762</v>
      </c>
    </row>
    <row r="358">
      <c r="A358" s="119">
        <f t="shared" si="3"/>
        <v>357</v>
      </c>
      <c r="B358" s="50">
        <v>67200.0</v>
      </c>
      <c r="C358" s="117">
        <f t="shared" si="1"/>
        <v>0.01653811075</v>
      </c>
      <c r="D358" s="47">
        <v>204.0</v>
      </c>
      <c r="E358" s="118">
        <f t="shared" si="2"/>
        <v>0.0002092812114</v>
      </c>
    </row>
    <row r="359">
      <c r="A359" s="119">
        <f t="shared" si="3"/>
        <v>358</v>
      </c>
      <c r="B359" s="50">
        <v>67103.0</v>
      </c>
      <c r="C359" s="117">
        <f t="shared" si="1"/>
        <v>0.01651423877</v>
      </c>
      <c r="D359" s="47">
        <v>202.0</v>
      </c>
      <c r="E359" s="118">
        <f t="shared" si="2"/>
        <v>0.0002072294348</v>
      </c>
    </row>
    <row r="360">
      <c r="A360" s="119">
        <f t="shared" si="3"/>
        <v>359</v>
      </c>
      <c r="B360" s="50">
        <v>66756.0</v>
      </c>
      <c r="C360" s="117">
        <f t="shared" si="1"/>
        <v>0.01642884109</v>
      </c>
      <c r="D360" s="47">
        <v>200.0</v>
      </c>
      <c r="E360" s="118">
        <f t="shared" si="2"/>
        <v>0.0002051776582</v>
      </c>
    </row>
    <row r="361">
      <c r="A361" s="119">
        <f t="shared" si="3"/>
        <v>360</v>
      </c>
      <c r="B361" s="50">
        <v>66434.0</v>
      </c>
      <c r="C361" s="117">
        <f t="shared" si="1"/>
        <v>0.01634959597</v>
      </c>
      <c r="D361" s="47">
        <v>200.0</v>
      </c>
      <c r="E361" s="118">
        <f t="shared" si="2"/>
        <v>0.0002051776582</v>
      </c>
    </row>
    <row r="362">
      <c r="A362" s="119">
        <f t="shared" si="3"/>
        <v>361</v>
      </c>
      <c r="B362" s="50">
        <v>66317.0</v>
      </c>
      <c r="C362" s="117">
        <f t="shared" si="1"/>
        <v>0.01632080194</v>
      </c>
      <c r="D362" s="47">
        <v>200.0</v>
      </c>
      <c r="E362" s="118">
        <f t="shared" si="2"/>
        <v>0.0002051776582</v>
      </c>
    </row>
    <row r="363">
      <c r="A363" s="119">
        <f t="shared" si="3"/>
        <v>362</v>
      </c>
      <c r="B363" s="19">
        <v>65606.0</v>
      </c>
      <c r="C363" s="117">
        <f t="shared" si="1"/>
        <v>0.01614582282</v>
      </c>
      <c r="D363" s="47">
        <v>200.0</v>
      </c>
      <c r="E363" s="118">
        <f t="shared" si="2"/>
        <v>0.0002051776582</v>
      </c>
    </row>
    <row r="364">
      <c r="A364" s="119">
        <f t="shared" si="3"/>
        <v>363</v>
      </c>
      <c r="B364" s="19">
        <v>65508.0</v>
      </c>
      <c r="C364" s="117">
        <f t="shared" si="1"/>
        <v>0.01612170474</v>
      </c>
      <c r="D364" s="47">
        <v>195.0</v>
      </c>
      <c r="E364" s="118">
        <f t="shared" si="2"/>
        <v>0.0002000482167</v>
      </c>
    </row>
    <row r="365">
      <c r="A365" s="119">
        <f t="shared" si="3"/>
        <v>364</v>
      </c>
      <c r="B365" s="50">
        <v>65229.0</v>
      </c>
      <c r="C365" s="117">
        <f t="shared" si="1"/>
        <v>0.01605304205</v>
      </c>
      <c r="D365" s="47">
        <v>191.0</v>
      </c>
      <c r="E365" s="118">
        <f t="shared" si="2"/>
        <v>0.0001959446636</v>
      </c>
    </row>
    <row r="366">
      <c r="A366" s="119">
        <f t="shared" si="3"/>
        <v>365</v>
      </c>
      <c r="B366" s="50">
        <v>64201.0</v>
      </c>
      <c r="C366" s="117">
        <f t="shared" si="1"/>
        <v>0.01580004833</v>
      </c>
      <c r="D366" s="47">
        <v>190.0</v>
      </c>
      <c r="E366" s="118">
        <f t="shared" si="2"/>
        <v>0.0001949187753</v>
      </c>
    </row>
    <row r="367">
      <c r="A367" s="119">
        <f t="shared" si="3"/>
        <v>366</v>
      </c>
      <c r="B367" s="50">
        <v>63958.0</v>
      </c>
      <c r="C367" s="117">
        <f t="shared" si="1"/>
        <v>0.01574024534</v>
      </c>
      <c r="D367" s="47">
        <v>189.0</v>
      </c>
      <c r="E367" s="118">
        <f t="shared" si="2"/>
        <v>0.000193892887</v>
      </c>
    </row>
    <row r="368">
      <c r="A368" s="119">
        <f t="shared" si="3"/>
        <v>367</v>
      </c>
      <c r="B368" s="50">
        <v>63798.0</v>
      </c>
      <c r="C368" s="117">
        <f t="shared" si="1"/>
        <v>0.01570086889</v>
      </c>
      <c r="D368" s="47">
        <v>189.0</v>
      </c>
      <c r="E368" s="118">
        <f t="shared" si="2"/>
        <v>0.000193892887</v>
      </c>
    </row>
    <row r="369">
      <c r="A369" s="119">
        <f t="shared" si="3"/>
        <v>368</v>
      </c>
      <c r="B369" s="50">
        <v>63768.0</v>
      </c>
      <c r="C369" s="117">
        <f t="shared" si="1"/>
        <v>0.01569348581</v>
      </c>
      <c r="D369" s="47">
        <v>184.0</v>
      </c>
      <c r="E369" s="118">
        <f t="shared" si="2"/>
        <v>0.0001887634455</v>
      </c>
    </row>
    <row r="370">
      <c r="A370" s="119">
        <f t="shared" si="3"/>
        <v>369</v>
      </c>
      <c r="B370" s="50">
        <v>63660.0</v>
      </c>
      <c r="C370" s="117">
        <f t="shared" si="1"/>
        <v>0.0156669067</v>
      </c>
      <c r="D370" s="47">
        <v>183.0</v>
      </c>
      <c r="E370" s="118">
        <f t="shared" si="2"/>
        <v>0.0001877375573</v>
      </c>
    </row>
    <row r="371">
      <c r="A371" s="119">
        <f t="shared" si="3"/>
        <v>370</v>
      </c>
      <c r="B371" s="50">
        <v>63505.0</v>
      </c>
      <c r="C371" s="117">
        <f t="shared" si="1"/>
        <v>0.01562876076</v>
      </c>
      <c r="D371" s="47">
        <v>183.0</v>
      </c>
      <c r="E371" s="118">
        <f t="shared" si="2"/>
        <v>0.0001877375573</v>
      </c>
    </row>
    <row r="372">
      <c r="A372" s="119">
        <f t="shared" si="3"/>
        <v>371</v>
      </c>
      <c r="B372" s="50">
        <v>63319.0</v>
      </c>
      <c r="C372" s="117">
        <f t="shared" si="1"/>
        <v>0.01558298563</v>
      </c>
      <c r="D372" s="47">
        <v>182.0</v>
      </c>
      <c r="E372" s="118">
        <f t="shared" si="2"/>
        <v>0.000186711669</v>
      </c>
    </row>
    <row r="373">
      <c r="A373" s="119">
        <f t="shared" si="3"/>
        <v>372</v>
      </c>
      <c r="B373" s="50">
        <v>62744.0</v>
      </c>
      <c r="C373" s="117">
        <f t="shared" si="1"/>
        <v>0.0154414765</v>
      </c>
      <c r="D373" s="47">
        <v>181.0</v>
      </c>
      <c r="E373" s="118">
        <f t="shared" si="2"/>
        <v>0.0001856857807</v>
      </c>
    </row>
    <row r="374">
      <c r="A374" s="119">
        <f t="shared" si="3"/>
        <v>373</v>
      </c>
      <c r="B374" s="50">
        <v>62399.0</v>
      </c>
      <c r="C374" s="117">
        <f t="shared" si="1"/>
        <v>0.01535657102</v>
      </c>
      <c r="D374" s="47">
        <v>181.0</v>
      </c>
      <c r="E374" s="118">
        <f t="shared" si="2"/>
        <v>0.0001856857807</v>
      </c>
    </row>
    <row r="375">
      <c r="A375" s="119">
        <f t="shared" si="3"/>
        <v>374</v>
      </c>
      <c r="B375" s="50">
        <v>62353.0</v>
      </c>
      <c r="C375" s="117">
        <f t="shared" si="1"/>
        <v>0.01534525029</v>
      </c>
      <c r="D375" s="47">
        <v>180.0</v>
      </c>
      <c r="E375" s="118">
        <f t="shared" si="2"/>
        <v>0.0001846598924</v>
      </c>
    </row>
    <row r="376">
      <c r="A376" s="119">
        <f t="shared" si="3"/>
        <v>375</v>
      </c>
      <c r="B376" s="50">
        <v>62279.0</v>
      </c>
      <c r="C376" s="117">
        <f t="shared" si="1"/>
        <v>0.01532703868</v>
      </c>
      <c r="D376" s="47">
        <v>180.0</v>
      </c>
      <c r="E376" s="118">
        <f t="shared" si="2"/>
        <v>0.0001846598924</v>
      </c>
    </row>
    <row r="377">
      <c r="A377" s="119">
        <f t="shared" si="3"/>
        <v>376</v>
      </c>
      <c r="B377" s="50">
        <v>61739.0</v>
      </c>
      <c r="C377" s="117">
        <f t="shared" si="1"/>
        <v>0.01519414315</v>
      </c>
      <c r="D377" s="47">
        <v>180.0</v>
      </c>
      <c r="E377" s="118">
        <f t="shared" si="2"/>
        <v>0.0001846598924</v>
      </c>
    </row>
    <row r="378">
      <c r="A378" s="119">
        <f t="shared" si="3"/>
        <v>377</v>
      </c>
      <c r="B378" s="50">
        <v>61735.0</v>
      </c>
      <c r="C378" s="117">
        <f t="shared" si="1"/>
        <v>0.01519315873</v>
      </c>
      <c r="D378" s="47">
        <v>177.0</v>
      </c>
      <c r="E378" s="118">
        <f t="shared" si="2"/>
        <v>0.0001815822275</v>
      </c>
    </row>
    <row r="379">
      <c r="A379" s="119">
        <f t="shared" si="3"/>
        <v>378</v>
      </c>
      <c r="B379" s="50">
        <v>61617.0</v>
      </c>
      <c r="C379" s="117">
        <f t="shared" si="1"/>
        <v>0.0151641186</v>
      </c>
      <c r="D379" s="47">
        <v>175.0</v>
      </c>
      <c r="E379" s="118">
        <f t="shared" si="2"/>
        <v>0.0001795304509</v>
      </c>
    </row>
    <row r="380">
      <c r="A380" s="119">
        <f t="shared" si="3"/>
        <v>379</v>
      </c>
      <c r="B380" s="50">
        <v>61244.0</v>
      </c>
      <c r="C380" s="117">
        <f t="shared" si="1"/>
        <v>0.01507232224</v>
      </c>
      <c r="D380" s="47">
        <f>122+53</f>
        <v>175</v>
      </c>
      <c r="E380" s="118">
        <f t="shared" si="2"/>
        <v>0.0001795304509</v>
      </c>
    </row>
    <row r="381">
      <c r="A381" s="119">
        <f t="shared" si="3"/>
        <v>380</v>
      </c>
      <c r="B381" s="50">
        <v>61201.0</v>
      </c>
      <c r="C381" s="117">
        <f t="shared" si="1"/>
        <v>0.01506173982</v>
      </c>
      <c r="D381" s="47">
        <v>175.0</v>
      </c>
      <c r="E381" s="118">
        <f t="shared" si="2"/>
        <v>0.0001795304509</v>
      </c>
    </row>
    <row r="382">
      <c r="A382" s="119">
        <f t="shared" si="3"/>
        <v>381</v>
      </c>
      <c r="B382" s="50">
        <v>60877.0</v>
      </c>
      <c r="C382" s="117">
        <f t="shared" si="1"/>
        <v>0.0149820025</v>
      </c>
      <c r="D382" s="47">
        <v>175.0</v>
      </c>
      <c r="E382" s="118">
        <f t="shared" si="2"/>
        <v>0.0001795304509</v>
      </c>
    </row>
    <row r="383">
      <c r="A383" s="119">
        <f t="shared" si="3"/>
        <v>382</v>
      </c>
      <c r="B383" s="50">
        <v>60710.0</v>
      </c>
      <c r="C383" s="117">
        <f t="shared" si="1"/>
        <v>0.01494090333</v>
      </c>
      <c r="D383" s="47">
        <v>175.0</v>
      </c>
      <c r="E383" s="118">
        <f t="shared" si="2"/>
        <v>0.0001795304509</v>
      </c>
    </row>
    <row r="384">
      <c r="A384" s="119">
        <f t="shared" si="3"/>
        <v>383</v>
      </c>
      <c r="B384" s="50">
        <v>60488.0</v>
      </c>
      <c r="C384" s="117">
        <f t="shared" si="1"/>
        <v>0.0148862685</v>
      </c>
      <c r="D384" s="47">
        <v>174.0</v>
      </c>
      <c r="E384" s="118">
        <f t="shared" si="2"/>
        <v>0.0001785045626</v>
      </c>
    </row>
    <row r="385">
      <c r="A385" s="119">
        <f t="shared" si="3"/>
        <v>384</v>
      </c>
      <c r="B385" s="50">
        <v>60068.0</v>
      </c>
      <c r="C385" s="117">
        <f t="shared" si="1"/>
        <v>0.0147829053</v>
      </c>
      <c r="D385" s="47">
        <v>170.0</v>
      </c>
      <c r="E385" s="118">
        <f t="shared" si="2"/>
        <v>0.0001744010095</v>
      </c>
    </row>
    <row r="386">
      <c r="A386" s="119">
        <f t="shared" si="3"/>
        <v>385</v>
      </c>
      <c r="B386" s="50">
        <v>60042.0</v>
      </c>
      <c r="C386" s="117">
        <f t="shared" si="1"/>
        <v>0.01477650663</v>
      </c>
      <c r="D386" s="47">
        <v>167.0</v>
      </c>
      <c r="E386" s="118">
        <f t="shared" si="2"/>
        <v>0.0001713233446</v>
      </c>
    </row>
    <row r="387">
      <c r="A387" s="119">
        <f t="shared" si="3"/>
        <v>386</v>
      </c>
      <c r="B387" s="50">
        <v>59722.0</v>
      </c>
      <c r="C387" s="117">
        <f t="shared" si="1"/>
        <v>0.01469775372</v>
      </c>
      <c r="D387" s="47">
        <v>161.0</v>
      </c>
      <c r="E387" s="118">
        <f t="shared" si="2"/>
        <v>0.0001651680149</v>
      </c>
    </row>
    <row r="388">
      <c r="A388" s="119">
        <f t="shared" si="3"/>
        <v>387</v>
      </c>
      <c r="B388" s="50">
        <v>59653.0</v>
      </c>
      <c r="C388" s="117">
        <f t="shared" si="1"/>
        <v>0.01468077263</v>
      </c>
      <c r="D388" s="47">
        <v>159.0</v>
      </c>
      <c r="E388" s="118">
        <f t="shared" si="2"/>
        <v>0.0001631162383</v>
      </c>
    </row>
    <row r="389">
      <c r="A389" s="119">
        <f t="shared" si="3"/>
        <v>388</v>
      </c>
      <c r="B389" s="19">
        <v>59527.0</v>
      </c>
      <c r="C389" s="117">
        <f t="shared" si="1"/>
        <v>0.01464976367</v>
      </c>
      <c r="D389" s="47">
        <v>159.0</v>
      </c>
      <c r="E389" s="118">
        <f t="shared" si="2"/>
        <v>0.0001631162383</v>
      </c>
    </row>
    <row r="390">
      <c r="A390" s="119">
        <f t="shared" si="3"/>
        <v>389</v>
      </c>
      <c r="B390" s="50">
        <v>59393.0</v>
      </c>
      <c r="C390" s="117">
        <f t="shared" si="1"/>
        <v>0.01461678589</v>
      </c>
      <c r="D390" s="47">
        <v>157.0</v>
      </c>
      <c r="E390" s="118">
        <f t="shared" si="2"/>
        <v>0.0001610644617</v>
      </c>
    </row>
    <row r="391">
      <c r="A391" s="119">
        <f t="shared" si="3"/>
        <v>390</v>
      </c>
      <c r="B391" s="50">
        <v>59229.0</v>
      </c>
      <c r="C391" s="117">
        <f t="shared" si="1"/>
        <v>0.01457642502</v>
      </c>
      <c r="D391" s="47">
        <v>157.0</v>
      </c>
      <c r="E391" s="118">
        <f t="shared" si="2"/>
        <v>0.0001610644617</v>
      </c>
    </row>
    <row r="392">
      <c r="A392" s="119">
        <f t="shared" si="3"/>
        <v>391</v>
      </c>
      <c r="B392" s="50">
        <v>59168.0</v>
      </c>
      <c r="C392" s="117">
        <f t="shared" si="1"/>
        <v>0.01456141275</v>
      </c>
      <c r="D392" s="47">
        <v>154.0</v>
      </c>
      <c r="E392" s="118">
        <f t="shared" si="2"/>
        <v>0.0001579867968</v>
      </c>
    </row>
    <row r="393">
      <c r="A393" s="119">
        <f t="shared" si="3"/>
        <v>392</v>
      </c>
      <c r="B393" s="19">
        <v>59142.0</v>
      </c>
      <c r="C393" s="117">
        <f t="shared" si="1"/>
        <v>0.01455501407</v>
      </c>
      <c r="D393" s="47">
        <v>151.0</v>
      </c>
      <c r="E393" s="118">
        <f t="shared" si="2"/>
        <v>0.0001549091319</v>
      </c>
    </row>
    <row r="394">
      <c r="A394" s="119">
        <f t="shared" si="3"/>
        <v>393</v>
      </c>
      <c r="B394" s="50">
        <v>58663.0</v>
      </c>
      <c r="C394" s="117">
        <f t="shared" si="1"/>
        <v>0.01443713081</v>
      </c>
      <c r="D394" s="47">
        <v>150.0</v>
      </c>
      <c r="E394" s="118">
        <f t="shared" si="2"/>
        <v>0.0001538832437</v>
      </c>
    </row>
    <row r="395">
      <c r="A395" s="119">
        <f t="shared" si="3"/>
        <v>394</v>
      </c>
      <c r="B395" s="50">
        <v>58620.0</v>
      </c>
      <c r="C395" s="117">
        <f t="shared" si="1"/>
        <v>0.01442654839</v>
      </c>
      <c r="D395" s="22">
        <v>150.0</v>
      </c>
      <c r="E395" s="118">
        <f t="shared" si="2"/>
        <v>0.0001538832437</v>
      </c>
    </row>
    <row r="396">
      <c r="A396" s="119">
        <f t="shared" si="3"/>
        <v>395</v>
      </c>
      <c r="B396" s="50">
        <v>58362.0</v>
      </c>
      <c r="C396" s="117">
        <f t="shared" si="1"/>
        <v>0.01436305386</v>
      </c>
      <c r="D396" s="47">
        <v>150.0</v>
      </c>
      <c r="E396" s="118">
        <f t="shared" si="2"/>
        <v>0.0001538832437</v>
      </c>
    </row>
    <row r="397">
      <c r="A397" s="119">
        <f t="shared" si="3"/>
        <v>396</v>
      </c>
      <c r="B397" s="50">
        <v>58328.0</v>
      </c>
      <c r="C397" s="117">
        <f t="shared" si="1"/>
        <v>0.01435468636</v>
      </c>
      <c r="D397" s="47">
        <f>135+14</f>
        <v>149</v>
      </c>
      <c r="E397" s="118">
        <f t="shared" si="2"/>
        <v>0.0001528573554</v>
      </c>
    </row>
    <row r="398">
      <c r="A398" s="119">
        <f t="shared" si="3"/>
        <v>397</v>
      </c>
      <c r="B398" s="19">
        <v>58311.0</v>
      </c>
      <c r="C398" s="117">
        <f t="shared" si="1"/>
        <v>0.01435050262</v>
      </c>
      <c r="D398" s="47">
        <f>75+74</f>
        <v>149</v>
      </c>
      <c r="E398" s="118">
        <f t="shared" si="2"/>
        <v>0.0001528573554</v>
      </c>
    </row>
    <row r="399">
      <c r="A399" s="119">
        <f t="shared" si="3"/>
        <v>398</v>
      </c>
      <c r="B399" s="50">
        <v>58247.0</v>
      </c>
      <c r="C399" s="117">
        <f t="shared" si="1"/>
        <v>0.01433475203</v>
      </c>
      <c r="D399" s="47">
        <v>148.0</v>
      </c>
      <c r="E399" s="118">
        <f t="shared" si="2"/>
        <v>0.0001518314671</v>
      </c>
    </row>
    <row r="400">
      <c r="A400" s="119">
        <f t="shared" si="3"/>
        <v>399</v>
      </c>
      <c r="B400" s="50">
        <v>58142.0</v>
      </c>
      <c r="C400" s="117">
        <f t="shared" si="1"/>
        <v>0.01430891124</v>
      </c>
      <c r="D400" s="47">
        <v>147.0</v>
      </c>
      <c r="E400" s="118">
        <f t="shared" si="2"/>
        <v>0.0001508055788</v>
      </c>
    </row>
    <row r="401">
      <c r="A401" s="119">
        <f t="shared" si="3"/>
        <v>400</v>
      </c>
      <c r="B401" s="50">
        <v>58055.0</v>
      </c>
      <c r="C401" s="117">
        <f t="shared" si="1"/>
        <v>0.01428750029</v>
      </c>
      <c r="D401" s="47">
        <v>146.0</v>
      </c>
      <c r="E401" s="118">
        <f t="shared" si="2"/>
        <v>0.0001497796905</v>
      </c>
    </row>
    <row r="402">
      <c r="A402" s="119">
        <f t="shared" si="3"/>
        <v>401</v>
      </c>
      <c r="B402" s="50">
        <v>58027.0</v>
      </c>
      <c r="C402" s="117">
        <f t="shared" si="1"/>
        <v>0.01428060941</v>
      </c>
      <c r="D402" s="47">
        <v>145.0</v>
      </c>
      <c r="E402" s="118">
        <f t="shared" si="2"/>
        <v>0.0001487538022</v>
      </c>
    </row>
    <row r="403">
      <c r="A403" s="119">
        <f t="shared" si="3"/>
        <v>402</v>
      </c>
      <c r="B403" s="50">
        <v>58009.0</v>
      </c>
      <c r="C403" s="117">
        <f t="shared" si="1"/>
        <v>0.01427617956</v>
      </c>
      <c r="D403" s="47">
        <v>144.0</v>
      </c>
      <c r="E403" s="118">
        <f t="shared" si="2"/>
        <v>0.0001477279139</v>
      </c>
    </row>
    <row r="404">
      <c r="A404" s="119">
        <f t="shared" si="3"/>
        <v>403</v>
      </c>
      <c r="B404" s="50">
        <v>57898.0</v>
      </c>
      <c r="C404" s="117">
        <f t="shared" si="1"/>
        <v>0.01424886214</v>
      </c>
      <c r="D404" s="47">
        <v>143.0</v>
      </c>
      <c r="E404" s="118">
        <f t="shared" si="2"/>
        <v>0.0001467020256</v>
      </c>
    </row>
    <row r="405">
      <c r="A405" s="119">
        <f t="shared" si="3"/>
        <v>404</v>
      </c>
      <c r="B405" s="50">
        <v>57697.0</v>
      </c>
      <c r="C405" s="117">
        <f t="shared" si="1"/>
        <v>0.01419939547</v>
      </c>
      <c r="D405" s="47">
        <v>141.0</v>
      </c>
      <c r="E405" s="118">
        <f t="shared" si="2"/>
        <v>0.000144650249</v>
      </c>
    </row>
    <row r="406">
      <c r="A406" s="119">
        <f t="shared" si="3"/>
        <v>405</v>
      </c>
      <c r="B406" s="50">
        <v>57427.0</v>
      </c>
      <c r="C406" s="117">
        <f t="shared" si="1"/>
        <v>0.01413294771</v>
      </c>
      <c r="D406" s="47">
        <v>140.0</v>
      </c>
      <c r="E406" s="118">
        <f t="shared" si="2"/>
        <v>0.0001436243607</v>
      </c>
    </row>
    <row r="407">
      <c r="A407" s="119">
        <f t="shared" si="3"/>
        <v>406</v>
      </c>
      <c r="B407" s="50">
        <v>57312.0</v>
      </c>
      <c r="C407" s="117">
        <f t="shared" si="1"/>
        <v>0.01410464588</v>
      </c>
      <c r="D407" s="47">
        <v>139.0</v>
      </c>
      <c r="E407" s="118">
        <f t="shared" si="2"/>
        <v>0.0001425984725</v>
      </c>
    </row>
    <row r="408">
      <c r="A408" s="119">
        <f t="shared" si="3"/>
        <v>407</v>
      </c>
      <c r="B408" s="50">
        <v>57130.0</v>
      </c>
      <c r="C408" s="117">
        <f t="shared" si="1"/>
        <v>0.01405985516</v>
      </c>
      <c r="D408" s="47">
        <v>135.0</v>
      </c>
      <c r="E408" s="118">
        <f t="shared" si="2"/>
        <v>0.0001384949193</v>
      </c>
    </row>
    <row r="409">
      <c r="A409" s="119">
        <f t="shared" si="3"/>
        <v>408</v>
      </c>
      <c r="B409" s="50">
        <v>56714.0</v>
      </c>
      <c r="C409" s="117">
        <f t="shared" si="1"/>
        <v>0.01395747638</v>
      </c>
      <c r="D409" s="47">
        <v>135.0</v>
      </c>
      <c r="E409" s="118">
        <f t="shared" si="2"/>
        <v>0.0001384949193</v>
      </c>
    </row>
    <row r="410">
      <c r="A410" s="119">
        <f t="shared" si="3"/>
        <v>409</v>
      </c>
      <c r="B410" s="50">
        <v>56673.0</v>
      </c>
      <c r="C410" s="117">
        <f t="shared" si="1"/>
        <v>0.01394738617</v>
      </c>
      <c r="D410" s="47">
        <f>82+50</f>
        <v>132</v>
      </c>
      <c r="E410" s="118">
        <f t="shared" si="2"/>
        <v>0.0001354172544</v>
      </c>
    </row>
    <row r="411">
      <c r="A411" s="119">
        <f t="shared" si="3"/>
        <v>410</v>
      </c>
      <c r="B411" s="50">
        <v>56512.0</v>
      </c>
      <c r="C411" s="117">
        <f t="shared" si="1"/>
        <v>0.01390776361</v>
      </c>
      <c r="D411" s="47">
        <v>132.0</v>
      </c>
      <c r="E411" s="118">
        <f t="shared" si="2"/>
        <v>0.0001354172544</v>
      </c>
    </row>
    <row r="412">
      <c r="A412" s="119">
        <f t="shared" si="3"/>
        <v>411</v>
      </c>
      <c r="B412" s="19">
        <v>56223.0</v>
      </c>
      <c r="C412" s="117">
        <f t="shared" si="1"/>
        <v>0.01383663989</v>
      </c>
      <c r="D412" s="47">
        <v>132.0</v>
      </c>
      <c r="E412" s="118">
        <f t="shared" si="2"/>
        <v>0.0001354172544</v>
      </c>
    </row>
    <row r="413">
      <c r="A413" s="119">
        <f t="shared" si="3"/>
        <v>412</v>
      </c>
      <c r="B413" s="50">
        <v>56141.0</v>
      </c>
      <c r="C413" s="117">
        <f t="shared" si="1"/>
        <v>0.01381645946</v>
      </c>
      <c r="D413" s="47">
        <v>130.0</v>
      </c>
      <c r="E413" s="118">
        <f t="shared" si="2"/>
        <v>0.0001333654778</v>
      </c>
    </row>
    <row r="414">
      <c r="A414" s="119">
        <f t="shared" si="3"/>
        <v>413</v>
      </c>
      <c r="B414" s="23">
        <v>56109.0</v>
      </c>
      <c r="C414" s="117">
        <f t="shared" si="1"/>
        <v>0.01380858417</v>
      </c>
      <c r="D414" s="47">
        <v>130.0</v>
      </c>
      <c r="E414" s="118">
        <f t="shared" si="2"/>
        <v>0.0001333654778</v>
      </c>
    </row>
    <row r="415">
      <c r="A415" s="119">
        <f t="shared" si="3"/>
        <v>414</v>
      </c>
      <c r="B415" s="19">
        <v>55999.0</v>
      </c>
      <c r="C415" s="117">
        <f t="shared" si="1"/>
        <v>0.01378151285</v>
      </c>
      <c r="D415" s="47">
        <v>130.0</v>
      </c>
      <c r="E415" s="118">
        <f t="shared" si="2"/>
        <v>0.0001333654778</v>
      </c>
    </row>
    <row r="416">
      <c r="A416" s="119">
        <f t="shared" si="3"/>
        <v>415</v>
      </c>
      <c r="B416" s="50">
        <v>55813.0</v>
      </c>
      <c r="C416" s="117">
        <f t="shared" si="1"/>
        <v>0.01373573773</v>
      </c>
      <c r="D416" s="47">
        <v>130.0</v>
      </c>
      <c r="E416" s="118">
        <f t="shared" si="2"/>
        <v>0.0001333654778</v>
      </c>
    </row>
    <row r="417">
      <c r="A417" s="119">
        <f t="shared" si="3"/>
        <v>416</v>
      </c>
      <c r="B417" s="50">
        <v>55608.0</v>
      </c>
      <c r="C417" s="117">
        <f t="shared" si="1"/>
        <v>0.01368528664</v>
      </c>
      <c r="D417" s="47">
        <v>129.0</v>
      </c>
      <c r="E417" s="118">
        <f t="shared" si="2"/>
        <v>0.0001323395895</v>
      </c>
    </row>
    <row r="418">
      <c r="A418" s="119">
        <f t="shared" si="3"/>
        <v>417</v>
      </c>
      <c r="B418" s="19">
        <v>55307.0</v>
      </c>
      <c r="C418" s="117">
        <f t="shared" si="1"/>
        <v>0.01361120969</v>
      </c>
      <c r="D418" s="47">
        <v>128.0</v>
      </c>
      <c r="E418" s="118">
        <f t="shared" si="2"/>
        <v>0.0001313137013</v>
      </c>
    </row>
    <row r="419">
      <c r="A419" s="119">
        <f t="shared" si="3"/>
        <v>418</v>
      </c>
      <c r="B419" s="50">
        <v>55245.0</v>
      </c>
      <c r="C419" s="117">
        <f t="shared" si="1"/>
        <v>0.01359595131</v>
      </c>
      <c r="D419" s="47">
        <v>125.0</v>
      </c>
      <c r="E419" s="118">
        <f t="shared" si="2"/>
        <v>0.0001282360364</v>
      </c>
    </row>
    <row r="420">
      <c r="A420" s="119">
        <f t="shared" si="3"/>
        <v>419</v>
      </c>
      <c r="B420" s="50">
        <v>54280.0</v>
      </c>
      <c r="C420" s="117">
        <f t="shared" si="1"/>
        <v>0.01335846207</v>
      </c>
      <c r="D420" s="47">
        <v>125.0</v>
      </c>
      <c r="E420" s="118">
        <f t="shared" si="2"/>
        <v>0.0001282360364</v>
      </c>
    </row>
    <row r="421">
      <c r="A421" s="119">
        <f t="shared" si="3"/>
        <v>420</v>
      </c>
      <c r="B421" s="50">
        <v>54265.0</v>
      </c>
      <c r="C421" s="117">
        <f t="shared" si="1"/>
        <v>0.01335477053</v>
      </c>
      <c r="D421" s="47">
        <v>125.0</v>
      </c>
      <c r="E421" s="118">
        <f t="shared" si="2"/>
        <v>0.0001282360364</v>
      </c>
    </row>
    <row r="422">
      <c r="A422" s="119">
        <f t="shared" si="3"/>
        <v>421</v>
      </c>
      <c r="B422" s="50">
        <v>54090.0</v>
      </c>
      <c r="C422" s="117">
        <f t="shared" si="1"/>
        <v>0.01331170253</v>
      </c>
      <c r="D422" s="47">
        <v>125.0</v>
      </c>
      <c r="E422" s="118">
        <f t="shared" si="2"/>
        <v>0.0001282360364</v>
      </c>
    </row>
    <row r="423">
      <c r="A423" s="119">
        <f t="shared" si="3"/>
        <v>422</v>
      </c>
      <c r="B423" s="19">
        <v>54006.0</v>
      </c>
      <c r="C423" s="117">
        <f t="shared" si="1"/>
        <v>0.0132910299</v>
      </c>
      <c r="D423" s="47">
        <v>125.0</v>
      </c>
      <c r="E423" s="118">
        <f t="shared" si="2"/>
        <v>0.0001282360364</v>
      </c>
    </row>
    <row r="424">
      <c r="A424" s="119">
        <f t="shared" si="3"/>
        <v>423</v>
      </c>
      <c r="B424" s="50">
        <v>53930.0</v>
      </c>
      <c r="C424" s="117">
        <f t="shared" si="1"/>
        <v>0.01327232608</v>
      </c>
      <c r="D424" s="47">
        <v>125.0</v>
      </c>
      <c r="E424" s="118">
        <f t="shared" si="2"/>
        <v>0.0001282360364</v>
      </c>
    </row>
    <row r="425">
      <c r="A425" s="119">
        <f t="shared" si="3"/>
        <v>424</v>
      </c>
      <c r="B425" s="50">
        <v>53889.0</v>
      </c>
      <c r="C425" s="117">
        <f t="shared" si="1"/>
        <v>0.01326223586</v>
      </c>
      <c r="D425" s="47">
        <v>123.0</v>
      </c>
      <c r="E425" s="118">
        <f t="shared" si="2"/>
        <v>0.0001261842598</v>
      </c>
    </row>
    <row r="426">
      <c r="A426" s="119">
        <f t="shared" si="3"/>
        <v>425</v>
      </c>
      <c r="B426" s="50">
        <v>53406.0</v>
      </c>
      <c r="C426" s="117">
        <f t="shared" si="1"/>
        <v>0.01314336819</v>
      </c>
      <c r="D426" s="47">
        <v>122.0</v>
      </c>
      <c r="E426" s="118">
        <f t="shared" si="2"/>
        <v>0.0001251583715</v>
      </c>
    </row>
    <row r="427">
      <c r="A427" s="119">
        <f t="shared" si="3"/>
        <v>426</v>
      </c>
      <c r="B427" s="50">
        <v>53377.0</v>
      </c>
      <c r="C427" s="117">
        <f t="shared" si="1"/>
        <v>0.01313623121</v>
      </c>
      <c r="D427" s="47">
        <v>121.0</v>
      </c>
      <c r="E427" s="118">
        <f t="shared" si="2"/>
        <v>0.0001241324832</v>
      </c>
    </row>
    <row r="428">
      <c r="A428" s="119">
        <f t="shared" si="3"/>
        <v>427</v>
      </c>
      <c r="B428" s="50">
        <v>53192.0</v>
      </c>
      <c r="C428" s="117">
        <f t="shared" si="1"/>
        <v>0.01309070219</v>
      </c>
      <c r="D428" s="47">
        <v>120.0</v>
      </c>
      <c r="E428" s="118">
        <f t="shared" si="2"/>
        <v>0.0001231065949</v>
      </c>
    </row>
    <row r="429">
      <c r="A429" s="119">
        <f t="shared" si="3"/>
        <v>428</v>
      </c>
      <c r="B429" s="50">
        <v>53167.0</v>
      </c>
      <c r="C429" s="117">
        <f t="shared" si="1"/>
        <v>0.01308454961</v>
      </c>
      <c r="D429" s="47">
        <v>120.0</v>
      </c>
      <c r="E429" s="118">
        <f t="shared" si="2"/>
        <v>0.0001231065949</v>
      </c>
    </row>
    <row r="430">
      <c r="A430" s="119">
        <f t="shared" si="3"/>
        <v>429</v>
      </c>
      <c r="B430" s="50">
        <v>53166.0</v>
      </c>
      <c r="C430" s="117">
        <f t="shared" si="1"/>
        <v>0.01308430351</v>
      </c>
      <c r="D430" s="47">
        <v>120.0</v>
      </c>
      <c r="E430" s="118">
        <f t="shared" si="2"/>
        <v>0.0001231065949</v>
      </c>
    </row>
    <row r="431">
      <c r="A431" s="119">
        <f t="shared" si="3"/>
        <v>430</v>
      </c>
      <c r="B431" s="50">
        <v>53137.0</v>
      </c>
      <c r="C431" s="117">
        <f t="shared" si="1"/>
        <v>0.01307716653</v>
      </c>
      <c r="D431" s="47">
        <v>117.0</v>
      </c>
      <c r="E431" s="118">
        <f t="shared" si="2"/>
        <v>0.00012002893</v>
      </c>
    </row>
    <row r="432">
      <c r="A432" s="119">
        <f t="shared" si="3"/>
        <v>431</v>
      </c>
      <c r="B432" s="50">
        <v>53110.0</v>
      </c>
      <c r="C432" s="117">
        <f t="shared" si="1"/>
        <v>0.01307052175</v>
      </c>
      <c r="D432" s="47">
        <v>117.0</v>
      </c>
      <c r="E432" s="118">
        <f t="shared" si="2"/>
        <v>0.00012002893</v>
      </c>
    </row>
    <row r="433">
      <c r="A433" s="119">
        <f t="shared" si="3"/>
        <v>432</v>
      </c>
      <c r="B433" s="50">
        <v>52907.0</v>
      </c>
      <c r="C433" s="117">
        <f t="shared" si="1"/>
        <v>0.01302056288</v>
      </c>
      <c r="D433" s="47">
        <v>115.0</v>
      </c>
      <c r="E433" s="118">
        <f t="shared" si="2"/>
        <v>0.0001179771535</v>
      </c>
    </row>
    <row r="434">
      <c r="A434" s="119">
        <f t="shared" si="3"/>
        <v>433</v>
      </c>
      <c r="B434" s="50">
        <v>52849.0</v>
      </c>
      <c r="C434" s="117">
        <f t="shared" si="1"/>
        <v>0.01300628891</v>
      </c>
      <c r="D434" s="47">
        <v>115.0</v>
      </c>
      <c r="E434" s="118">
        <f t="shared" si="2"/>
        <v>0.0001179771535</v>
      </c>
    </row>
    <row r="435">
      <c r="A435" s="119">
        <f t="shared" si="3"/>
        <v>434</v>
      </c>
      <c r="B435" s="50">
        <v>52810.0</v>
      </c>
      <c r="C435" s="117">
        <f t="shared" si="1"/>
        <v>0.0129966909</v>
      </c>
      <c r="D435" s="47">
        <v>115.0</v>
      </c>
      <c r="E435" s="118">
        <f t="shared" si="2"/>
        <v>0.0001179771535</v>
      </c>
    </row>
    <row r="436">
      <c r="A436" s="119">
        <f t="shared" si="3"/>
        <v>435</v>
      </c>
      <c r="B436" s="19">
        <v>52747.0</v>
      </c>
      <c r="C436" s="117">
        <f t="shared" si="1"/>
        <v>0.01298118642</v>
      </c>
      <c r="D436" s="47">
        <v>115.0</v>
      </c>
      <c r="E436" s="118">
        <f t="shared" si="2"/>
        <v>0.0001179771535</v>
      </c>
    </row>
    <row r="437">
      <c r="A437" s="119">
        <f t="shared" si="3"/>
        <v>436</v>
      </c>
      <c r="B437" s="50">
        <v>52632.0</v>
      </c>
      <c r="C437" s="117">
        <f t="shared" si="1"/>
        <v>0.0129528846</v>
      </c>
      <c r="D437" s="47">
        <v>115.0</v>
      </c>
      <c r="E437" s="118">
        <f t="shared" si="2"/>
        <v>0.0001179771535</v>
      </c>
    </row>
    <row r="438">
      <c r="A438" s="119">
        <f t="shared" si="3"/>
        <v>437</v>
      </c>
      <c r="B438" s="50">
        <v>52608.0</v>
      </c>
      <c r="C438" s="117">
        <f t="shared" si="1"/>
        <v>0.01294697813</v>
      </c>
      <c r="D438" s="47">
        <v>114.0</v>
      </c>
      <c r="E438" s="118">
        <f t="shared" si="2"/>
        <v>0.0001169512652</v>
      </c>
    </row>
    <row r="439">
      <c r="A439" s="119">
        <f t="shared" si="3"/>
        <v>438</v>
      </c>
      <c r="B439" s="50">
        <v>52536.0</v>
      </c>
      <c r="C439" s="117">
        <f t="shared" si="1"/>
        <v>0.01292925872</v>
      </c>
      <c r="D439" s="47">
        <v>113.0</v>
      </c>
      <c r="E439" s="118">
        <f t="shared" si="2"/>
        <v>0.0001159253769</v>
      </c>
    </row>
    <row r="440">
      <c r="A440" s="119">
        <f t="shared" si="3"/>
        <v>439</v>
      </c>
      <c r="B440" s="50">
        <v>52502.0</v>
      </c>
      <c r="C440" s="117">
        <f t="shared" si="1"/>
        <v>0.01292089123</v>
      </c>
      <c r="D440" s="47">
        <v>110.0</v>
      </c>
      <c r="E440" s="118">
        <f t="shared" si="2"/>
        <v>0.000112847712</v>
      </c>
    </row>
    <row r="441">
      <c r="A441" s="119">
        <f t="shared" si="3"/>
        <v>440</v>
      </c>
      <c r="B441" s="50">
        <v>52335.0</v>
      </c>
      <c r="C441" s="117">
        <f t="shared" si="1"/>
        <v>0.01287979205</v>
      </c>
      <c r="D441" s="47">
        <v>110.0</v>
      </c>
      <c r="E441" s="118">
        <f t="shared" si="2"/>
        <v>0.000112847712</v>
      </c>
    </row>
    <row r="442">
      <c r="A442" s="119">
        <f t="shared" si="3"/>
        <v>441</v>
      </c>
      <c r="B442" s="50">
        <v>52250.0</v>
      </c>
      <c r="C442" s="117">
        <f t="shared" si="1"/>
        <v>0.01285887331</v>
      </c>
      <c r="D442" s="47">
        <v>110.0</v>
      </c>
      <c r="E442" s="118">
        <f t="shared" si="2"/>
        <v>0.000112847712</v>
      </c>
    </row>
    <row r="443">
      <c r="A443" s="119">
        <f t="shared" si="3"/>
        <v>442</v>
      </c>
      <c r="B443" s="50">
        <v>52165.0</v>
      </c>
      <c r="C443" s="117">
        <f t="shared" si="1"/>
        <v>0.01283795457</v>
      </c>
      <c r="D443" s="22">
        <v>110.0</v>
      </c>
      <c r="E443" s="118">
        <f t="shared" si="2"/>
        <v>0.000112847712</v>
      </c>
    </row>
    <row r="444">
      <c r="A444" s="119">
        <f t="shared" si="3"/>
        <v>443</v>
      </c>
      <c r="B444" s="50">
        <v>52147.0</v>
      </c>
      <c r="C444" s="117">
        <f t="shared" si="1"/>
        <v>0.01283352472</v>
      </c>
      <c r="D444" s="47">
        <v>110.0</v>
      </c>
      <c r="E444" s="118">
        <f t="shared" si="2"/>
        <v>0.000112847712</v>
      </c>
    </row>
    <row r="445">
      <c r="A445" s="119">
        <f t="shared" si="3"/>
        <v>444</v>
      </c>
      <c r="B445" s="50">
        <v>52098.0</v>
      </c>
      <c r="C445" s="117">
        <f t="shared" si="1"/>
        <v>0.01282146568</v>
      </c>
      <c r="D445" s="47">
        <v>110.0</v>
      </c>
      <c r="E445" s="118">
        <f t="shared" si="2"/>
        <v>0.000112847712</v>
      </c>
    </row>
    <row r="446">
      <c r="A446" s="119">
        <f t="shared" si="3"/>
        <v>445</v>
      </c>
      <c r="B446" s="50">
        <v>51951.0</v>
      </c>
      <c r="C446" s="117">
        <f t="shared" si="1"/>
        <v>0.01278528856</v>
      </c>
      <c r="D446" s="47">
        <v>110.0</v>
      </c>
      <c r="E446" s="118">
        <f t="shared" si="2"/>
        <v>0.000112847712</v>
      </c>
    </row>
    <row r="447">
      <c r="A447" s="119">
        <f t="shared" si="3"/>
        <v>446</v>
      </c>
      <c r="B447" s="50">
        <v>51832.0</v>
      </c>
      <c r="C447" s="117">
        <f t="shared" si="1"/>
        <v>0.01275600233</v>
      </c>
      <c r="D447" s="47">
        <v>109.0</v>
      </c>
      <c r="E447" s="118">
        <f t="shared" si="2"/>
        <v>0.0001118218237</v>
      </c>
    </row>
    <row r="448">
      <c r="A448" s="119">
        <f t="shared" si="3"/>
        <v>447</v>
      </c>
      <c r="B448" s="50">
        <v>51821.0</v>
      </c>
      <c r="C448" s="117">
        <f t="shared" si="1"/>
        <v>0.01275329519</v>
      </c>
      <c r="D448" s="47">
        <v>108.0</v>
      </c>
      <c r="E448" s="118">
        <f t="shared" si="2"/>
        <v>0.0001107959354</v>
      </c>
    </row>
    <row r="449">
      <c r="A449" s="119">
        <f t="shared" si="3"/>
        <v>448</v>
      </c>
      <c r="B449" s="50">
        <v>51796.0</v>
      </c>
      <c r="C449" s="117">
        <f t="shared" si="1"/>
        <v>0.01274714262</v>
      </c>
      <c r="D449" s="47">
        <v>108.0</v>
      </c>
      <c r="E449" s="118">
        <f t="shared" si="2"/>
        <v>0.0001107959354</v>
      </c>
    </row>
    <row r="450">
      <c r="A450" s="119">
        <f t="shared" si="3"/>
        <v>449</v>
      </c>
      <c r="B450" s="50">
        <v>51782.0</v>
      </c>
      <c r="C450" s="117">
        <f t="shared" si="1"/>
        <v>0.01274369718</v>
      </c>
      <c r="D450" s="47">
        <v>108.0</v>
      </c>
      <c r="E450" s="118">
        <f t="shared" si="2"/>
        <v>0.0001107959354</v>
      </c>
    </row>
    <row r="451">
      <c r="A451" s="119">
        <f t="shared" si="3"/>
        <v>450</v>
      </c>
      <c r="B451" s="50">
        <v>51653.0</v>
      </c>
      <c r="C451" s="117">
        <f t="shared" si="1"/>
        <v>0.01271194992</v>
      </c>
      <c r="D451" s="47">
        <v>107.0</v>
      </c>
      <c r="E451" s="118">
        <f t="shared" si="2"/>
        <v>0.0001097700471</v>
      </c>
    </row>
    <row r="452">
      <c r="A452" s="119">
        <f t="shared" si="3"/>
        <v>451</v>
      </c>
      <c r="B452" s="50">
        <v>51631.0</v>
      </c>
      <c r="C452" s="117">
        <f t="shared" si="1"/>
        <v>0.01270653565</v>
      </c>
      <c r="D452" s="47">
        <v>106.0</v>
      </c>
      <c r="E452" s="118">
        <f t="shared" si="2"/>
        <v>0.0001087441588</v>
      </c>
    </row>
    <row r="453">
      <c r="A453" s="119">
        <f t="shared" si="3"/>
        <v>452</v>
      </c>
      <c r="B453" s="50">
        <v>51424.0</v>
      </c>
      <c r="C453" s="117">
        <f t="shared" si="1"/>
        <v>0.01265559237</v>
      </c>
      <c r="D453" s="47">
        <v>106.0</v>
      </c>
      <c r="E453" s="118">
        <f t="shared" si="2"/>
        <v>0.0001087441588</v>
      </c>
    </row>
    <row r="454">
      <c r="A454" s="119">
        <f t="shared" si="3"/>
        <v>453</v>
      </c>
      <c r="B454" s="50">
        <v>51413.0</v>
      </c>
      <c r="C454" s="117">
        <f t="shared" si="1"/>
        <v>0.01265288524</v>
      </c>
      <c r="D454" s="47">
        <v>105.0</v>
      </c>
      <c r="E454" s="118">
        <f t="shared" si="2"/>
        <v>0.0001077182706</v>
      </c>
    </row>
    <row r="455">
      <c r="A455" s="119">
        <f t="shared" si="3"/>
        <v>454</v>
      </c>
      <c r="B455" s="50">
        <v>51308.0</v>
      </c>
      <c r="C455" s="117">
        <f t="shared" si="1"/>
        <v>0.01262704444</v>
      </c>
      <c r="D455" s="47">
        <v>105.0</v>
      </c>
      <c r="E455" s="118">
        <f t="shared" si="2"/>
        <v>0.0001077182706</v>
      </c>
    </row>
    <row r="456">
      <c r="A456" s="119">
        <f t="shared" si="3"/>
        <v>455</v>
      </c>
      <c r="B456" s="50">
        <v>51269.0</v>
      </c>
      <c r="C456" s="117">
        <f t="shared" si="1"/>
        <v>0.01261744643</v>
      </c>
      <c r="D456" s="47">
        <v>105.0</v>
      </c>
      <c r="E456" s="118">
        <f t="shared" si="2"/>
        <v>0.0001077182706</v>
      </c>
    </row>
    <row r="457">
      <c r="A457" s="119">
        <f t="shared" si="3"/>
        <v>456</v>
      </c>
      <c r="B457" s="50">
        <v>51252.0</v>
      </c>
      <c r="C457" s="117">
        <f t="shared" si="1"/>
        <v>0.01261326268</v>
      </c>
      <c r="D457" s="47">
        <v>105.0</v>
      </c>
      <c r="E457" s="118">
        <f t="shared" si="2"/>
        <v>0.0001077182706</v>
      </c>
    </row>
    <row r="458">
      <c r="A458" s="119">
        <f t="shared" si="3"/>
        <v>457</v>
      </c>
      <c r="B458" s="50">
        <v>51023.0</v>
      </c>
      <c r="C458" s="117">
        <f t="shared" si="1"/>
        <v>0.01255690513</v>
      </c>
      <c r="D458" s="47">
        <v>104.0</v>
      </c>
      <c r="E458" s="118">
        <f t="shared" si="2"/>
        <v>0.0001066923823</v>
      </c>
    </row>
    <row r="459">
      <c r="A459" s="119">
        <f t="shared" si="3"/>
        <v>458</v>
      </c>
      <c r="B459" s="50">
        <v>51020.0</v>
      </c>
      <c r="C459" s="117">
        <f t="shared" si="1"/>
        <v>0.01255616682</v>
      </c>
      <c r="D459" s="47">
        <v>104.0</v>
      </c>
      <c r="E459" s="118">
        <f t="shared" si="2"/>
        <v>0.0001066923823</v>
      </c>
    </row>
    <row r="460">
      <c r="A460" s="119">
        <f t="shared" si="3"/>
        <v>459</v>
      </c>
      <c r="B460" s="23">
        <v>50963.0</v>
      </c>
      <c r="C460" s="117">
        <f t="shared" si="1"/>
        <v>0.01254213896</v>
      </c>
      <c r="D460" s="47">
        <v>103.0</v>
      </c>
      <c r="E460" s="118">
        <f t="shared" si="2"/>
        <v>0.000105666494</v>
      </c>
    </row>
    <row r="461">
      <c r="A461" s="119">
        <f t="shared" si="3"/>
        <v>460</v>
      </c>
      <c r="B461" s="50">
        <v>50900.0</v>
      </c>
      <c r="C461" s="117">
        <f t="shared" si="1"/>
        <v>0.01252663448</v>
      </c>
      <c r="D461" s="47">
        <v>103.0</v>
      </c>
      <c r="E461" s="118">
        <f t="shared" si="2"/>
        <v>0.000105666494</v>
      </c>
    </row>
    <row r="462">
      <c r="A462" s="119">
        <f t="shared" si="3"/>
        <v>461</v>
      </c>
      <c r="B462" s="50">
        <v>50833.0</v>
      </c>
      <c r="C462" s="117">
        <f t="shared" si="1"/>
        <v>0.01251014559</v>
      </c>
      <c r="D462" s="47">
        <v>102.0</v>
      </c>
      <c r="E462" s="118">
        <f t="shared" si="2"/>
        <v>0.0001046406057</v>
      </c>
    </row>
    <row r="463">
      <c r="A463" s="119">
        <f t="shared" si="3"/>
        <v>462</v>
      </c>
      <c r="B463" s="50">
        <v>50615.0</v>
      </c>
      <c r="C463" s="117">
        <f t="shared" si="1"/>
        <v>0.01245649517</v>
      </c>
      <c r="D463" s="47">
        <v>102.0</v>
      </c>
      <c r="E463" s="118">
        <f t="shared" si="2"/>
        <v>0.0001046406057</v>
      </c>
    </row>
    <row r="464">
      <c r="A464" s="119">
        <f t="shared" si="3"/>
        <v>463</v>
      </c>
      <c r="B464" s="50">
        <v>50520.0</v>
      </c>
      <c r="C464" s="117">
        <f t="shared" si="1"/>
        <v>0.0124331154</v>
      </c>
      <c r="D464" s="47">
        <v>101.0</v>
      </c>
      <c r="E464" s="118">
        <f t="shared" si="2"/>
        <v>0.0001036147174</v>
      </c>
    </row>
    <row r="465">
      <c r="A465" s="119">
        <f t="shared" si="3"/>
        <v>464</v>
      </c>
      <c r="B465" s="50">
        <v>50513.0</v>
      </c>
      <c r="C465" s="117">
        <f t="shared" si="1"/>
        <v>0.01243139268</v>
      </c>
      <c r="D465" s="47">
        <v>100.0</v>
      </c>
      <c r="E465" s="118">
        <f t="shared" si="2"/>
        <v>0.0001025888291</v>
      </c>
    </row>
    <row r="466">
      <c r="A466" s="119">
        <f t="shared" si="3"/>
        <v>465</v>
      </c>
      <c r="B466" s="50">
        <v>50461.0</v>
      </c>
      <c r="C466" s="117">
        <f t="shared" si="1"/>
        <v>0.01241859533</v>
      </c>
      <c r="D466" s="47">
        <v>100.0</v>
      </c>
      <c r="E466" s="118">
        <f t="shared" si="2"/>
        <v>0.0001025888291</v>
      </c>
    </row>
    <row r="467">
      <c r="A467" s="119">
        <f t="shared" si="3"/>
        <v>466</v>
      </c>
      <c r="B467" s="50">
        <v>50427.0</v>
      </c>
      <c r="C467" s="117">
        <f t="shared" si="1"/>
        <v>0.01241022784</v>
      </c>
      <c r="D467" s="47">
        <v>100.0</v>
      </c>
      <c r="E467" s="118">
        <f t="shared" si="2"/>
        <v>0.0001025888291</v>
      </c>
    </row>
    <row r="468">
      <c r="A468" s="119">
        <f t="shared" si="3"/>
        <v>467</v>
      </c>
      <c r="B468" s="50">
        <v>50425.0</v>
      </c>
      <c r="C468" s="117">
        <f t="shared" si="1"/>
        <v>0.01240973563</v>
      </c>
      <c r="D468" s="47">
        <v>100.0</v>
      </c>
      <c r="E468" s="118">
        <f t="shared" si="2"/>
        <v>0.0001025888291</v>
      </c>
    </row>
    <row r="469">
      <c r="A469" s="119">
        <f t="shared" si="3"/>
        <v>468</v>
      </c>
      <c r="B469" s="50">
        <v>50424.0</v>
      </c>
      <c r="C469" s="117">
        <f t="shared" si="1"/>
        <v>0.01240948953</v>
      </c>
      <c r="D469" s="47">
        <v>100.0</v>
      </c>
      <c r="E469" s="118">
        <f t="shared" si="2"/>
        <v>0.0001025888291</v>
      </c>
    </row>
    <row r="470">
      <c r="A470" s="119">
        <f t="shared" si="3"/>
        <v>469</v>
      </c>
      <c r="B470" s="50">
        <v>50219.0</v>
      </c>
      <c r="C470" s="117">
        <f t="shared" si="1"/>
        <v>0.01235903845</v>
      </c>
      <c r="D470" s="47">
        <f>84+15</f>
        <v>99</v>
      </c>
      <c r="E470" s="118">
        <f t="shared" si="2"/>
        <v>0.0001015629408</v>
      </c>
    </row>
    <row r="471">
      <c r="A471" s="119">
        <f t="shared" si="3"/>
        <v>470</v>
      </c>
      <c r="B471" s="50">
        <v>50208.0</v>
      </c>
      <c r="C471" s="117">
        <f t="shared" si="1"/>
        <v>0.01235633132</v>
      </c>
      <c r="D471" s="47">
        <v>99.0</v>
      </c>
      <c r="E471" s="118">
        <f t="shared" si="2"/>
        <v>0.0001015629408</v>
      </c>
    </row>
    <row r="472">
      <c r="A472" s="119">
        <f t="shared" si="3"/>
        <v>471</v>
      </c>
      <c r="B472" s="23">
        <v>50181.0</v>
      </c>
      <c r="C472" s="117">
        <f t="shared" si="1"/>
        <v>0.01234968654</v>
      </c>
      <c r="D472" s="47">
        <v>99.0</v>
      </c>
      <c r="E472" s="118">
        <f t="shared" si="2"/>
        <v>0.0001015629408</v>
      </c>
    </row>
    <row r="473">
      <c r="A473" s="119">
        <f t="shared" si="3"/>
        <v>472</v>
      </c>
      <c r="B473" s="50">
        <v>50020.0</v>
      </c>
      <c r="C473" s="117">
        <f t="shared" si="1"/>
        <v>0.01231006398</v>
      </c>
      <c r="D473" s="47">
        <v>99.0</v>
      </c>
      <c r="E473" s="118">
        <f t="shared" si="2"/>
        <v>0.0001015629408</v>
      </c>
    </row>
    <row r="474">
      <c r="A474" s="119">
        <f t="shared" si="3"/>
        <v>473</v>
      </c>
      <c r="B474" s="50">
        <v>49916.0</v>
      </c>
      <c r="C474" s="117">
        <f t="shared" si="1"/>
        <v>0.01228446929</v>
      </c>
      <c r="D474" s="47">
        <v>98.0</v>
      </c>
      <c r="E474" s="118">
        <f t="shared" si="2"/>
        <v>0.0001005370525</v>
      </c>
    </row>
    <row r="475">
      <c r="A475" s="119">
        <f t="shared" si="3"/>
        <v>474</v>
      </c>
      <c r="B475" s="50">
        <v>49852.0</v>
      </c>
      <c r="C475" s="117">
        <f t="shared" si="1"/>
        <v>0.0122687187</v>
      </c>
      <c r="D475" s="47">
        <v>98.0</v>
      </c>
      <c r="E475" s="118">
        <f t="shared" si="2"/>
        <v>0.0001005370525</v>
      </c>
    </row>
    <row r="476">
      <c r="A476" s="119">
        <f t="shared" si="3"/>
        <v>475</v>
      </c>
      <c r="B476" s="50">
        <v>49729.0</v>
      </c>
      <c r="C476" s="117">
        <f t="shared" si="1"/>
        <v>0.01223844806</v>
      </c>
      <c r="D476" s="47">
        <v>98.0</v>
      </c>
      <c r="E476" s="118">
        <f t="shared" si="2"/>
        <v>0.0001005370525</v>
      </c>
    </row>
    <row r="477">
      <c r="A477" s="119">
        <f t="shared" si="3"/>
        <v>476</v>
      </c>
      <c r="B477" s="50">
        <v>49520.0</v>
      </c>
      <c r="C477" s="117">
        <f t="shared" si="1"/>
        <v>0.01218701256</v>
      </c>
      <c r="D477" s="47">
        <f>77+21</f>
        <v>98</v>
      </c>
      <c r="E477" s="118">
        <f t="shared" si="2"/>
        <v>0.0001005370525</v>
      </c>
    </row>
    <row r="478">
      <c r="A478" s="119">
        <f t="shared" si="3"/>
        <v>477</v>
      </c>
      <c r="B478" s="50">
        <v>49453.0</v>
      </c>
      <c r="C478" s="117">
        <f t="shared" si="1"/>
        <v>0.01217052367</v>
      </c>
      <c r="D478" s="47">
        <v>97.0</v>
      </c>
      <c r="E478" s="118">
        <f t="shared" si="2"/>
        <v>0.00009951116423</v>
      </c>
    </row>
    <row r="479">
      <c r="A479" s="119">
        <f t="shared" si="3"/>
        <v>478</v>
      </c>
      <c r="B479" s="50">
        <v>49227.0</v>
      </c>
      <c r="C479" s="117">
        <f t="shared" si="1"/>
        <v>0.01211490443</v>
      </c>
      <c r="D479" s="47">
        <v>97.0</v>
      </c>
      <c r="E479" s="118">
        <f t="shared" si="2"/>
        <v>0.00009951116423</v>
      </c>
    </row>
    <row r="480">
      <c r="A480" s="119">
        <f t="shared" si="3"/>
        <v>479</v>
      </c>
      <c r="B480" s="50">
        <v>49162.0</v>
      </c>
      <c r="C480" s="117">
        <f t="shared" si="1"/>
        <v>0.01209890775</v>
      </c>
      <c r="D480" s="47">
        <f>82+15</f>
        <v>97</v>
      </c>
      <c r="E480" s="118">
        <f t="shared" si="2"/>
        <v>0.00009951116423</v>
      </c>
    </row>
    <row r="481">
      <c r="A481" s="119">
        <f t="shared" si="3"/>
        <v>480</v>
      </c>
      <c r="B481" s="50">
        <v>49118.0</v>
      </c>
      <c r="C481" s="117">
        <f t="shared" si="1"/>
        <v>0.01208807922</v>
      </c>
      <c r="D481" s="47">
        <v>96.0</v>
      </c>
      <c r="E481" s="118">
        <f t="shared" si="2"/>
        <v>0.00009848527594</v>
      </c>
    </row>
    <row r="482">
      <c r="A482" s="119">
        <f t="shared" si="3"/>
        <v>481</v>
      </c>
      <c r="B482" s="50">
        <v>48998.0</v>
      </c>
      <c r="C482" s="117">
        <f t="shared" si="1"/>
        <v>0.01205854688</v>
      </c>
      <c r="D482" s="47">
        <v>95.0</v>
      </c>
      <c r="E482" s="118">
        <f t="shared" si="2"/>
        <v>0.00009745938765</v>
      </c>
    </row>
    <row r="483">
      <c r="A483" s="119">
        <f t="shared" si="3"/>
        <v>482</v>
      </c>
      <c r="B483" s="50">
        <v>48793.0</v>
      </c>
      <c r="C483" s="117">
        <f t="shared" si="1"/>
        <v>0.0120080958</v>
      </c>
      <c r="D483" s="47">
        <v>95.0</v>
      </c>
      <c r="E483" s="118">
        <f t="shared" si="2"/>
        <v>0.00009745938765</v>
      </c>
    </row>
    <row r="484">
      <c r="A484" s="119">
        <f t="shared" si="3"/>
        <v>483</v>
      </c>
      <c r="B484" s="19">
        <v>48597.0</v>
      </c>
      <c r="C484" s="117">
        <f t="shared" si="1"/>
        <v>0.01195985964</v>
      </c>
      <c r="D484" s="47">
        <v>95.0</v>
      </c>
      <c r="E484" s="118">
        <f t="shared" si="2"/>
        <v>0.00009745938765</v>
      </c>
    </row>
    <row r="485">
      <c r="A485" s="119">
        <f t="shared" si="3"/>
        <v>484</v>
      </c>
      <c r="B485" s="50">
        <v>48534.0</v>
      </c>
      <c r="C485" s="117">
        <f t="shared" si="1"/>
        <v>0.01194435516</v>
      </c>
      <c r="D485" s="47">
        <v>94.0</v>
      </c>
      <c r="E485" s="118">
        <f t="shared" si="2"/>
        <v>0.00009643349936</v>
      </c>
    </row>
    <row r="486">
      <c r="A486" s="119">
        <f t="shared" si="3"/>
        <v>485</v>
      </c>
      <c r="B486" s="50">
        <v>48499.0</v>
      </c>
      <c r="C486" s="117">
        <f t="shared" si="1"/>
        <v>0.01193574156</v>
      </c>
      <c r="D486" s="47">
        <v>93.0</v>
      </c>
      <c r="E486" s="118">
        <f t="shared" si="2"/>
        <v>0.00009540761107</v>
      </c>
    </row>
    <row r="487">
      <c r="A487" s="119">
        <f t="shared" si="3"/>
        <v>486</v>
      </c>
      <c r="B487" s="50">
        <v>48490.0</v>
      </c>
      <c r="C487" s="117">
        <f t="shared" si="1"/>
        <v>0.01193352664</v>
      </c>
      <c r="D487" s="47">
        <v>92.0</v>
      </c>
      <c r="E487" s="118">
        <f t="shared" si="2"/>
        <v>0.00009438172277</v>
      </c>
    </row>
    <row r="488">
      <c r="A488" s="119">
        <f t="shared" si="3"/>
        <v>487</v>
      </c>
      <c r="B488" s="50">
        <v>48333.0</v>
      </c>
      <c r="C488" s="117">
        <f t="shared" si="1"/>
        <v>0.01189488849</v>
      </c>
      <c r="D488" s="47">
        <v>90.0</v>
      </c>
      <c r="E488" s="118">
        <f t="shared" si="2"/>
        <v>0.00009232994619</v>
      </c>
    </row>
    <row r="489">
      <c r="A489" s="119">
        <f t="shared" si="3"/>
        <v>488</v>
      </c>
      <c r="B489" s="50">
        <v>48157.0</v>
      </c>
      <c r="C489" s="117">
        <f t="shared" si="1"/>
        <v>0.01185157439</v>
      </c>
      <c r="D489" s="47">
        <v>90.0</v>
      </c>
      <c r="E489" s="118">
        <f t="shared" si="2"/>
        <v>0.00009232994619</v>
      </c>
    </row>
    <row r="490">
      <c r="A490" s="119">
        <f t="shared" si="3"/>
        <v>489</v>
      </c>
      <c r="B490" s="50">
        <v>48148.0</v>
      </c>
      <c r="C490" s="117">
        <f t="shared" si="1"/>
        <v>0.01184935947</v>
      </c>
      <c r="D490" s="47">
        <v>90.0</v>
      </c>
      <c r="E490" s="118">
        <f t="shared" si="2"/>
        <v>0.00009232994619</v>
      </c>
    </row>
    <row r="491">
      <c r="A491" s="119">
        <f t="shared" si="3"/>
        <v>490</v>
      </c>
      <c r="B491" s="50">
        <v>47989.0</v>
      </c>
      <c r="C491" s="117">
        <f t="shared" si="1"/>
        <v>0.01181022912</v>
      </c>
      <c r="D491" s="47">
        <v>90.0</v>
      </c>
      <c r="E491" s="118">
        <f t="shared" si="2"/>
        <v>0.00009232994619</v>
      </c>
    </row>
    <row r="492">
      <c r="A492" s="119">
        <f t="shared" si="3"/>
        <v>491</v>
      </c>
      <c r="B492" s="23">
        <v>47965.0</v>
      </c>
      <c r="C492" s="117">
        <f t="shared" si="1"/>
        <v>0.01180432265</v>
      </c>
      <c r="D492" s="47">
        <v>90.0</v>
      </c>
      <c r="E492" s="118">
        <f t="shared" si="2"/>
        <v>0.00009232994619</v>
      </c>
    </row>
    <row r="493">
      <c r="A493" s="119">
        <f t="shared" si="3"/>
        <v>492</v>
      </c>
      <c r="B493" s="50">
        <v>47935.0</v>
      </c>
      <c r="C493" s="117">
        <f t="shared" si="1"/>
        <v>0.01179693956</v>
      </c>
      <c r="D493" s="47">
        <v>90.0</v>
      </c>
      <c r="E493" s="118">
        <f t="shared" si="2"/>
        <v>0.00009232994619</v>
      </c>
    </row>
    <row r="494">
      <c r="A494" s="119">
        <f t="shared" si="3"/>
        <v>493</v>
      </c>
      <c r="B494" s="50">
        <v>47844.0</v>
      </c>
      <c r="C494" s="117">
        <f t="shared" si="1"/>
        <v>0.01177454421</v>
      </c>
      <c r="D494" s="47">
        <v>90.0</v>
      </c>
      <c r="E494" s="118">
        <f t="shared" si="2"/>
        <v>0.00009232994619</v>
      </c>
    </row>
    <row r="495">
      <c r="A495" s="119">
        <f t="shared" si="3"/>
        <v>494</v>
      </c>
      <c r="B495" s="23">
        <v>47820.0</v>
      </c>
      <c r="C495" s="117">
        <f t="shared" si="1"/>
        <v>0.01176863774</v>
      </c>
      <c r="D495" s="47">
        <v>89.0</v>
      </c>
      <c r="E495" s="118">
        <f t="shared" si="2"/>
        <v>0.0000913040579</v>
      </c>
    </row>
    <row r="496">
      <c r="A496" s="119">
        <f t="shared" si="3"/>
        <v>495</v>
      </c>
      <c r="B496" s="50">
        <v>47752.0</v>
      </c>
      <c r="C496" s="117">
        <f t="shared" si="1"/>
        <v>0.01175190274</v>
      </c>
      <c r="D496" s="47">
        <v>88.0</v>
      </c>
      <c r="E496" s="118">
        <f t="shared" si="2"/>
        <v>0.00009027816961</v>
      </c>
    </row>
    <row r="497">
      <c r="A497" s="119">
        <f t="shared" si="3"/>
        <v>496</v>
      </c>
      <c r="B497" s="50">
        <v>47733.0</v>
      </c>
      <c r="C497" s="117">
        <f t="shared" si="1"/>
        <v>0.01174722679</v>
      </c>
      <c r="D497" s="47">
        <v>88.0</v>
      </c>
      <c r="E497" s="118">
        <f t="shared" si="2"/>
        <v>0.00009027816961</v>
      </c>
    </row>
    <row r="498">
      <c r="A498" s="119">
        <f t="shared" si="3"/>
        <v>497</v>
      </c>
      <c r="B498" s="50">
        <v>47660.0</v>
      </c>
      <c r="C498" s="117">
        <f t="shared" si="1"/>
        <v>0.01172926128</v>
      </c>
      <c r="D498" s="47">
        <v>87.0</v>
      </c>
      <c r="E498" s="118">
        <f t="shared" si="2"/>
        <v>0.00008925228132</v>
      </c>
    </row>
    <row r="499">
      <c r="A499" s="119">
        <f t="shared" si="3"/>
        <v>498</v>
      </c>
      <c r="B499" s="50">
        <v>47631.0</v>
      </c>
      <c r="C499" s="117">
        <f t="shared" si="1"/>
        <v>0.0117221243</v>
      </c>
      <c r="D499" s="47">
        <v>87.0</v>
      </c>
      <c r="E499" s="118">
        <f t="shared" si="2"/>
        <v>0.00008925228132</v>
      </c>
    </row>
    <row r="500">
      <c r="A500" s="119">
        <f t="shared" si="3"/>
        <v>499</v>
      </c>
      <c r="B500" s="50">
        <v>47440.0</v>
      </c>
      <c r="C500" s="117">
        <f t="shared" si="1"/>
        <v>0.01167511866</v>
      </c>
      <c r="D500" s="47">
        <v>86.0</v>
      </c>
      <c r="E500" s="118">
        <f t="shared" si="2"/>
        <v>0.00008822639303</v>
      </c>
    </row>
    <row r="501">
      <c r="A501" s="119">
        <f t="shared" si="3"/>
        <v>500</v>
      </c>
      <c r="B501" s="50">
        <v>47343.0</v>
      </c>
      <c r="C501" s="117">
        <f t="shared" si="1"/>
        <v>0.01165124668</v>
      </c>
      <c r="D501" s="47">
        <v>85.0</v>
      </c>
      <c r="E501" s="118">
        <f t="shared" si="2"/>
        <v>0.00008720050474</v>
      </c>
    </row>
    <row r="502">
      <c r="A502" s="119">
        <f t="shared" si="3"/>
        <v>501</v>
      </c>
      <c r="B502" s="50">
        <v>47200.0</v>
      </c>
      <c r="C502" s="117">
        <f t="shared" si="1"/>
        <v>0.01161605398</v>
      </c>
      <c r="D502" s="47">
        <v>85.0</v>
      </c>
      <c r="E502" s="118">
        <f t="shared" si="2"/>
        <v>0.00008720050474</v>
      </c>
    </row>
    <row r="503">
      <c r="A503" s="119">
        <f t="shared" si="3"/>
        <v>502</v>
      </c>
      <c r="B503" s="50">
        <v>47190.0</v>
      </c>
      <c r="C503" s="117">
        <f t="shared" si="1"/>
        <v>0.01161359295</v>
      </c>
      <c r="D503" s="47">
        <v>85.0</v>
      </c>
      <c r="E503" s="118">
        <f t="shared" si="2"/>
        <v>0.00008720050474</v>
      </c>
    </row>
    <row r="504">
      <c r="A504" s="119">
        <f t="shared" si="3"/>
        <v>503</v>
      </c>
      <c r="B504" s="50">
        <v>47119.0</v>
      </c>
      <c r="C504" s="117">
        <f t="shared" si="1"/>
        <v>0.01159611965</v>
      </c>
      <c r="D504" s="47">
        <v>85.0</v>
      </c>
      <c r="E504" s="118">
        <f t="shared" si="2"/>
        <v>0.00008720050474</v>
      </c>
    </row>
    <row r="505">
      <c r="A505" s="119">
        <f t="shared" si="3"/>
        <v>504</v>
      </c>
      <c r="B505" s="50">
        <v>46999.0</v>
      </c>
      <c r="C505" s="117">
        <f t="shared" si="1"/>
        <v>0.01156658731</v>
      </c>
      <c r="D505" s="47">
        <v>85.0</v>
      </c>
      <c r="E505" s="118">
        <f t="shared" si="2"/>
        <v>0.00008720050474</v>
      </c>
    </row>
    <row r="506">
      <c r="A506" s="119">
        <f t="shared" si="3"/>
        <v>505</v>
      </c>
      <c r="B506" s="50">
        <v>46988.0</v>
      </c>
      <c r="C506" s="117">
        <f t="shared" si="1"/>
        <v>0.01156388018</v>
      </c>
      <c r="D506" s="47">
        <v>84.0</v>
      </c>
      <c r="E506" s="118">
        <f t="shared" si="2"/>
        <v>0.00008617461645</v>
      </c>
    </row>
    <row r="507">
      <c r="A507" s="119">
        <f t="shared" si="3"/>
        <v>506</v>
      </c>
      <c r="B507" s="50">
        <v>46882.0</v>
      </c>
      <c r="C507" s="117">
        <f t="shared" si="1"/>
        <v>0.01153779327</v>
      </c>
      <c r="D507" s="47">
        <v>84.0</v>
      </c>
      <c r="E507" s="118">
        <f t="shared" si="2"/>
        <v>0.00008617461645</v>
      </c>
    </row>
    <row r="508">
      <c r="A508" s="119">
        <f t="shared" si="3"/>
        <v>507</v>
      </c>
      <c r="B508" s="50">
        <v>46857.0</v>
      </c>
      <c r="C508" s="117">
        <f t="shared" si="1"/>
        <v>0.0115316407</v>
      </c>
      <c r="D508" s="47">
        <v>84.0</v>
      </c>
      <c r="E508" s="118">
        <f t="shared" si="2"/>
        <v>0.00008617461645</v>
      </c>
    </row>
    <row r="509">
      <c r="A509" s="119">
        <f t="shared" si="3"/>
        <v>508</v>
      </c>
      <c r="B509" s="19">
        <v>46726.0</v>
      </c>
      <c r="C509" s="117">
        <f t="shared" si="1"/>
        <v>0.01149940123</v>
      </c>
      <c r="D509" s="47">
        <f>73+11</f>
        <v>84</v>
      </c>
      <c r="E509" s="118">
        <f t="shared" si="2"/>
        <v>0.00008617461645</v>
      </c>
    </row>
    <row r="510">
      <c r="A510" s="119">
        <f t="shared" si="3"/>
        <v>509</v>
      </c>
      <c r="B510" s="50">
        <v>46705.0</v>
      </c>
      <c r="C510" s="117">
        <f t="shared" si="1"/>
        <v>0.01149423307</v>
      </c>
      <c r="D510" s="47">
        <v>83.0</v>
      </c>
      <c r="E510" s="118">
        <f t="shared" si="2"/>
        <v>0.00008514872815</v>
      </c>
    </row>
    <row r="511">
      <c r="A511" s="119">
        <f t="shared" si="3"/>
        <v>510</v>
      </c>
      <c r="B511" s="19">
        <v>46696.0</v>
      </c>
      <c r="C511" s="117">
        <f t="shared" si="1"/>
        <v>0.01149201815</v>
      </c>
      <c r="D511" s="47">
        <v>83.0</v>
      </c>
      <c r="E511" s="118">
        <f t="shared" si="2"/>
        <v>0.00008514872815</v>
      </c>
    </row>
    <row r="512">
      <c r="A512" s="119">
        <f t="shared" si="3"/>
        <v>511</v>
      </c>
      <c r="B512" s="50">
        <v>46673.0</v>
      </c>
      <c r="C512" s="117">
        <f t="shared" si="1"/>
        <v>0.01148635778</v>
      </c>
      <c r="D512" s="47">
        <v>82.0</v>
      </c>
      <c r="E512" s="118">
        <f t="shared" si="2"/>
        <v>0.00008412283986</v>
      </c>
    </row>
    <row r="513">
      <c r="A513" s="119">
        <f t="shared" si="3"/>
        <v>512</v>
      </c>
      <c r="B513" s="50">
        <v>46660.0</v>
      </c>
      <c r="C513" s="117">
        <f t="shared" si="1"/>
        <v>0.01148315844</v>
      </c>
      <c r="D513" s="47">
        <v>82.0</v>
      </c>
      <c r="E513" s="118">
        <f t="shared" si="2"/>
        <v>0.00008412283986</v>
      </c>
    </row>
    <row r="514">
      <c r="A514" s="119">
        <f t="shared" si="3"/>
        <v>513</v>
      </c>
      <c r="B514" s="50">
        <v>46304.0</v>
      </c>
      <c r="C514" s="117">
        <f t="shared" si="1"/>
        <v>0.01139554583</v>
      </c>
      <c r="D514" s="47">
        <v>82.0</v>
      </c>
      <c r="E514" s="118">
        <f t="shared" si="2"/>
        <v>0.00008412283986</v>
      </c>
    </row>
    <row r="515">
      <c r="A515" s="119">
        <f t="shared" si="3"/>
        <v>514</v>
      </c>
      <c r="B515" s="50">
        <v>46230.0</v>
      </c>
      <c r="C515" s="117">
        <f t="shared" si="1"/>
        <v>0.01137733422</v>
      </c>
      <c r="D515" s="47">
        <v>82.0</v>
      </c>
      <c r="E515" s="118">
        <f t="shared" si="2"/>
        <v>0.00008412283986</v>
      </c>
    </row>
    <row r="516">
      <c r="A516" s="119">
        <f t="shared" si="3"/>
        <v>515</v>
      </c>
      <c r="B516" s="50">
        <v>46196.0</v>
      </c>
      <c r="C516" s="117">
        <f t="shared" si="1"/>
        <v>0.01136896673</v>
      </c>
      <c r="D516" s="47">
        <v>81.0</v>
      </c>
      <c r="E516" s="118">
        <f t="shared" si="2"/>
        <v>0.00008309695157</v>
      </c>
    </row>
    <row r="517">
      <c r="A517" s="119">
        <f t="shared" si="3"/>
        <v>516</v>
      </c>
      <c r="B517" s="50">
        <v>46187.0</v>
      </c>
      <c r="C517" s="117">
        <f t="shared" si="1"/>
        <v>0.0113667518</v>
      </c>
      <c r="D517" s="120">
        <v>81.0</v>
      </c>
      <c r="E517" s="118">
        <f t="shared" si="2"/>
        <v>0.00008309695157</v>
      </c>
    </row>
    <row r="518">
      <c r="A518" s="119">
        <f t="shared" si="3"/>
        <v>517</v>
      </c>
      <c r="B518" s="50">
        <v>46166.0</v>
      </c>
      <c r="C518" s="117">
        <f t="shared" si="1"/>
        <v>0.01136158364</v>
      </c>
      <c r="D518" s="47">
        <v>81.0</v>
      </c>
      <c r="E518" s="118">
        <f t="shared" si="2"/>
        <v>0.00008309695157</v>
      </c>
    </row>
    <row r="519">
      <c r="A519" s="119">
        <f t="shared" si="3"/>
        <v>518</v>
      </c>
      <c r="B519" s="19">
        <v>46082.0</v>
      </c>
      <c r="C519" s="117">
        <f t="shared" si="1"/>
        <v>0.011340911</v>
      </c>
      <c r="D519" s="47">
        <f>43+37</f>
        <v>80</v>
      </c>
      <c r="E519" s="118">
        <f t="shared" si="2"/>
        <v>0.00008207106328</v>
      </c>
    </row>
    <row r="520">
      <c r="A520" s="119">
        <f t="shared" si="3"/>
        <v>519</v>
      </c>
      <c r="B520" s="50">
        <v>45938.0</v>
      </c>
      <c r="C520" s="117">
        <f t="shared" si="1"/>
        <v>0.0113054722</v>
      </c>
      <c r="D520" s="47">
        <v>80.0</v>
      </c>
      <c r="E520" s="118">
        <f t="shared" si="2"/>
        <v>0.00008207106328</v>
      </c>
    </row>
    <row r="521">
      <c r="A521" s="119">
        <f t="shared" si="3"/>
        <v>520</v>
      </c>
      <c r="B521" s="50">
        <v>45916.0</v>
      </c>
      <c r="C521" s="117">
        <f t="shared" si="1"/>
        <v>0.01130005793</v>
      </c>
      <c r="D521" s="47">
        <v>80.0</v>
      </c>
      <c r="E521" s="118">
        <f t="shared" si="2"/>
        <v>0.00008207106328</v>
      </c>
    </row>
    <row r="522">
      <c r="A522" s="119">
        <f t="shared" si="3"/>
        <v>521</v>
      </c>
      <c r="B522" s="50">
        <v>45812.0</v>
      </c>
      <c r="C522" s="117">
        <f t="shared" si="1"/>
        <v>0.01127446324</v>
      </c>
      <c r="D522" s="47">
        <v>80.0</v>
      </c>
      <c r="E522" s="118">
        <f t="shared" si="2"/>
        <v>0.00008207106328</v>
      </c>
    </row>
    <row r="523">
      <c r="A523" s="119">
        <f t="shared" si="3"/>
        <v>522</v>
      </c>
      <c r="B523" s="50">
        <v>45663.0</v>
      </c>
      <c r="C523" s="117">
        <f t="shared" si="1"/>
        <v>0.01123779391</v>
      </c>
      <c r="D523" s="47">
        <v>80.0</v>
      </c>
      <c r="E523" s="118">
        <f t="shared" si="2"/>
        <v>0.00008207106328</v>
      </c>
    </row>
    <row r="524">
      <c r="A524" s="119">
        <f t="shared" si="3"/>
        <v>523</v>
      </c>
      <c r="B524" s="50">
        <v>45638.0</v>
      </c>
      <c r="C524" s="117">
        <f t="shared" si="1"/>
        <v>0.01123164134</v>
      </c>
      <c r="D524" s="47">
        <v>80.0</v>
      </c>
      <c r="E524" s="118">
        <f t="shared" si="2"/>
        <v>0.00008207106328</v>
      </c>
    </row>
    <row r="525">
      <c r="A525" s="119">
        <f t="shared" si="3"/>
        <v>524</v>
      </c>
      <c r="B525" s="50">
        <v>45577.0</v>
      </c>
      <c r="C525" s="117">
        <f t="shared" si="1"/>
        <v>0.01121662907</v>
      </c>
      <c r="D525" s="47">
        <v>79.0</v>
      </c>
      <c r="E525" s="118">
        <f t="shared" si="2"/>
        <v>0.00008104517499</v>
      </c>
    </row>
    <row r="526">
      <c r="A526" s="119">
        <f t="shared" si="3"/>
        <v>525</v>
      </c>
      <c r="B526" s="50">
        <v>45519.0</v>
      </c>
      <c r="C526" s="117">
        <f t="shared" si="1"/>
        <v>0.01120235511</v>
      </c>
      <c r="D526" s="47">
        <f>64+15</f>
        <v>79</v>
      </c>
      <c r="E526" s="118">
        <f t="shared" si="2"/>
        <v>0.00008104517499</v>
      </c>
    </row>
    <row r="527">
      <c r="A527" s="119">
        <f t="shared" si="3"/>
        <v>526</v>
      </c>
      <c r="B527" s="50">
        <v>45057.0</v>
      </c>
      <c r="C527" s="117">
        <f t="shared" si="1"/>
        <v>0.01108865559</v>
      </c>
      <c r="D527" s="47">
        <v>79.0</v>
      </c>
      <c r="E527" s="118">
        <f t="shared" si="2"/>
        <v>0.00008104517499</v>
      </c>
    </row>
    <row r="528">
      <c r="A528" s="119">
        <f t="shared" si="3"/>
        <v>527</v>
      </c>
      <c r="B528" s="50">
        <v>44957.0</v>
      </c>
      <c r="C528" s="117">
        <f t="shared" si="1"/>
        <v>0.01106404531</v>
      </c>
      <c r="D528" s="47">
        <v>79.0</v>
      </c>
      <c r="E528" s="118">
        <f t="shared" si="2"/>
        <v>0.00008104517499</v>
      </c>
    </row>
    <row r="529">
      <c r="A529" s="119">
        <f t="shared" si="3"/>
        <v>528</v>
      </c>
      <c r="B529" s="50">
        <v>44898.0</v>
      </c>
      <c r="C529" s="117">
        <f t="shared" si="1"/>
        <v>0.01104952524</v>
      </c>
      <c r="D529" s="47">
        <v>79.0</v>
      </c>
      <c r="E529" s="118">
        <f t="shared" si="2"/>
        <v>0.00008104517499</v>
      </c>
    </row>
    <row r="530">
      <c r="A530" s="119">
        <f t="shared" si="3"/>
        <v>529</v>
      </c>
      <c r="B530" s="50">
        <v>44863.0</v>
      </c>
      <c r="C530" s="117">
        <f t="shared" si="1"/>
        <v>0.01104091164</v>
      </c>
      <c r="D530" s="47">
        <v>79.0</v>
      </c>
      <c r="E530" s="118">
        <f t="shared" si="2"/>
        <v>0.00008104517499</v>
      </c>
    </row>
    <row r="531">
      <c r="A531" s="119">
        <f t="shared" si="3"/>
        <v>530</v>
      </c>
      <c r="B531" s="50">
        <v>44835.0</v>
      </c>
      <c r="C531" s="117">
        <f t="shared" si="1"/>
        <v>0.01103402076</v>
      </c>
      <c r="D531" s="47">
        <v>78.0</v>
      </c>
      <c r="E531" s="118">
        <f t="shared" si="2"/>
        <v>0.0000800192867</v>
      </c>
    </row>
    <row r="532">
      <c r="A532" s="119">
        <f t="shared" si="3"/>
        <v>531</v>
      </c>
      <c r="B532" s="50">
        <v>44722.0</v>
      </c>
      <c r="C532" s="117">
        <f t="shared" si="1"/>
        <v>0.01100621114</v>
      </c>
      <c r="D532" s="47">
        <v>78.0</v>
      </c>
      <c r="E532" s="118">
        <f t="shared" si="2"/>
        <v>0.0000800192867</v>
      </c>
    </row>
    <row r="533">
      <c r="A533" s="119">
        <f t="shared" si="3"/>
        <v>532</v>
      </c>
      <c r="B533" s="50">
        <v>44671.0</v>
      </c>
      <c r="C533" s="117">
        <f t="shared" si="1"/>
        <v>0.0109936599</v>
      </c>
      <c r="D533" s="47">
        <v>77.0</v>
      </c>
      <c r="E533" s="118">
        <f t="shared" si="2"/>
        <v>0.00007899339841</v>
      </c>
    </row>
    <row r="534">
      <c r="A534" s="119">
        <f t="shared" si="3"/>
        <v>533</v>
      </c>
      <c r="B534" s="50">
        <v>44645.0</v>
      </c>
      <c r="C534" s="117">
        <f t="shared" si="1"/>
        <v>0.01098726122</v>
      </c>
      <c r="D534" s="47">
        <v>75.0</v>
      </c>
      <c r="E534" s="118">
        <f t="shared" si="2"/>
        <v>0.00007694162183</v>
      </c>
    </row>
    <row r="535">
      <c r="A535" s="119">
        <f t="shared" si="3"/>
        <v>534</v>
      </c>
      <c r="B535" s="50">
        <v>44627.0</v>
      </c>
      <c r="C535" s="117">
        <f t="shared" si="1"/>
        <v>0.01098283137</v>
      </c>
      <c r="D535" s="47">
        <v>75.0</v>
      </c>
      <c r="E535" s="118">
        <f t="shared" si="2"/>
        <v>0.00007694162183</v>
      </c>
    </row>
    <row r="536">
      <c r="A536" s="119">
        <f t="shared" si="3"/>
        <v>535</v>
      </c>
      <c r="B536" s="50">
        <v>44554.0</v>
      </c>
      <c r="C536" s="117">
        <f t="shared" si="1"/>
        <v>0.01096486587</v>
      </c>
      <c r="D536" s="47">
        <f>13+62</f>
        <v>75</v>
      </c>
      <c r="E536" s="118">
        <f t="shared" si="2"/>
        <v>0.00007694162183</v>
      </c>
    </row>
    <row r="537">
      <c r="A537" s="119">
        <f t="shared" si="3"/>
        <v>536</v>
      </c>
      <c r="B537" s="19">
        <v>44481.0</v>
      </c>
      <c r="C537" s="117">
        <f t="shared" si="1"/>
        <v>0.01094690036</v>
      </c>
      <c r="D537" s="47">
        <v>75.0</v>
      </c>
      <c r="E537" s="118">
        <f t="shared" si="2"/>
        <v>0.00007694162183</v>
      </c>
    </row>
    <row r="538">
      <c r="A538" s="119">
        <f t="shared" si="3"/>
        <v>537</v>
      </c>
      <c r="B538" s="50">
        <v>44477.0</v>
      </c>
      <c r="C538" s="117">
        <f t="shared" si="1"/>
        <v>0.01094591595</v>
      </c>
      <c r="D538" s="47">
        <v>75.0</v>
      </c>
      <c r="E538" s="118">
        <f t="shared" si="2"/>
        <v>0.00007694162183</v>
      </c>
    </row>
    <row r="539">
      <c r="A539" s="119">
        <f t="shared" si="3"/>
        <v>538</v>
      </c>
      <c r="B539" s="50">
        <v>44465.0</v>
      </c>
      <c r="C539" s="117">
        <f t="shared" si="1"/>
        <v>0.01094296271</v>
      </c>
      <c r="D539" s="47">
        <f>56+18</f>
        <v>74</v>
      </c>
      <c r="E539" s="118">
        <f t="shared" si="2"/>
        <v>0.00007591573354</v>
      </c>
    </row>
    <row r="540">
      <c r="A540" s="119">
        <f t="shared" si="3"/>
        <v>539</v>
      </c>
      <c r="B540" s="50">
        <v>44387.0</v>
      </c>
      <c r="C540" s="117">
        <f t="shared" si="1"/>
        <v>0.01092376669</v>
      </c>
      <c r="D540" s="47">
        <v>73.0</v>
      </c>
      <c r="E540" s="118">
        <f t="shared" si="2"/>
        <v>0.00007488984524</v>
      </c>
    </row>
    <row r="541">
      <c r="A541" s="119">
        <f t="shared" si="3"/>
        <v>540</v>
      </c>
      <c r="B541" s="19">
        <v>44286.0</v>
      </c>
      <c r="C541" s="117">
        <f t="shared" si="1"/>
        <v>0.01089891031</v>
      </c>
      <c r="D541" s="47">
        <v>73.0</v>
      </c>
      <c r="E541" s="118">
        <f t="shared" si="2"/>
        <v>0.00007488984524</v>
      </c>
    </row>
    <row r="542">
      <c r="A542" s="119">
        <f t="shared" si="3"/>
        <v>541</v>
      </c>
      <c r="B542" s="50">
        <v>44280.0</v>
      </c>
      <c r="C542" s="117">
        <f t="shared" si="1"/>
        <v>0.01089743369</v>
      </c>
      <c r="D542" s="47">
        <v>72.0</v>
      </c>
      <c r="E542" s="118">
        <f t="shared" si="2"/>
        <v>0.00007386395695</v>
      </c>
    </row>
    <row r="543">
      <c r="A543" s="119">
        <f t="shared" si="3"/>
        <v>542</v>
      </c>
      <c r="B543" s="50">
        <v>44239.0</v>
      </c>
      <c r="C543" s="117">
        <f t="shared" si="1"/>
        <v>0.01088734347</v>
      </c>
      <c r="D543" s="47">
        <f>55+16</f>
        <v>71</v>
      </c>
      <c r="E543" s="118">
        <f t="shared" si="2"/>
        <v>0.00007283806866</v>
      </c>
    </row>
    <row r="544">
      <c r="A544" s="119">
        <f t="shared" si="3"/>
        <v>543</v>
      </c>
      <c r="B544" s="50">
        <v>44191.0</v>
      </c>
      <c r="C544" s="117">
        <f t="shared" si="1"/>
        <v>0.01087553054</v>
      </c>
      <c r="D544" s="47">
        <f>11+59</f>
        <v>70</v>
      </c>
      <c r="E544" s="118">
        <f t="shared" si="2"/>
        <v>0.00007181218037</v>
      </c>
    </row>
    <row r="545">
      <c r="A545" s="119">
        <f t="shared" si="3"/>
        <v>544</v>
      </c>
      <c r="B545" s="50">
        <v>44185.0</v>
      </c>
      <c r="C545" s="117">
        <f t="shared" si="1"/>
        <v>0.01087405392</v>
      </c>
      <c r="D545" s="47">
        <f>55+15</f>
        <v>70</v>
      </c>
      <c r="E545" s="118">
        <f t="shared" si="2"/>
        <v>0.00007181218037</v>
      </c>
    </row>
    <row r="546">
      <c r="A546" s="119">
        <f t="shared" si="3"/>
        <v>545</v>
      </c>
      <c r="B546" s="50">
        <v>44147.0</v>
      </c>
      <c r="C546" s="117">
        <f t="shared" si="1"/>
        <v>0.01086470201</v>
      </c>
      <c r="D546" s="47">
        <v>70.0</v>
      </c>
      <c r="E546" s="118">
        <f t="shared" si="2"/>
        <v>0.00007181218037</v>
      </c>
    </row>
    <row r="547">
      <c r="A547" s="119">
        <f t="shared" si="3"/>
        <v>546</v>
      </c>
      <c r="B547" s="23">
        <v>44052.0</v>
      </c>
      <c r="C547" s="117">
        <f t="shared" si="1"/>
        <v>0.01084132224</v>
      </c>
      <c r="D547" s="47">
        <f>56+14</f>
        <v>70</v>
      </c>
      <c r="E547" s="118">
        <f t="shared" si="2"/>
        <v>0.00007181218037</v>
      </c>
    </row>
    <row r="548">
      <c r="A548" s="119">
        <f t="shared" si="3"/>
        <v>547</v>
      </c>
      <c r="B548" s="50">
        <v>43973.0</v>
      </c>
      <c r="C548" s="117">
        <f t="shared" si="1"/>
        <v>0.01082188012</v>
      </c>
      <c r="D548" s="47">
        <v>70.0</v>
      </c>
      <c r="E548" s="118">
        <f t="shared" si="2"/>
        <v>0.00007181218037</v>
      </c>
    </row>
    <row r="549">
      <c r="A549" s="119">
        <f t="shared" si="3"/>
        <v>548</v>
      </c>
      <c r="B549" s="50">
        <v>43970.0</v>
      </c>
      <c r="C549" s="117">
        <f t="shared" si="1"/>
        <v>0.01082114181</v>
      </c>
      <c r="D549" s="47">
        <v>70.0</v>
      </c>
      <c r="E549" s="118">
        <f t="shared" si="2"/>
        <v>0.00007181218037</v>
      </c>
    </row>
    <row r="550">
      <c r="A550" s="119">
        <f t="shared" si="3"/>
        <v>549</v>
      </c>
      <c r="B550" s="50">
        <v>43941.0</v>
      </c>
      <c r="C550" s="117">
        <f t="shared" si="1"/>
        <v>0.01081400483</v>
      </c>
      <c r="D550" s="47">
        <v>70.0</v>
      </c>
      <c r="E550" s="118">
        <f t="shared" si="2"/>
        <v>0.00007181218037</v>
      </c>
    </row>
    <row r="551">
      <c r="A551" s="119">
        <f t="shared" si="3"/>
        <v>550</v>
      </c>
      <c r="B551" s="50">
        <v>43879.0</v>
      </c>
      <c r="C551" s="117">
        <f t="shared" si="1"/>
        <v>0.01079874645</v>
      </c>
      <c r="D551" s="47">
        <v>70.0</v>
      </c>
      <c r="E551" s="118">
        <f t="shared" si="2"/>
        <v>0.00007181218037</v>
      </c>
    </row>
    <row r="552">
      <c r="A552" s="119">
        <f t="shared" si="3"/>
        <v>551</v>
      </c>
      <c r="B552" s="50">
        <v>43845.0</v>
      </c>
      <c r="C552" s="117">
        <f t="shared" si="1"/>
        <v>0.01079037895</v>
      </c>
      <c r="D552" s="47">
        <v>70.0</v>
      </c>
      <c r="E552" s="118">
        <f t="shared" si="2"/>
        <v>0.00007181218037</v>
      </c>
    </row>
    <row r="553">
      <c r="A553" s="119">
        <f t="shared" si="3"/>
        <v>552</v>
      </c>
      <c r="B553" s="50">
        <v>43812.0</v>
      </c>
      <c r="C553" s="117">
        <f t="shared" si="1"/>
        <v>0.01078225756</v>
      </c>
      <c r="D553" s="47">
        <v>69.0</v>
      </c>
      <c r="E553" s="118">
        <f t="shared" si="2"/>
        <v>0.00007078629208</v>
      </c>
    </row>
    <row r="554">
      <c r="A554" s="119">
        <f t="shared" si="3"/>
        <v>553</v>
      </c>
      <c r="B554" s="50">
        <v>43798.0</v>
      </c>
      <c r="C554" s="117">
        <f t="shared" si="1"/>
        <v>0.01077881212</v>
      </c>
      <c r="D554" s="47">
        <v>69.0</v>
      </c>
      <c r="E554" s="118">
        <f t="shared" si="2"/>
        <v>0.00007078629208</v>
      </c>
    </row>
    <row r="555">
      <c r="A555" s="119">
        <f t="shared" si="3"/>
        <v>554</v>
      </c>
      <c r="B555" s="50">
        <v>43553.0</v>
      </c>
      <c r="C555" s="117">
        <f t="shared" si="1"/>
        <v>0.01071851693</v>
      </c>
      <c r="D555" s="47">
        <v>68.0</v>
      </c>
      <c r="E555" s="118">
        <f t="shared" si="2"/>
        <v>0.00006976040379</v>
      </c>
    </row>
    <row r="556">
      <c r="A556" s="119">
        <f t="shared" si="3"/>
        <v>555</v>
      </c>
      <c r="B556" s="50">
        <v>43537.0</v>
      </c>
      <c r="C556" s="117">
        <f t="shared" si="1"/>
        <v>0.01071457928</v>
      </c>
      <c r="D556" s="47">
        <v>67.0</v>
      </c>
      <c r="E556" s="118">
        <f t="shared" si="2"/>
        <v>0.0000687345155</v>
      </c>
    </row>
    <row r="557">
      <c r="A557" s="119">
        <f t="shared" si="3"/>
        <v>556</v>
      </c>
      <c r="B557" s="50">
        <v>43355.0</v>
      </c>
      <c r="C557" s="117">
        <f t="shared" si="1"/>
        <v>0.01066978856</v>
      </c>
      <c r="D557" s="47">
        <f>49+17</f>
        <v>66</v>
      </c>
      <c r="E557" s="118">
        <f t="shared" si="2"/>
        <v>0.00006770862721</v>
      </c>
    </row>
    <row r="558">
      <c r="A558" s="119">
        <f t="shared" si="3"/>
        <v>557</v>
      </c>
      <c r="B558" s="50">
        <v>43338.0</v>
      </c>
      <c r="C558" s="117">
        <f t="shared" si="1"/>
        <v>0.01066560481</v>
      </c>
      <c r="D558" s="47">
        <v>66.0</v>
      </c>
      <c r="E558" s="118">
        <f t="shared" si="2"/>
        <v>0.00006770862721</v>
      </c>
    </row>
    <row r="559">
      <c r="A559" s="119">
        <f t="shared" si="3"/>
        <v>558</v>
      </c>
      <c r="B559" s="50">
        <v>43231.0</v>
      </c>
      <c r="C559" s="117">
        <f t="shared" si="1"/>
        <v>0.01063927181</v>
      </c>
      <c r="D559" s="47">
        <v>66.0</v>
      </c>
      <c r="E559" s="118">
        <f t="shared" si="2"/>
        <v>0.00006770862721</v>
      </c>
    </row>
    <row r="560">
      <c r="A560" s="119">
        <f t="shared" si="3"/>
        <v>559</v>
      </c>
      <c r="B560" s="50">
        <v>43201.0</v>
      </c>
      <c r="C560" s="117">
        <f t="shared" si="1"/>
        <v>0.01063188873</v>
      </c>
      <c r="D560" s="47">
        <v>65.0</v>
      </c>
      <c r="E560" s="118">
        <f t="shared" si="2"/>
        <v>0.00006668273892</v>
      </c>
    </row>
    <row r="561">
      <c r="A561" s="119">
        <f t="shared" si="3"/>
        <v>560</v>
      </c>
      <c r="B561" s="50">
        <v>43156.0</v>
      </c>
      <c r="C561" s="117">
        <f t="shared" si="1"/>
        <v>0.0106208141</v>
      </c>
      <c r="D561" s="47">
        <v>65.0</v>
      </c>
      <c r="E561" s="118">
        <f t="shared" si="2"/>
        <v>0.00006668273892</v>
      </c>
    </row>
    <row r="562">
      <c r="A562" s="119">
        <f t="shared" si="3"/>
        <v>561</v>
      </c>
      <c r="B562" s="50">
        <v>43075.0</v>
      </c>
      <c r="C562" s="117">
        <f t="shared" si="1"/>
        <v>0.01060087977</v>
      </c>
      <c r="D562" s="47">
        <v>65.0</v>
      </c>
      <c r="E562" s="118">
        <f t="shared" si="2"/>
        <v>0.00006668273892</v>
      </c>
    </row>
    <row r="563">
      <c r="A563" s="119">
        <f t="shared" si="3"/>
        <v>562</v>
      </c>
      <c r="B563" s="50">
        <v>43004.0</v>
      </c>
      <c r="C563" s="117">
        <f t="shared" si="1"/>
        <v>0.01058340647</v>
      </c>
      <c r="D563" s="47">
        <v>65.0</v>
      </c>
      <c r="E563" s="118">
        <f t="shared" si="2"/>
        <v>0.00006668273892</v>
      </c>
    </row>
    <row r="564">
      <c r="A564" s="119">
        <f t="shared" si="3"/>
        <v>563</v>
      </c>
      <c r="B564" s="50">
        <v>43003.0</v>
      </c>
      <c r="C564" s="117">
        <f t="shared" si="1"/>
        <v>0.01058316036</v>
      </c>
      <c r="D564" s="47">
        <v>65.0</v>
      </c>
      <c r="E564" s="118">
        <f t="shared" si="2"/>
        <v>0.00006668273892</v>
      </c>
    </row>
    <row r="565">
      <c r="A565" s="119">
        <f t="shared" si="3"/>
        <v>564</v>
      </c>
      <c r="B565" s="50">
        <v>42993.0</v>
      </c>
      <c r="C565" s="117">
        <f t="shared" si="1"/>
        <v>0.01058069934</v>
      </c>
      <c r="D565" s="47">
        <v>65.0</v>
      </c>
      <c r="E565" s="118">
        <f t="shared" si="2"/>
        <v>0.00006668273892</v>
      </c>
    </row>
    <row r="566">
      <c r="A566" s="119">
        <f t="shared" si="3"/>
        <v>565</v>
      </c>
      <c r="B566" s="50">
        <v>42789.0</v>
      </c>
      <c r="C566" s="117">
        <f t="shared" si="1"/>
        <v>0.01053049436</v>
      </c>
      <c r="D566" s="47">
        <v>65.0</v>
      </c>
      <c r="E566" s="118">
        <f t="shared" si="2"/>
        <v>0.00006668273892</v>
      </c>
    </row>
    <row r="567">
      <c r="A567" s="119">
        <f t="shared" si="3"/>
        <v>566</v>
      </c>
      <c r="B567" s="50">
        <v>42662.0</v>
      </c>
      <c r="C567" s="117">
        <f t="shared" si="1"/>
        <v>0.0104992393</v>
      </c>
      <c r="D567" s="47">
        <v>65.0</v>
      </c>
      <c r="E567" s="118">
        <f t="shared" si="2"/>
        <v>0.00006668273892</v>
      </c>
    </row>
    <row r="568">
      <c r="A568" s="119">
        <f t="shared" si="3"/>
        <v>567</v>
      </c>
      <c r="B568" s="50">
        <v>42658.0</v>
      </c>
      <c r="C568" s="117">
        <f t="shared" si="1"/>
        <v>0.01049825488</v>
      </c>
      <c r="D568" s="47">
        <v>64.0</v>
      </c>
      <c r="E568" s="118">
        <f t="shared" si="2"/>
        <v>0.00006565685063</v>
      </c>
    </row>
    <row r="569">
      <c r="A569" s="119">
        <f t="shared" si="3"/>
        <v>568</v>
      </c>
      <c r="B569" s="50">
        <v>42473.0</v>
      </c>
      <c r="C569" s="117">
        <f t="shared" si="1"/>
        <v>0.01045272586</v>
      </c>
      <c r="D569" s="47">
        <v>64.0</v>
      </c>
      <c r="E569" s="118">
        <f t="shared" si="2"/>
        <v>0.00006565685063</v>
      </c>
    </row>
    <row r="570">
      <c r="A570" s="119">
        <f t="shared" si="3"/>
        <v>569</v>
      </c>
      <c r="B570" s="50">
        <v>42417.0</v>
      </c>
      <c r="C570" s="117">
        <f t="shared" si="1"/>
        <v>0.0104389441</v>
      </c>
      <c r="D570" s="47">
        <v>64.0</v>
      </c>
      <c r="E570" s="118">
        <f t="shared" si="2"/>
        <v>0.00006565685063</v>
      </c>
    </row>
    <row r="571">
      <c r="A571" s="119">
        <f t="shared" si="3"/>
        <v>570</v>
      </c>
      <c r="B571" s="50">
        <v>42395.0</v>
      </c>
      <c r="C571" s="117">
        <f t="shared" si="1"/>
        <v>0.01043352984</v>
      </c>
      <c r="D571" s="47">
        <v>64.0</v>
      </c>
      <c r="E571" s="118">
        <f t="shared" si="2"/>
        <v>0.00006565685063</v>
      </c>
    </row>
    <row r="572">
      <c r="A572" s="119">
        <f t="shared" si="3"/>
        <v>571</v>
      </c>
      <c r="B572" s="50">
        <v>42343.0</v>
      </c>
      <c r="C572" s="117">
        <f t="shared" si="1"/>
        <v>0.01042073249</v>
      </c>
      <c r="D572" s="47">
        <v>64.0</v>
      </c>
      <c r="E572" s="118">
        <f t="shared" si="2"/>
        <v>0.00006565685063</v>
      </c>
    </row>
    <row r="573">
      <c r="A573" s="119">
        <f t="shared" si="3"/>
        <v>572</v>
      </c>
      <c r="B573" s="19">
        <v>42340.0</v>
      </c>
      <c r="C573" s="117">
        <f t="shared" si="1"/>
        <v>0.01041999418</v>
      </c>
      <c r="D573" s="47">
        <v>63.0</v>
      </c>
      <c r="E573" s="118">
        <f t="shared" si="2"/>
        <v>0.00006463096233</v>
      </c>
    </row>
    <row r="574">
      <c r="A574" s="119">
        <f t="shared" si="3"/>
        <v>573</v>
      </c>
      <c r="B574" s="23">
        <v>42274.0</v>
      </c>
      <c r="C574" s="117">
        <f t="shared" si="1"/>
        <v>0.01040375139</v>
      </c>
      <c r="D574" s="47">
        <v>63.0</v>
      </c>
      <c r="E574" s="118">
        <f t="shared" si="2"/>
        <v>0.00006463096233</v>
      </c>
    </row>
    <row r="575">
      <c r="A575" s="119">
        <f t="shared" si="3"/>
        <v>574</v>
      </c>
      <c r="B575" s="50">
        <v>42146.0</v>
      </c>
      <c r="C575" s="117">
        <f t="shared" si="1"/>
        <v>0.01037225023</v>
      </c>
      <c r="D575" s="47">
        <v>63.0</v>
      </c>
      <c r="E575" s="118">
        <f t="shared" si="2"/>
        <v>0.00006463096233</v>
      </c>
    </row>
    <row r="576">
      <c r="A576" s="119">
        <f t="shared" si="3"/>
        <v>575</v>
      </c>
      <c r="B576" s="50">
        <v>41905.0</v>
      </c>
      <c r="C576" s="117">
        <f t="shared" si="1"/>
        <v>0.01031293945</v>
      </c>
      <c r="D576" s="47">
        <v>63.0</v>
      </c>
      <c r="E576" s="118">
        <f t="shared" si="2"/>
        <v>0.00006463096233</v>
      </c>
    </row>
    <row r="577">
      <c r="A577" s="119">
        <f t="shared" si="3"/>
        <v>576</v>
      </c>
      <c r="B577" s="50">
        <v>41839.0</v>
      </c>
      <c r="C577" s="117">
        <f t="shared" si="1"/>
        <v>0.01029669666</v>
      </c>
      <c r="D577" s="47">
        <v>62.0</v>
      </c>
      <c r="E577" s="118">
        <f t="shared" si="2"/>
        <v>0.00006360507404</v>
      </c>
    </row>
    <row r="578">
      <c r="A578" s="119">
        <f t="shared" si="3"/>
        <v>577</v>
      </c>
      <c r="B578" s="50">
        <v>41836.0</v>
      </c>
      <c r="C578" s="117">
        <f t="shared" si="1"/>
        <v>0.01029595835</v>
      </c>
      <c r="D578" s="47">
        <v>62.0</v>
      </c>
      <c r="E578" s="118">
        <f t="shared" si="2"/>
        <v>0.00006360507404</v>
      </c>
    </row>
    <row r="579">
      <c r="A579" s="119">
        <f t="shared" si="3"/>
        <v>578</v>
      </c>
      <c r="B579" s="50">
        <v>41802.0</v>
      </c>
      <c r="C579" s="117">
        <f t="shared" si="1"/>
        <v>0.01028759086</v>
      </c>
      <c r="D579" s="47">
        <v>61.0</v>
      </c>
      <c r="E579" s="118">
        <f t="shared" si="2"/>
        <v>0.00006257918575</v>
      </c>
    </row>
    <row r="580">
      <c r="A580" s="119">
        <f t="shared" si="3"/>
        <v>579</v>
      </c>
      <c r="B580" s="50">
        <v>41783.0</v>
      </c>
      <c r="C580" s="117">
        <f t="shared" si="1"/>
        <v>0.0102829149</v>
      </c>
      <c r="D580" s="47">
        <v>61.0</v>
      </c>
      <c r="E580" s="118">
        <f t="shared" si="2"/>
        <v>0.00006257918575</v>
      </c>
    </row>
    <row r="581">
      <c r="A581" s="119">
        <f t="shared" si="3"/>
        <v>580</v>
      </c>
      <c r="B581" s="50">
        <v>41698.0</v>
      </c>
      <c r="C581" s="117">
        <f t="shared" si="1"/>
        <v>0.01026199616</v>
      </c>
      <c r="D581" s="47">
        <v>60.0</v>
      </c>
      <c r="E581" s="118">
        <f t="shared" si="2"/>
        <v>0.00006155329746</v>
      </c>
    </row>
    <row r="582">
      <c r="A582" s="119">
        <f t="shared" si="3"/>
        <v>581</v>
      </c>
      <c r="B582" s="50">
        <v>41664.0</v>
      </c>
      <c r="C582" s="117">
        <f t="shared" si="1"/>
        <v>0.01025362866</v>
      </c>
      <c r="D582" s="47">
        <v>60.0</v>
      </c>
      <c r="E582" s="118">
        <f t="shared" si="2"/>
        <v>0.00006155329746</v>
      </c>
    </row>
    <row r="583">
      <c r="A583" s="119">
        <f t="shared" si="3"/>
        <v>582</v>
      </c>
      <c r="B583" s="23">
        <v>41607.0</v>
      </c>
      <c r="C583" s="117">
        <f t="shared" si="1"/>
        <v>0.0102396008</v>
      </c>
      <c r="D583" s="47">
        <v>60.0</v>
      </c>
      <c r="E583" s="118">
        <f t="shared" si="2"/>
        <v>0.00006155329746</v>
      </c>
    </row>
    <row r="584">
      <c r="A584" s="119">
        <f t="shared" si="3"/>
        <v>583</v>
      </c>
      <c r="B584" s="50">
        <v>41546.0</v>
      </c>
      <c r="C584" s="117">
        <f t="shared" si="1"/>
        <v>0.01022458853</v>
      </c>
      <c r="D584" s="47">
        <v>60.0</v>
      </c>
      <c r="E584" s="118">
        <f t="shared" si="2"/>
        <v>0.00006155329746</v>
      </c>
    </row>
    <row r="585">
      <c r="A585" s="119">
        <f t="shared" si="3"/>
        <v>584</v>
      </c>
      <c r="B585" s="50">
        <v>41521.0</v>
      </c>
      <c r="C585" s="117">
        <f t="shared" si="1"/>
        <v>0.01021843596</v>
      </c>
      <c r="D585" s="47">
        <v>60.0</v>
      </c>
      <c r="E585" s="118">
        <f t="shared" si="2"/>
        <v>0.00006155329746</v>
      </c>
    </row>
    <row r="586">
      <c r="A586" s="119">
        <f t="shared" si="3"/>
        <v>585</v>
      </c>
      <c r="B586" s="50">
        <v>41502.0</v>
      </c>
      <c r="C586" s="117">
        <f t="shared" si="1"/>
        <v>0.01021376</v>
      </c>
      <c r="D586" s="47">
        <v>60.0</v>
      </c>
      <c r="E586" s="118">
        <f t="shared" si="2"/>
        <v>0.00006155329746</v>
      </c>
    </row>
    <row r="587">
      <c r="A587" s="119">
        <f t="shared" si="3"/>
        <v>586</v>
      </c>
      <c r="B587" s="19">
        <v>41464.0</v>
      </c>
      <c r="C587" s="117">
        <f t="shared" si="1"/>
        <v>0.0102044081</v>
      </c>
      <c r="D587" s="47">
        <v>60.0</v>
      </c>
      <c r="E587" s="118">
        <f t="shared" si="2"/>
        <v>0.00006155329746</v>
      </c>
    </row>
    <row r="588">
      <c r="A588" s="119">
        <f t="shared" si="3"/>
        <v>587</v>
      </c>
      <c r="B588" s="50">
        <v>41393.0</v>
      </c>
      <c r="C588" s="117">
        <f t="shared" si="1"/>
        <v>0.01018693479</v>
      </c>
      <c r="D588" s="47">
        <v>60.0</v>
      </c>
      <c r="E588" s="118">
        <f t="shared" si="2"/>
        <v>0.00006155329746</v>
      </c>
    </row>
    <row r="589">
      <c r="A589" s="119">
        <f t="shared" si="3"/>
        <v>588</v>
      </c>
      <c r="B589" s="23">
        <v>41271.0</v>
      </c>
      <c r="C589" s="117">
        <f t="shared" si="1"/>
        <v>0.01015691025</v>
      </c>
      <c r="D589" s="47">
        <v>60.0</v>
      </c>
      <c r="E589" s="118">
        <f t="shared" si="2"/>
        <v>0.00006155329746</v>
      </c>
    </row>
    <row r="590">
      <c r="A590" s="119">
        <f t="shared" si="3"/>
        <v>589</v>
      </c>
      <c r="B590" s="50">
        <v>41211.0</v>
      </c>
      <c r="C590" s="117">
        <f t="shared" si="1"/>
        <v>0.01014214408</v>
      </c>
      <c r="D590" s="47">
        <v>60.0</v>
      </c>
      <c r="E590" s="118">
        <f t="shared" si="2"/>
        <v>0.00006155329746</v>
      </c>
    </row>
    <row r="591">
      <c r="A591" s="119">
        <f t="shared" si="3"/>
        <v>590</v>
      </c>
      <c r="B591" s="50">
        <v>41116.0</v>
      </c>
      <c r="C591" s="117">
        <f t="shared" si="1"/>
        <v>0.01011876431</v>
      </c>
      <c r="D591" s="47">
        <v>60.0</v>
      </c>
      <c r="E591" s="118">
        <f t="shared" si="2"/>
        <v>0.00006155329746</v>
      </c>
    </row>
    <row r="592">
      <c r="A592" s="119">
        <f t="shared" si="3"/>
        <v>591</v>
      </c>
      <c r="B592" s="50">
        <v>41114.0</v>
      </c>
      <c r="C592" s="117">
        <f t="shared" si="1"/>
        <v>0.0101182721</v>
      </c>
      <c r="D592" s="47">
        <v>59.0</v>
      </c>
      <c r="E592" s="118">
        <f t="shared" si="2"/>
        <v>0.00006052740917</v>
      </c>
    </row>
    <row r="593">
      <c r="A593" s="119">
        <f t="shared" si="3"/>
        <v>592</v>
      </c>
      <c r="B593" s="50">
        <v>41112.0</v>
      </c>
      <c r="C593" s="117">
        <f t="shared" si="1"/>
        <v>0.0101177799</v>
      </c>
      <c r="D593" s="47">
        <v>59.0</v>
      </c>
      <c r="E593" s="118">
        <f t="shared" si="2"/>
        <v>0.00006052740917</v>
      </c>
    </row>
    <row r="594">
      <c r="A594" s="119">
        <f t="shared" si="3"/>
        <v>593</v>
      </c>
      <c r="B594" s="50">
        <v>41074.0</v>
      </c>
      <c r="C594" s="117">
        <f t="shared" si="1"/>
        <v>0.01010842799</v>
      </c>
      <c r="D594" s="47">
        <v>58.0</v>
      </c>
      <c r="E594" s="118">
        <f t="shared" si="2"/>
        <v>0.00005950152088</v>
      </c>
    </row>
    <row r="595">
      <c r="A595" s="119">
        <f t="shared" si="3"/>
        <v>594</v>
      </c>
      <c r="B595" s="50">
        <v>41064.0</v>
      </c>
      <c r="C595" s="117">
        <f t="shared" si="1"/>
        <v>0.01010596696</v>
      </c>
      <c r="D595" s="47">
        <v>58.0</v>
      </c>
      <c r="E595" s="118">
        <f t="shared" si="2"/>
        <v>0.00005950152088</v>
      </c>
    </row>
    <row r="596">
      <c r="A596" s="119">
        <f t="shared" si="3"/>
        <v>595</v>
      </c>
      <c r="B596" s="50">
        <v>41014.0</v>
      </c>
      <c r="C596" s="117">
        <f t="shared" si="1"/>
        <v>0.01009366182</v>
      </c>
      <c r="D596" s="47">
        <v>57.0</v>
      </c>
      <c r="E596" s="118">
        <f t="shared" si="2"/>
        <v>0.00005847563259</v>
      </c>
    </row>
    <row r="597">
      <c r="A597" s="119">
        <f t="shared" si="3"/>
        <v>596</v>
      </c>
      <c r="B597" s="50">
        <v>40997.0</v>
      </c>
      <c r="C597" s="117">
        <f t="shared" si="1"/>
        <v>0.01008947807</v>
      </c>
      <c r="D597" s="47">
        <v>57.0</v>
      </c>
      <c r="E597" s="118">
        <f t="shared" si="2"/>
        <v>0.00005847563259</v>
      </c>
    </row>
    <row r="598">
      <c r="A598" s="119">
        <f t="shared" si="3"/>
        <v>597</v>
      </c>
      <c r="B598" s="19">
        <v>40989.0</v>
      </c>
      <c r="C598" s="117">
        <f t="shared" si="1"/>
        <v>0.01008750925</v>
      </c>
      <c r="D598" s="47">
        <v>57.0</v>
      </c>
      <c r="E598" s="118">
        <f t="shared" si="2"/>
        <v>0.00005847563259</v>
      </c>
    </row>
    <row r="599">
      <c r="A599" s="119">
        <f t="shared" si="3"/>
        <v>598</v>
      </c>
      <c r="B599" s="50">
        <v>40809.0</v>
      </c>
      <c r="C599" s="117">
        <f t="shared" si="1"/>
        <v>0.01004321074</v>
      </c>
      <c r="D599" s="47">
        <v>57.0</v>
      </c>
      <c r="E599" s="118">
        <f t="shared" si="2"/>
        <v>0.00005847563259</v>
      </c>
    </row>
    <row r="600">
      <c r="A600" s="119">
        <f t="shared" si="3"/>
        <v>599</v>
      </c>
      <c r="B600" s="50">
        <v>40793.0</v>
      </c>
      <c r="C600" s="117">
        <f t="shared" si="1"/>
        <v>0.01003927309</v>
      </c>
      <c r="D600" s="47">
        <v>57.0</v>
      </c>
      <c r="E600" s="118">
        <f t="shared" si="2"/>
        <v>0.00005847563259</v>
      </c>
    </row>
    <row r="601">
      <c r="A601" s="119">
        <f t="shared" si="3"/>
        <v>600</v>
      </c>
      <c r="B601" s="50">
        <v>40646.0</v>
      </c>
      <c r="C601" s="117">
        <f t="shared" si="1"/>
        <v>0.01000309597</v>
      </c>
      <c r="D601" s="47">
        <v>57.0</v>
      </c>
      <c r="E601" s="118">
        <f t="shared" si="2"/>
        <v>0.00005847563259</v>
      </c>
    </row>
    <row r="602">
      <c r="A602" s="119">
        <f t="shared" si="3"/>
        <v>601</v>
      </c>
      <c r="B602" s="50">
        <v>40639.0</v>
      </c>
      <c r="C602" s="117">
        <f t="shared" si="1"/>
        <v>0.01000137325</v>
      </c>
      <c r="D602" s="47">
        <v>56.0</v>
      </c>
      <c r="E602" s="118">
        <f t="shared" si="2"/>
        <v>0.0000574497443</v>
      </c>
    </row>
    <row r="603">
      <c r="A603" s="119">
        <f t="shared" si="3"/>
        <v>602</v>
      </c>
      <c r="B603" s="50">
        <v>40592.0</v>
      </c>
      <c r="C603" s="117">
        <f t="shared" si="1"/>
        <v>0.00998980642</v>
      </c>
      <c r="D603" s="120">
        <v>56.0</v>
      </c>
      <c r="E603" s="118">
        <f t="shared" si="2"/>
        <v>0.0000574497443</v>
      </c>
    </row>
    <row r="604">
      <c r="A604" s="119">
        <f t="shared" si="3"/>
        <v>603</v>
      </c>
      <c r="B604" s="50">
        <v>40357.0</v>
      </c>
      <c r="C604" s="117">
        <f t="shared" si="1"/>
        <v>0.009931972253</v>
      </c>
      <c r="D604" s="120">
        <f t="shared" ref="D604:D605" si="4">29+27</f>
        <v>56</v>
      </c>
      <c r="E604" s="118">
        <f t="shared" si="2"/>
        <v>0.0000574497443</v>
      </c>
    </row>
    <row r="605">
      <c r="A605" s="119">
        <f t="shared" si="3"/>
        <v>604</v>
      </c>
      <c r="B605" s="50">
        <v>40208.0</v>
      </c>
      <c r="C605" s="117">
        <f t="shared" si="1"/>
        <v>0.00989530293</v>
      </c>
      <c r="D605" s="47">
        <f t="shared" si="4"/>
        <v>56</v>
      </c>
      <c r="E605" s="118">
        <f t="shared" si="2"/>
        <v>0.0000574497443</v>
      </c>
    </row>
    <row r="606">
      <c r="A606" s="119">
        <f t="shared" si="3"/>
        <v>605</v>
      </c>
      <c r="B606" s="50">
        <v>40189.0</v>
      </c>
      <c r="C606" s="117">
        <f t="shared" si="1"/>
        <v>0.009890626977</v>
      </c>
      <c r="D606" s="47">
        <v>56.0</v>
      </c>
      <c r="E606" s="118">
        <f t="shared" si="2"/>
        <v>0.0000574497443</v>
      </c>
    </row>
    <row r="607">
      <c r="A607" s="119">
        <f t="shared" si="3"/>
        <v>606</v>
      </c>
      <c r="B607" s="50">
        <v>40155.0</v>
      </c>
      <c r="C607" s="117">
        <f t="shared" si="1"/>
        <v>0.00988225948</v>
      </c>
      <c r="D607" s="47">
        <v>56.0</v>
      </c>
      <c r="E607" s="118">
        <f t="shared" si="2"/>
        <v>0.0000574497443</v>
      </c>
    </row>
    <row r="608">
      <c r="A608" s="119">
        <f t="shared" si="3"/>
        <v>607</v>
      </c>
      <c r="B608" s="23">
        <v>40057.0</v>
      </c>
      <c r="C608" s="117">
        <f t="shared" si="1"/>
        <v>0.009858141402</v>
      </c>
      <c r="D608" s="47">
        <v>56.0</v>
      </c>
      <c r="E608" s="118">
        <f t="shared" si="2"/>
        <v>0.0000574497443</v>
      </c>
    </row>
    <row r="609">
      <c r="A609" s="119">
        <f t="shared" si="3"/>
        <v>608</v>
      </c>
      <c r="B609" s="50">
        <v>39787.0</v>
      </c>
      <c r="C609" s="117">
        <f t="shared" si="1"/>
        <v>0.009791693635</v>
      </c>
      <c r="D609" s="47">
        <v>56.0</v>
      </c>
      <c r="E609" s="118">
        <f t="shared" si="2"/>
        <v>0.0000574497443</v>
      </c>
    </row>
    <row r="610">
      <c r="A610" s="119">
        <f t="shared" si="3"/>
        <v>609</v>
      </c>
      <c r="B610" s="50">
        <v>39739.0</v>
      </c>
      <c r="C610" s="117">
        <f t="shared" si="1"/>
        <v>0.009779880699</v>
      </c>
      <c r="D610" s="47">
        <v>55.0</v>
      </c>
      <c r="E610" s="118">
        <f t="shared" si="2"/>
        <v>0.00005642385601</v>
      </c>
    </row>
    <row r="611">
      <c r="A611" s="119">
        <f t="shared" si="3"/>
        <v>610</v>
      </c>
      <c r="B611" s="50">
        <v>39737.0</v>
      </c>
      <c r="C611" s="117">
        <f t="shared" si="1"/>
        <v>0.009779388494</v>
      </c>
      <c r="D611" s="47">
        <v>55.0</v>
      </c>
      <c r="E611" s="118">
        <f t="shared" si="2"/>
        <v>0.00005642385601</v>
      </c>
    </row>
    <row r="612">
      <c r="A612" s="119">
        <f t="shared" si="3"/>
        <v>611</v>
      </c>
      <c r="B612" s="19">
        <v>39681.0</v>
      </c>
      <c r="C612" s="117">
        <f t="shared" si="1"/>
        <v>0.009765606735</v>
      </c>
      <c r="D612" s="47">
        <v>55.0</v>
      </c>
      <c r="E612" s="118">
        <f t="shared" si="2"/>
        <v>0.00005642385601</v>
      </c>
    </row>
    <row r="613">
      <c r="A613" s="119">
        <f t="shared" si="3"/>
        <v>612</v>
      </c>
      <c r="B613" s="50">
        <v>39660.0</v>
      </c>
      <c r="C613" s="117">
        <f t="shared" si="1"/>
        <v>0.009760438575</v>
      </c>
      <c r="D613" s="47">
        <v>55.0</v>
      </c>
      <c r="E613" s="118">
        <f t="shared" si="2"/>
        <v>0.00005642385601</v>
      </c>
    </row>
    <row r="614">
      <c r="A614" s="119">
        <f t="shared" si="3"/>
        <v>613</v>
      </c>
      <c r="B614" s="19">
        <v>39598.0</v>
      </c>
      <c r="C614" s="117">
        <f t="shared" si="1"/>
        <v>0.009745180199</v>
      </c>
      <c r="D614" s="47">
        <v>55.0</v>
      </c>
      <c r="E614" s="118">
        <f t="shared" si="2"/>
        <v>0.00005642385601</v>
      </c>
    </row>
    <row r="615">
      <c r="A615" s="119">
        <f t="shared" si="3"/>
        <v>614</v>
      </c>
      <c r="B615" s="50">
        <v>39595.0</v>
      </c>
      <c r="C615" s="117">
        <f t="shared" si="1"/>
        <v>0.00974444189</v>
      </c>
      <c r="D615" s="47">
        <v>55.0</v>
      </c>
      <c r="E615" s="118">
        <f t="shared" si="2"/>
        <v>0.00005642385601</v>
      </c>
    </row>
    <row r="616">
      <c r="A616" s="119">
        <f t="shared" si="3"/>
        <v>615</v>
      </c>
      <c r="B616" s="50">
        <v>39435.0</v>
      </c>
      <c r="C616" s="117">
        <f t="shared" si="1"/>
        <v>0.009705065436</v>
      </c>
      <c r="D616" s="47">
        <v>55.0</v>
      </c>
      <c r="E616" s="118">
        <f t="shared" si="2"/>
        <v>0.00005642385601</v>
      </c>
    </row>
    <row r="617">
      <c r="A617" s="119">
        <f t="shared" si="3"/>
        <v>616</v>
      </c>
      <c r="B617" s="50">
        <v>39405.0</v>
      </c>
      <c r="C617" s="117">
        <f t="shared" si="1"/>
        <v>0.009697682351</v>
      </c>
      <c r="D617" s="47">
        <v>55.0</v>
      </c>
      <c r="E617" s="118">
        <f t="shared" si="2"/>
        <v>0.00005642385601</v>
      </c>
    </row>
    <row r="618">
      <c r="A618" s="119">
        <f t="shared" si="3"/>
        <v>617</v>
      </c>
      <c r="B618" s="50">
        <v>39358.0</v>
      </c>
      <c r="C618" s="117">
        <f t="shared" si="1"/>
        <v>0.009686115518</v>
      </c>
      <c r="D618" s="47">
        <v>54.0</v>
      </c>
      <c r="E618" s="118">
        <f t="shared" si="2"/>
        <v>0.00005539796772</v>
      </c>
    </row>
    <row r="619">
      <c r="A619" s="119">
        <f t="shared" si="3"/>
        <v>618</v>
      </c>
      <c r="B619" s="23">
        <v>39296.0</v>
      </c>
      <c r="C619" s="117">
        <f t="shared" si="1"/>
        <v>0.009670857142</v>
      </c>
      <c r="D619" s="47">
        <v>54.0</v>
      </c>
      <c r="E619" s="118">
        <f t="shared" si="2"/>
        <v>0.00005539796772</v>
      </c>
    </row>
    <row r="620">
      <c r="A620" s="119">
        <f t="shared" si="3"/>
        <v>619</v>
      </c>
      <c r="B620" s="50">
        <v>39274.0</v>
      </c>
      <c r="C620" s="117">
        <f t="shared" si="1"/>
        <v>0.009665442879</v>
      </c>
      <c r="D620" s="47">
        <v>54.0</v>
      </c>
      <c r="E620" s="118">
        <f t="shared" si="2"/>
        <v>0.00005539796772</v>
      </c>
    </row>
    <row r="621">
      <c r="A621" s="119">
        <f t="shared" si="3"/>
        <v>620</v>
      </c>
      <c r="B621" s="50">
        <v>39256.0</v>
      </c>
      <c r="C621" s="117">
        <f t="shared" si="1"/>
        <v>0.009661013028</v>
      </c>
      <c r="D621" s="47">
        <v>54.0</v>
      </c>
      <c r="E621" s="118">
        <f t="shared" si="2"/>
        <v>0.00005539796772</v>
      </c>
    </row>
    <row r="622">
      <c r="A622" s="119">
        <f t="shared" si="3"/>
        <v>621</v>
      </c>
      <c r="B622" s="50">
        <v>39194.0</v>
      </c>
      <c r="C622" s="117">
        <f t="shared" si="1"/>
        <v>0.009645754652</v>
      </c>
      <c r="D622" s="47">
        <v>54.0</v>
      </c>
      <c r="E622" s="118">
        <f t="shared" si="2"/>
        <v>0.00005539796772</v>
      </c>
    </row>
    <row r="623">
      <c r="A623" s="119">
        <f t="shared" si="3"/>
        <v>622</v>
      </c>
      <c r="B623" s="50">
        <v>39097.0</v>
      </c>
      <c r="C623" s="117">
        <f t="shared" si="1"/>
        <v>0.009621882677</v>
      </c>
      <c r="D623" s="47">
        <v>52.0</v>
      </c>
      <c r="E623" s="118">
        <f t="shared" si="2"/>
        <v>0.00005334619113</v>
      </c>
    </row>
    <row r="624">
      <c r="A624" s="119">
        <f t="shared" si="3"/>
        <v>623</v>
      </c>
      <c r="B624" s="50">
        <v>39054.0</v>
      </c>
      <c r="C624" s="117">
        <f t="shared" si="1"/>
        <v>0.009611300255</v>
      </c>
      <c r="D624" s="47">
        <v>52.0</v>
      </c>
      <c r="E624" s="118">
        <f t="shared" si="2"/>
        <v>0.00005334619113</v>
      </c>
    </row>
    <row r="625">
      <c r="A625" s="119">
        <f t="shared" si="3"/>
        <v>624</v>
      </c>
      <c r="B625" s="50">
        <v>38868.0</v>
      </c>
      <c r="C625" s="117">
        <f t="shared" si="1"/>
        <v>0.009565525127</v>
      </c>
      <c r="D625" s="47">
        <v>52.0</v>
      </c>
      <c r="E625" s="118">
        <f t="shared" si="2"/>
        <v>0.00005334619113</v>
      </c>
    </row>
    <row r="626">
      <c r="A626" s="119">
        <f t="shared" si="3"/>
        <v>625</v>
      </c>
      <c r="B626" s="50">
        <v>38838.0</v>
      </c>
      <c r="C626" s="117">
        <f t="shared" si="1"/>
        <v>0.009558142042</v>
      </c>
      <c r="D626" s="47">
        <v>52.0</v>
      </c>
      <c r="E626" s="118">
        <f t="shared" si="2"/>
        <v>0.00005334619113</v>
      </c>
    </row>
    <row r="627">
      <c r="A627" s="119">
        <f t="shared" si="3"/>
        <v>626</v>
      </c>
      <c r="B627" s="50">
        <v>38838.0</v>
      </c>
      <c r="C627" s="117">
        <f t="shared" si="1"/>
        <v>0.009558142042</v>
      </c>
      <c r="D627" s="47">
        <v>51.0</v>
      </c>
      <c r="E627" s="118">
        <f t="shared" si="2"/>
        <v>0.00005232030284</v>
      </c>
    </row>
    <row r="628">
      <c r="A628" s="119">
        <f t="shared" si="3"/>
        <v>627</v>
      </c>
      <c r="B628" s="50">
        <v>38831.0</v>
      </c>
      <c r="C628" s="117">
        <f t="shared" si="1"/>
        <v>0.009556419322</v>
      </c>
      <c r="D628" s="47">
        <v>50.0</v>
      </c>
      <c r="E628" s="118">
        <f t="shared" si="2"/>
        <v>0.00005129441455</v>
      </c>
    </row>
    <row r="629">
      <c r="A629" s="119">
        <f t="shared" si="3"/>
        <v>628</v>
      </c>
      <c r="B629" s="50">
        <v>38822.0</v>
      </c>
      <c r="C629" s="117">
        <f t="shared" si="1"/>
        <v>0.009554204396</v>
      </c>
      <c r="D629" s="47">
        <v>50.0</v>
      </c>
      <c r="E629" s="118">
        <f t="shared" si="2"/>
        <v>0.00005129441455</v>
      </c>
    </row>
    <row r="630">
      <c r="A630" s="119">
        <f t="shared" si="3"/>
        <v>629</v>
      </c>
      <c r="B630" s="50">
        <f>8693+9696+10298+10061</f>
        <v>38748</v>
      </c>
      <c r="C630" s="117">
        <f t="shared" si="1"/>
        <v>0.009535992786</v>
      </c>
      <c r="D630" s="47">
        <v>50.0</v>
      </c>
      <c r="E630" s="118">
        <f t="shared" si="2"/>
        <v>0.00005129441455</v>
      </c>
    </row>
    <row r="631">
      <c r="A631" s="119">
        <f t="shared" si="3"/>
        <v>630</v>
      </c>
      <c r="B631" s="50">
        <v>38615.0</v>
      </c>
      <c r="C631" s="117">
        <f t="shared" si="1"/>
        <v>0.009503261109</v>
      </c>
      <c r="D631" s="120">
        <v>50.0</v>
      </c>
      <c r="E631" s="118">
        <f t="shared" si="2"/>
        <v>0.00005129441455</v>
      </c>
    </row>
    <row r="632">
      <c r="A632" s="119">
        <f t="shared" si="3"/>
        <v>631</v>
      </c>
      <c r="B632" s="50">
        <v>38615.0</v>
      </c>
      <c r="C632" s="117">
        <f t="shared" si="1"/>
        <v>0.009503261109</v>
      </c>
      <c r="D632" s="47">
        <v>50.0</v>
      </c>
      <c r="E632" s="118">
        <f t="shared" si="2"/>
        <v>0.00005129441455</v>
      </c>
    </row>
    <row r="633">
      <c r="A633" s="119">
        <f t="shared" si="3"/>
        <v>632</v>
      </c>
      <c r="B633" s="50">
        <v>38576.0</v>
      </c>
      <c r="C633" s="117">
        <f t="shared" si="1"/>
        <v>0.009493663098</v>
      </c>
      <c r="D633" s="47">
        <v>50.0</v>
      </c>
      <c r="E633" s="118">
        <f t="shared" si="2"/>
        <v>0.00005129441455</v>
      </c>
    </row>
    <row r="634">
      <c r="A634" s="119">
        <f t="shared" si="3"/>
        <v>633</v>
      </c>
      <c r="B634" s="50">
        <v>38564.0</v>
      </c>
      <c r="C634" s="117">
        <f t="shared" si="1"/>
        <v>0.009490709864</v>
      </c>
      <c r="D634" s="47">
        <v>50.0</v>
      </c>
      <c r="E634" s="118">
        <f t="shared" si="2"/>
        <v>0.00005129441455</v>
      </c>
    </row>
    <row r="635">
      <c r="A635" s="119">
        <f t="shared" si="3"/>
        <v>634</v>
      </c>
      <c r="B635" s="50">
        <v>38520.0</v>
      </c>
      <c r="C635" s="117">
        <f t="shared" si="1"/>
        <v>0.009479881339</v>
      </c>
      <c r="D635" s="47">
        <v>50.0</v>
      </c>
      <c r="E635" s="118">
        <f t="shared" si="2"/>
        <v>0.00005129441455</v>
      </c>
    </row>
    <row r="636">
      <c r="A636" s="119">
        <f t="shared" si="3"/>
        <v>635</v>
      </c>
      <c r="B636" s="19">
        <v>38510.0</v>
      </c>
      <c r="C636" s="117">
        <f t="shared" si="1"/>
        <v>0.009477420311</v>
      </c>
      <c r="D636" s="47">
        <v>50.0</v>
      </c>
      <c r="E636" s="118">
        <f t="shared" si="2"/>
        <v>0.00005129441455</v>
      </c>
    </row>
    <row r="637">
      <c r="A637" s="119">
        <f t="shared" si="3"/>
        <v>636</v>
      </c>
      <c r="B637" s="50">
        <v>38470.0</v>
      </c>
      <c r="C637" s="117">
        <f t="shared" si="1"/>
        <v>0.009467576197</v>
      </c>
      <c r="D637" s="47">
        <v>50.0</v>
      </c>
      <c r="E637" s="118">
        <f t="shared" si="2"/>
        <v>0.00005129441455</v>
      </c>
    </row>
    <row r="638">
      <c r="A638" s="119">
        <f t="shared" si="3"/>
        <v>637</v>
      </c>
      <c r="B638" s="50">
        <v>38410.0</v>
      </c>
      <c r="C638" s="117">
        <f t="shared" si="1"/>
        <v>0.009452810027</v>
      </c>
      <c r="D638" s="47">
        <v>50.0</v>
      </c>
      <c r="E638" s="118">
        <f t="shared" si="2"/>
        <v>0.00005129441455</v>
      </c>
    </row>
    <row r="639">
      <c r="A639" s="119">
        <f t="shared" si="3"/>
        <v>638</v>
      </c>
      <c r="B639" s="50">
        <v>38355.0</v>
      </c>
      <c r="C639" s="117">
        <f t="shared" si="1"/>
        <v>0.009439274371</v>
      </c>
      <c r="D639" s="47">
        <v>50.0</v>
      </c>
      <c r="E639" s="118">
        <f t="shared" si="2"/>
        <v>0.00005129441455</v>
      </c>
    </row>
    <row r="640">
      <c r="A640" s="119">
        <f t="shared" si="3"/>
        <v>639</v>
      </c>
      <c r="B640" s="50">
        <v>38308.0</v>
      </c>
      <c r="C640" s="117">
        <f t="shared" si="1"/>
        <v>0.009427707537</v>
      </c>
      <c r="D640" s="47">
        <v>50.0</v>
      </c>
      <c r="E640" s="118">
        <f t="shared" si="2"/>
        <v>0.00005129441455</v>
      </c>
    </row>
    <row r="641">
      <c r="A641" s="119">
        <f t="shared" si="3"/>
        <v>640</v>
      </c>
      <c r="B641" s="50">
        <v>38272.0</v>
      </c>
      <c r="C641" s="117">
        <f t="shared" si="1"/>
        <v>0.009418847835</v>
      </c>
      <c r="D641" s="47">
        <v>49.0</v>
      </c>
      <c r="E641" s="118">
        <f t="shared" si="2"/>
        <v>0.00005026852626</v>
      </c>
    </row>
    <row r="642">
      <c r="A642" s="119">
        <f t="shared" si="3"/>
        <v>641</v>
      </c>
      <c r="B642" s="50">
        <v>38245.0</v>
      </c>
      <c r="C642" s="117">
        <f t="shared" si="1"/>
        <v>0.009412203058</v>
      </c>
      <c r="D642" s="47">
        <v>49.0</v>
      </c>
      <c r="E642" s="118">
        <f t="shared" si="2"/>
        <v>0.00005026852626</v>
      </c>
    </row>
    <row r="643">
      <c r="A643" s="119">
        <f t="shared" si="3"/>
        <v>642</v>
      </c>
      <c r="B643" s="50">
        <v>38139.0</v>
      </c>
      <c r="C643" s="117">
        <f t="shared" si="1"/>
        <v>0.009386116158</v>
      </c>
      <c r="D643" s="47">
        <f>33+16</f>
        <v>49</v>
      </c>
      <c r="E643" s="118">
        <f t="shared" si="2"/>
        <v>0.00005026852626</v>
      </c>
    </row>
    <row r="644">
      <c r="A644" s="119">
        <f t="shared" si="3"/>
        <v>643</v>
      </c>
      <c r="B644" s="50">
        <v>38066.0</v>
      </c>
      <c r="C644" s="117">
        <f t="shared" si="1"/>
        <v>0.00936815065</v>
      </c>
      <c r="D644" s="47">
        <v>49.0</v>
      </c>
      <c r="E644" s="118">
        <f t="shared" si="2"/>
        <v>0.00005026852626</v>
      </c>
    </row>
    <row r="645">
      <c r="A645" s="119">
        <f t="shared" si="3"/>
        <v>644</v>
      </c>
      <c r="B645" s="50">
        <v>38064.0</v>
      </c>
      <c r="C645" s="117">
        <f t="shared" si="1"/>
        <v>0.009367658445</v>
      </c>
      <c r="D645" s="47">
        <f>25+23</f>
        <v>48</v>
      </c>
      <c r="E645" s="118">
        <f t="shared" si="2"/>
        <v>0.00004924263797</v>
      </c>
    </row>
    <row r="646">
      <c r="A646" s="119">
        <f t="shared" si="3"/>
        <v>645</v>
      </c>
      <c r="B646" s="50">
        <v>38063.0</v>
      </c>
      <c r="C646" s="117">
        <f t="shared" si="1"/>
        <v>0.009367412342</v>
      </c>
      <c r="D646" s="120">
        <v>48.0</v>
      </c>
      <c r="E646" s="118">
        <f t="shared" si="2"/>
        <v>0.00004924263797</v>
      </c>
    </row>
    <row r="647">
      <c r="A647" s="119">
        <f t="shared" si="3"/>
        <v>646</v>
      </c>
      <c r="B647" s="50">
        <v>37920.0</v>
      </c>
      <c r="C647" s="117">
        <f t="shared" si="1"/>
        <v>0.009332219636</v>
      </c>
      <c r="D647" s="47">
        <v>48.0</v>
      </c>
      <c r="E647" s="118">
        <f t="shared" si="2"/>
        <v>0.00004924263797</v>
      </c>
    </row>
    <row r="648">
      <c r="A648" s="119">
        <f t="shared" si="3"/>
        <v>647</v>
      </c>
      <c r="B648" s="19">
        <v>37901.0</v>
      </c>
      <c r="C648" s="117">
        <f t="shared" si="1"/>
        <v>0.009327543682</v>
      </c>
      <c r="D648" s="47">
        <v>47.0</v>
      </c>
      <c r="E648" s="118">
        <f t="shared" si="2"/>
        <v>0.00004821674968</v>
      </c>
    </row>
    <row r="649">
      <c r="A649" s="119">
        <f t="shared" si="3"/>
        <v>648</v>
      </c>
      <c r="B649" s="50">
        <v>37862.0</v>
      </c>
      <c r="C649" s="117">
        <f t="shared" si="1"/>
        <v>0.009317945671</v>
      </c>
      <c r="D649" s="120">
        <v>47.0</v>
      </c>
      <c r="E649" s="118">
        <f t="shared" si="2"/>
        <v>0.00004821674968</v>
      </c>
    </row>
    <row r="650">
      <c r="A650" s="119">
        <f t="shared" si="3"/>
        <v>649</v>
      </c>
      <c r="B650" s="50">
        <v>37795.0</v>
      </c>
      <c r="C650" s="117">
        <f t="shared" si="1"/>
        <v>0.009301456781</v>
      </c>
      <c r="D650" s="47">
        <v>47.0</v>
      </c>
      <c r="E650" s="118">
        <f t="shared" si="2"/>
        <v>0.00004821674968</v>
      </c>
    </row>
    <row r="651">
      <c r="A651" s="119">
        <f t="shared" si="3"/>
        <v>650</v>
      </c>
      <c r="B651" s="50">
        <v>37789.0</v>
      </c>
      <c r="C651" s="117">
        <f t="shared" si="1"/>
        <v>0.009299980164</v>
      </c>
      <c r="D651" s="47">
        <f>31+16</f>
        <v>47</v>
      </c>
      <c r="E651" s="118">
        <f t="shared" si="2"/>
        <v>0.00004821674968</v>
      </c>
    </row>
    <row r="652">
      <c r="A652" s="119">
        <f t="shared" si="3"/>
        <v>651</v>
      </c>
      <c r="B652" s="50">
        <v>37775.0</v>
      </c>
      <c r="C652" s="117">
        <f t="shared" si="1"/>
        <v>0.009296534724</v>
      </c>
      <c r="D652" s="47">
        <v>47.0</v>
      </c>
      <c r="E652" s="118">
        <f t="shared" si="2"/>
        <v>0.00004821674968</v>
      </c>
    </row>
    <row r="653">
      <c r="A653" s="119">
        <f t="shared" si="3"/>
        <v>652</v>
      </c>
      <c r="B653" s="50">
        <v>37767.0</v>
      </c>
      <c r="C653" s="117">
        <f t="shared" si="1"/>
        <v>0.009294565902</v>
      </c>
      <c r="D653" s="47">
        <v>47.0</v>
      </c>
      <c r="E653" s="118">
        <f t="shared" si="2"/>
        <v>0.00004821674968</v>
      </c>
    </row>
    <row r="654">
      <c r="A654" s="119">
        <f t="shared" si="3"/>
        <v>653</v>
      </c>
      <c r="B654" s="50">
        <v>37750.0</v>
      </c>
      <c r="C654" s="117">
        <f t="shared" si="1"/>
        <v>0.009290382153</v>
      </c>
      <c r="D654" s="47">
        <v>47.0</v>
      </c>
      <c r="E654" s="118">
        <f t="shared" si="2"/>
        <v>0.00004821674968</v>
      </c>
    </row>
    <row r="655">
      <c r="A655" s="119">
        <f t="shared" si="3"/>
        <v>654</v>
      </c>
      <c r="B655" s="23">
        <v>37706.0</v>
      </c>
      <c r="C655" s="117">
        <f t="shared" si="1"/>
        <v>0.009279553629</v>
      </c>
      <c r="D655" s="47">
        <v>47.0</v>
      </c>
      <c r="E655" s="118">
        <f t="shared" si="2"/>
        <v>0.00004821674968</v>
      </c>
    </row>
    <row r="656">
      <c r="A656" s="119">
        <f t="shared" si="3"/>
        <v>655</v>
      </c>
      <c r="B656" s="50">
        <v>37670.0</v>
      </c>
      <c r="C656" s="117">
        <f t="shared" si="1"/>
        <v>0.009270693926</v>
      </c>
      <c r="D656" s="47">
        <v>46.0</v>
      </c>
      <c r="E656" s="118">
        <f t="shared" si="2"/>
        <v>0.00004719086139</v>
      </c>
    </row>
    <row r="657">
      <c r="A657" s="119">
        <f t="shared" si="3"/>
        <v>656</v>
      </c>
      <c r="B657" s="50">
        <v>37648.0</v>
      </c>
      <c r="C657" s="117">
        <f t="shared" si="1"/>
        <v>0.009265279664</v>
      </c>
      <c r="D657" s="47">
        <v>46.0</v>
      </c>
      <c r="E657" s="118">
        <f t="shared" si="2"/>
        <v>0.00004719086139</v>
      </c>
    </row>
    <row r="658">
      <c r="A658" s="119">
        <f t="shared" si="3"/>
        <v>657</v>
      </c>
      <c r="B658" s="50">
        <v>37600.0</v>
      </c>
      <c r="C658" s="117">
        <f t="shared" si="1"/>
        <v>0.009253466728</v>
      </c>
      <c r="D658" s="47">
        <v>45.0</v>
      </c>
      <c r="E658" s="118">
        <f t="shared" si="2"/>
        <v>0.0000461649731</v>
      </c>
    </row>
    <row r="659">
      <c r="A659" s="119">
        <f t="shared" si="3"/>
        <v>658</v>
      </c>
      <c r="B659" s="50">
        <v>37554.0</v>
      </c>
      <c r="C659" s="117">
        <f t="shared" si="1"/>
        <v>0.009242145997</v>
      </c>
      <c r="D659" s="47">
        <v>45.0</v>
      </c>
      <c r="E659" s="118">
        <f t="shared" si="2"/>
        <v>0.0000461649731</v>
      </c>
    </row>
    <row r="660">
      <c r="A660" s="119">
        <f t="shared" si="3"/>
        <v>659</v>
      </c>
      <c r="B660" s="50">
        <v>37504.0</v>
      </c>
      <c r="C660" s="117">
        <f t="shared" si="1"/>
        <v>0.009229840855</v>
      </c>
      <c r="D660" s="47">
        <v>45.0</v>
      </c>
      <c r="E660" s="118">
        <f t="shared" si="2"/>
        <v>0.0000461649731</v>
      </c>
    </row>
    <row r="661">
      <c r="A661" s="119">
        <f t="shared" si="3"/>
        <v>660</v>
      </c>
      <c r="B661" s="50">
        <v>37438.0</v>
      </c>
      <c r="C661" s="117">
        <f t="shared" si="1"/>
        <v>0.009213598068</v>
      </c>
      <c r="D661" s="47">
        <v>45.0</v>
      </c>
      <c r="E661" s="118">
        <f t="shared" si="2"/>
        <v>0.0000461649731</v>
      </c>
    </row>
    <row r="662">
      <c r="A662" s="119">
        <f t="shared" si="3"/>
        <v>661</v>
      </c>
      <c r="B662" s="50">
        <v>37311.0</v>
      </c>
      <c r="C662" s="117">
        <f t="shared" si="1"/>
        <v>0.009182343007</v>
      </c>
      <c r="D662" s="47">
        <v>45.0</v>
      </c>
      <c r="E662" s="118">
        <f t="shared" si="2"/>
        <v>0.0000461649731</v>
      </c>
    </row>
    <row r="663">
      <c r="A663" s="119">
        <f t="shared" si="3"/>
        <v>662</v>
      </c>
      <c r="B663" s="50">
        <v>37295.0</v>
      </c>
      <c r="C663" s="117">
        <f t="shared" si="1"/>
        <v>0.009178405362</v>
      </c>
      <c r="D663" s="47">
        <v>45.0</v>
      </c>
      <c r="E663" s="118">
        <f t="shared" si="2"/>
        <v>0.0000461649731</v>
      </c>
    </row>
    <row r="664">
      <c r="A664" s="119">
        <f t="shared" si="3"/>
        <v>663</v>
      </c>
      <c r="B664" s="50">
        <v>37285.0</v>
      </c>
      <c r="C664" s="117">
        <f t="shared" si="1"/>
        <v>0.009175944334</v>
      </c>
      <c r="D664" s="47">
        <v>45.0</v>
      </c>
      <c r="E664" s="118">
        <f t="shared" si="2"/>
        <v>0.0000461649731</v>
      </c>
    </row>
    <row r="665">
      <c r="A665" s="119">
        <f t="shared" si="3"/>
        <v>664</v>
      </c>
      <c r="B665" s="50">
        <v>37183.0</v>
      </c>
      <c r="C665" s="117">
        <f t="shared" si="1"/>
        <v>0.009150841844</v>
      </c>
      <c r="D665" s="47">
        <v>45.0</v>
      </c>
      <c r="E665" s="118">
        <f t="shared" si="2"/>
        <v>0.0000461649731</v>
      </c>
    </row>
    <row r="666">
      <c r="A666" s="119">
        <f t="shared" si="3"/>
        <v>665</v>
      </c>
      <c r="B666" s="50">
        <v>37111.0</v>
      </c>
      <c r="C666" s="117">
        <f t="shared" si="1"/>
        <v>0.00913312244</v>
      </c>
      <c r="D666" s="47">
        <v>45.0</v>
      </c>
      <c r="E666" s="118">
        <f t="shared" si="2"/>
        <v>0.0000461649731</v>
      </c>
    </row>
    <row r="667">
      <c r="A667" s="119">
        <f t="shared" si="3"/>
        <v>666</v>
      </c>
      <c r="B667" s="50">
        <v>37092.0</v>
      </c>
      <c r="C667" s="117">
        <f t="shared" si="1"/>
        <v>0.009128446486</v>
      </c>
      <c r="D667" s="47">
        <f>32+12</f>
        <v>44</v>
      </c>
      <c r="E667" s="118">
        <f t="shared" si="2"/>
        <v>0.00004513908481</v>
      </c>
    </row>
    <row r="668">
      <c r="A668" s="119">
        <f t="shared" si="3"/>
        <v>667</v>
      </c>
      <c r="B668" s="50">
        <v>36908.0</v>
      </c>
      <c r="C668" s="117">
        <f t="shared" si="1"/>
        <v>0.009083163563</v>
      </c>
      <c r="D668" s="47">
        <v>44.0</v>
      </c>
      <c r="E668" s="118">
        <f t="shared" si="2"/>
        <v>0.00004513908481</v>
      </c>
    </row>
    <row r="669">
      <c r="A669" s="119">
        <f t="shared" si="3"/>
        <v>668</v>
      </c>
      <c r="B669" s="50">
        <v>36804.0</v>
      </c>
      <c r="C669" s="117">
        <f t="shared" si="1"/>
        <v>0.009057568868</v>
      </c>
      <c r="D669" s="47">
        <v>44.0</v>
      </c>
      <c r="E669" s="118">
        <f t="shared" si="2"/>
        <v>0.00004513908481</v>
      </c>
    </row>
    <row r="670">
      <c r="A670" s="119">
        <f t="shared" si="3"/>
        <v>669</v>
      </c>
      <c r="B670" s="23">
        <v>36766.0</v>
      </c>
      <c r="C670" s="117">
        <f t="shared" si="1"/>
        <v>0.00904821696</v>
      </c>
      <c r="D670" s="47">
        <v>44.0</v>
      </c>
      <c r="E670" s="118">
        <f t="shared" si="2"/>
        <v>0.00004513908481</v>
      </c>
    </row>
    <row r="671">
      <c r="A671" s="119">
        <f t="shared" si="3"/>
        <v>670</v>
      </c>
      <c r="B671" s="50">
        <v>36631.0</v>
      </c>
      <c r="C671" s="117">
        <f t="shared" si="1"/>
        <v>0.009014993077</v>
      </c>
      <c r="D671" s="47">
        <v>44.0</v>
      </c>
      <c r="E671" s="118">
        <f t="shared" si="2"/>
        <v>0.00004513908481</v>
      </c>
    </row>
    <row r="672">
      <c r="A672" s="119">
        <f t="shared" si="3"/>
        <v>671</v>
      </c>
      <c r="B672" s="23">
        <v>36561.0</v>
      </c>
      <c r="C672" s="117">
        <f t="shared" si="1"/>
        <v>0.008997765878</v>
      </c>
      <c r="D672" s="47">
        <v>44.0</v>
      </c>
      <c r="E672" s="118">
        <f t="shared" si="2"/>
        <v>0.00004513908481</v>
      </c>
    </row>
    <row r="673">
      <c r="A673" s="119">
        <f t="shared" si="3"/>
        <v>672</v>
      </c>
      <c r="B673" s="50">
        <v>36534.0</v>
      </c>
      <c r="C673" s="117">
        <f t="shared" si="1"/>
        <v>0.008991121102</v>
      </c>
      <c r="D673" s="47">
        <v>44.0</v>
      </c>
      <c r="E673" s="118">
        <f t="shared" si="2"/>
        <v>0.00004513908481</v>
      </c>
    </row>
    <row r="674">
      <c r="A674" s="119">
        <f t="shared" si="3"/>
        <v>673</v>
      </c>
      <c r="B674" s="50">
        <v>36512.0</v>
      </c>
      <c r="C674" s="117">
        <f t="shared" si="1"/>
        <v>0.008985706839</v>
      </c>
      <c r="D674" s="47">
        <v>44.0</v>
      </c>
      <c r="E674" s="118">
        <f t="shared" si="2"/>
        <v>0.00004513908481</v>
      </c>
    </row>
    <row r="675">
      <c r="A675" s="119">
        <f t="shared" si="3"/>
        <v>674</v>
      </c>
      <c r="B675" s="50">
        <v>36502.0</v>
      </c>
      <c r="C675" s="117">
        <f t="shared" si="1"/>
        <v>0.008983245811</v>
      </c>
      <c r="D675" s="47">
        <v>43.0</v>
      </c>
      <c r="E675" s="118">
        <f t="shared" si="2"/>
        <v>0.00004411319651</v>
      </c>
    </row>
    <row r="676">
      <c r="A676" s="119">
        <f t="shared" si="3"/>
        <v>675</v>
      </c>
      <c r="B676" s="50">
        <v>36455.0</v>
      </c>
      <c r="C676" s="117">
        <f t="shared" si="1"/>
        <v>0.008971678978</v>
      </c>
      <c r="D676" s="47">
        <v>43.0</v>
      </c>
      <c r="E676" s="118">
        <f t="shared" si="2"/>
        <v>0.00004411319651</v>
      </c>
    </row>
    <row r="677">
      <c r="A677" s="119">
        <f t="shared" si="3"/>
        <v>676</v>
      </c>
      <c r="B677" s="19">
        <v>36454.0</v>
      </c>
      <c r="C677" s="117">
        <f t="shared" si="1"/>
        <v>0.008971432875</v>
      </c>
      <c r="D677" s="47">
        <v>43.0</v>
      </c>
      <c r="E677" s="118">
        <f t="shared" si="2"/>
        <v>0.00004411319651</v>
      </c>
    </row>
    <row r="678">
      <c r="A678" s="119">
        <f t="shared" si="3"/>
        <v>677</v>
      </c>
      <c r="B678" s="50">
        <v>36431.0</v>
      </c>
      <c r="C678" s="117">
        <f t="shared" si="1"/>
        <v>0.008965772509</v>
      </c>
      <c r="D678" s="47">
        <f>32+11</f>
        <v>43</v>
      </c>
      <c r="E678" s="118">
        <f t="shared" si="2"/>
        <v>0.00004411319651</v>
      </c>
    </row>
    <row r="679">
      <c r="A679" s="119">
        <f t="shared" si="3"/>
        <v>678</v>
      </c>
      <c r="B679" s="50">
        <v>36378.0</v>
      </c>
      <c r="C679" s="117">
        <f t="shared" si="1"/>
        <v>0.008952729059</v>
      </c>
      <c r="D679" s="47">
        <v>42.0</v>
      </c>
      <c r="E679" s="118">
        <f t="shared" si="2"/>
        <v>0.00004308730822</v>
      </c>
    </row>
    <row r="680">
      <c r="A680" s="119">
        <f t="shared" si="3"/>
        <v>679</v>
      </c>
      <c r="B680" s="50">
        <v>36213.0</v>
      </c>
      <c r="C680" s="117">
        <f t="shared" si="1"/>
        <v>0.008912122091</v>
      </c>
      <c r="D680" s="120">
        <v>42.0</v>
      </c>
      <c r="E680" s="118">
        <f t="shared" si="2"/>
        <v>0.00004308730822</v>
      </c>
    </row>
    <row r="681">
      <c r="A681" s="119">
        <f t="shared" si="3"/>
        <v>680</v>
      </c>
      <c r="B681" s="50">
        <v>36203.0</v>
      </c>
      <c r="C681" s="117">
        <f t="shared" si="1"/>
        <v>0.008909661062</v>
      </c>
      <c r="D681" s="120">
        <v>42.0</v>
      </c>
      <c r="E681" s="118">
        <f t="shared" si="2"/>
        <v>0.00004308730822</v>
      </c>
    </row>
    <row r="682">
      <c r="A682" s="119">
        <f t="shared" si="3"/>
        <v>681</v>
      </c>
      <c r="B682" s="50">
        <v>36158.0</v>
      </c>
      <c r="C682" s="117">
        <f t="shared" si="1"/>
        <v>0.008898586435</v>
      </c>
      <c r="D682" s="47">
        <v>42.0</v>
      </c>
      <c r="E682" s="118">
        <f t="shared" si="2"/>
        <v>0.00004308730822</v>
      </c>
    </row>
    <row r="683">
      <c r="A683" s="119">
        <f t="shared" si="3"/>
        <v>682</v>
      </c>
      <c r="B683" s="50">
        <v>36148.0</v>
      </c>
      <c r="C683" s="117">
        <f t="shared" si="1"/>
        <v>0.008896125406</v>
      </c>
      <c r="D683" s="47">
        <v>42.0</v>
      </c>
      <c r="E683" s="118">
        <f t="shared" si="2"/>
        <v>0.00004308730822</v>
      </c>
    </row>
    <row r="684">
      <c r="A684" s="119">
        <f t="shared" si="3"/>
        <v>683</v>
      </c>
      <c r="B684" s="50">
        <v>36129.0</v>
      </c>
      <c r="C684" s="117">
        <f t="shared" si="1"/>
        <v>0.008891449452</v>
      </c>
      <c r="D684" s="47">
        <v>42.0</v>
      </c>
      <c r="E684" s="118">
        <f t="shared" si="2"/>
        <v>0.00004308730822</v>
      </c>
    </row>
    <row r="685">
      <c r="A685" s="119">
        <f t="shared" si="3"/>
        <v>684</v>
      </c>
      <c r="B685" s="50">
        <v>36113.0</v>
      </c>
      <c r="C685" s="117">
        <f t="shared" si="1"/>
        <v>0.008887511807</v>
      </c>
      <c r="D685" s="47">
        <f>29+13</f>
        <v>42</v>
      </c>
      <c r="E685" s="118">
        <f t="shared" si="2"/>
        <v>0.00004308730822</v>
      </c>
    </row>
    <row r="686">
      <c r="A686" s="119">
        <f t="shared" si="3"/>
        <v>685</v>
      </c>
      <c r="B686" s="50">
        <v>36043.0</v>
      </c>
      <c r="C686" s="117">
        <f t="shared" si="1"/>
        <v>0.008870284608</v>
      </c>
      <c r="D686" s="47">
        <v>42.0</v>
      </c>
      <c r="E686" s="118">
        <f t="shared" si="2"/>
        <v>0.00004308730822</v>
      </c>
    </row>
    <row r="687">
      <c r="A687" s="119">
        <f t="shared" si="3"/>
        <v>686</v>
      </c>
      <c r="B687" s="19">
        <v>36035.0</v>
      </c>
      <c r="C687" s="117">
        <f t="shared" si="1"/>
        <v>0.008868315785</v>
      </c>
      <c r="D687" s="47">
        <v>42.0</v>
      </c>
      <c r="E687" s="118">
        <f t="shared" si="2"/>
        <v>0.00004308730822</v>
      </c>
    </row>
    <row r="688">
      <c r="A688" s="119">
        <f t="shared" si="3"/>
        <v>687</v>
      </c>
      <c r="B688" s="50">
        <v>35984.0</v>
      </c>
      <c r="C688" s="117">
        <f t="shared" si="1"/>
        <v>0.008855764541</v>
      </c>
      <c r="D688" s="47">
        <v>41.0</v>
      </c>
      <c r="E688" s="118">
        <f t="shared" si="2"/>
        <v>0.00004206141993</v>
      </c>
    </row>
    <row r="689">
      <c r="A689" s="119">
        <f t="shared" si="3"/>
        <v>688</v>
      </c>
      <c r="B689" s="50">
        <v>35963.0</v>
      </c>
      <c r="C689" s="117">
        <f t="shared" si="1"/>
        <v>0.008850596381</v>
      </c>
      <c r="D689" s="47">
        <v>41.0</v>
      </c>
      <c r="E689" s="118">
        <f t="shared" si="2"/>
        <v>0.00004206141993</v>
      </c>
    </row>
    <row r="690">
      <c r="A690" s="119">
        <f t="shared" si="3"/>
        <v>689</v>
      </c>
      <c r="B690" s="50">
        <v>35950.0</v>
      </c>
      <c r="C690" s="117">
        <f t="shared" si="1"/>
        <v>0.008847397044</v>
      </c>
      <c r="D690" s="47">
        <f>14+27</f>
        <v>41</v>
      </c>
      <c r="E690" s="118">
        <f t="shared" si="2"/>
        <v>0.00004206141993</v>
      </c>
    </row>
    <row r="691">
      <c r="A691" s="119">
        <f t="shared" si="3"/>
        <v>690</v>
      </c>
      <c r="B691" s="50">
        <v>35924.0</v>
      </c>
      <c r="C691" s="117">
        <f t="shared" si="1"/>
        <v>0.00884099837</v>
      </c>
      <c r="D691" s="47">
        <v>41.0</v>
      </c>
      <c r="E691" s="118">
        <f t="shared" si="2"/>
        <v>0.00004206141993</v>
      </c>
    </row>
    <row r="692">
      <c r="A692" s="119">
        <f t="shared" si="3"/>
        <v>691</v>
      </c>
      <c r="B692" s="50">
        <v>35880.0</v>
      </c>
      <c r="C692" s="117">
        <f t="shared" si="1"/>
        <v>0.008830169845</v>
      </c>
      <c r="D692" s="47">
        <v>41.0</v>
      </c>
      <c r="E692" s="118">
        <f t="shared" si="2"/>
        <v>0.00004206141993</v>
      </c>
    </row>
    <row r="693">
      <c r="A693" s="119">
        <f t="shared" si="3"/>
        <v>692</v>
      </c>
      <c r="B693" s="50">
        <v>35863.0</v>
      </c>
      <c r="C693" s="117">
        <f t="shared" si="1"/>
        <v>0.008825986097</v>
      </c>
      <c r="D693" s="47">
        <v>41.0</v>
      </c>
      <c r="E693" s="118">
        <f t="shared" si="2"/>
        <v>0.00004206141993</v>
      </c>
    </row>
    <row r="694">
      <c r="A694" s="119">
        <f t="shared" si="3"/>
        <v>693</v>
      </c>
      <c r="B694" s="50">
        <v>35775.0</v>
      </c>
      <c r="C694" s="117">
        <f t="shared" si="1"/>
        <v>0.008804329047</v>
      </c>
      <c r="D694" s="47">
        <v>41.0</v>
      </c>
      <c r="E694" s="118">
        <f t="shared" si="2"/>
        <v>0.00004206141993</v>
      </c>
    </row>
    <row r="695">
      <c r="A695" s="119">
        <f t="shared" si="3"/>
        <v>694</v>
      </c>
      <c r="B695" s="50">
        <v>35736.0</v>
      </c>
      <c r="C695" s="117">
        <f t="shared" si="1"/>
        <v>0.008794731037</v>
      </c>
      <c r="D695" s="47">
        <v>41.0</v>
      </c>
      <c r="E695" s="118">
        <f t="shared" si="2"/>
        <v>0.00004206141993</v>
      </c>
    </row>
    <row r="696">
      <c r="A696" s="119">
        <f t="shared" si="3"/>
        <v>695</v>
      </c>
      <c r="B696" s="50">
        <v>35710.0</v>
      </c>
      <c r="C696" s="117">
        <f t="shared" si="1"/>
        <v>0.008788332363</v>
      </c>
      <c r="D696" s="47">
        <v>40.0</v>
      </c>
      <c r="E696" s="118">
        <f t="shared" si="2"/>
        <v>0.00004103553164</v>
      </c>
    </row>
    <row r="697">
      <c r="A697" s="119">
        <f t="shared" si="3"/>
        <v>696</v>
      </c>
      <c r="B697" s="50">
        <v>35642.0</v>
      </c>
      <c r="C697" s="117">
        <f t="shared" si="1"/>
        <v>0.00877159737</v>
      </c>
      <c r="D697" s="47">
        <v>40.0</v>
      </c>
      <c r="E697" s="118">
        <f t="shared" si="2"/>
        <v>0.00004103553164</v>
      </c>
    </row>
    <row r="698">
      <c r="A698" s="119">
        <f t="shared" si="3"/>
        <v>697</v>
      </c>
      <c r="B698" s="50">
        <v>35571.0</v>
      </c>
      <c r="C698" s="117">
        <f t="shared" si="1"/>
        <v>0.008754124068</v>
      </c>
      <c r="D698" s="47">
        <v>40.0</v>
      </c>
      <c r="E698" s="118">
        <f t="shared" si="2"/>
        <v>0.00004103553164</v>
      </c>
    </row>
    <row r="699">
      <c r="A699" s="119">
        <f t="shared" si="3"/>
        <v>698</v>
      </c>
      <c r="B699" s="50">
        <v>35566.0</v>
      </c>
      <c r="C699" s="117">
        <f t="shared" si="1"/>
        <v>0.008752893554</v>
      </c>
      <c r="D699" s="120">
        <v>40.0</v>
      </c>
      <c r="E699" s="118">
        <f t="shared" si="2"/>
        <v>0.00004103553164</v>
      </c>
    </row>
    <row r="700">
      <c r="A700" s="119">
        <f t="shared" si="3"/>
        <v>699</v>
      </c>
      <c r="B700" s="50">
        <v>35539.0</v>
      </c>
      <c r="C700" s="117">
        <f t="shared" si="1"/>
        <v>0.008746248777</v>
      </c>
      <c r="D700" s="47">
        <v>40.0</v>
      </c>
      <c r="E700" s="118">
        <f t="shared" si="2"/>
        <v>0.00004103553164</v>
      </c>
    </row>
    <row r="701">
      <c r="A701" s="119">
        <f t="shared" si="3"/>
        <v>700</v>
      </c>
      <c r="B701" s="50">
        <v>35406.0</v>
      </c>
      <c r="C701" s="117">
        <f t="shared" si="1"/>
        <v>0.0087135171</v>
      </c>
      <c r="D701" s="47">
        <v>40.0</v>
      </c>
      <c r="E701" s="118">
        <f t="shared" si="2"/>
        <v>0.00004103553164</v>
      </c>
    </row>
    <row r="702">
      <c r="A702" s="119">
        <f t="shared" si="3"/>
        <v>701</v>
      </c>
      <c r="B702" s="50">
        <v>35400.0</v>
      </c>
      <c r="C702" s="117">
        <f t="shared" si="1"/>
        <v>0.008712040483</v>
      </c>
      <c r="D702" s="47">
        <v>40.0</v>
      </c>
      <c r="E702" s="118">
        <f t="shared" si="2"/>
        <v>0.00004103553164</v>
      </c>
    </row>
    <row r="703">
      <c r="A703" s="119">
        <f t="shared" si="3"/>
        <v>702</v>
      </c>
      <c r="B703" s="50">
        <v>35392.0</v>
      </c>
      <c r="C703" s="117">
        <f t="shared" si="1"/>
        <v>0.00871007166</v>
      </c>
      <c r="D703" s="47">
        <v>40.0</v>
      </c>
      <c r="E703" s="118">
        <f t="shared" si="2"/>
        <v>0.00004103553164</v>
      </c>
    </row>
    <row r="704">
      <c r="A704" s="119">
        <f t="shared" si="3"/>
        <v>703</v>
      </c>
      <c r="B704" s="50">
        <v>35270.0</v>
      </c>
      <c r="C704" s="117">
        <f t="shared" si="1"/>
        <v>0.008680047114</v>
      </c>
      <c r="D704" s="47">
        <v>40.0</v>
      </c>
      <c r="E704" s="118">
        <f t="shared" si="2"/>
        <v>0.00004103553164</v>
      </c>
    </row>
    <row r="705">
      <c r="A705" s="119">
        <f t="shared" si="3"/>
        <v>704</v>
      </c>
      <c r="B705" s="50">
        <v>35245.0</v>
      </c>
      <c r="C705" s="117">
        <f t="shared" si="1"/>
        <v>0.008673894543</v>
      </c>
      <c r="D705" s="47">
        <v>40.0</v>
      </c>
      <c r="E705" s="118">
        <f t="shared" si="2"/>
        <v>0.00004103553164</v>
      </c>
    </row>
    <row r="706">
      <c r="A706" s="119">
        <f t="shared" si="3"/>
        <v>705</v>
      </c>
      <c r="B706" s="50">
        <f>27807+7423</f>
        <v>35230</v>
      </c>
      <c r="C706" s="117">
        <f t="shared" si="1"/>
        <v>0.008670203</v>
      </c>
      <c r="D706" s="47">
        <v>39.0</v>
      </c>
      <c r="E706" s="118">
        <f t="shared" si="2"/>
        <v>0.00004000964335</v>
      </c>
    </row>
    <row r="707">
      <c r="A707" s="119">
        <f t="shared" si="3"/>
        <v>706</v>
      </c>
      <c r="B707" s="50">
        <v>35127.0</v>
      </c>
      <c r="C707" s="117">
        <f t="shared" si="1"/>
        <v>0.008644854408</v>
      </c>
      <c r="D707" s="47">
        <v>39.0</v>
      </c>
      <c r="E707" s="118">
        <f t="shared" si="2"/>
        <v>0.00004000964335</v>
      </c>
    </row>
    <row r="708">
      <c r="A708" s="119">
        <f t="shared" si="3"/>
        <v>707</v>
      </c>
      <c r="B708" s="50">
        <v>35061.0</v>
      </c>
      <c r="C708" s="117">
        <f t="shared" si="1"/>
        <v>0.008628611621</v>
      </c>
      <c r="D708" s="47">
        <v>39.0</v>
      </c>
      <c r="E708" s="118">
        <f t="shared" si="2"/>
        <v>0.00004000964335</v>
      </c>
    </row>
    <row r="709">
      <c r="A709" s="119">
        <f t="shared" si="3"/>
        <v>708</v>
      </c>
      <c r="B709" s="50">
        <v>35060.0</v>
      </c>
      <c r="C709" s="117">
        <f t="shared" si="1"/>
        <v>0.008628365518</v>
      </c>
      <c r="D709" s="47">
        <v>39.0</v>
      </c>
      <c r="E709" s="118">
        <f t="shared" si="2"/>
        <v>0.00004000964335</v>
      </c>
    </row>
    <row r="710">
      <c r="A710" s="119">
        <f t="shared" si="3"/>
        <v>709</v>
      </c>
      <c r="B710" s="50">
        <v>35045.0</v>
      </c>
      <c r="C710" s="117">
        <f t="shared" si="1"/>
        <v>0.008624673975</v>
      </c>
      <c r="D710" s="120">
        <v>39.0</v>
      </c>
      <c r="E710" s="118">
        <f t="shared" si="2"/>
        <v>0.00004000964335</v>
      </c>
    </row>
    <row r="711">
      <c r="A711" s="119">
        <f t="shared" si="3"/>
        <v>710</v>
      </c>
      <c r="B711" s="50">
        <v>35025.0</v>
      </c>
      <c r="C711" s="117">
        <f t="shared" si="1"/>
        <v>0.008619751918</v>
      </c>
      <c r="D711" s="47">
        <v>39.0</v>
      </c>
      <c r="E711" s="118">
        <f t="shared" si="2"/>
        <v>0.00004000964335</v>
      </c>
    </row>
    <row r="712">
      <c r="A712" s="119">
        <f t="shared" si="3"/>
        <v>711</v>
      </c>
      <c r="B712" s="50">
        <v>35004.0</v>
      </c>
      <c r="C712" s="117">
        <f t="shared" si="1"/>
        <v>0.008614583759</v>
      </c>
      <c r="D712" s="47">
        <v>39.0</v>
      </c>
      <c r="E712" s="118">
        <f t="shared" si="2"/>
        <v>0.00004000964335</v>
      </c>
    </row>
    <row r="713">
      <c r="A713" s="119">
        <f t="shared" si="3"/>
        <v>712</v>
      </c>
      <c r="B713" s="50">
        <v>34991.0</v>
      </c>
      <c r="C713" s="117">
        <f t="shared" si="1"/>
        <v>0.008611384422</v>
      </c>
      <c r="D713" s="47">
        <v>39.0</v>
      </c>
      <c r="E713" s="118">
        <f t="shared" si="2"/>
        <v>0.00004000964335</v>
      </c>
    </row>
    <row r="714">
      <c r="A714" s="119">
        <f t="shared" si="3"/>
        <v>713</v>
      </c>
      <c r="B714" s="50">
        <v>34953.0</v>
      </c>
      <c r="C714" s="117">
        <f t="shared" si="1"/>
        <v>0.008602032514</v>
      </c>
      <c r="D714" s="47">
        <v>39.0</v>
      </c>
      <c r="E714" s="118">
        <f t="shared" si="2"/>
        <v>0.00004000964335</v>
      </c>
    </row>
    <row r="715">
      <c r="A715" s="119">
        <f t="shared" si="3"/>
        <v>714</v>
      </c>
      <c r="B715" s="50">
        <v>34920.0</v>
      </c>
      <c r="C715" s="117">
        <f t="shared" si="1"/>
        <v>0.00859391112</v>
      </c>
      <c r="D715" s="47">
        <f>27+12</f>
        <v>39</v>
      </c>
      <c r="E715" s="118">
        <f t="shared" si="2"/>
        <v>0.00004000964335</v>
      </c>
    </row>
    <row r="716">
      <c r="A716" s="119">
        <f t="shared" si="3"/>
        <v>715</v>
      </c>
      <c r="B716" s="50">
        <v>34912.0</v>
      </c>
      <c r="C716" s="117">
        <f t="shared" si="1"/>
        <v>0.008591942298</v>
      </c>
      <c r="D716" s="47">
        <f>24+15</f>
        <v>39</v>
      </c>
      <c r="E716" s="118">
        <f t="shared" si="2"/>
        <v>0.00004000964335</v>
      </c>
    </row>
    <row r="717">
      <c r="A717" s="119">
        <f t="shared" si="3"/>
        <v>716</v>
      </c>
      <c r="B717" s="50">
        <v>34822.0</v>
      </c>
      <c r="C717" s="117">
        <f t="shared" si="1"/>
        <v>0.008569793042</v>
      </c>
      <c r="D717" s="120">
        <v>38.0</v>
      </c>
      <c r="E717" s="118">
        <f t="shared" si="2"/>
        <v>0.00003898375506</v>
      </c>
    </row>
    <row r="718">
      <c r="A718" s="119">
        <f t="shared" si="3"/>
        <v>717</v>
      </c>
      <c r="B718" s="50">
        <v>34804.0</v>
      </c>
      <c r="C718" s="117">
        <f t="shared" si="1"/>
        <v>0.008565363191</v>
      </c>
      <c r="D718" s="47">
        <f>13+25</f>
        <v>38</v>
      </c>
      <c r="E718" s="118">
        <f t="shared" si="2"/>
        <v>0.00003898375506</v>
      </c>
    </row>
    <row r="719">
      <c r="A719" s="119">
        <f t="shared" si="3"/>
        <v>718</v>
      </c>
      <c r="B719" s="50">
        <v>34800.0</v>
      </c>
      <c r="C719" s="117">
        <f t="shared" si="1"/>
        <v>0.00856437878</v>
      </c>
      <c r="D719" s="47">
        <v>38.0</v>
      </c>
      <c r="E719" s="118">
        <f t="shared" si="2"/>
        <v>0.00003898375506</v>
      </c>
    </row>
    <row r="720">
      <c r="A720" s="119">
        <f t="shared" si="3"/>
        <v>719</v>
      </c>
      <c r="B720" s="50">
        <v>34734.0</v>
      </c>
      <c r="C720" s="117">
        <f t="shared" si="1"/>
        <v>0.008548135992</v>
      </c>
      <c r="D720" s="47">
        <v>38.0</v>
      </c>
      <c r="E720" s="118">
        <f t="shared" si="2"/>
        <v>0.00003898375506</v>
      </c>
    </row>
    <row r="721">
      <c r="A721" s="119">
        <f t="shared" si="3"/>
        <v>720</v>
      </c>
      <c r="B721" s="50">
        <v>34614.0</v>
      </c>
      <c r="C721" s="117">
        <f t="shared" si="1"/>
        <v>0.008518603652</v>
      </c>
      <c r="D721" s="47">
        <v>38.0</v>
      </c>
      <c r="E721" s="118">
        <f t="shared" si="2"/>
        <v>0.00003898375506</v>
      </c>
    </row>
    <row r="722">
      <c r="A722" s="119">
        <f t="shared" si="3"/>
        <v>721</v>
      </c>
      <c r="B722" s="50">
        <v>34604.0</v>
      </c>
      <c r="C722" s="117">
        <f t="shared" si="1"/>
        <v>0.008516142623</v>
      </c>
      <c r="D722" s="47">
        <v>38.0</v>
      </c>
      <c r="E722" s="118">
        <f t="shared" si="2"/>
        <v>0.00003898375506</v>
      </c>
    </row>
    <row r="723">
      <c r="A723" s="119">
        <f t="shared" si="3"/>
        <v>722</v>
      </c>
      <c r="B723" s="50">
        <v>34557.0</v>
      </c>
      <c r="C723" s="117">
        <f t="shared" si="1"/>
        <v>0.00850457579</v>
      </c>
      <c r="D723" s="47">
        <v>38.0</v>
      </c>
      <c r="E723" s="118">
        <f t="shared" si="2"/>
        <v>0.00003898375506</v>
      </c>
    </row>
    <row r="724">
      <c r="A724" s="119">
        <f t="shared" si="3"/>
        <v>723</v>
      </c>
      <c r="B724" s="50">
        <v>34546.0</v>
      </c>
      <c r="C724" s="117">
        <f t="shared" si="1"/>
        <v>0.008501868659</v>
      </c>
      <c r="D724" s="47">
        <v>37.0</v>
      </c>
      <c r="E724" s="118">
        <f t="shared" si="2"/>
        <v>0.00003795786677</v>
      </c>
    </row>
    <row r="725">
      <c r="A725" s="119">
        <f t="shared" si="3"/>
        <v>724</v>
      </c>
      <c r="B725" s="50">
        <v>34530.0</v>
      </c>
      <c r="C725" s="117">
        <f t="shared" si="1"/>
        <v>0.008497931013</v>
      </c>
      <c r="D725" s="47">
        <v>37.0</v>
      </c>
      <c r="E725" s="118">
        <f t="shared" si="2"/>
        <v>0.00003795786677</v>
      </c>
    </row>
    <row r="726">
      <c r="A726" s="119">
        <f t="shared" si="3"/>
        <v>725</v>
      </c>
      <c r="B726" s="50">
        <v>34499.0</v>
      </c>
      <c r="C726" s="117">
        <f t="shared" si="1"/>
        <v>0.008490301825</v>
      </c>
      <c r="D726" s="47">
        <v>36.0</v>
      </c>
      <c r="E726" s="118">
        <f t="shared" si="2"/>
        <v>0.00003693197848</v>
      </c>
    </row>
    <row r="727">
      <c r="A727" s="119">
        <f t="shared" si="3"/>
        <v>726</v>
      </c>
      <c r="B727" s="50">
        <v>34443.0</v>
      </c>
      <c r="C727" s="117">
        <f t="shared" si="1"/>
        <v>0.008476520066</v>
      </c>
      <c r="D727" s="47">
        <v>36.0</v>
      </c>
      <c r="E727" s="118">
        <f t="shared" si="2"/>
        <v>0.00003693197848</v>
      </c>
    </row>
    <row r="728">
      <c r="A728" s="119">
        <f t="shared" si="3"/>
        <v>727</v>
      </c>
      <c r="B728" s="50">
        <v>34443.0</v>
      </c>
      <c r="C728" s="117">
        <f t="shared" si="1"/>
        <v>0.008476520066</v>
      </c>
      <c r="D728" s="47">
        <v>36.0</v>
      </c>
      <c r="E728" s="118">
        <f t="shared" si="2"/>
        <v>0.00003693197848</v>
      </c>
    </row>
    <row r="729">
      <c r="A729" s="119">
        <f t="shared" si="3"/>
        <v>728</v>
      </c>
      <c r="B729" s="50">
        <v>34441.0</v>
      </c>
      <c r="C729" s="117">
        <f t="shared" si="1"/>
        <v>0.008476027861</v>
      </c>
      <c r="D729" s="47">
        <v>36.0</v>
      </c>
      <c r="E729" s="118">
        <f t="shared" si="2"/>
        <v>0.00003693197848</v>
      </c>
    </row>
    <row r="730">
      <c r="A730" s="119">
        <f t="shared" si="3"/>
        <v>729</v>
      </c>
      <c r="B730" s="50">
        <v>34428.0</v>
      </c>
      <c r="C730" s="117">
        <f t="shared" si="1"/>
        <v>0.008472828524</v>
      </c>
      <c r="D730" s="47">
        <f>21+15</f>
        <v>36</v>
      </c>
      <c r="E730" s="118">
        <f t="shared" si="2"/>
        <v>0.00003693197848</v>
      </c>
    </row>
    <row r="731">
      <c r="A731" s="119">
        <f t="shared" si="3"/>
        <v>730</v>
      </c>
      <c r="B731" s="50">
        <v>34421.0</v>
      </c>
      <c r="C731" s="117">
        <f t="shared" si="1"/>
        <v>0.008471105804</v>
      </c>
      <c r="D731" s="47">
        <v>36.0</v>
      </c>
      <c r="E731" s="118">
        <f t="shared" si="2"/>
        <v>0.00003693197848</v>
      </c>
    </row>
    <row r="732">
      <c r="A732" s="119">
        <f t="shared" si="3"/>
        <v>731</v>
      </c>
      <c r="B732" s="50">
        <v>34388.0</v>
      </c>
      <c r="C732" s="117">
        <f t="shared" si="1"/>
        <v>0.00846298441</v>
      </c>
      <c r="D732" s="47">
        <v>36.0</v>
      </c>
      <c r="E732" s="118">
        <f t="shared" si="2"/>
        <v>0.00003693197848</v>
      </c>
    </row>
    <row r="733">
      <c r="A733" s="119">
        <f t="shared" si="3"/>
        <v>732</v>
      </c>
      <c r="B733" s="50">
        <v>34375.0</v>
      </c>
      <c r="C733" s="117">
        <f t="shared" si="1"/>
        <v>0.008459785073</v>
      </c>
      <c r="D733" s="47">
        <v>35.0</v>
      </c>
      <c r="E733" s="118">
        <f t="shared" si="2"/>
        <v>0.00003590609019</v>
      </c>
    </row>
    <row r="734">
      <c r="A734" s="119">
        <f t="shared" si="3"/>
        <v>733</v>
      </c>
      <c r="B734" s="50">
        <v>34289.0</v>
      </c>
      <c r="C734" s="117">
        <f t="shared" si="1"/>
        <v>0.008438620229</v>
      </c>
      <c r="D734" s="47">
        <v>35.0</v>
      </c>
      <c r="E734" s="118">
        <f t="shared" si="2"/>
        <v>0.00003590609019</v>
      </c>
    </row>
    <row r="735">
      <c r="A735" s="119">
        <f t="shared" si="3"/>
        <v>734</v>
      </c>
      <c r="B735" s="50">
        <v>34276.0</v>
      </c>
      <c r="C735" s="117">
        <f t="shared" si="1"/>
        <v>0.008435420892</v>
      </c>
      <c r="D735" s="47">
        <v>35.0</v>
      </c>
      <c r="E735" s="118">
        <f t="shared" si="2"/>
        <v>0.00003590609019</v>
      </c>
    </row>
    <row r="736">
      <c r="A736" s="119">
        <f t="shared" si="3"/>
        <v>735</v>
      </c>
      <c r="B736" s="19">
        <v>34178.0</v>
      </c>
      <c r="C736" s="117">
        <f t="shared" si="1"/>
        <v>0.008411302814</v>
      </c>
      <c r="D736" s="47">
        <v>35.0</v>
      </c>
      <c r="E736" s="118">
        <f t="shared" si="2"/>
        <v>0.00003590609019</v>
      </c>
    </row>
    <row r="737">
      <c r="A737" s="119">
        <f t="shared" si="3"/>
        <v>736</v>
      </c>
      <c r="B737" s="50">
        <v>34166.0</v>
      </c>
      <c r="C737" s="117">
        <f t="shared" si="1"/>
        <v>0.00840834958</v>
      </c>
      <c r="D737" s="47">
        <v>35.0</v>
      </c>
      <c r="E737" s="118">
        <f t="shared" si="2"/>
        <v>0.00003590609019</v>
      </c>
    </row>
    <row r="738">
      <c r="A738" s="119">
        <f t="shared" si="3"/>
        <v>737</v>
      </c>
      <c r="B738" s="50">
        <v>34156.0</v>
      </c>
      <c r="C738" s="117">
        <f t="shared" si="1"/>
        <v>0.008405888552</v>
      </c>
      <c r="D738" s="47">
        <v>35.0</v>
      </c>
      <c r="E738" s="118">
        <f t="shared" si="2"/>
        <v>0.00003590609019</v>
      </c>
    </row>
    <row r="739">
      <c r="A739" s="119">
        <f t="shared" si="3"/>
        <v>738</v>
      </c>
      <c r="B739" s="50">
        <v>34124.0</v>
      </c>
      <c r="C739" s="117">
        <f t="shared" si="1"/>
        <v>0.008398013261</v>
      </c>
      <c r="D739" s="47">
        <v>35.0</v>
      </c>
      <c r="E739" s="118">
        <f t="shared" si="2"/>
        <v>0.00003590609019</v>
      </c>
    </row>
    <row r="740">
      <c r="A740" s="119">
        <f t="shared" si="3"/>
        <v>739</v>
      </c>
      <c r="B740" s="50">
        <v>34109.0</v>
      </c>
      <c r="C740" s="117">
        <f t="shared" si="1"/>
        <v>0.008394321718</v>
      </c>
      <c r="D740" s="47">
        <v>35.0</v>
      </c>
      <c r="E740" s="118">
        <f t="shared" si="2"/>
        <v>0.00003590609019</v>
      </c>
    </row>
    <row r="741">
      <c r="A741" s="119">
        <f t="shared" si="3"/>
        <v>740</v>
      </c>
      <c r="B741" s="50">
        <v>34093.0</v>
      </c>
      <c r="C741" s="117">
        <f t="shared" si="1"/>
        <v>0.008390384073</v>
      </c>
      <c r="D741" s="47">
        <v>35.0</v>
      </c>
      <c r="E741" s="118">
        <f t="shared" si="2"/>
        <v>0.00003590609019</v>
      </c>
    </row>
    <row r="742">
      <c r="A742" s="119">
        <f t="shared" si="3"/>
        <v>741</v>
      </c>
      <c r="B742" s="50">
        <v>34037.0</v>
      </c>
      <c r="C742" s="117">
        <f t="shared" si="1"/>
        <v>0.008376602314</v>
      </c>
      <c r="D742" s="47">
        <v>35.0</v>
      </c>
      <c r="E742" s="118">
        <f t="shared" si="2"/>
        <v>0.00003590609019</v>
      </c>
    </row>
    <row r="743">
      <c r="A743" s="119">
        <f t="shared" si="3"/>
        <v>742</v>
      </c>
      <c r="B743" s="50">
        <v>33974.0</v>
      </c>
      <c r="C743" s="117">
        <f t="shared" si="1"/>
        <v>0.008361097835</v>
      </c>
      <c r="D743" s="47">
        <v>35.0</v>
      </c>
      <c r="E743" s="118">
        <f t="shared" si="2"/>
        <v>0.00003590609019</v>
      </c>
    </row>
    <row r="744">
      <c r="A744" s="119">
        <f t="shared" si="3"/>
        <v>743</v>
      </c>
      <c r="B744" s="50">
        <v>33972.0</v>
      </c>
      <c r="C744" s="117">
        <f t="shared" si="1"/>
        <v>0.00836060563</v>
      </c>
      <c r="D744" s="47">
        <v>35.0</v>
      </c>
      <c r="E744" s="118">
        <f t="shared" si="2"/>
        <v>0.00003590609019</v>
      </c>
    </row>
    <row r="745">
      <c r="A745" s="119">
        <f t="shared" si="3"/>
        <v>744</v>
      </c>
      <c r="B745" s="50">
        <v>33893.0</v>
      </c>
      <c r="C745" s="117">
        <f t="shared" si="1"/>
        <v>0.008341163505</v>
      </c>
      <c r="D745" s="47">
        <v>34.0</v>
      </c>
      <c r="E745" s="118">
        <f t="shared" si="2"/>
        <v>0.00003488020189</v>
      </c>
    </row>
    <row r="746">
      <c r="A746" s="119">
        <f t="shared" si="3"/>
        <v>745</v>
      </c>
      <c r="B746" s="50">
        <v>33868.0</v>
      </c>
      <c r="C746" s="117">
        <f t="shared" si="1"/>
        <v>0.008335010934</v>
      </c>
      <c r="D746" s="47">
        <v>34.0</v>
      </c>
      <c r="E746" s="118">
        <f t="shared" si="2"/>
        <v>0.00003488020189</v>
      </c>
    </row>
    <row r="747">
      <c r="A747" s="119">
        <f t="shared" si="3"/>
        <v>746</v>
      </c>
      <c r="B747" s="50">
        <v>33781.0</v>
      </c>
      <c r="C747" s="117">
        <f t="shared" si="1"/>
        <v>0.008313599987</v>
      </c>
      <c r="D747" s="47">
        <v>34.0</v>
      </c>
      <c r="E747" s="118">
        <f t="shared" si="2"/>
        <v>0.00003488020189</v>
      </c>
    </row>
    <row r="748">
      <c r="A748" s="119">
        <f t="shared" si="3"/>
        <v>747</v>
      </c>
      <c r="B748" s="50">
        <v>33700.0</v>
      </c>
      <c r="C748" s="117">
        <f t="shared" si="1"/>
        <v>0.008293665657</v>
      </c>
      <c r="D748" s="47">
        <v>34.0</v>
      </c>
      <c r="E748" s="118">
        <f t="shared" si="2"/>
        <v>0.00003488020189</v>
      </c>
    </row>
    <row r="749">
      <c r="A749" s="119">
        <f t="shared" si="3"/>
        <v>748</v>
      </c>
      <c r="B749" s="50">
        <v>33676.0</v>
      </c>
      <c r="C749" s="117">
        <f t="shared" si="1"/>
        <v>0.008287759189</v>
      </c>
      <c r="D749" s="47">
        <v>34.0</v>
      </c>
      <c r="E749" s="118">
        <f t="shared" si="2"/>
        <v>0.00003488020189</v>
      </c>
    </row>
    <row r="750">
      <c r="A750" s="119">
        <f t="shared" si="3"/>
        <v>749</v>
      </c>
      <c r="B750" s="19">
        <v>33668.0</v>
      </c>
      <c r="C750" s="117">
        <f t="shared" si="1"/>
        <v>0.008285790367</v>
      </c>
      <c r="D750" s="47">
        <v>34.0</v>
      </c>
      <c r="E750" s="118">
        <f t="shared" si="2"/>
        <v>0.00003488020189</v>
      </c>
    </row>
    <row r="751">
      <c r="A751" s="119">
        <f t="shared" si="3"/>
        <v>750</v>
      </c>
      <c r="B751" s="50">
        <v>33658.0</v>
      </c>
      <c r="C751" s="117">
        <f t="shared" si="1"/>
        <v>0.008283329338</v>
      </c>
      <c r="D751" s="47">
        <v>34.0</v>
      </c>
      <c r="E751" s="118">
        <f t="shared" si="2"/>
        <v>0.00003488020189</v>
      </c>
    </row>
    <row r="752">
      <c r="A752" s="119">
        <f t="shared" si="3"/>
        <v>751</v>
      </c>
      <c r="B752" s="50">
        <v>33608.0</v>
      </c>
      <c r="C752" s="117">
        <f t="shared" si="1"/>
        <v>0.008271024196</v>
      </c>
      <c r="D752" s="47">
        <v>33.0</v>
      </c>
      <c r="E752" s="118">
        <f t="shared" si="2"/>
        <v>0.0000338543136</v>
      </c>
    </row>
    <row r="753">
      <c r="A753" s="119">
        <f t="shared" si="3"/>
        <v>752</v>
      </c>
      <c r="B753" s="50">
        <v>33606.0</v>
      </c>
      <c r="C753" s="117">
        <f t="shared" si="1"/>
        <v>0.008270531991</v>
      </c>
      <c r="D753" s="47">
        <v>33.0</v>
      </c>
      <c r="E753" s="118">
        <f t="shared" si="2"/>
        <v>0.0000338543136</v>
      </c>
    </row>
    <row r="754">
      <c r="A754" s="119">
        <f t="shared" si="3"/>
        <v>753</v>
      </c>
      <c r="B754" s="50">
        <v>33604.0</v>
      </c>
      <c r="C754" s="117">
        <f t="shared" si="1"/>
        <v>0.008270039785</v>
      </c>
      <c r="D754" s="47">
        <v>33.0</v>
      </c>
      <c r="E754" s="118">
        <f t="shared" si="2"/>
        <v>0.0000338543136</v>
      </c>
    </row>
    <row r="755">
      <c r="A755" s="119">
        <f t="shared" si="3"/>
        <v>754</v>
      </c>
      <c r="B755" s="50">
        <v>33542.0</v>
      </c>
      <c r="C755" s="117">
        <f t="shared" si="1"/>
        <v>0.008254781409</v>
      </c>
      <c r="D755" s="47">
        <f>18+15</f>
        <v>33</v>
      </c>
      <c r="E755" s="118">
        <f t="shared" si="2"/>
        <v>0.0000338543136</v>
      </c>
    </row>
    <row r="756">
      <c r="A756" s="119">
        <f t="shared" si="3"/>
        <v>755</v>
      </c>
      <c r="B756" s="50">
        <v>33496.0</v>
      </c>
      <c r="C756" s="117">
        <f t="shared" si="1"/>
        <v>0.008243460678</v>
      </c>
      <c r="D756" s="47">
        <v>33.0</v>
      </c>
      <c r="E756" s="118">
        <f t="shared" si="2"/>
        <v>0.0000338543136</v>
      </c>
    </row>
    <row r="757">
      <c r="A757" s="119">
        <f t="shared" si="3"/>
        <v>756</v>
      </c>
      <c r="B757" s="50">
        <v>33479.0</v>
      </c>
      <c r="C757" s="117">
        <f t="shared" si="1"/>
        <v>0.00823927693</v>
      </c>
      <c r="D757" s="47">
        <v>33.0</v>
      </c>
      <c r="E757" s="118">
        <f t="shared" si="2"/>
        <v>0.0000338543136</v>
      </c>
    </row>
    <row r="758">
      <c r="A758" s="119">
        <f t="shared" si="3"/>
        <v>757</v>
      </c>
      <c r="B758" s="50">
        <v>33471.0</v>
      </c>
      <c r="C758" s="117">
        <f t="shared" si="1"/>
        <v>0.008237308107</v>
      </c>
      <c r="D758" s="47">
        <v>33.0</v>
      </c>
      <c r="E758" s="118">
        <f t="shared" si="2"/>
        <v>0.0000338543136</v>
      </c>
    </row>
    <row r="759">
      <c r="A759" s="119">
        <f t="shared" si="3"/>
        <v>758</v>
      </c>
      <c r="B759" s="50">
        <v>33434.0</v>
      </c>
      <c r="C759" s="117">
        <f t="shared" si="1"/>
        <v>0.008228202302</v>
      </c>
      <c r="D759" s="47">
        <v>33.0</v>
      </c>
      <c r="E759" s="118">
        <f t="shared" si="2"/>
        <v>0.0000338543136</v>
      </c>
    </row>
    <row r="760">
      <c r="A760" s="119">
        <f t="shared" si="3"/>
        <v>759</v>
      </c>
      <c r="B760" s="50">
        <v>33346.0</v>
      </c>
      <c r="C760" s="117">
        <f t="shared" si="1"/>
        <v>0.008206545253</v>
      </c>
      <c r="D760" s="47">
        <v>32.0</v>
      </c>
      <c r="E760" s="118">
        <f t="shared" si="2"/>
        <v>0.00003282842531</v>
      </c>
    </row>
    <row r="761">
      <c r="A761" s="119">
        <f t="shared" si="3"/>
        <v>760</v>
      </c>
      <c r="B761" s="50">
        <v>33336.0</v>
      </c>
      <c r="C761" s="117">
        <f t="shared" si="1"/>
        <v>0.008204084224</v>
      </c>
      <c r="D761" s="47">
        <v>32.0</v>
      </c>
      <c r="E761" s="118">
        <f t="shared" si="2"/>
        <v>0.00003282842531</v>
      </c>
    </row>
    <row r="762">
      <c r="A762" s="119">
        <f t="shared" si="3"/>
        <v>761</v>
      </c>
      <c r="B762" s="50">
        <v>33327.0</v>
      </c>
      <c r="C762" s="117">
        <f t="shared" si="1"/>
        <v>0.008201869299</v>
      </c>
      <c r="D762" s="47">
        <v>32.0</v>
      </c>
      <c r="E762" s="118">
        <f t="shared" si="2"/>
        <v>0.00003282842531</v>
      </c>
    </row>
    <row r="763">
      <c r="A763" s="119">
        <f t="shared" si="3"/>
        <v>762</v>
      </c>
      <c r="B763" s="50">
        <v>33320.0</v>
      </c>
      <c r="C763" s="117">
        <f t="shared" si="1"/>
        <v>0.008200146579</v>
      </c>
      <c r="D763" s="47">
        <v>32.0</v>
      </c>
      <c r="E763" s="118">
        <f t="shared" si="2"/>
        <v>0.00003282842531</v>
      </c>
    </row>
    <row r="764">
      <c r="A764" s="119">
        <f t="shared" si="3"/>
        <v>763</v>
      </c>
      <c r="B764" s="50">
        <v>33281.0</v>
      </c>
      <c r="C764" s="117">
        <f t="shared" si="1"/>
        <v>0.008190548568</v>
      </c>
      <c r="D764" s="47">
        <f>16+16</f>
        <v>32</v>
      </c>
      <c r="E764" s="118">
        <f t="shared" si="2"/>
        <v>0.00003282842531</v>
      </c>
    </row>
    <row r="765">
      <c r="A765" s="119">
        <f t="shared" si="3"/>
        <v>764</v>
      </c>
      <c r="B765" s="50">
        <v>33246.0</v>
      </c>
      <c r="C765" s="117">
        <f t="shared" si="1"/>
        <v>0.008181934969</v>
      </c>
      <c r="D765" s="47">
        <v>32.0</v>
      </c>
      <c r="E765" s="118">
        <f t="shared" si="2"/>
        <v>0.00003282842531</v>
      </c>
    </row>
    <row r="766">
      <c r="A766" s="119">
        <f t="shared" si="3"/>
        <v>765</v>
      </c>
      <c r="B766" s="50">
        <v>33191.0</v>
      </c>
      <c r="C766" s="117">
        <f t="shared" si="1"/>
        <v>0.008168399313</v>
      </c>
      <c r="D766" s="47">
        <v>31.0</v>
      </c>
      <c r="E766" s="118">
        <f t="shared" si="2"/>
        <v>0.00003180253702</v>
      </c>
    </row>
    <row r="767">
      <c r="A767" s="119">
        <f t="shared" si="3"/>
        <v>766</v>
      </c>
      <c r="B767" s="50">
        <v>33120.0</v>
      </c>
      <c r="C767" s="117">
        <f t="shared" si="1"/>
        <v>0.008150926011</v>
      </c>
      <c r="D767" s="120">
        <v>31.0</v>
      </c>
      <c r="E767" s="118">
        <f t="shared" si="2"/>
        <v>0.00003180253702</v>
      </c>
    </row>
    <row r="768">
      <c r="A768" s="119">
        <f t="shared" si="3"/>
        <v>767</v>
      </c>
      <c r="B768" s="50">
        <v>33103.0</v>
      </c>
      <c r="C768" s="117">
        <f t="shared" si="1"/>
        <v>0.008146742263</v>
      </c>
      <c r="D768" s="47">
        <v>31.0</v>
      </c>
      <c r="E768" s="118">
        <f t="shared" si="2"/>
        <v>0.00003180253702</v>
      </c>
    </row>
    <row r="769">
      <c r="A769" s="119">
        <f t="shared" si="3"/>
        <v>768</v>
      </c>
      <c r="B769" s="50">
        <v>33034.0</v>
      </c>
      <c r="C769" s="117">
        <f t="shared" si="1"/>
        <v>0.008129761167</v>
      </c>
      <c r="D769" s="47">
        <v>31.0</v>
      </c>
      <c r="E769" s="118">
        <f t="shared" si="2"/>
        <v>0.00003180253702</v>
      </c>
    </row>
    <row r="770">
      <c r="A770" s="119">
        <f t="shared" si="3"/>
        <v>769</v>
      </c>
      <c r="B770" s="23">
        <v>33030.0</v>
      </c>
      <c r="C770" s="117">
        <f t="shared" si="1"/>
        <v>0.008128776756</v>
      </c>
      <c r="D770" s="47">
        <v>31.0</v>
      </c>
      <c r="E770" s="118">
        <f t="shared" si="2"/>
        <v>0.00003180253702</v>
      </c>
    </row>
    <row r="771">
      <c r="A771" s="119">
        <f t="shared" si="3"/>
        <v>770</v>
      </c>
      <c r="B771" s="50">
        <v>33012.0</v>
      </c>
      <c r="C771" s="117">
        <f t="shared" si="1"/>
        <v>0.008124346905</v>
      </c>
      <c r="D771" s="47">
        <v>31.0</v>
      </c>
      <c r="E771" s="118">
        <f t="shared" si="2"/>
        <v>0.00003180253702</v>
      </c>
    </row>
    <row r="772">
      <c r="A772" s="119">
        <f t="shared" si="3"/>
        <v>771</v>
      </c>
      <c r="B772" s="50">
        <v>33009.0</v>
      </c>
      <c r="C772" s="117">
        <f t="shared" si="1"/>
        <v>0.008123608596</v>
      </c>
      <c r="D772" s="47">
        <f>19+12</f>
        <v>31</v>
      </c>
      <c r="E772" s="118">
        <f t="shared" si="2"/>
        <v>0.00003180253702</v>
      </c>
    </row>
    <row r="773">
      <c r="A773" s="119">
        <f t="shared" si="3"/>
        <v>772</v>
      </c>
      <c r="B773" s="50">
        <v>32996.0</v>
      </c>
      <c r="C773" s="117">
        <f t="shared" si="1"/>
        <v>0.008120409259</v>
      </c>
      <c r="D773" s="47">
        <v>31.0</v>
      </c>
      <c r="E773" s="118">
        <f t="shared" si="2"/>
        <v>0.00003180253702</v>
      </c>
    </row>
    <row r="774">
      <c r="A774" s="119">
        <f t="shared" si="3"/>
        <v>773</v>
      </c>
      <c r="B774" s="50">
        <v>32963.0</v>
      </c>
      <c r="C774" s="117">
        <f t="shared" si="1"/>
        <v>0.008112287866</v>
      </c>
      <c r="D774" s="47">
        <v>30.0</v>
      </c>
      <c r="E774" s="118">
        <f t="shared" si="2"/>
        <v>0.00003077664873</v>
      </c>
    </row>
    <row r="775">
      <c r="A775" s="119">
        <f t="shared" si="3"/>
        <v>774</v>
      </c>
      <c r="B775" s="50">
        <v>32834.0</v>
      </c>
      <c r="C775" s="117">
        <f t="shared" si="1"/>
        <v>0.008080540599</v>
      </c>
      <c r="D775" s="47">
        <v>30.0</v>
      </c>
      <c r="E775" s="118">
        <f t="shared" si="2"/>
        <v>0.00003077664873</v>
      </c>
    </row>
    <row r="776">
      <c r="A776" s="119">
        <f t="shared" si="3"/>
        <v>775</v>
      </c>
      <c r="B776" s="50">
        <v>32770.0</v>
      </c>
      <c r="C776" s="117">
        <f t="shared" si="1"/>
        <v>0.008064790018</v>
      </c>
      <c r="D776" s="47">
        <v>30.0</v>
      </c>
      <c r="E776" s="118">
        <f t="shared" si="2"/>
        <v>0.00003077664873</v>
      </c>
    </row>
    <row r="777">
      <c r="A777" s="119">
        <f t="shared" si="3"/>
        <v>776</v>
      </c>
      <c r="B777" s="50">
        <v>32722.0</v>
      </c>
      <c r="C777" s="117">
        <f t="shared" si="1"/>
        <v>0.008052977081</v>
      </c>
      <c r="D777" s="47">
        <v>30.0</v>
      </c>
      <c r="E777" s="118">
        <f t="shared" si="2"/>
        <v>0.00003077664873</v>
      </c>
    </row>
    <row r="778">
      <c r="A778" s="119">
        <f t="shared" si="3"/>
        <v>777</v>
      </c>
      <c r="B778" s="50">
        <v>32719.0</v>
      </c>
      <c r="C778" s="117">
        <f t="shared" si="1"/>
        <v>0.008052238773</v>
      </c>
      <c r="D778" s="47">
        <v>30.0</v>
      </c>
      <c r="E778" s="118">
        <f t="shared" si="2"/>
        <v>0.00003077664873</v>
      </c>
    </row>
    <row r="779">
      <c r="A779" s="119">
        <f t="shared" si="3"/>
        <v>778</v>
      </c>
      <c r="B779" s="50">
        <v>32584.0</v>
      </c>
      <c r="C779" s="117">
        <f t="shared" si="1"/>
        <v>0.00801901489</v>
      </c>
      <c r="D779" s="47">
        <v>30.0</v>
      </c>
      <c r="E779" s="118">
        <f t="shared" si="2"/>
        <v>0.00003077664873</v>
      </c>
    </row>
    <row r="780">
      <c r="A780" s="119">
        <f t="shared" si="3"/>
        <v>779</v>
      </c>
      <c r="B780" s="50">
        <v>32579.0</v>
      </c>
      <c r="C780" s="117">
        <f t="shared" si="1"/>
        <v>0.008017784376</v>
      </c>
      <c r="D780" s="47">
        <v>30.0</v>
      </c>
      <c r="E780" s="118">
        <f t="shared" si="2"/>
        <v>0.00003077664873</v>
      </c>
    </row>
    <row r="781">
      <c r="A781" s="119">
        <f t="shared" si="3"/>
        <v>780</v>
      </c>
      <c r="B781" s="50">
        <v>32517.0</v>
      </c>
      <c r="C781" s="117">
        <f t="shared" si="1"/>
        <v>0.008002526</v>
      </c>
      <c r="D781" s="47">
        <v>30.0</v>
      </c>
      <c r="E781" s="118">
        <f t="shared" si="2"/>
        <v>0.00003077664873</v>
      </c>
    </row>
    <row r="782">
      <c r="A782" s="119">
        <f t="shared" si="3"/>
        <v>781</v>
      </c>
      <c r="B782" s="50">
        <v>32496.0</v>
      </c>
      <c r="C782" s="117">
        <f t="shared" si="1"/>
        <v>0.00799735784</v>
      </c>
      <c r="D782" s="47">
        <v>30.0</v>
      </c>
      <c r="E782" s="118">
        <f t="shared" si="2"/>
        <v>0.00003077664873</v>
      </c>
    </row>
    <row r="783">
      <c r="A783" s="119">
        <f t="shared" si="3"/>
        <v>782</v>
      </c>
      <c r="B783" s="50">
        <v>32493.0</v>
      </c>
      <c r="C783" s="117">
        <f t="shared" si="1"/>
        <v>0.007996619531</v>
      </c>
      <c r="D783" s="47">
        <v>30.0</v>
      </c>
      <c r="E783" s="118">
        <f t="shared" si="2"/>
        <v>0.00003077664873</v>
      </c>
    </row>
    <row r="784">
      <c r="A784" s="119">
        <f t="shared" si="3"/>
        <v>783</v>
      </c>
      <c r="B784" s="19">
        <v>32493.0</v>
      </c>
      <c r="C784" s="117">
        <f t="shared" si="1"/>
        <v>0.007996619531</v>
      </c>
      <c r="D784" s="120">
        <v>30.0</v>
      </c>
      <c r="E784" s="118">
        <f t="shared" si="2"/>
        <v>0.00003077664873</v>
      </c>
    </row>
    <row r="785">
      <c r="A785" s="119">
        <f t="shared" si="3"/>
        <v>784</v>
      </c>
      <c r="B785" s="50">
        <v>32476.0</v>
      </c>
      <c r="C785" s="117">
        <f t="shared" si="1"/>
        <v>0.007992435783</v>
      </c>
      <c r="D785" s="47">
        <v>30.0</v>
      </c>
      <c r="E785" s="118">
        <f t="shared" si="2"/>
        <v>0.00003077664873</v>
      </c>
    </row>
    <row r="786">
      <c r="A786" s="119">
        <f t="shared" si="3"/>
        <v>785</v>
      </c>
      <c r="B786" s="50">
        <v>32466.0</v>
      </c>
      <c r="C786" s="117">
        <f t="shared" si="1"/>
        <v>0.007989974755</v>
      </c>
      <c r="D786" s="47">
        <v>30.0</v>
      </c>
      <c r="E786" s="118">
        <f t="shared" si="2"/>
        <v>0.00003077664873</v>
      </c>
    </row>
    <row r="787">
      <c r="A787" s="119">
        <f t="shared" si="3"/>
        <v>786</v>
      </c>
      <c r="B787" s="50">
        <v>32447.0</v>
      </c>
      <c r="C787" s="117">
        <f t="shared" si="1"/>
        <v>0.007985298801</v>
      </c>
      <c r="D787" s="47">
        <v>30.0</v>
      </c>
      <c r="E787" s="118">
        <f t="shared" si="2"/>
        <v>0.00003077664873</v>
      </c>
    </row>
    <row r="788">
      <c r="A788" s="119">
        <f t="shared" si="3"/>
        <v>787</v>
      </c>
      <c r="B788" s="50">
        <v>32422.0</v>
      </c>
      <c r="C788" s="117">
        <f t="shared" si="1"/>
        <v>0.00797914623</v>
      </c>
      <c r="D788" s="47">
        <v>30.0</v>
      </c>
      <c r="E788" s="118">
        <f t="shared" si="2"/>
        <v>0.00003077664873</v>
      </c>
    </row>
    <row r="789">
      <c r="A789" s="119">
        <f t="shared" si="3"/>
        <v>788</v>
      </c>
      <c r="B789" s="50">
        <v>32382.0</v>
      </c>
      <c r="C789" s="117">
        <f t="shared" si="1"/>
        <v>0.007969302116</v>
      </c>
      <c r="D789" s="47">
        <v>30.0</v>
      </c>
      <c r="E789" s="118">
        <f t="shared" si="2"/>
        <v>0.00003077664873</v>
      </c>
    </row>
    <row r="790">
      <c r="A790" s="119">
        <f t="shared" si="3"/>
        <v>789</v>
      </c>
      <c r="B790" s="50">
        <v>32324.0</v>
      </c>
      <c r="C790" s="117">
        <f t="shared" si="1"/>
        <v>0.007955028152</v>
      </c>
      <c r="D790" s="47">
        <v>30.0</v>
      </c>
      <c r="E790" s="118">
        <f t="shared" si="2"/>
        <v>0.00003077664873</v>
      </c>
    </row>
    <row r="791">
      <c r="A791" s="119">
        <f t="shared" si="3"/>
        <v>790</v>
      </c>
      <c r="B791" s="50">
        <v>32205.0</v>
      </c>
      <c r="C791" s="117">
        <f t="shared" si="1"/>
        <v>0.007925741914</v>
      </c>
      <c r="D791" s="47">
        <v>30.0</v>
      </c>
      <c r="E791" s="118">
        <f t="shared" si="2"/>
        <v>0.00003077664873</v>
      </c>
    </row>
    <row r="792">
      <c r="A792" s="119">
        <f t="shared" si="3"/>
        <v>791</v>
      </c>
      <c r="B792" s="50">
        <v>32201.0</v>
      </c>
      <c r="C792" s="117">
        <f t="shared" si="1"/>
        <v>0.007924757503</v>
      </c>
      <c r="D792" s="47">
        <v>30.0</v>
      </c>
      <c r="E792" s="118">
        <f t="shared" si="2"/>
        <v>0.00003077664873</v>
      </c>
    </row>
    <row r="793">
      <c r="A793" s="119">
        <f t="shared" si="3"/>
        <v>792</v>
      </c>
      <c r="B793" s="50">
        <v>32160.0</v>
      </c>
      <c r="C793" s="117">
        <f t="shared" si="1"/>
        <v>0.007914667286</v>
      </c>
      <c r="D793" s="47">
        <v>30.0</v>
      </c>
      <c r="E793" s="118">
        <f t="shared" si="2"/>
        <v>0.00003077664873</v>
      </c>
    </row>
    <row r="794">
      <c r="A794" s="119">
        <f t="shared" si="3"/>
        <v>793</v>
      </c>
      <c r="B794" s="50">
        <v>32116.0</v>
      </c>
      <c r="C794" s="117">
        <f t="shared" si="1"/>
        <v>0.007903838761</v>
      </c>
      <c r="D794" s="47">
        <v>30.0</v>
      </c>
      <c r="E794" s="118">
        <f t="shared" si="2"/>
        <v>0.00003077664873</v>
      </c>
    </row>
    <row r="795">
      <c r="A795" s="119">
        <f t="shared" si="3"/>
        <v>794</v>
      </c>
      <c r="B795" s="50">
        <v>32023.0</v>
      </c>
      <c r="C795" s="117">
        <f t="shared" si="1"/>
        <v>0.007880951197</v>
      </c>
      <c r="D795" s="47">
        <v>30.0</v>
      </c>
      <c r="E795" s="118">
        <f t="shared" si="2"/>
        <v>0.00003077664873</v>
      </c>
    </row>
    <row r="796">
      <c r="A796" s="119">
        <f t="shared" si="3"/>
        <v>795</v>
      </c>
      <c r="B796" s="50">
        <v>32013.0</v>
      </c>
      <c r="C796" s="117">
        <f t="shared" si="1"/>
        <v>0.007878490169</v>
      </c>
      <c r="D796" s="47">
        <v>30.0</v>
      </c>
      <c r="E796" s="118">
        <f t="shared" si="2"/>
        <v>0.00003077664873</v>
      </c>
    </row>
    <row r="797">
      <c r="A797" s="119">
        <f t="shared" si="3"/>
        <v>796</v>
      </c>
      <c r="B797" s="50">
        <v>31987.0</v>
      </c>
      <c r="C797" s="117">
        <f t="shared" si="1"/>
        <v>0.007872091495</v>
      </c>
      <c r="D797" s="47">
        <v>29.0</v>
      </c>
      <c r="E797" s="118">
        <f t="shared" si="2"/>
        <v>0.00002975076044</v>
      </c>
    </row>
    <row r="798">
      <c r="A798" s="119">
        <f t="shared" si="3"/>
        <v>797</v>
      </c>
      <c r="B798" s="23">
        <v>31933.0</v>
      </c>
      <c r="C798" s="117">
        <f t="shared" si="1"/>
        <v>0.007858801942</v>
      </c>
      <c r="D798" s="47">
        <v>29.0</v>
      </c>
      <c r="E798" s="118">
        <f t="shared" si="2"/>
        <v>0.00002975076044</v>
      </c>
    </row>
    <row r="799">
      <c r="A799" s="119">
        <f t="shared" si="3"/>
        <v>798</v>
      </c>
      <c r="B799" s="50">
        <v>31874.0</v>
      </c>
      <c r="C799" s="117">
        <f t="shared" si="1"/>
        <v>0.007844281874</v>
      </c>
      <c r="D799" s="47">
        <v>29.0</v>
      </c>
      <c r="E799" s="118">
        <f t="shared" si="2"/>
        <v>0.00002975076044</v>
      </c>
    </row>
    <row r="800">
      <c r="A800" s="119">
        <f t="shared" si="3"/>
        <v>799</v>
      </c>
      <c r="B800" s="19">
        <v>31866.0</v>
      </c>
      <c r="C800" s="117">
        <f t="shared" si="1"/>
        <v>0.007842313052</v>
      </c>
      <c r="D800" s="47">
        <v>29.0</v>
      </c>
      <c r="E800" s="118">
        <f t="shared" si="2"/>
        <v>0.00002975076044</v>
      </c>
    </row>
    <row r="801">
      <c r="A801" s="119">
        <f t="shared" si="3"/>
        <v>800</v>
      </c>
      <c r="B801" s="50">
        <v>31822.0</v>
      </c>
      <c r="C801" s="117">
        <f t="shared" si="1"/>
        <v>0.007831484527</v>
      </c>
      <c r="D801" s="47">
        <v>28.0</v>
      </c>
      <c r="E801" s="118">
        <f t="shared" si="2"/>
        <v>0.00002872487215</v>
      </c>
    </row>
    <row r="802">
      <c r="A802" s="119">
        <f t="shared" si="3"/>
        <v>801</v>
      </c>
      <c r="B802" s="50">
        <v>31803.0</v>
      </c>
      <c r="C802" s="117">
        <f t="shared" si="1"/>
        <v>0.007826808573</v>
      </c>
      <c r="D802" s="47">
        <v>28.0</v>
      </c>
      <c r="E802" s="118">
        <f t="shared" si="2"/>
        <v>0.00002872487215</v>
      </c>
    </row>
    <row r="803">
      <c r="A803" s="119">
        <f t="shared" si="3"/>
        <v>802</v>
      </c>
      <c r="B803" s="50">
        <v>31780.0</v>
      </c>
      <c r="C803" s="117">
        <f t="shared" si="1"/>
        <v>0.007821148208</v>
      </c>
      <c r="D803" s="47">
        <f>11+17</f>
        <v>28</v>
      </c>
      <c r="E803" s="118">
        <f t="shared" si="2"/>
        <v>0.00002872487215</v>
      </c>
    </row>
    <row r="804">
      <c r="A804" s="119">
        <f t="shared" si="3"/>
        <v>803</v>
      </c>
      <c r="B804" s="50">
        <v>31763.0</v>
      </c>
      <c r="C804" s="117">
        <f t="shared" si="1"/>
        <v>0.007816964459</v>
      </c>
      <c r="D804" s="47">
        <v>28.0</v>
      </c>
      <c r="E804" s="118">
        <f t="shared" si="2"/>
        <v>0.00002872487215</v>
      </c>
    </row>
    <row r="805">
      <c r="A805" s="119">
        <f t="shared" si="3"/>
        <v>804</v>
      </c>
      <c r="B805" s="50">
        <v>31646.0</v>
      </c>
      <c r="C805" s="117">
        <f t="shared" si="1"/>
        <v>0.007788170427</v>
      </c>
      <c r="D805" s="47">
        <v>28.0</v>
      </c>
      <c r="E805" s="118">
        <f t="shared" si="2"/>
        <v>0.00002872487215</v>
      </c>
    </row>
    <row r="806">
      <c r="A806" s="119">
        <f t="shared" si="3"/>
        <v>805</v>
      </c>
      <c r="B806" s="50">
        <v>31576.0</v>
      </c>
      <c r="C806" s="117">
        <f t="shared" si="1"/>
        <v>0.007770943229</v>
      </c>
      <c r="D806" s="47">
        <v>28.0</v>
      </c>
      <c r="E806" s="118">
        <f t="shared" si="2"/>
        <v>0.00002872487215</v>
      </c>
    </row>
    <row r="807">
      <c r="A807" s="119">
        <f t="shared" si="3"/>
        <v>806</v>
      </c>
      <c r="B807" s="50">
        <v>31572.0</v>
      </c>
      <c r="C807" s="117">
        <f t="shared" si="1"/>
        <v>0.007769958817</v>
      </c>
      <c r="D807" s="120">
        <v>28.0</v>
      </c>
      <c r="E807" s="118">
        <f t="shared" si="2"/>
        <v>0.00002872487215</v>
      </c>
    </row>
    <row r="808">
      <c r="A808" s="119">
        <f t="shared" si="3"/>
        <v>807</v>
      </c>
      <c r="B808" s="50">
        <v>31564.0</v>
      </c>
      <c r="C808" s="117">
        <f t="shared" si="1"/>
        <v>0.007767989994</v>
      </c>
      <c r="D808" s="47">
        <v>28.0</v>
      </c>
      <c r="E808" s="118">
        <f t="shared" si="2"/>
        <v>0.00002872487215</v>
      </c>
    </row>
    <row r="809">
      <c r="A809" s="119">
        <f t="shared" si="3"/>
        <v>808</v>
      </c>
      <c r="B809" s="50">
        <v>31496.0</v>
      </c>
      <c r="C809" s="117">
        <f t="shared" si="1"/>
        <v>0.007751255001</v>
      </c>
      <c r="D809" s="47">
        <v>28.0</v>
      </c>
      <c r="E809" s="118">
        <f t="shared" si="2"/>
        <v>0.00002872487215</v>
      </c>
    </row>
    <row r="810">
      <c r="A810" s="119">
        <f t="shared" si="3"/>
        <v>809</v>
      </c>
      <c r="B810" s="50">
        <v>31458.0</v>
      </c>
      <c r="C810" s="117">
        <f t="shared" si="1"/>
        <v>0.007741903094</v>
      </c>
      <c r="D810" s="47">
        <v>28.0</v>
      </c>
      <c r="E810" s="118">
        <f t="shared" si="2"/>
        <v>0.00002872487215</v>
      </c>
    </row>
    <row r="811">
      <c r="A811" s="119">
        <f t="shared" si="3"/>
        <v>810</v>
      </c>
      <c r="B811" s="50">
        <v>31450.0</v>
      </c>
      <c r="C811" s="117">
        <f t="shared" si="1"/>
        <v>0.007739934271</v>
      </c>
      <c r="D811" s="47">
        <v>28.0</v>
      </c>
      <c r="E811" s="118">
        <f t="shared" si="2"/>
        <v>0.00002872487215</v>
      </c>
    </row>
    <row r="812">
      <c r="A812" s="119">
        <f t="shared" si="3"/>
        <v>811</v>
      </c>
      <c r="B812" s="19">
        <v>31394.0</v>
      </c>
      <c r="C812" s="117">
        <f t="shared" si="1"/>
        <v>0.007726152512</v>
      </c>
      <c r="D812" s="47">
        <v>28.0</v>
      </c>
      <c r="E812" s="118">
        <f t="shared" si="2"/>
        <v>0.00002872487215</v>
      </c>
    </row>
    <row r="813">
      <c r="A813" s="119">
        <f t="shared" si="3"/>
        <v>812</v>
      </c>
      <c r="B813" s="50">
        <v>31330.0</v>
      </c>
      <c r="C813" s="117">
        <f t="shared" si="1"/>
        <v>0.00771040193</v>
      </c>
      <c r="D813" s="47">
        <v>28.0</v>
      </c>
      <c r="E813" s="118">
        <f t="shared" si="2"/>
        <v>0.00002872487215</v>
      </c>
    </row>
    <row r="814">
      <c r="A814" s="119">
        <f t="shared" si="3"/>
        <v>813</v>
      </c>
      <c r="B814" s="50">
        <v>31298.0</v>
      </c>
      <c r="C814" s="117">
        <f t="shared" si="1"/>
        <v>0.007702526639</v>
      </c>
      <c r="D814" s="47">
        <v>28.0</v>
      </c>
      <c r="E814" s="118">
        <f t="shared" si="2"/>
        <v>0.00002872487215</v>
      </c>
    </row>
    <row r="815">
      <c r="A815" s="119">
        <f t="shared" si="3"/>
        <v>814</v>
      </c>
      <c r="B815" s="50">
        <v>31296.0</v>
      </c>
      <c r="C815" s="117">
        <f t="shared" si="1"/>
        <v>0.007702034434</v>
      </c>
      <c r="D815" s="47">
        <v>28.0</v>
      </c>
      <c r="E815" s="118">
        <f t="shared" si="2"/>
        <v>0.00002872487215</v>
      </c>
    </row>
    <row r="816">
      <c r="A816" s="119">
        <f t="shared" si="3"/>
        <v>815</v>
      </c>
      <c r="B816" s="50">
        <v>31243.0</v>
      </c>
      <c r="C816" s="117">
        <f t="shared" si="1"/>
        <v>0.007688990983</v>
      </c>
      <c r="D816" s="47">
        <v>28.0</v>
      </c>
      <c r="E816" s="118">
        <f t="shared" si="2"/>
        <v>0.00002872487215</v>
      </c>
    </row>
    <row r="817">
      <c r="A817" s="119">
        <f t="shared" si="3"/>
        <v>816</v>
      </c>
      <c r="B817" s="50">
        <v>31237.0</v>
      </c>
      <c r="C817" s="117">
        <f t="shared" si="1"/>
        <v>0.007687514366</v>
      </c>
      <c r="D817" s="47">
        <v>28.0</v>
      </c>
      <c r="E817" s="118">
        <f t="shared" si="2"/>
        <v>0.00002872487215</v>
      </c>
    </row>
    <row r="818">
      <c r="A818" s="119">
        <f t="shared" si="3"/>
        <v>817</v>
      </c>
      <c r="B818" s="50">
        <v>31215.0</v>
      </c>
      <c r="C818" s="117">
        <f t="shared" si="1"/>
        <v>0.007682100104</v>
      </c>
      <c r="D818" s="47">
        <v>27.0</v>
      </c>
      <c r="E818" s="118">
        <f t="shared" si="2"/>
        <v>0.00002769898386</v>
      </c>
    </row>
    <row r="819">
      <c r="A819" s="119">
        <f t="shared" si="3"/>
        <v>818</v>
      </c>
      <c r="B819" s="50">
        <v>31155.0</v>
      </c>
      <c r="C819" s="117">
        <f t="shared" si="1"/>
        <v>0.007667333933</v>
      </c>
      <c r="D819" s="47">
        <v>27.0</v>
      </c>
      <c r="E819" s="118">
        <f t="shared" si="2"/>
        <v>0.00002769898386</v>
      </c>
    </row>
    <row r="820">
      <c r="A820" s="119">
        <f t="shared" si="3"/>
        <v>819</v>
      </c>
      <c r="B820" s="50">
        <v>31151.0</v>
      </c>
      <c r="C820" s="117">
        <f t="shared" si="1"/>
        <v>0.007666349522</v>
      </c>
      <c r="D820" s="47">
        <v>27.0</v>
      </c>
      <c r="E820" s="118">
        <f t="shared" si="2"/>
        <v>0.00002769898386</v>
      </c>
    </row>
    <row r="821">
      <c r="A821" s="119">
        <f t="shared" si="3"/>
        <v>820</v>
      </c>
      <c r="B821" s="50">
        <v>31137.0</v>
      </c>
      <c r="C821" s="117">
        <f t="shared" si="1"/>
        <v>0.007662904082</v>
      </c>
      <c r="D821" s="47">
        <v>27.0</v>
      </c>
      <c r="E821" s="118">
        <f t="shared" si="2"/>
        <v>0.00002769898386</v>
      </c>
    </row>
    <row r="822">
      <c r="A822" s="119">
        <f t="shared" si="3"/>
        <v>821</v>
      </c>
      <c r="B822" s="50">
        <v>31131.0</v>
      </c>
      <c r="C822" s="117">
        <f t="shared" si="1"/>
        <v>0.007661427465</v>
      </c>
      <c r="D822" s="47">
        <v>27.0</v>
      </c>
      <c r="E822" s="118">
        <f t="shared" si="2"/>
        <v>0.00002769898386</v>
      </c>
    </row>
    <row r="823">
      <c r="A823" s="119">
        <f t="shared" si="3"/>
        <v>822</v>
      </c>
      <c r="B823" s="50">
        <v>31087.0</v>
      </c>
      <c r="C823" s="117">
        <f t="shared" si="1"/>
        <v>0.00765059894</v>
      </c>
      <c r="D823" s="47">
        <v>27.0</v>
      </c>
      <c r="E823" s="118">
        <f t="shared" si="2"/>
        <v>0.00002769898386</v>
      </c>
    </row>
    <row r="824">
      <c r="A824" s="119">
        <f t="shared" si="3"/>
        <v>823</v>
      </c>
      <c r="B824" s="50">
        <v>31029.0</v>
      </c>
      <c r="C824" s="117">
        <f t="shared" si="1"/>
        <v>0.007636324976</v>
      </c>
      <c r="D824" s="47">
        <v>27.0</v>
      </c>
      <c r="E824" s="118">
        <f t="shared" si="2"/>
        <v>0.00002769898386</v>
      </c>
    </row>
    <row r="825">
      <c r="A825" s="119">
        <f t="shared" si="3"/>
        <v>824</v>
      </c>
      <c r="B825" s="50">
        <v>31024.0</v>
      </c>
      <c r="C825" s="117">
        <f t="shared" si="1"/>
        <v>0.007635094462</v>
      </c>
      <c r="D825" s="47">
        <v>26.0</v>
      </c>
      <c r="E825" s="118">
        <f t="shared" si="2"/>
        <v>0.00002667309557</v>
      </c>
    </row>
    <row r="826">
      <c r="A826" s="119">
        <f t="shared" si="3"/>
        <v>825</v>
      </c>
      <c r="B826" s="50">
        <v>31024.0</v>
      </c>
      <c r="C826" s="117">
        <f t="shared" si="1"/>
        <v>0.007635094462</v>
      </c>
      <c r="D826" s="47">
        <v>26.0</v>
      </c>
      <c r="E826" s="118">
        <f t="shared" si="2"/>
        <v>0.00002667309557</v>
      </c>
    </row>
    <row r="827">
      <c r="A827" s="119">
        <f t="shared" si="3"/>
        <v>826</v>
      </c>
      <c r="B827" s="50">
        <v>31020.0</v>
      </c>
      <c r="C827" s="117">
        <f t="shared" si="1"/>
        <v>0.00763411005</v>
      </c>
      <c r="D827" s="47">
        <v>26.0</v>
      </c>
      <c r="E827" s="118">
        <f t="shared" si="2"/>
        <v>0.00002667309557</v>
      </c>
    </row>
    <row r="828">
      <c r="A828" s="119">
        <f t="shared" si="3"/>
        <v>827</v>
      </c>
      <c r="B828" s="50">
        <v>30978.0</v>
      </c>
      <c r="C828" s="117">
        <f t="shared" si="1"/>
        <v>0.007623773731</v>
      </c>
      <c r="D828" s="47">
        <v>26.0</v>
      </c>
      <c r="E828" s="118">
        <f t="shared" si="2"/>
        <v>0.00002667309557</v>
      </c>
    </row>
    <row r="829">
      <c r="A829" s="119">
        <f t="shared" si="3"/>
        <v>828</v>
      </c>
      <c r="B829" s="50">
        <v>30826.0</v>
      </c>
      <c r="C829" s="117">
        <f t="shared" si="1"/>
        <v>0.0075863661</v>
      </c>
      <c r="D829" s="47">
        <v>26.0</v>
      </c>
      <c r="E829" s="118">
        <f t="shared" si="2"/>
        <v>0.00002667309557</v>
      </c>
    </row>
    <row r="830">
      <c r="A830" s="119">
        <f t="shared" si="3"/>
        <v>829</v>
      </c>
      <c r="B830" s="50">
        <v>30781.0</v>
      </c>
      <c r="C830" s="117">
        <f t="shared" si="1"/>
        <v>0.007575291472</v>
      </c>
      <c r="D830" s="47">
        <v>26.0</v>
      </c>
      <c r="E830" s="118">
        <f t="shared" si="2"/>
        <v>0.00002667309557</v>
      </c>
    </row>
    <row r="831">
      <c r="A831" s="119">
        <f t="shared" si="3"/>
        <v>830</v>
      </c>
      <c r="B831" s="50">
        <v>30725.0</v>
      </c>
      <c r="C831" s="117">
        <f t="shared" si="1"/>
        <v>0.007561509713</v>
      </c>
      <c r="D831" s="47">
        <v>26.0</v>
      </c>
      <c r="E831" s="118">
        <f t="shared" si="2"/>
        <v>0.00002667309557</v>
      </c>
    </row>
    <row r="832">
      <c r="A832" s="119">
        <f t="shared" si="3"/>
        <v>831</v>
      </c>
      <c r="B832" s="50">
        <v>30715.0</v>
      </c>
      <c r="C832" s="117">
        <f t="shared" si="1"/>
        <v>0.007559048685</v>
      </c>
      <c r="D832" s="47">
        <v>26.0</v>
      </c>
      <c r="E832" s="118">
        <f t="shared" si="2"/>
        <v>0.00002667309557</v>
      </c>
    </row>
    <row r="833">
      <c r="A833" s="119">
        <f t="shared" si="3"/>
        <v>832</v>
      </c>
      <c r="B833" s="50">
        <v>30709.0</v>
      </c>
      <c r="C833" s="117">
        <f t="shared" si="1"/>
        <v>0.007557572068</v>
      </c>
      <c r="D833" s="47">
        <v>26.0</v>
      </c>
      <c r="E833" s="118">
        <f t="shared" si="2"/>
        <v>0.00002667309557</v>
      </c>
    </row>
    <row r="834">
      <c r="A834" s="119">
        <f t="shared" si="3"/>
        <v>833</v>
      </c>
      <c r="B834" s="50">
        <v>30671.0</v>
      </c>
      <c r="C834" s="117">
        <f t="shared" si="1"/>
        <v>0.00754822016</v>
      </c>
      <c r="D834" s="47">
        <v>26.0</v>
      </c>
      <c r="E834" s="118">
        <f t="shared" si="2"/>
        <v>0.00002667309557</v>
      </c>
    </row>
    <row r="835">
      <c r="A835" s="119">
        <f t="shared" si="3"/>
        <v>834</v>
      </c>
      <c r="B835" s="50">
        <v>30594.0</v>
      </c>
      <c r="C835" s="117">
        <f t="shared" si="1"/>
        <v>0.007529270241</v>
      </c>
      <c r="D835" s="47">
        <f>14+12</f>
        <v>26</v>
      </c>
      <c r="E835" s="118">
        <f t="shared" si="2"/>
        <v>0.00002667309557</v>
      </c>
    </row>
    <row r="836">
      <c r="A836" s="119">
        <f t="shared" si="3"/>
        <v>835</v>
      </c>
      <c r="B836" s="50">
        <v>30485.0</v>
      </c>
      <c r="C836" s="117">
        <f t="shared" si="1"/>
        <v>0.007502445032</v>
      </c>
      <c r="D836" s="47">
        <v>25.0</v>
      </c>
      <c r="E836" s="118">
        <f t="shared" si="2"/>
        <v>0.00002564720728</v>
      </c>
    </row>
    <row r="837">
      <c r="A837" s="119">
        <f t="shared" si="3"/>
        <v>836</v>
      </c>
      <c r="B837" s="50">
        <v>30417.0</v>
      </c>
      <c r="C837" s="117">
        <f t="shared" si="1"/>
        <v>0.007485710039</v>
      </c>
      <c r="D837" s="47">
        <v>25.0</v>
      </c>
      <c r="E837" s="118">
        <f t="shared" si="2"/>
        <v>0.00002564720728</v>
      </c>
    </row>
    <row r="838">
      <c r="A838" s="119">
        <f t="shared" si="3"/>
        <v>837</v>
      </c>
      <c r="B838" s="50">
        <v>30416.0</v>
      </c>
      <c r="C838" s="117">
        <f t="shared" si="1"/>
        <v>0.007485463936</v>
      </c>
      <c r="D838" s="47">
        <v>25.0</v>
      </c>
      <c r="E838" s="118">
        <f t="shared" si="2"/>
        <v>0.00002564720728</v>
      </c>
    </row>
    <row r="839">
      <c r="A839" s="119">
        <f t="shared" si="3"/>
        <v>838</v>
      </c>
      <c r="B839" s="50">
        <v>30384.0</v>
      </c>
      <c r="C839" s="117">
        <f t="shared" si="1"/>
        <v>0.007477588645</v>
      </c>
      <c r="D839" s="47">
        <v>25.0</v>
      </c>
      <c r="E839" s="118">
        <f t="shared" si="2"/>
        <v>0.00002564720728</v>
      </c>
    </row>
    <row r="840">
      <c r="A840" s="119">
        <f t="shared" si="3"/>
        <v>839</v>
      </c>
      <c r="B840" s="50">
        <v>30377.0</v>
      </c>
      <c r="C840" s="117">
        <f t="shared" si="1"/>
        <v>0.007475865925</v>
      </c>
      <c r="D840" s="47">
        <v>25.0</v>
      </c>
      <c r="E840" s="118">
        <f t="shared" si="2"/>
        <v>0.00002564720728</v>
      </c>
    </row>
    <row r="841">
      <c r="A841" s="119">
        <f t="shared" si="3"/>
        <v>840</v>
      </c>
      <c r="B841" s="50">
        <v>30352.0</v>
      </c>
      <c r="C841" s="117">
        <f t="shared" si="1"/>
        <v>0.007469713354</v>
      </c>
      <c r="D841" s="47">
        <v>25.0</v>
      </c>
      <c r="E841" s="118">
        <f t="shared" si="2"/>
        <v>0.00002564720728</v>
      </c>
    </row>
    <row r="842">
      <c r="A842" s="119">
        <f t="shared" si="3"/>
        <v>841</v>
      </c>
      <c r="B842" s="50">
        <v>30345.0</v>
      </c>
      <c r="C842" s="117">
        <f t="shared" si="1"/>
        <v>0.007467990634</v>
      </c>
      <c r="D842" s="47">
        <v>25.0</v>
      </c>
      <c r="E842" s="118">
        <f t="shared" si="2"/>
        <v>0.00002564720728</v>
      </c>
    </row>
    <row r="843">
      <c r="A843" s="119">
        <f t="shared" si="3"/>
        <v>842</v>
      </c>
      <c r="B843" s="50">
        <v>30322.0</v>
      </c>
      <c r="C843" s="117">
        <f t="shared" si="1"/>
        <v>0.007462330269</v>
      </c>
      <c r="D843" s="47">
        <v>25.0</v>
      </c>
      <c r="E843" s="118">
        <f t="shared" si="2"/>
        <v>0.00002564720728</v>
      </c>
    </row>
    <row r="844">
      <c r="A844" s="119">
        <f t="shared" si="3"/>
        <v>843</v>
      </c>
      <c r="B844" s="50">
        <v>30274.0</v>
      </c>
      <c r="C844" s="117">
        <f t="shared" si="1"/>
        <v>0.007450517333</v>
      </c>
      <c r="D844" s="47">
        <v>25.0</v>
      </c>
      <c r="E844" s="118">
        <f t="shared" si="2"/>
        <v>0.00002564720728</v>
      </c>
    </row>
    <row r="845">
      <c r="A845" s="119">
        <f t="shared" si="3"/>
        <v>844</v>
      </c>
      <c r="B845" s="50">
        <v>30259.0</v>
      </c>
      <c r="C845" s="117">
        <f t="shared" si="1"/>
        <v>0.00744682579</v>
      </c>
      <c r="D845" s="47">
        <v>25.0</v>
      </c>
      <c r="E845" s="118">
        <f t="shared" si="2"/>
        <v>0.00002564720728</v>
      </c>
    </row>
    <row r="846">
      <c r="A846" s="119">
        <f t="shared" si="3"/>
        <v>845</v>
      </c>
      <c r="B846" s="50">
        <v>30227.0</v>
      </c>
      <c r="C846" s="117">
        <f t="shared" si="1"/>
        <v>0.007438950499</v>
      </c>
      <c r="D846" s="47">
        <v>25.0</v>
      </c>
      <c r="E846" s="118">
        <f t="shared" si="2"/>
        <v>0.00002564720728</v>
      </c>
    </row>
    <row r="847">
      <c r="A847" s="119">
        <f t="shared" si="3"/>
        <v>846</v>
      </c>
      <c r="B847" s="50">
        <v>30204.0</v>
      </c>
      <c r="C847" s="117">
        <f t="shared" si="1"/>
        <v>0.007433290134</v>
      </c>
      <c r="D847" s="47">
        <v>25.0</v>
      </c>
      <c r="E847" s="118">
        <f t="shared" si="2"/>
        <v>0.00002564720728</v>
      </c>
    </row>
    <row r="848">
      <c r="A848" s="119">
        <f t="shared" si="3"/>
        <v>847</v>
      </c>
      <c r="B848" s="50">
        <v>30080.0</v>
      </c>
      <c r="C848" s="117">
        <f t="shared" si="1"/>
        <v>0.007402773382</v>
      </c>
      <c r="D848" s="47">
        <v>25.0</v>
      </c>
      <c r="E848" s="118">
        <f t="shared" si="2"/>
        <v>0.00002564720728</v>
      </c>
    </row>
    <row r="849">
      <c r="A849" s="119">
        <f t="shared" si="3"/>
        <v>848</v>
      </c>
      <c r="B849" s="50">
        <v>30030.0</v>
      </c>
      <c r="C849" s="117">
        <f t="shared" si="1"/>
        <v>0.00739046824</v>
      </c>
      <c r="D849" s="47">
        <v>25.0</v>
      </c>
      <c r="E849" s="118">
        <f t="shared" si="2"/>
        <v>0.00002564720728</v>
      </c>
    </row>
    <row r="850">
      <c r="A850" s="119">
        <f t="shared" si="3"/>
        <v>849</v>
      </c>
      <c r="B850" s="50">
        <v>29940.0</v>
      </c>
      <c r="C850" s="117">
        <f t="shared" si="1"/>
        <v>0.007368318985</v>
      </c>
      <c r="D850" s="47">
        <v>25.0</v>
      </c>
      <c r="E850" s="118">
        <f t="shared" si="2"/>
        <v>0.00002564720728</v>
      </c>
    </row>
    <row r="851">
      <c r="A851" s="119">
        <f t="shared" si="3"/>
        <v>850</v>
      </c>
      <c r="B851" s="50">
        <v>29934.0</v>
      </c>
      <c r="C851" s="117">
        <f t="shared" si="1"/>
        <v>0.007366842368</v>
      </c>
      <c r="D851" s="47">
        <v>25.0</v>
      </c>
      <c r="E851" s="118">
        <f t="shared" si="2"/>
        <v>0.00002564720728</v>
      </c>
    </row>
    <row r="852">
      <c r="A852" s="119">
        <f t="shared" si="3"/>
        <v>851</v>
      </c>
      <c r="B852" s="50">
        <v>29931.0</v>
      </c>
      <c r="C852" s="117">
        <f t="shared" si="1"/>
        <v>0.007366104059</v>
      </c>
      <c r="D852" s="47">
        <v>25.0</v>
      </c>
      <c r="E852" s="118">
        <f t="shared" si="2"/>
        <v>0.00002564720728</v>
      </c>
    </row>
    <row r="853">
      <c r="A853" s="119">
        <f t="shared" si="3"/>
        <v>852</v>
      </c>
      <c r="B853" s="50">
        <v>29894.0</v>
      </c>
      <c r="C853" s="117">
        <f t="shared" si="1"/>
        <v>0.007356998254</v>
      </c>
      <c r="D853" s="47">
        <v>25.0</v>
      </c>
      <c r="E853" s="118">
        <f t="shared" si="2"/>
        <v>0.00002564720728</v>
      </c>
    </row>
    <row r="854">
      <c r="A854" s="119">
        <f t="shared" si="3"/>
        <v>853</v>
      </c>
      <c r="B854" s="50">
        <v>29869.0</v>
      </c>
      <c r="C854" s="117">
        <f t="shared" si="1"/>
        <v>0.007350845683</v>
      </c>
      <c r="D854" s="47">
        <v>25.0</v>
      </c>
      <c r="E854" s="118">
        <f t="shared" si="2"/>
        <v>0.00002564720728</v>
      </c>
    </row>
    <row r="855">
      <c r="A855" s="119">
        <f t="shared" si="3"/>
        <v>854</v>
      </c>
      <c r="B855" s="50">
        <v>29855.0</v>
      </c>
      <c r="C855" s="117">
        <f t="shared" si="1"/>
        <v>0.007347400243</v>
      </c>
      <c r="D855" s="47">
        <v>24.0</v>
      </c>
      <c r="E855" s="118">
        <f t="shared" si="2"/>
        <v>0.00002462131898</v>
      </c>
    </row>
    <row r="856">
      <c r="A856" s="119">
        <f t="shared" si="3"/>
        <v>855</v>
      </c>
      <c r="B856" s="50">
        <v>29817.0</v>
      </c>
      <c r="C856" s="117">
        <f t="shared" si="1"/>
        <v>0.007338048336</v>
      </c>
      <c r="D856" s="47">
        <v>24.0</v>
      </c>
      <c r="E856" s="118">
        <f t="shared" si="2"/>
        <v>0.00002462131898</v>
      </c>
    </row>
    <row r="857">
      <c r="A857" s="119">
        <f t="shared" si="3"/>
        <v>856</v>
      </c>
      <c r="B857" s="50">
        <v>29802.0</v>
      </c>
      <c r="C857" s="117">
        <f t="shared" si="1"/>
        <v>0.007334356793</v>
      </c>
      <c r="D857" s="47">
        <v>24.0</v>
      </c>
      <c r="E857" s="118">
        <f t="shared" si="2"/>
        <v>0.00002462131898</v>
      </c>
    </row>
    <row r="858">
      <c r="A858" s="119">
        <f t="shared" si="3"/>
        <v>857</v>
      </c>
      <c r="B858" s="50">
        <v>29802.0</v>
      </c>
      <c r="C858" s="117">
        <f t="shared" si="1"/>
        <v>0.007334356793</v>
      </c>
      <c r="D858" s="47">
        <v>24.0</v>
      </c>
      <c r="E858" s="118">
        <f t="shared" si="2"/>
        <v>0.00002462131898</v>
      </c>
    </row>
    <row r="859">
      <c r="A859" s="119">
        <f t="shared" si="3"/>
        <v>858</v>
      </c>
      <c r="B859" s="50">
        <v>29797.0</v>
      </c>
      <c r="C859" s="117">
        <f t="shared" si="1"/>
        <v>0.007333126279</v>
      </c>
      <c r="D859" s="47">
        <f>13+11</f>
        <v>24</v>
      </c>
      <c r="E859" s="118">
        <f t="shared" si="2"/>
        <v>0.00002462131898</v>
      </c>
    </row>
    <row r="860">
      <c r="A860" s="119">
        <f t="shared" si="3"/>
        <v>859</v>
      </c>
      <c r="B860" s="50">
        <v>29785.0</v>
      </c>
      <c r="C860" s="117">
        <f t="shared" si="1"/>
        <v>0.007330173045</v>
      </c>
      <c r="D860" s="47">
        <v>24.0</v>
      </c>
      <c r="E860" s="118">
        <f t="shared" si="2"/>
        <v>0.00002462131898</v>
      </c>
    </row>
    <row r="861">
      <c r="A861" s="119">
        <f t="shared" si="3"/>
        <v>860</v>
      </c>
      <c r="B861" s="50">
        <v>29782.0</v>
      </c>
      <c r="C861" s="117">
        <f t="shared" si="1"/>
        <v>0.007329434736</v>
      </c>
      <c r="D861" s="47">
        <v>24.0</v>
      </c>
      <c r="E861" s="118">
        <f t="shared" si="2"/>
        <v>0.00002462131898</v>
      </c>
    </row>
    <row r="862">
      <c r="A862" s="119">
        <f t="shared" si="3"/>
        <v>861</v>
      </c>
      <c r="B862" s="50">
        <v>29774.0</v>
      </c>
      <c r="C862" s="117">
        <f t="shared" si="1"/>
        <v>0.007327465914</v>
      </c>
      <c r="D862" s="47">
        <v>24.0</v>
      </c>
      <c r="E862" s="118">
        <f t="shared" si="2"/>
        <v>0.00002462131898</v>
      </c>
    </row>
    <row r="863">
      <c r="A863" s="119">
        <f t="shared" si="3"/>
        <v>862</v>
      </c>
      <c r="B863" s="50">
        <v>29769.0</v>
      </c>
      <c r="C863" s="117">
        <f t="shared" si="1"/>
        <v>0.007326235399</v>
      </c>
      <c r="D863" s="47">
        <v>24.0</v>
      </c>
      <c r="E863" s="118">
        <f t="shared" si="2"/>
        <v>0.00002462131898</v>
      </c>
    </row>
    <row r="864">
      <c r="A864" s="119">
        <f t="shared" si="3"/>
        <v>863</v>
      </c>
      <c r="B864" s="23">
        <v>29632.0</v>
      </c>
      <c r="C864" s="117">
        <f t="shared" si="1"/>
        <v>0.00729251931</v>
      </c>
      <c r="D864" s="47">
        <v>24.0</v>
      </c>
      <c r="E864" s="118">
        <f t="shared" si="2"/>
        <v>0.00002462131898</v>
      </c>
    </row>
    <row r="865">
      <c r="A865" s="119">
        <f t="shared" si="3"/>
        <v>864</v>
      </c>
      <c r="B865" s="50">
        <v>29624.0</v>
      </c>
      <c r="C865" s="117">
        <f t="shared" si="1"/>
        <v>0.007290550488</v>
      </c>
      <c r="D865" s="47">
        <v>24.0</v>
      </c>
      <c r="E865" s="118">
        <f t="shared" si="2"/>
        <v>0.00002462131898</v>
      </c>
    </row>
    <row r="866">
      <c r="A866" s="119">
        <f t="shared" si="3"/>
        <v>865</v>
      </c>
      <c r="B866" s="50">
        <v>29601.0</v>
      </c>
      <c r="C866" s="117">
        <f t="shared" si="1"/>
        <v>0.007284890122</v>
      </c>
      <c r="D866" s="47">
        <v>24.0</v>
      </c>
      <c r="E866" s="118">
        <f t="shared" si="2"/>
        <v>0.00002462131898</v>
      </c>
    </row>
    <row r="867">
      <c r="A867" s="119">
        <f t="shared" si="3"/>
        <v>866</v>
      </c>
      <c r="B867" s="50">
        <v>29588.0</v>
      </c>
      <c r="C867" s="117">
        <f t="shared" si="1"/>
        <v>0.007281690786</v>
      </c>
      <c r="D867" s="47">
        <v>24.0</v>
      </c>
      <c r="E867" s="118">
        <f t="shared" si="2"/>
        <v>0.00002462131898</v>
      </c>
    </row>
    <row r="868">
      <c r="A868" s="119">
        <f t="shared" si="3"/>
        <v>867</v>
      </c>
      <c r="B868" s="50">
        <v>29561.0</v>
      </c>
      <c r="C868" s="117">
        <f t="shared" si="1"/>
        <v>0.007275046009</v>
      </c>
      <c r="D868" s="47">
        <v>24.0</v>
      </c>
      <c r="E868" s="118">
        <f t="shared" si="2"/>
        <v>0.00002462131898</v>
      </c>
    </row>
    <row r="869">
      <c r="A869" s="119">
        <f t="shared" si="3"/>
        <v>868</v>
      </c>
      <c r="B869" s="50">
        <v>29535.0</v>
      </c>
      <c r="C869" s="117">
        <f t="shared" si="1"/>
        <v>0.007268647335</v>
      </c>
      <c r="D869" s="47">
        <v>24.0</v>
      </c>
      <c r="E869" s="118">
        <f t="shared" si="2"/>
        <v>0.00002462131898</v>
      </c>
    </row>
    <row r="870">
      <c r="A870" s="119">
        <f t="shared" si="3"/>
        <v>869</v>
      </c>
      <c r="B870" s="23">
        <v>29519.0</v>
      </c>
      <c r="C870" s="117">
        <f t="shared" si="1"/>
        <v>0.00726470969</v>
      </c>
      <c r="D870" s="47">
        <v>24.0</v>
      </c>
      <c r="E870" s="118">
        <f t="shared" si="2"/>
        <v>0.00002462131898</v>
      </c>
    </row>
    <row r="871">
      <c r="A871" s="119">
        <f t="shared" si="3"/>
        <v>870</v>
      </c>
      <c r="B871" s="50">
        <v>29498.0</v>
      </c>
      <c r="C871" s="117">
        <f t="shared" si="1"/>
        <v>0.00725954153</v>
      </c>
      <c r="D871" s="47">
        <v>24.0</v>
      </c>
      <c r="E871" s="118">
        <f t="shared" si="2"/>
        <v>0.00002462131898</v>
      </c>
    </row>
    <row r="872">
      <c r="A872" s="119">
        <f t="shared" si="3"/>
        <v>871</v>
      </c>
      <c r="B872" s="50">
        <v>29490.0</v>
      </c>
      <c r="C872" s="117">
        <f t="shared" si="1"/>
        <v>0.007257572707</v>
      </c>
      <c r="D872" s="47">
        <v>24.0</v>
      </c>
      <c r="E872" s="118">
        <f t="shared" si="2"/>
        <v>0.00002462131898</v>
      </c>
    </row>
    <row r="873">
      <c r="A873" s="119">
        <f t="shared" si="3"/>
        <v>872</v>
      </c>
      <c r="B873" s="50">
        <v>29473.0</v>
      </c>
      <c r="C873" s="117">
        <f t="shared" si="1"/>
        <v>0.007253388959</v>
      </c>
      <c r="D873" s="47">
        <v>24.0</v>
      </c>
      <c r="E873" s="118">
        <f t="shared" si="2"/>
        <v>0.00002462131898</v>
      </c>
    </row>
    <row r="874">
      <c r="A874" s="119">
        <f t="shared" si="3"/>
        <v>873</v>
      </c>
      <c r="B874" s="50">
        <v>29465.0</v>
      </c>
      <c r="C874" s="117">
        <f t="shared" si="1"/>
        <v>0.007251420136</v>
      </c>
      <c r="D874" s="47">
        <v>23.0</v>
      </c>
      <c r="E874" s="118">
        <f t="shared" si="2"/>
        <v>0.00002359543069</v>
      </c>
    </row>
    <row r="875">
      <c r="A875" s="119">
        <f t="shared" si="3"/>
        <v>874</v>
      </c>
      <c r="B875" s="50">
        <v>29438.0</v>
      </c>
      <c r="C875" s="117">
        <f t="shared" si="1"/>
        <v>0.00724477536</v>
      </c>
      <c r="D875" s="47">
        <v>23.0</v>
      </c>
      <c r="E875" s="118">
        <f t="shared" si="2"/>
        <v>0.00002359543069</v>
      </c>
    </row>
    <row r="876">
      <c r="A876" s="119">
        <f t="shared" si="3"/>
        <v>875</v>
      </c>
      <c r="B876" s="50">
        <v>29416.0</v>
      </c>
      <c r="C876" s="117">
        <f t="shared" si="1"/>
        <v>0.007239361097</v>
      </c>
      <c r="D876" s="47">
        <v>23.0</v>
      </c>
      <c r="E876" s="118">
        <f t="shared" si="2"/>
        <v>0.00002359543069</v>
      </c>
    </row>
    <row r="877">
      <c r="A877" s="119">
        <f t="shared" si="3"/>
        <v>876</v>
      </c>
      <c r="B877" s="50">
        <v>29246.0</v>
      </c>
      <c r="C877" s="117">
        <f t="shared" si="1"/>
        <v>0.007197523615</v>
      </c>
      <c r="D877" s="47">
        <v>23.0</v>
      </c>
      <c r="E877" s="118">
        <f t="shared" si="2"/>
        <v>0.00002359543069</v>
      </c>
    </row>
    <row r="878">
      <c r="A878" s="119">
        <f t="shared" si="3"/>
        <v>877</v>
      </c>
      <c r="B878" s="50">
        <v>29240.0</v>
      </c>
      <c r="C878" s="117">
        <f t="shared" si="1"/>
        <v>0.007196046998</v>
      </c>
      <c r="D878" s="47">
        <v>23.0</v>
      </c>
      <c r="E878" s="118">
        <f t="shared" si="2"/>
        <v>0.00002359543069</v>
      </c>
    </row>
    <row r="879">
      <c r="A879" s="119">
        <f t="shared" si="3"/>
        <v>878</v>
      </c>
      <c r="B879" s="50">
        <v>29235.0</v>
      </c>
      <c r="C879" s="117">
        <f t="shared" si="1"/>
        <v>0.007194816484</v>
      </c>
      <c r="D879" s="120">
        <v>23.0</v>
      </c>
      <c r="E879" s="118">
        <f t="shared" si="2"/>
        <v>0.00002359543069</v>
      </c>
    </row>
    <row r="880">
      <c r="A880" s="119">
        <f t="shared" si="3"/>
        <v>879</v>
      </c>
      <c r="B880" s="50">
        <v>29159.0</v>
      </c>
      <c r="C880" s="117">
        <f t="shared" si="1"/>
        <v>0.007176112668</v>
      </c>
      <c r="D880" s="47">
        <v>23.0</v>
      </c>
      <c r="E880" s="118">
        <f t="shared" si="2"/>
        <v>0.00002359543069</v>
      </c>
    </row>
    <row r="881">
      <c r="A881" s="119">
        <f t="shared" si="3"/>
        <v>880</v>
      </c>
      <c r="B881" s="50">
        <v>29151.0</v>
      </c>
      <c r="C881" s="117">
        <f t="shared" si="1"/>
        <v>0.007174143845</v>
      </c>
      <c r="D881" s="47">
        <v>23.0</v>
      </c>
      <c r="E881" s="118">
        <f t="shared" si="2"/>
        <v>0.00002359543069</v>
      </c>
    </row>
    <row r="882">
      <c r="A882" s="119">
        <f t="shared" si="3"/>
        <v>881</v>
      </c>
      <c r="B882" s="23">
        <v>29149.0</v>
      </c>
      <c r="C882" s="117">
        <f t="shared" si="1"/>
        <v>0.007173651639</v>
      </c>
      <c r="D882" s="47">
        <v>23.0</v>
      </c>
      <c r="E882" s="118">
        <f t="shared" si="2"/>
        <v>0.00002359543069</v>
      </c>
    </row>
    <row r="883">
      <c r="A883" s="119">
        <f t="shared" si="3"/>
        <v>882</v>
      </c>
      <c r="B883" s="50">
        <v>29108.0</v>
      </c>
      <c r="C883" s="117">
        <f t="shared" si="1"/>
        <v>0.007163561423</v>
      </c>
      <c r="D883" s="47">
        <v>23.0</v>
      </c>
      <c r="E883" s="118">
        <f t="shared" si="2"/>
        <v>0.00002359543069</v>
      </c>
    </row>
    <row r="884">
      <c r="A884" s="119">
        <f t="shared" si="3"/>
        <v>883</v>
      </c>
      <c r="B884" s="50">
        <v>29092.0</v>
      </c>
      <c r="C884" s="117">
        <f t="shared" si="1"/>
        <v>0.007159623778</v>
      </c>
      <c r="D884" s="47">
        <v>22.0</v>
      </c>
      <c r="E884" s="118">
        <f t="shared" si="2"/>
        <v>0.0000225695424</v>
      </c>
    </row>
    <row r="885">
      <c r="A885" s="119">
        <f t="shared" si="3"/>
        <v>884</v>
      </c>
      <c r="B885" s="50">
        <v>29087.0</v>
      </c>
      <c r="C885" s="117">
        <f t="shared" si="1"/>
        <v>0.007158393263</v>
      </c>
      <c r="D885" s="47">
        <v>22.0</v>
      </c>
      <c r="E885" s="118">
        <f t="shared" si="2"/>
        <v>0.0000225695424</v>
      </c>
    </row>
    <row r="886">
      <c r="A886" s="119">
        <f t="shared" si="3"/>
        <v>885</v>
      </c>
      <c r="B886" s="50">
        <v>29046.0</v>
      </c>
      <c r="C886" s="117">
        <f t="shared" si="1"/>
        <v>0.007148303047</v>
      </c>
      <c r="D886" s="120">
        <v>22.0</v>
      </c>
      <c r="E886" s="118">
        <f t="shared" si="2"/>
        <v>0.0000225695424</v>
      </c>
    </row>
    <row r="887">
      <c r="A887" s="119">
        <f t="shared" si="3"/>
        <v>886</v>
      </c>
      <c r="B887" s="50">
        <v>29039.0</v>
      </c>
      <c r="C887" s="117">
        <f t="shared" si="1"/>
        <v>0.007146580327</v>
      </c>
      <c r="D887" s="47">
        <v>22.0</v>
      </c>
      <c r="E887" s="118">
        <f t="shared" si="2"/>
        <v>0.0000225695424</v>
      </c>
    </row>
    <row r="888">
      <c r="A888" s="119">
        <f t="shared" si="3"/>
        <v>887</v>
      </c>
      <c r="B888" s="50">
        <v>29016.0</v>
      </c>
      <c r="C888" s="117">
        <f t="shared" si="1"/>
        <v>0.007140919962</v>
      </c>
      <c r="D888" s="47">
        <v>22.0</v>
      </c>
      <c r="E888" s="118">
        <f t="shared" si="2"/>
        <v>0.0000225695424</v>
      </c>
    </row>
    <row r="889">
      <c r="A889" s="119">
        <f t="shared" si="3"/>
        <v>888</v>
      </c>
      <c r="B889" s="50">
        <v>28962.0</v>
      </c>
      <c r="C889" s="117">
        <f t="shared" si="1"/>
        <v>0.007127630409</v>
      </c>
      <c r="D889" s="47">
        <v>22.0</v>
      </c>
      <c r="E889" s="118">
        <f t="shared" si="2"/>
        <v>0.0000225695424</v>
      </c>
    </row>
    <row r="890">
      <c r="A890" s="119">
        <f t="shared" si="3"/>
        <v>889</v>
      </c>
      <c r="B890" s="23">
        <v>28919.0</v>
      </c>
      <c r="C890" s="117">
        <f t="shared" si="1"/>
        <v>0.007117047987</v>
      </c>
      <c r="D890" s="47">
        <v>22.0</v>
      </c>
      <c r="E890" s="118">
        <f t="shared" si="2"/>
        <v>0.0000225695424</v>
      </c>
    </row>
    <row r="891">
      <c r="A891" s="119">
        <f t="shared" si="3"/>
        <v>890</v>
      </c>
      <c r="B891" s="50">
        <v>28871.0</v>
      </c>
      <c r="C891" s="117">
        <f t="shared" si="1"/>
        <v>0.00710523505</v>
      </c>
      <c r="D891" s="47">
        <v>22.0</v>
      </c>
      <c r="E891" s="118">
        <f t="shared" si="2"/>
        <v>0.0000225695424</v>
      </c>
    </row>
    <row r="892">
      <c r="A892" s="119">
        <f t="shared" si="3"/>
        <v>891</v>
      </c>
      <c r="B892" s="23">
        <v>28861.0</v>
      </c>
      <c r="C892" s="117">
        <f t="shared" si="1"/>
        <v>0.007102774022</v>
      </c>
      <c r="D892" s="47">
        <v>22.0</v>
      </c>
      <c r="E892" s="118">
        <f t="shared" si="2"/>
        <v>0.0000225695424</v>
      </c>
    </row>
    <row r="893">
      <c r="A893" s="119">
        <f t="shared" si="3"/>
        <v>892</v>
      </c>
      <c r="B893" s="50">
        <v>28829.0</v>
      </c>
      <c r="C893" s="117">
        <f t="shared" si="1"/>
        <v>0.007094898731</v>
      </c>
      <c r="D893" s="47">
        <v>22.0</v>
      </c>
      <c r="E893" s="118">
        <f t="shared" si="2"/>
        <v>0.0000225695424</v>
      </c>
    </row>
    <row r="894">
      <c r="A894" s="119">
        <f t="shared" si="3"/>
        <v>893</v>
      </c>
      <c r="B894" s="50">
        <v>28800.0</v>
      </c>
      <c r="C894" s="117">
        <f t="shared" si="1"/>
        <v>0.007087761749</v>
      </c>
      <c r="D894" s="47">
        <v>22.0</v>
      </c>
      <c r="E894" s="118">
        <f t="shared" si="2"/>
        <v>0.0000225695424</v>
      </c>
    </row>
    <row r="895">
      <c r="A895" s="119">
        <f t="shared" si="3"/>
        <v>894</v>
      </c>
      <c r="B895" s="50">
        <v>28776.0</v>
      </c>
      <c r="C895" s="117">
        <f t="shared" si="1"/>
        <v>0.007081855281</v>
      </c>
      <c r="D895" s="47">
        <v>22.0</v>
      </c>
      <c r="E895" s="118">
        <f t="shared" si="2"/>
        <v>0.0000225695424</v>
      </c>
    </row>
    <row r="896">
      <c r="A896" s="119">
        <f t="shared" si="3"/>
        <v>895</v>
      </c>
      <c r="B896" s="50">
        <v>28726.0</v>
      </c>
      <c r="C896" s="117">
        <f t="shared" si="1"/>
        <v>0.007069550139</v>
      </c>
      <c r="D896" s="47">
        <v>21.0</v>
      </c>
      <c r="E896" s="118">
        <f t="shared" si="2"/>
        <v>0.00002154365411</v>
      </c>
    </row>
    <row r="897">
      <c r="A897" s="119">
        <f t="shared" si="3"/>
        <v>896</v>
      </c>
      <c r="B897" s="50">
        <v>28598.0</v>
      </c>
      <c r="C897" s="117">
        <f t="shared" si="1"/>
        <v>0.007038048975</v>
      </c>
      <c r="D897" s="47">
        <v>21.0</v>
      </c>
      <c r="E897" s="118">
        <f t="shared" si="2"/>
        <v>0.00002154365411</v>
      </c>
    </row>
    <row r="898">
      <c r="A898" s="119">
        <f t="shared" si="3"/>
        <v>897</v>
      </c>
      <c r="B898" s="50">
        <v>28581.0</v>
      </c>
      <c r="C898" s="117">
        <f t="shared" si="1"/>
        <v>0.007033865227</v>
      </c>
      <c r="D898" s="120">
        <v>21.0</v>
      </c>
      <c r="E898" s="118">
        <f t="shared" si="2"/>
        <v>0.00002154365411</v>
      </c>
    </row>
    <row r="899">
      <c r="A899" s="119">
        <f t="shared" si="3"/>
        <v>898</v>
      </c>
      <c r="B899" s="50">
        <v>28565.0</v>
      </c>
      <c r="C899" s="117">
        <f t="shared" si="1"/>
        <v>0.007029927582</v>
      </c>
      <c r="D899" s="47">
        <v>21.0</v>
      </c>
      <c r="E899" s="118">
        <f t="shared" si="2"/>
        <v>0.00002154365411</v>
      </c>
    </row>
    <row r="900">
      <c r="A900" s="119">
        <f t="shared" si="3"/>
        <v>899</v>
      </c>
      <c r="B900" s="50">
        <v>28556.0</v>
      </c>
      <c r="C900" s="117">
        <f t="shared" si="1"/>
        <v>0.007027712656</v>
      </c>
      <c r="D900" s="47">
        <v>21.0</v>
      </c>
      <c r="E900" s="118">
        <f t="shared" si="2"/>
        <v>0.00002154365411</v>
      </c>
    </row>
    <row r="901">
      <c r="A901" s="119">
        <f t="shared" si="3"/>
        <v>900</v>
      </c>
      <c r="B901" s="50">
        <v>28541.0</v>
      </c>
      <c r="C901" s="117">
        <f t="shared" si="1"/>
        <v>0.007024021114</v>
      </c>
      <c r="D901" s="47">
        <v>21.0</v>
      </c>
      <c r="E901" s="118">
        <f t="shared" si="2"/>
        <v>0.00002154365411</v>
      </c>
    </row>
    <row r="902">
      <c r="A902" s="119">
        <f t="shared" si="3"/>
        <v>901</v>
      </c>
      <c r="B902" s="50">
        <v>28523.0</v>
      </c>
      <c r="C902" s="117">
        <f t="shared" si="1"/>
        <v>0.007019591263</v>
      </c>
      <c r="D902" s="47">
        <v>21.0</v>
      </c>
      <c r="E902" s="118">
        <f t="shared" si="2"/>
        <v>0.00002154365411</v>
      </c>
    </row>
    <row r="903">
      <c r="A903" s="119">
        <f t="shared" si="3"/>
        <v>902</v>
      </c>
      <c r="B903" s="50">
        <v>28503.0</v>
      </c>
      <c r="C903" s="117">
        <f t="shared" si="1"/>
        <v>0.007014669206</v>
      </c>
      <c r="D903" s="47">
        <v>21.0</v>
      </c>
      <c r="E903" s="118">
        <f t="shared" si="2"/>
        <v>0.00002154365411</v>
      </c>
    </row>
    <row r="904">
      <c r="A904" s="119">
        <f t="shared" si="3"/>
        <v>903</v>
      </c>
      <c r="B904" s="50">
        <v>28498.0</v>
      </c>
      <c r="C904" s="117">
        <f t="shared" si="1"/>
        <v>0.007013438692</v>
      </c>
      <c r="D904" s="47">
        <v>20.0</v>
      </c>
      <c r="E904" s="118">
        <f t="shared" si="2"/>
        <v>0.00002051776582</v>
      </c>
    </row>
    <row r="905">
      <c r="A905" s="119">
        <f t="shared" si="3"/>
        <v>904</v>
      </c>
      <c r="B905" s="50">
        <v>28467.0</v>
      </c>
      <c r="C905" s="117">
        <f t="shared" si="1"/>
        <v>0.007005809504</v>
      </c>
      <c r="D905" s="47">
        <v>20.0</v>
      </c>
      <c r="E905" s="118">
        <f t="shared" si="2"/>
        <v>0.00002051776582</v>
      </c>
    </row>
    <row r="906">
      <c r="A906" s="119">
        <f t="shared" si="3"/>
        <v>905</v>
      </c>
      <c r="B906" s="50">
        <v>28443.0</v>
      </c>
      <c r="C906" s="117">
        <f t="shared" si="1"/>
        <v>0.006999903035</v>
      </c>
      <c r="D906" s="47">
        <v>20.0</v>
      </c>
      <c r="E906" s="118">
        <f t="shared" si="2"/>
        <v>0.00002051776582</v>
      </c>
    </row>
    <row r="907">
      <c r="A907" s="119">
        <f t="shared" si="3"/>
        <v>906</v>
      </c>
      <c r="B907" s="50">
        <v>28430.0</v>
      </c>
      <c r="C907" s="117">
        <f t="shared" si="1"/>
        <v>0.006996703699</v>
      </c>
      <c r="D907" s="47">
        <v>20.0</v>
      </c>
      <c r="E907" s="118">
        <f t="shared" si="2"/>
        <v>0.00002051776582</v>
      </c>
    </row>
    <row r="908">
      <c r="A908" s="119">
        <f t="shared" si="3"/>
        <v>907</v>
      </c>
      <c r="B908" s="50">
        <v>28427.0</v>
      </c>
      <c r="C908" s="117">
        <f t="shared" si="1"/>
        <v>0.00699596539</v>
      </c>
      <c r="D908" s="47">
        <v>20.0</v>
      </c>
      <c r="E908" s="118">
        <f t="shared" si="2"/>
        <v>0.00002051776582</v>
      </c>
    </row>
    <row r="909">
      <c r="A909" s="119">
        <f t="shared" si="3"/>
        <v>908</v>
      </c>
      <c r="B909" s="50">
        <v>28411.0</v>
      </c>
      <c r="C909" s="117">
        <f t="shared" si="1"/>
        <v>0.006992027745</v>
      </c>
      <c r="D909" s="120">
        <v>20.0</v>
      </c>
      <c r="E909" s="118">
        <f t="shared" si="2"/>
        <v>0.00002051776582</v>
      </c>
    </row>
    <row r="910">
      <c r="A910" s="119">
        <f t="shared" si="3"/>
        <v>909</v>
      </c>
      <c r="B910" s="50">
        <v>28398.0</v>
      </c>
      <c r="C910" s="117">
        <f t="shared" si="1"/>
        <v>0.006988828408</v>
      </c>
      <c r="D910" s="47">
        <v>20.0</v>
      </c>
      <c r="E910" s="118">
        <f t="shared" si="2"/>
        <v>0.00002051776582</v>
      </c>
    </row>
    <row r="911">
      <c r="A911" s="119">
        <f t="shared" si="3"/>
        <v>910</v>
      </c>
      <c r="B911" s="50">
        <v>28386.0</v>
      </c>
      <c r="C911" s="117">
        <f t="shared" si="1"/>
        <v>0.006985875174</v>
      </c>
      <c r="D911" s="47">
        <v>20.0</v>
      </c>
      <c r="E911" s="118">
        <f t="shared" si="2"/>
        <v>0.00002051776582</v>
      </c>
    </row>
    <row r="912">
      <c r="A912" s="119">
        <f t="shared" si="3"/>
        <v>911</v>
      </c>
      <c r="B912" s="50">
        <v>28299.0</v>
      </c>
      <c r="C912" s="117">
        <f t="shared" si="1"/>
        <v>0.006964464227</v>
      </c>
      <c r="D912" s="47">
        <v>20.0</v>
      </c>
      <c r="E912" s="118">
        <f t="shared" si="2"/>
        <v>0.00002051776582</v>
      </c>
    </row>
    <row r="913">
      <c r="A913" s="119">
        <f t="shared" si="3"/>
        <v>912</v>
      </c>
      <c r="B913" s="50">
        <v>28276.0</v>
      </c>
      <c r="C913" s="117">
        <f t="shared" si="1"/>
        <v>0.006958803861</v>
      </c>
      <c r="D913" s="120">
        <v>20.0</v>
      </c>
      <c r="E913" s="118">
        <f t="shared" si="2"/>
        <v>0.00002051776582</v>
      </c>
    </row>
    <row r="914">
      <c r="A914" s="119">
        <f t="shared" si="3"/>
        <v>913</v>
      </c>
      <c r="B914" s="50">
        <v>28108.0</v>
      </c>
      <c r="C914" s="117">
        <f t="shared" si="1"/>
        <v>0.006917458585</v>
      </c>
      <c r="D914" s="47">
        <v>20.0</v>
      </c>
      <c r="E914" s="118">
        <f t="shared" si="2"/>
        <v>0.00002051776582</v>
      </c>
    </row>
    <row r="915">
      <c r="A915" s="119">
        <f t="shared" si="3"/>
        <v>914</v>
      </c>
      <c r="B915" s="50">
        <v>28037.0</v>
      </c>
      <c r="C915" s="117">
        <f t="shared" si="1"/>
        <v>0.006899985283</v>
      </c>
      <c r="D915" s="47">
        <v>20.0</v>
      </c>
      <c r="E915" s="118">
        <f t="shared" si="2"/>
        <v>0.00002051776582</v>
      </c>
    </row>
    <row r="916">
      <c r="A916" s="119">
        <f t="shared" si="3"/>
        <v>915</v>
      </c>
      <c r="B916" s="50">
        <v>28036.0</v>
      </c>
      <c r="C916" s="117">
        <f t="shared" si="1"/>
        <v>0.00689973918</v>
      </c>
      <c r="D916" s="47">
        <v>20.0</v>
      </c>
      <c r="E916" s="118">
        <f t="shared" si="2"/>
        <v>0.00002051776582</v>
      </c>
    </row>
    <row r="917">
      <c r="A917" s="119">
        <f t="shared" si="3"/>
        <v>916</v>
      </c>
      <c r="B917" s="50">
        <v>28006.0</v>
      </c>
      <c r="C917" s="117">
        <f t="shared" si="1"/>
        <v>0.006892356095</v>
      </c>
      <c r="D917" s="47">
        <v>20.0</v>
      </c>
      <c r="E917" s="118">
        <f t="shared" si="2"/>
        <v>0.00002051776582</v>
      </c>
    </row>
    <row r="918">
      <c r="A918" s="119">
        <f t="shared" si="3"/>
        <v>917</v>
      </c>
      <c r="B918" s="50">
        <v>27955.0</v>
      </c>
      <c r="C918" s="117">
        <f t="shared" si="1"/>
        <v>0.00687980485</v>
      </c>
      <c r="D918" s="47">
        <v>20.0</v>
      </c>
      <c r="E918" s="118">
        <f t="shared" si="2"/>
        <v>0.00002051776582</v>
      </c>
    </row>
    <row r="919">
      <c r="A919" s="119">
        <f t="shared" si="3"/>
        <v>918</v>
      </c>
      <c r="B919" s="50">
        <v>27934.0</v>
      </c>
      <c r="C919" s="117">
        <f t="shared" si="1"/>
        <v>0.006874636691</v>
      </c>
      <c r="D919" s="47">
        <v>20.0</v>
      </c>
      <c r="E919" s="118">
        <f t="shared" si="2"/>
        <v>0.00002051776582</v>
      </c>
    </row>
    <row r="920">
      <c r="A920" s="119">
        <f t="shared" si="3"/>
        <v>919</v>
      </c>
      <c r="B920" s="50">
        <v>27926.0</v>
      </c>
      <c r="C920" s="117">
        <f t="shared" si="1"/>
        <v>0.006872667868</v>
      </c>
      <c r="D920" s="47">
        <v>20.0</v>
      </c>
      <c r="E920" s="118">
        <f t="shared" si="2"/>
        <v>0.00002051776582</v>
      </c>
    </row>
    <row r="921">
      <c r="A921" s="119">
        <f t="shared" si="3"/>
        <v>920</v>
      </c>
      <c r="B921" s="19">
        <v>27926.0</v>
      </c>
      <c r="C921" s="117">
        <f t="shared" si="1"/>
        <v>0.006872667868</v>
      </c>
      <c r="D921" s="47">
        <v>19.0</v>
      </c>
      <c r="E921" s="118">
        <f t="shared" si="2"/>
        <v>0.00001949187753</v>
      </c>
    </row>
    <row r="922">
      <c r="A922" s="119">
        <f t="shared" si="3"/>
        <v>921</v>
      </c>
      <c r="B922" s="50">
        <v>27889.0</v>
      </c>
      <c r="C922" s="117">
        <f t="shared" si="1"/>
        <v>0.006863562063</v>
      </c>
      <c r="D922" s="47">
        <v>19.0</v>
      </c>
      <c r="E922" s="118">
        <f t="shared" si="2"/>
        <v>0.00001949187753</v>
      </c>
    </row>
    <row r="923">
      <c r="A923" s="119">
        <f t="shared" si="3"/>
        <v>922</v>
      </c>
      <c r="B923" s="50">
        <v>27882.0</v>
      </c>
      <c r="C923" s="117">
        <f t="shared" si="1"/>
        <v>0.006861839343</v>
      </c>
      <c r="D923" s="47">
        <v>19.0</v>
      </c>
      <c r="E923" s="118">
        <f t="shared" si="2"/>
        <v>0.00001949187753</v>
      </c>
    </row>
    <row r="924">
      <c r="A924" s="119">
        <f t="shared" si="3"/>
        <v>923</v>
      </c>
      <c r="B924" s="50">
        <v>27880.0</v>
      </c>
      <c r="C924" s="117">
        <f t="shared" si="1"/>
        <v>0.006861347137</v>
      </c>
      <c r="D924" s="47">
        <v>19.0</v>
      </c>
      <c r="E924" s="118">
        <f t="shared" si="2"/>
        <v>0.00001949187753</v>
      </c>
    </row>
    <row r="925">
      <c r="A925" s="119">
        <f t="shared" si="3"/>
        <v>924</v>
      </c>
      <c r="B925" s="50">
        <v>27864.0</v>
      </c>
      <c r="C925" s="117">
        <f t="shared" si="1"/>
        <v>0.006857409492</v>
      </c>
      <c r="D925" s="47">
        <v>19.0</v>
      </c>
      <c r="E925" s="118">
        <f t="shared" si="2"/>
        <v>0.00001949187753</v>
      </c>
    </row>
    <row r="926">
      <c r="A926" s="119">
        <f t="shared" si="3"/>
        <v>925</v>
      </c>
      <c r="B926" s="50">
        <v>27856.0</v>
      </c>
      <c r="C926" s="117">
        <f t="shared" si="1"/>
        <v>0.006855440669</v>
      </c>
      <c r="D926" s="120">
        <v>19.0</v>
      </c>
      <c r="E926" s="118">
        <f t="shared" si="2"/>
        <v>0.00001949187753</v>
      </c>
    </row>
    <row r="927">
      <c r="A927" s="119">
        <f t="shared" si="3"/>
        <v>926</v>
      </c>
      <c r="B927" s="50">
        <v>27850.0</v>
      </c>
      <c r="C927" s="117">
        <f t="shared" si="1"/>
        <v>0.006853964052</v>
      </c>
      <c r="D927" s="47">
        <v>19.0</v>
      </c>
      <c r="E927" s="118">
        <f t="shared" si="2"/>
        <v>0.00001949187753</v>
      </c>
    </row>
    <row r="928">
      <c r="A928" s="119">
        <f t="shared" si="3"/>
        <v>927</v>
      </c>
      <c r="B928" s="50">
        <v>27836.0</v>
      </c>
      <c r="C928" s="117">
        <f t="shared" si="1"/>
        <v>0.006850518613</v>
      </c>
      <c r="D928" s="47">
        <v>19.0</v>
      </c>
      <c r="E928" s="118">
        <f t="shared" si="2"/>
        <v>0.00001949187753</v>
      </c>
    </row>
    <row r="929">
      <c r="A929" s="119">
        <f t="shared" si="3"/>
        <v>928</v>
      </c>
      <c r="B929" s="50">
        <v>27795.0</v>
      </c>
      <c r="C929" s="117">
        <f t="shared" si="1"/>
        <v>0.006840428396</v>
      </c>
      <c r="D929" s="47">
        <v>19.0</v>
      </c>
      <c r="E929" s="118">
        <f t="shared" si="2"/>
        <v>0.00001949187753</v>
      </c>
    </row>
    <row r="930">
      <c r="A930" s="119">
        <f t="shared" si="3"/>
        <v>929</v>
      </c>
      <c r="B930" s="19">
        <v>27760.0</v>
      </c>
      <c r="C930" s="117">
        <f t="shared" si="1"/>
        <v>0.006831814797</v>
      </c>
      <c r="D930" s="47">
        <v>19.0</v>
      </c>
      <c r="E930" s="118">
        <f t="shared" si="2"/>
        <v>0.00001949187753</v>
      </c>
    </row>
    <row r="931">
      <c r="A931" s="119">
        <f t="shared" si="3"/>
        <v>930</v>
      </c>
      <c r="B931" s="50">
        <v>27721.0</v>
      </c>
      <c r="C931" s="117">
        <f t="shared" si="1"/>
        <v>0.006822216786</v>
      </c>
      <c r="D931" s="47">
        <v>19.0</v>
      </c>
      <c r="E931" s="118">
        <f t="shared" si="2"/>
        <v>0.00001949187753</v>
      </c>
    </row>
    <row r="932">
      <c r="A932" s="119">
        <f t="shared" si="3"/>
        <v>931</v>
      </c>
      <c r="B932" s="50">
        <v>27699.0</v>
      </c>
      <c r="C932" s="117">
        <f t="shared" si="1"/>
        <v>0.006816802524</v>
      </c>
      <c r="D932" s="47">
        <v>19.0</v>
      </c>
      <c r="E932" s="118">
        <f t="shared" si="2"/>
        <v>0.00001949187753</v>
      </c>
    </row>
    <row r="933">
      <c r="A933" s="119">
        <f t="shared" si="3"/>
        <v>932</v>
      </c>
      <c r="B933" s="50">
        <v>27671.0</v>
      </c>
      <c r="C933" s="117">
        <f t="shared" si="1"/>
        <v>0.006809911644</v>
      </c>
      <c r="D933" s="47">
        <v>19.0</v>
      </c>
      <c r="E933" s="118">
        <f t="shared" si="2"/>
        <v>0.00001949187753</v>
      </c>
    </row>
    <row r="934">
      <c r="A934" s="119">
        <f t="shared" si="3"/>
        <v>933</v>
      </c>
      <c r="B934" s="50">
        <v>27654.0</v>
      </c>
      <c r="C934" s="117">
        <f t="shared" si="1"/>
        <v>0.006805727896</v>
      </c>
      <c r="D934" s="47">
        <v>19.0</v>
      </c>
      <c r="E934" s="118">
        <f t="shared" si="2"/>
        <v>0.00001949187753</v>
      </c>
    </row>
    <row r="935">
      <c r="A935" s="119">
        <f t="shared" si="3"/>
        <v>934</v>
      </c>
      <c r="B935" s="50">
        <v>27636.0</v>
      </c>
      <c r="C935" s="117">
        <f t="shared" si="1"/>
        <v>0.006801298045</v>
      </c>
      <c r="D935" s="47">
        <v>18.0</v>
      </c>
      <c r="E935" s="118">
        <f t="shared" si="2"/>
        <v>0.00001846598924</v>
      </c>
    </row>
    <row r="936">
      <c r="A936" s="119">
        <f t="shared" si="3"/>
        <v>935</v>
      </c>
      <c r="B936" s="50">
        <v>27571.0</v>
      </c>
      <c r="C936" s="117">
        <f t="shared" si="1"/>
        <v>0.00678530136</v>
      </c>
      <c r="D936" s="47">
        <v>18.0</v>
      </c>
      <c r="E936" s="118">
        <f t="shared" si="2"/>
        <v>0.00001846598924</v>
      </c>
    </row>
    <row r="937">
      <c r="A937" s="119">
        <f t="shared" si="3"/>
        <v>936</v>
      </c>
      <c r="B937" s="50">
        <v>27559.0</v>
      </c>
      <c r="C937" s="117">
        <f t="shared" si="1"/>
        <v>0.006782348126</v>
      </c>
      <c r="D937" s="47">
        <v>18.0</v>
      </c>
      <c r="E937" s="118">
        <f t="shared" si="2"/>
        <v>0.00001846598924</v>
      </c>
    </row>
    <row r="938">
      <c r="A938" s="119">
        <f t="shared" si="3"/>
        <v>937</v>
      </c>
      <c r="B938" s="50">
        <v>27552.0</v>
      </c>
      <c r="C938" s="117">
        <f t="shared" si="1"/>
        <v>0.006780625406</v>
      </c>
      <c r="D938" s="47">
        <v>18.0</v>
      </c>
      <c r="E938" s="118">
        <f t="shared" si="2"/>
        <v>0.00001846598924</v>
      </c>
    </row>
    <row r="939">
      <c r="A939" s="119">
        <f t="shared" si="3"/>
        <v>938</v>
      </c>
      <c r="B939" s="50">
        <v>27550.0</v>
      </c>
      <c r="C939" s="117">
        <f t="shared" si="1"/>
        <v>0.006780133201</v>
      </c>
      <c r="D939" s="47">
        <v>18.0</v>
      </c>
      <c r="E939" s="118">
        <f t="shared" si="2"/>
        <v>0.00001846598924</v>
      </c>
    </row>
    <row r="940">
      <c r="A940" s="119">
        <f t="shared" si="3"/>
        <v>939</v>
      </c>
      <c r="B940" s="50">
        <v>27523.0</v>
      </c>
      <c r="C940" s="117">
        <f t="shared" si="1"/>
        <v>0.006773488424</v>
      </c>
      <c r="D940" s="47">
        <v>18.0</v>
      </c>
      <c r="E940" s="118">
        <f t="shared" si="2"/>
        <v>0.00001846598924</v>
      </c>
    </row>
    <row r="941">
      <c r="A941" s="119">
        <f t="shared" si="3"/>
        <v>940</v>
      </c>
      <c r="B941" s="50">
        <v>27506.0</v>
      </c>
      <c r="C941" s="117">
        <f t="shared" si="1"/>
        <v>0.006769304676</v>
      </c>
      <c r="D941" s="47">
        <v>18.0</v>
      </c>
      <c r="E941" s="118">
        <f t="shared" si="2"/>
        <v>0.00001846598924</v>
      </c>
    </row>
    <row r="942">
      <c r="A942" s="119">
        <f t="shared" si="3"/>
        <v>941</v>
      </c>
      <c r="B942" s="50">
        <v>27473.0</v>
      </c>
      <c r="C942" s="117">
        <f t="shared" si="1"/>
        <v>0.006761183282</v>
      </c>
      <c r="D942" s="47">
        <v>18.0</v>
      </c>
      <c r="E942" s="118">
        <f t="shared" si="2"/>
        <v>0.00001846598924</v>
      </c>
    </row>
    <row r="943">
      <c r="A943" s="119">
        <f t="shared" si="3"/>
        <v>942</v>
      </c>
      <c r="B943" s="50">
        <v>27452.0</v>
      </c>
      <c r="C943" s="117">
        <f t="shared" si="1"/>
        <v>0.006756015123</v>
      </c>
      <c r="D943" s="47">
        <v>18.0</v>
      </c>
      <c r="E943" s="118">
        <f t="shared" si="2"/>
        <v>0.00001846598924</v>
      </c>
    </row>
    <row r="944">
      <c r="A944" s="119">
        <f t="shared" si="3"/>
        <v>943</v>
      </c>
      <c r="B944" s="50">
        <v>27438.0</v>
      </c>
      <c r="C944" s="117">
        <f t="shared" si="1"/>
        <v>0.006752569683</v>
      </c>
      <c r="D944" s="47">
        <v>18.0</v>
      </c>
      <c r="E944" s="118">
        <f t="shared" si="2"/>
        <v>0.00001846598924</v>
      </c>
    </row>
    <row r="945">
      <c r="A945" s="119">
        <f t="shared" si="3"/>
        <v>944</v>
      </c>
      <c r="B945" s="50">
        <v>27375.0</v>
      </c>
      <c r="C945" s="117">
        <f t="shared" si="1"/>
        <v>0.006737065204</v>
      </c>
      <c r="D945" s="47">
        <v>18.0</v>
      </c>
      <c r="E945" s="118">
        <f t="shared" si="2"/>
        <v>0.00001846598924</v>
      </c>
    </row>
    <row r="946">
      <c r="A946" s="119">
        <f t="shared" si="3"/>
        <v>945</v>
      </c>
      <c r="B946" s="50">
        <v>27336.0</v>
      </c>
      <c r="C946" s="117">
        <f t="shared" si="1"/>
        <v>0.006727467193</v>
      </c>
      <c r="D946" s="47">
        <v>18.0</v>
      </c>
      <c r="E946" s="118">
        <f t="shared" si="2"/>
        <v>0.00001846598924</v>
      </c>
    </row>
    <row r="947">
      <c r="A947" s="119">
        <f t="shared" si="3"/>
        <v>946</v>
      </c>
      <c r="B947" s="50">
        <v>27321.0</v>
      </c>
      <c r="C947" s="117">
        <f t="shared" si="1"/>
        <v>0.006723775651</v>
      </c>
      <c r="D947" s="47">
        <v>17.0</v>
      </c>
      <c r="E947" s="118">
        <f t="shared" si="2"/>
        <v>0.00001744010095</v>
      </c>
    </row>
    <row r="948">
      <c r="A948" s="119">
        <f t="shared" si="3"/>
        <v>947</v>
      </c>
      <c r="B948" s="50">
        <v>27243.0</v>
      </c>
      <c r="C948" s="117">
        <f t="shared" si="1"/>
        <v>0.006704579629</v>
      </c>
      <c r="D948" s="47">
        <v>17.0</v>
      </c>
      <c r="E948" s="118">
        <f t="shared" si="2"/>
        <v>0.00001744010095</v>
      </c>
    </row>
    <row r="949">
      <c r="A949" s="119">
        <f t="shared" si="3"/>
        <v>948</v>
      </c>
      <c r="B949" s="50">
        <v>27238.0</v>
      </c>
      <c r="C949" s="117">
        <f t="shared" si="1"/>
        <v>0.006703349115</v>
      </c>
      <c r="D949" s="47">
        <v>17.0</v>
      </c>
      <c r="E949" s="118">
        <f t="shared" si="2"/>
        <v>0.00001744010095</v>
      </c>
    </row>
    <row r="950">
      <c r="A950" s="119">
        <f t="shared" si="3"/>
        <v>949</v>
      </c>
      <c r="B950" s="50">
        <v>27231.0</v>
      </c>
      <c r="C950" s="117">
        <f t="shared" si="1"/>
        <v>0.006701626395</v>
      </c>
      <c r="D950" s="47">
        <v>17.0</v>
      </c>
      <c r="E950" s="118">
        <f t="shared" si="2"/>
        <v>0.00001744010095</v>
      </c>
    </row>
    <row r="951">
      <c r="A951" s="119">
        <f t="shared" si="3"/>
        <v>950</v>
      </c>
      <c r="B951" s="50">
        <v>27214.0</v>
      </c>
      <c r="C951" s="117">
        <f t="shared" si="1"/>
        <v>0.006697442647</v>
      </c>
      <c r="D951" s="47">
        <v>17.0</v>
      </c>
      <c r="E951" s="118">
        <f t="shared" si="2"/>
        <v>0.00001744010095</v>
      </c>
    </row>
    <row r="952">
      <c r="A952" s="119">
        <f t="shared" si="3"/>
        <v>951</v>
      </c>
      <c r="B952" s="50">
        <v>27209.0</v>
      </c>
      <c r="C952" s="117">
        <f t="shared" si="1"/>
        <v>0.006696212133</v>
      </c>
      <c r="D952" s="47">
        <v>17.0</v>
      </c>
      <c r="E952" s="118">
        <f t="shared" si="2"/>
        <v>0.00001744010095</v>
      </c>
    </row>
    <row r="953">
      <c r="A953" s="119">
        <f t="shared" si="3"/>
        <v>952</v>
      </c>
      <c r="B953" s="50">
        <v>27191.0</v>
      </c>
      <c r="C953" s="117">
        <f t="shared" si="1"/>
        <v>0.006691782282</v>
      </c>
      <c r="D953" s="47">
        <v>17.0</v>
      </c>
      <c r="E953" s="118">
        <f t="shared" si="2"/>
        <v>0.00001744010095</v>
      </c>
    </row>
    <row r="954">
      <c r="A954" s="119">
        <f t="shared" si="3"/>
        <v>953</v>
      </c>
      <c r="B954" s="50">
        <v>27191.0</v>
      </c>
      <c r="C954" s="117">
        <f t="shared" si="1"/>
        <v>0.006691782282</v>
      </c>
      <c r="D954" s="47">
        <v>17.0</v>
      </c>
      <c r="E954" s="118">
        <f t="shared" si="2"/>
        <v>0.00001744010095</v>
      </c>
    </row>
    <row r="955">
      <c r="A955" s="119">
        <f t="shared" si="3"/>
        <v>954</v>
      </c>
      <c r="B955" s="50">
        <v>27156.0</v>
      </c>
      <c r="C955" s="117">
        <f t="shared" si="1"/>
        <v>0.006683168682</v>
      </c>
      <c r="D955" s="120">
        <v>17.0</v>
      </c>
      <c r="E955" s="118">
        <f t="shared" si="2"/>
        <v>0.00001744010095</v>
      </c>
    </row>
    <row r="956">
      <c r="A956" s="119">
        <f t="shared" si="3"/>
        <v>955</v>
      </c>
      <c r="B956" s="50">
        <v>27099.0</v>
      </c>
      <c r="C956" s="117">
        <f t="shared" si="1"/>
        <v>0.006669140821</v>
      </c>
      <c r="D956" s="47">
        <v>17.0</v>
      </c>
      <c r="E956" s="118">
        <f t="shared" si="2"/>
        <v>0.00001744010095</v>
      </c>
    </row>
    <row r="957">
      <c r="A957" s="119">
        <f t="shared" si="3"/>
        <v>956</v>
      </c>
      <c r="B957" s="50">
        <v>27094.0</v>
      </c>
      <c r="C957" s="117">
        <f t="shared" si="1"/>
        <v>0.006667910306</v>
      </c>
      <c r="D957" s="47">
        <v>17.0</v>
      </c>
      <c r="E957" s="118">
        <f t="shared" si="2"/>
        <v>0.00001744010095</v>
      </c>
    </row>
    <row r="958">
      <c r="A958" s="119">
        <f t="shared" si="3"/>
        <v>957</v>
      </c>
      <c r="B958" s="19">
        <v>27072.0</v>
      </c>
      <c r="C958" s="117">
        <f t="shared" si="1"/>
        <v>0.006662496044</v>
      </c>
      <c r="D958" s="47">
        <v>17.0</v>
      </c>
      <c r="E958" s="118">
        <f t="shared" si="2"/>
        <v>0.00001744010095</v>
      </c>
    </row>
    <row r="959">
      <c r="A959" s="119">
        <f t="shared" si="3"/>
        <v>958</v>
      </c>
      <c r="B959" s="50">
        <v>27069.0</v>
      </c>
      <c r="C959" s="117">
        <f t="shared" si="1"/>
        <v>0.006661757735</v>
      </c>
      <c r="D959" s="47">
        <v>17.0</v>
      </c>
      <c r="E959" s="118">
        <f t="shared" si="2"/>
        <v>0.00001744010095</v>
      </c>
    </row>
    <row r="960">
      <c r="A960" s="119">
        <f t="shared" si="3"/>
        <v>959</v>
      </c>
      <c r="B960" s="50">
        <v>27061.0</v>
      </c>
      <c r="C960" s="117">
        <f t="shared" si="1"/>
        <v>0.006659788913</v>
      </c>
      <c r="D960" s="47">
        <v>17.0</v>
      </c>
      <c r="E960" s="118">
        <f t="shared" si="2"/>
        <v>0.00001744010095</v>
      </c>
    </row>
    <row r="961">
      <c r="A961" s="119">
        <f t="shared" si="3"/>
        <v>960</v>
      </c>
      <c r="B961" s="50">
        <v>27020.0</v>
      </c>
      <c r="C961" s="117">
        <f t="shared" si="1"/>
        <v>0.006649698696</v>
      </c>
      <c r="D961" s="47">
        <v>17.0</v>
      </c>
      <c r="E961" s="118">
        <f t="shared" si="2"/>
        <v>0.00001744010095</v>
      </c>
    </row>
    <row r="962">
      <c r="A962" s="119">
        <f t="shared" si="3"/>
        <v>961</v>
      </c>
      <c r="B962" s="50">
        <v>27019.0</v>
      </c>
      <c r="C962" s="117">
        <f t="shared" si="1"/>
        <v>0.006649452593</v>
      </c>
      <c r="D962" s="47">
        <v>17.0</v>
      </c>
      <c r="E962" s="118">
        <f t="shared" si="2"/>
        <v>0.00001744010095</v>
      </c>
    </row>
    <row r="963">
      <c r="A963" s="119">
        <f t="shared" si="3"/>
        <v>962</v>
      </c>
      <c r="B963" s="50">
        <v>27014.0</v>
      </c>
      <c r="C963" s="117">
        <f t="shared" si="1"/>
        <v>0.006648222079</v>
      </c>
      <c r="D963" s="47">
        <v>17.0</v>
      </c>
      <c r="E963" s="118">
        <f t="shared" si="2"/>
        <v>0.00001744010095</v>
      </c>
    </row>
    <row r="964">
      <c r="A964" s="119">
        <f t="shared" si="3"/>
        <v>963</v>
      </c>
      <c r="B964" s="50">
        <v>27004.0</v>
      </c>
      <c r="C964" s="117">
        <f t="shared" si="1"/>
        <v>0.006645761051</v>
      </c>
      <c r="D964" s="47">
        <v>17.0</v>
      </c>
      <c r="E964" s="118">
        <f t="shared" si="2"/>
        <v>0.00001744010095</v>
      </c>
    </row>
    <row r="965">
      <c r="A965" s="119">
        <f t="shared" si="3"/>
        <v>964</v>
      </c>
      <c r="B965" s="23">
        <v>26989.0</v>
      </c>
      <c r="C965" s="117">
        <f t="shared" si="1"/>
        <v>0.006642069508</v>
      </c>
      <c r="D965" s="47">
        <v>17.0</v>
      </c>
      <c r="E965" s="118">
        <f t="shared" si="2"/>
        <v>0.00001744010095</v>
      </c>
    </row>
    <row r="966">
      <c r="A966" s="119">
        <f t="shared" si="3"/>
        <v>965</v>
      </c>
      <c r="B966" s="50">
        <v>26977.0</v>
      </c>
      <c r="C966" s="117">
        <f t="shared" si="1"/>
        <v>0.006639116274</v>
      </c>
      <c r="D966" s="47">
        <v>17.0</v>
      </c>
      <c r="E966" s="118">
        <f t="shared" si="2"/>
        <v>0.00001744010095</v>
      </c>
    </row>
    <row r="967">
      <c r="A967" s="119">
        <f t="shared" si="3"/>
        <v>966</v>
      </c>
      <c r="B967" s="50">
        <v>26972.0</v>
      </c>
      <c r="C967" s="117">
        <f t="shared" si="1"/>
        <v>0.00663788576</v>
      </c>
      <c r="D967" s="47">
        <v>17.0</v>
      </c>
      <c r="E967" s="118">
        <f t="shared" si="2"/>
        <v>0.00001744010095</v>
      </c>
    </row>
    <row r="968">
      <c r="A968" s="119">
        <f t="shared" si="3"/>
        <v>967</v>
      </c>
      <c r="B968" s="50">
        <v>26969.0</v>
      </c>
      <c r="C968" s="117">
        <f t="shared" si="1"/>
        <v>0.006637147452</v>
      </c>
      <c r="D968" s="47">
        <v>17.0</v>
      </c>
      <c r="E968" s="118">
        <f t="shared" si="2"/>
        <v>0.00001744010095</v>
      </c>
    </row>
    <row r="969">
      <c r="A969" s="119">
        <f t="shared" si="3"/>
        <v>968</v>
      </c>
      <c r="B969" s="50">
        <v>26944.0</v>
      </c>
      <c r="C969" s="117">
        <f t="shared" si="1"/>
        <v>0.006630994881</v>
      </c>
      <c r="D969" s="47">
        <v>17.0</v>
      </c>
      <c r="E969" s="118">
        <f t="shared" si="2"/>
        <v>0.00001744010095</v>
      </c>
    </row>
    <row r="970">
      <c r="A970" s="119">
        <f t="shared" si="3"/>
        <v>969</v>
      </c>
      <c r="B970" s="50">
        <v>26818.0</v>
      </c>
      <c r="C970" s="117">
        <f t="shared" si="1"/>
        <v>0.006599985923</v>
      </c>
      <c r="D970" s="47">
        <v>17.0</v>
      </c>
      <c r="E970" s="118">
        <f t="shared" si="2"/>
        <v>0.00001744010095</v>
      </c>
    </row>
    <row r="971">
      <c r="A971" s="119">
        <f t="shared" si="3"/>
        <v>970</v>
      </c>
      <c r="B971" s="50">
        <v>26810.0</v>
      </c>
      <c r="C971" s="117">
        <f t="shared" si="1"/>
        <v>0.0065980171</v>
      </c>
      <c r="D971" s="47">
        <v>17.0</v>
      </c>
      <c r="E971" s="118">
        <f t="shared" si="2"/>
        <v>0.00001744010095</v>
      </c>
    </row>
    <row r="972">
      <c r="A972" s="119">
        <f t="shared" si="3"/>
        <v>971</v>
      </c>
      <c r="B972" s="50">
        <v>26785.0</v>
      </c>
      <c r="C972" s="117">
        <f t="shared" si="1"/>
        <v>0.006591864529</v>
      </c>
      <c r="D972" s="47">
        <v>17.0</v>
      </c>
      <c r="E972" s="118">
        <f t="shared" si="2"/>
        <v>0.00001744010095</v>
      </c>
    </row>
    <row r="973">
      <c r="A973" s="119">
        <f t="shared" si="3"/>
        <v>972</v>
      </c>
      <c r="B973" s="50">
        <v>26780.0</v>
      </c>
      <c r="C973" s="117">
        <f t="shared" si="1"/>
        <v>0.006590634015</v>
      </c>
      <c r="D973" s="47">
        <v>16.0</v>
      </c>
      <c r="E973" s="118">
        <f t="shared" si="2"/>
        <v>0.00001641421266</v>
      </c>
    </row>
    <row r="974">
      <c r="A974" s="119">
        <f t="shared" si="3"/>
        <v>973</v>
      </c>
      <c r="B974" s="50">
        <v>26766.0</v>
      </c>
      <c r="C974" s="117">
        <f t="shared" si="1"/>
        <v>0.006587188575</v>
      </c>
      <c r="D974" s="47">
        <v>16.0</v>
      </c>
      <c r="E974" s="118">
        <f t="shared" si="2"/>
        <v>0.00001641421266</v>
      </c>
    </row>
    <row r="975">
      <c r="A975" s="119">
        <f t="shared" si="3"/>
        <v>974</v>
      </c>
      <c r="B975" s="50">
        <v>26759.0</v>
      </c>
      <c r="C975" s="117">
        <f t="shared" si="1"/>
        <v>0.006585465855</v>
      </c>
      <c r="D975" s="47">
        <v>16.0</v>
      </c>
      <c r="E975" s="118">
        <f t="shared" si="2"/>
        <v>0.00001641421266</v>
      </c>
    </row>
    <row r="976">
      <c r="A976" s="119">
        <f t="shared" si="3"/>
        <v>975</v>
      </c>
      <c r="B976" s="23">
        <v>26719.0</v>
      </c>
      <c r="C976" s="117">
        <f t="shared" si="1"/>
        <v>0.006575621742</v>
      </c>
      <c r="D976" s="47">
        <v>16.0</v>
      </c>
      <c r="E976" s="118">
        <f t="shared" si="2"/>
        <v>0.00001641421266</v>
      </c>
    </row>
    <row r="977">
      <c r="A977" s="119">
        <f t="shared" si="3"/>
        <v>976</v>
      </c>
      <c r="B977" s="50">
        <v>26671.0</v>
      </c>
      <c r="C977" s="117">
        <f t="shared" si="1"/>
        <v>0.006563808806</v>
      </c>
      <c r="D977" s="47">
        <v>16.0</v>
      </c>
      <c r="E977" s="118">
        <f t="shared" si="2"/>
        <v>0.00001641421266</v>
      </c>
    </row>
    <row r="978">
      <c r="A978" s="119">
        <f t="shared" si="3"/>
        <v>977</v>
      </c>
      <c r="B978" s="50">
        <v>26663.0</v>
      </c>
      <c r="C978" s="117">
        <f t="shared" si="1"/>
        <v>0.006561839983</v>
      </c>
      <c r="D978" s="47">
        <v>16.0</v>
      </c>
      <c r="E978" s="118">
        <f t="shared" si="2"/>
        <v>0.00001641421266</v>
      </c>
    </row>
    <row r="979">
      <c r="A979" s="119">
        <f t="shared" si="3"/>
        <v>978</v>
      </c>
      <c r="B979" s="50">
        <v>26630.0</v>
      </c>
      <c r="C979" s="117">
        <f t="shared" si="1"/>
        <v>0.006553718589</v>
      </c>
      <c r="D979" s="47">
        <v>16.0</v>
      </c>
      <c r="E979" s="118">
        <f t="shared" si="2"/>
        <v>0.00001641421266</v>
      </c>
    </row>
    <row r="980">
      <c r="A980" s="119">
        <f t="shared" si="3"/>
        <v>979</v>
      </c>
      <c r="B980" s="23">
        <v>26627.0</v>
      </c>
      <c r="C980" s="117">
        <f t="shared" si="1"/>
        <v>0.006552980281</v>
      </c>
      <c r="D980" s="47">
        <v>16.0</v>
      </c>
      <c r="E980" s="118">
        <f t="shared" si="2"/>
        <v>0.00001641421266</v>
      </c>
    </row>
    <row r="981">
      <c r="A981" s="119">
        <f t="shared" si="3"/>
        <v>980</v>
      </c>
      <c r="B981" s="50">
        <v>26612.0</v>
      </c>
      <c r="C981" s="117">
        <f t="shared" si="1"/>
        <v>0.006549288738</v>
      </c>
      <c r="D981" s="120">
        <v>16.0</v>
      </c>
      <c r="E981" s="118">
        <f t="shared" si="2"/>
        <v>0.00001641421266</v>
      </c>
    </row>
    <row r="982">
      <c r="A982" s="119">
        <f t="shared" si="3"/>
        <v>981</v>
      </c>
      <c r="B982" s="50">
        <v>26610.0</v>
      </c>
      <c r="C982" s="117">
        <f t="shared" si="1"/>
        <v>0.006548796533</v>
      </c>
      <c r="D982" s="120">
        <v>16.0</v>
      </c>
      <c r="E982" s="118">
        <f t="shared" si="2"/>
        <v>0.00001641421266</v>
      </c>
    </row>
    <row r="983">
      <c r="A983" s="119">
        <f t="shared" si="3"/>
        <v>982</v>
      </c>
      <c r="B983" s="50">
        <v>26601.0</v>
      </c>
      <c r="C983" s="117">
        <f t="shared" si="1"/>
        <v>0.006546581607</v>
      </c>
      <c r="D983" s="47">
        <v>16.0</v>
      </c>
      <c r="E983" s="118">
        <f t="shared" si="2"/>
        <v>0.00001641421266</v>
      </c>
    </row>
    <row r="984">
      <c r="A984" s="119">
        <f t="shared" si="3"/>
        <v>983</v>
      </c>
      <c r="B984" s="50">
        <v>26562.0</v>
      </c>
      <c r="C984" s="117">
        <f t="shared" si="1"/>
        <v>0.006536983596</v>
      </c>
      <c r="D984" s="47">
        <v>16.0</v>
      </c>
      <c r="E984" s="118">
        <f t="shared" si="2"/>
        <v>0.00001641421266</v>
      </c>
    </row>
    <row r="985">
      <c r="A985" s="119">
        <f t="shared" si="3"/>
        <v>984</v>
      </c>
      <c r="B985" s="50">
        <v>26524.0</v>
      </c>
      <c r="C985" s="117">
        <f t="shared" si="1"/>
        <v>0.006527631688</v>
      </c>
      <c r="D985" s="47">
        <v>16.0</v>
      </c>
      <c r="E985" s="118">
        <f t="shared" si="2"/>
        <v>0.00001641421266</v>
      </c>
    </row>
    <row r="986">
      <c r="A986" s="119">
        <f t="shared" si="3"/>
        <v>985</v>
      </c>
      <c r="B986" s="50">
        <v>26504.0</v>
      </c>
      <c r="C986" s="117">
        <f t="shared" si="1"/>
        <v>0.006522709632</v>
      </c>
      <c r="D986" s="47">
        <v>16.0</v>
      </c>
      <c r="E986" s="118">
        <f t="shared" si="2"/>
        <v>0.00001641421266</v>
      </c>
    </row>
    <row r="987">
      <c r="A987" s="119">
        <f t="shared" si="3"/>
        <v>986</v>
      </c>
      <c r="B987" s="50">
        <v>26485.0</v>
      </c>
      <c r="C987" s="117">
        <f t="shared" si="1"/>
        <v>0.006518033678</v>
      </c>
      <c r="D987" s="47">
        <v>16.0</v>
      </c>
      <c r="E987" s="118">
        <f t="shared" si="2"/>
        <v>0.00001641421266</v>
      </c>
    </row>
    <row r="988">
      <c r="A988" s="119">
        <f t="shared" si="3"/>
        <v>987</v>
      </c>
      <c r="B988" s="50">
        <v>26430.0</v>
      </c>
      <c r="C988" s="117">
        <f t="shared" si="1"/>
        <v>0.006504498022</v>
      </c>
      <c r="D988" s="47">
        <v>16.0</v>
      </c>
      <c r="E988" s="118">
        <f t="shared" si="2"/>
        <v>0.00001641421266</v>
      </c>
    </row>
    <row r="989">
      <c r="A989" s="119">
        <f t="shared" si="3"/>
        <v>988</v>
      </c>
      <c r="B989" s="50">
        <v>26427.0</v>
      </c>
      <c r="C989" s="117">
        <f t="shared" si="1"/>
        <v>0.006503759713</v>
      </c>
      <c r="D989" s="47">
        <v>16.0</v>
      </c>
      <c r="E989" s="118">
        <f t="shared" si="2"/>
        <v>0.00001641421266</v>
      </c>
    </row>
    <row r="990">
      <c r="A990" s="119">
        <f t="shared" si="3"/>
        <v>989</v>
      </c>
      <c r="B990" s="50">
        <v>26424.0</v>
      </c>
      <c r="C990" s="117">
        <f t="shared" si="1"/>
        <v>0.006503021405</v>
      </c>
      <c r="D990" s="47">
        <v>16.0</v>
      </c>
      <c r="E990" s="118">
        <f t="shared" si="2"/>
        <v>0.00001641421266</v>
      </c>
    </row>
    <row r="991">
      <c r="A991" s="119">
        <f t="shared" si="3"/>
        <v>990</v>
      </c>
      <c r="B991" s="50">
        <v>26407.0</v>
      </c>
      <c r="C991" s="117">
        <f t="shared" si="1"/>
        <v>0.006498837656</v>
      </c>
      <c r="D991" s="47">
        <v>16.0</v>
      </c>
      <c r="E991" s="118">
        <f t="shared" si="2"/>
        <v>0.00001641421266</v>
      </c>
    </row>
    <row r="992">
      <c r="A992" s="119">
        <f t="shared" si="3"/>
        <v>991</v>
      </c>
      <c r="B992" s="50">
        <v>26394.0</v>
      </c>
      <c r="C992" s="117">
        <f t="shared" si="1"/>
        <v>0.006495638319</v>
      </c>
      <c r="D992" s="47">
        <v>16.0</v>
      </c>
      <c r="E992" s="118">
        <f t="shared" si="2"/>
        <v>0.00001641421266</v>
      </c>
    </row>
    <row r="993">
      <c r="A993" s="119">
        <f t="shared" si="3"/>
        <v>992</v>
      </c>
      <c r="B993" s="50">
        <v>26352.0</v>
      </c>
      <c r="C993" s="117">
        <f t="shared" si="1"/>
        <v>0.006485302</v>
      </c>
      <c r="D993" s="47">
        <v>16.0</v>
      </c>
      <c r="E993" s="118">
        <f t="shared" si="2"/>
        <v>0.00001641421266</v>
      </c>
    </row>
    <row r="994">
      <c r="A994" s="119">
        <f t="shared" si="3"/>
        <v>993</v>
      </c>
      <c r="B994" s="50">
        <v>26336.0</v>
      </c>
      <c r="C994" s="117">
        <f t="shared" si="1"/>
        <v>0.006481364355</v>
      </c>
      <c r="D994" s="47">
        <v>16.0</v>
      </c>
      <c r="E994" s="118">
        <f t="shared" si="2"/>
        <v>0.00001641421266</v>
      </c>
    </row>
    <row r="995">
      <c r="A995" s="119">
        <f t="shared" si="3"/>
        <v>994</v>
      </c>
      <c r="B995" s="50">
        <v>26297.0</v>
      </c>
      <c r="C995" s="117">
        <f t="shared" si="1"/>
        <v>0.006471766344</v>
      </c>
      <c r="D995" s="47">
        <v>16.0</v>
      </c>
      <c r="E995" s="118">
        <f t="shared" si="2"/>
        <v>0.00001641421266</v>
      </c>
    </row>
    <row r="996">
      <c r="A996" s="119">
        <f t="shared" si="3"/>
        <v>995</v>
      </c>
      <c r="B996" s="50">
        <v>26290.0</v>
      </c>
      <c r="C996" s="117">
        <f t="shared" si="1"/>
        <v>0.006470043624</v>
      </c>
      <c r="D996" s="47">
        <v>16.0</v>
      </c>
      <c r="E996" s="118">
        <f t="shared" si="2"/>
        <v>0.00001641421266</v>
      </c>
    </row>
    <row r="997">
      <c r="A997" s="119">
        <f t="shared" si="3"/>
        <v>996</v>
      </c>
      <c r="B997" s="50">
        <v>26279.0</v>
      </c>
      <c r="C997" s="117">
        <f t="shared" si="1"/>
        <v>0.006467336493</v>
      </c>
      <c r="D997" s="47">
        <v>16.0</v>
      </c>
      <c r="E997" s="118">
        <f t="shared" si="2"/>
        <v>0.00001641421266</v>
      </c>
    </row>
    <row r="998">
      <c r="A998" s="119">
        <f t="shared" si="3"/>
        <v>997</v>
      </c>
      <c r="B998" s="50">
        <v>26256.0</v>
      </c>
      <c r="C998" s="117">
        <f t="shared" si="1"/>
        <v>0.006461676128</v>
      </c>
      <c r="D998" s="47">
        <v>16.0</v>
      </c>
      <c r="E998" s="118">
        <f t="shared" si="2"/>
        <v>0.00001641421266</v>
      </c>
    </row>
    <row r="999">
      <c r="A999" s="119">
        <f t="shared" si="3"/>
        <v>998</v>
      </c>
      <c r="B999" s="50">
        <v>26250.0</v>
      </c>
      <c r="C999" s="117">
        <f t="shared" si="1"/>
        <v>0.006460199511</v>
      </c>
      <c r="D999" s="47">
        <v>16.0</v>
      </c>
      <c r="E999" s="118">
        <f t="shared" si="2"/>
        <v>0.00001641421266</v>
      </c>
    </row>
    <row r="1000">
      <c r="A1000" s="119">
        <f t="shared" si="3"/>
        <v>999</v>
      </c>
      <c r="B1000" s="50">
        <v>26201.0</v>
      </c>
      <c r="C1000" s="117">
        <f t="shared" si="1"/>
        <v>0.006448140472</v>
      </c>
      <c r="D1000" s="47">
        <v>15.0</v>
      </c>
      <c r="E1000" s="118">
        <f t="shared" si="2"/>
        <v>0.00001538832437</v>
      </c>
    </row>
    <row r="1001">
      <c r="A1001" s="119">
        <f t="shared" si="3"/>
        <v>1000</v>
      </c>
      <c r="B1001" s="50">
        <v>26197.0</v>
      </c>
      <c r="C1001" s="117">
        <f t="shared" si="1"/>
        <v>0.00644715606</v>
      </c>
      <c r="D1001" s="47">
        <v>15.0</v>
      </c>
      <c r="E1001" s="118">
        <f t="shared" si="2"/>
        <v>0.00001538832437</v>
      </c>
    </row>
    <row r="1002">
      <c r="A1002" s="119">
        <f t="shared" si="3"/>
        <v>1001</v>
      </c>
      <c r="B1002" s="50">
        <v>26178.0</v>
      </c>
      <c r="C1002" s="117">
        <f t="shared" si="1"/>
        <v>0.006442480106</v>
      </c>
      <c r="D1002" s="47">
        <v>15.0</v>
      </c>
      <c r="E1002" s="118">
        <f t="shared" si="2"/>
        <v>0.00001538832437</v>
      </c>
    </row>
    <row r="1003">
      <c r="A1003" s="119">
        <f t="shared" si="3"/>
        <v>1002</v>
      </c>
      <c r="B1003" s="50">
        <v>26163.0</v>
      </c>
      <c r="C1003" s="117">
        <f t="shared" si="1"/>
        <v>0.006438788564</v>
      </c>
      <c r="D1003" s="47">
        <v>15.0</v>
      </c>
      <c r="E1003" s="118">
        <f t="shared" si="2"/>
        <v>0.00001538832437</v>
      </c>
    </row>
    <row r="1004">
      <c r="A1004" s="119">
        <f t="shared" si="3"/>
        <v>1003</v>
      </c>
      <c r="B1004" s="50">
        <v>26163.0</v>
      </c>
      <c r="C1004" s="117">
        <f t="shared" si="1"/>
        <v>0.006438788564</v>
      </c>
      <c r="D1004" s="47">
        <v>15.0</v>
      </c>
      <c r="E1004" s="118">
        <f t="shared" si="2"/>
        <v>0.00001538832437</v>
      </c>
    </row>
    <row r="1005">
      <c r="A1005" s="119">
        <f t="shared" si="3"/>
        <v>1004</v>
      </c>
      <c r="B1005" s="50">
        <v>26111.0</v>
      </c>
      <c r="C1005" s="117">
        <f t="shared" si="1"/>
        <v>0.006425991216</v>
      </c>
      <c r="D1005" s="47">
        <v>15.0</v>
      </c>
      <c r="E1005" s="118">
        <f t="shared" si="2"/>
        <v>0.00001538832437</v>
      </c>
    </row>
    <row r="1006">
      <c r="A1006" s="119">
        <f t="shared" si="3"/>
        <v>1005</v>
      </c>
      <c r="B1006" s="50">
        <v>26105.0</v>
      </c>
      <c r="C1006" s="117">
        <f t="shared" si="1"/>
        <v>0.006424514599</v>
      </c>
      <c r="D1006" s="47">
        <v>15.0</v>
      </c>
      <c r="E1006" s="118">
        <f t="shared" si="2"/>
        <v>0.00001538832437</v>
      </c>
    </row>
    <row r="1007">
      <c r="A1007" s="119">
        <f t="shared" si="3"/>
        <v>1006</v>
      </c>
      <c r="B1007" s="23">
        <v>26103.0</v>
      </c>
      <c r="C1007" s="117">
        <f t="shared" si="1"/>
        <v>0.006424022393</v>
      </c>
      <c r="D1007" s="47">
        <v>15.0</v>
      </c>
      <c r="E1007" s="118">
        <f t="shared" si="2"/>
        <v>0.00001538832437</v>
      </c>
    </row>
    <row r="1008">
      <c r="A1008" s="119">
        <f t="shared" si="3"/>
        <v>1007</v>
      </c>
      <c r="B1008" s="50">
        <v>26075.0</v>
      </c>
      <c r="C1008" s="117">
        <f t="shared" si="1"/>
        <v>0.006417131514</v>
      </c>
      <c r="D1008" s="120">
        <v>15.0</v>
      </c>
      <c r="E1008" s="118">
        <f t="shared" si="2"/>
        <v>0.00001538832437</v>
      </c>
    </row>
    <row r="1009">
      <c r="A1009" s="119">
        <f t="shared" si="3"/>
        <v>1008</v>
      </c>
      <c r="B1009" s="50">
        <v>26071.0</v>
      </c>
      <c r="C1009" s="117">
        <f t="shared" si="1"/>
        <v>0.006416147103</v>
      </c>
      <c r="D1009" s="120">
        <v>15.0</v>
      </c>
      <c r="E1009" s="118">
        <f t="shared" si="2"/>
        <v>0.00001538832437</v>
      </c>
    </row>
    <row r="1010">
      <c r="A1010" s="119">
        <f t="shared" si="3"/>
        <v>1009</v>
      </c>
      <c r="B1010" s="50">
        <v>26049.0</v>
      </c>
      <c r="C1010" s="117">
        <f t="shared" si="1"/>
        <v>0.00641073284</v>
      </c>
      <c r="D1010" s="47">
        <v>15.0</v>
      </c>
      <c r="E1010" s="118">
        <f t="shared" si="2"/>
        <v>0.00001538832437</v>
      </c>
    </row>
    <row r="1011">
      <c r="A1011" s="119">
        <f t="shared" si="3"/>
        <v>1010</v>
      </c>
      <c r="B1011" s="50">
        <v>26046.0</v>
      </c>
      <c r="C1011" s="117">
        <f t="shared" si="1"/>
        <v>0.006409994532</v>
      </c>
      <c r="D1011" s="47">
        <v>15.0</v>
      </c>
      <c r="E1011" s="118">
        <f t="shared" si="2"/>
        <v>0.00001538832437</v>
      </c>
    </row>
    <row r="1012">
      <c r="A1012" s="119">
        <f t="shared" si="3"/>
        <v>1011</v>
      </c>
      <c r="B1012" s="50">
        <v>25982.0</v>
      </c>
      <c r="C1012" s="117">
        <f t="shared" si="1"/>
        <v>0.00639424395</v>
      </c>
      <c r="D1012" s="120">
        <v>15.0</v>
      </c>
      <c r="E1012" s="118">
        <f t="shared" si="2"/>
        <v>0.00001538832437</v>
      </c>
    </row>
    <row r="1013">
      <c r="A1013" s="119">
        <f t="shared" si="3"/>
        <v>1012</v>
      </c>
      <c r="B1013" s="50">
        <v>25978.0</v>
      </c>
      <c r="C1013" s="117">
        <f t="shared" si="1"/>
        <v>0.006393259539</v>
      </c>
      <c r="D1013" s="47">
        <v>15.0</v>
      </c>
      <c r="E1013" s="118">
        <f t="shared" si="2"/>
        <v>0.00001538832437</v>
      </c>
    </row>
    <row r="1014">
      <c r="A1014" s="119">
        <f t="shared" si="3"/>
        <v>1013</v>
      </c>
      <c r="B1014" s="50">
        <v>25957.0</v>
      </c>
      <c r="C1014" s="117">
        <f t="shared" si="1"/>
        <v>0.006388091379</v>
      </c>
      <c r="D1014" s="47">
        <v>15.0</v>
      </c>
      <c r="E1014" s="118">
        <f t="shared" si="2"/>
        <v>0.00001538832437</v>
      </c>
    </row>
    <row r="1015">
      <c r="A1015" s="119">
        <f t="shared" si="3"/>
        <v>1014</v>
      </c>
      <c r="B1015" s="50">
        <v>25953.0</v>
      </c>
      <c r="C1015" s="117">
        <f t="shared" si="1"/>
        <v>0.006387106968</v>
      </c>
      <c r="D1015" s="120">
        <v>15.0</v>
      </c>
      <c r="E1015" s="118">
        <f t="shared" si="2"/>
        <v>0.00001538832437</v>
      </c>
    </row>
    <row r="1016">
      <c r="A1016" s="119">
        <f t="shared" si="3"/>
        <v>1015</v>
      </c>
      <c r="B1016" s="50">
        <v>25935.0</v>
      </c>
      <c r="C1016" s="117">
        <f t="shared" si="1"/>
        <v>0.006382677117</v>
      </c>
      <c r="D1016" s="47">
        <v>15.0</v>
      </c>
      <c r="E1016" s="118">
        <f t="shared" si="2"/>
        <v>0.00001538832437</v>
      </c>
    </row>
    <row r="1017">
      <c r="A1017" s="119">
        <f t="shared" si="3"/>
        <v>1016</v>
      </c>
      <c r="B1017" s="50">
        <v>25877.0</v>
      </c>
      <c r="C1017" s="117">
        <f t="shared" si="1"/>
        <v>0.006368403152</v>
      </c>
      <c r="D1017" s="47">
        <v>15.0</v>
      </c>
      <c r="E1017" s="118">
        <f t="shared" si="2"/>
        <v>0.00001538832437</v>
      </c>
    </row>
    <row r="1018">
      <c r="A1018" s="119">
        <f t="shared" si="3"/>
        <v>1017</v>
      </c>
      <c r="B1018" s="23">
        <v>25864.0</v>
      </c>
      <c r="C1018" s="117">
        <f t="shared" si="1"/>
        <v>0.006365203815</v>
      </c>
      <c r="D1018" s="47">
        <v>15.0</v>
      </c>
      <c r="E1018" s="118">
        <f t="shared" si="2"/>
        <v>0.00001538832437</v>
      </c>
    </row>
    <row r="1019">
      <c r="A1019" s="119">
        <f t="shared" si="3"/>
        <v>1018</v>
      </c>
      <c r="B1019" s="50">
        <v>25845.0</v>
      </c>
      <c r="C1019" s="117">
        <f t="shared" si="1"/>
        <v>0.006360527861</v>
      </c>
      <c r="D1019" s="47">
        <v>15.0</v>
      </c>
      <c r="E1019" s="118">
        <f t="shared" si="2"/>
        <v>0.00001538832437</v>
      </c>
    </row>
    <row r="1020">
      <c r="A1020" s="119">
        <f t="shared" si="3"/>
        <v>1019</v>
      </c>
      <c r="B1020" s="50">
        <v>25830.0</v>
      </c>
      <c r="C1020" s="117">
        <f t="shared" si="1"/>
        <v>0.006356836318</v>
      </c>
      <c r="D1020" s="47">
        <v>15.0</v>
      </c>
      <c r="E1020" s="118">
        <f t="shared" si="2"/>
        <v>0.00001538832437</v>
      </c>
    </row>
    <row r="1021">
      <c r="A1021" s="119">
        <f t="shared" si="3"/>
        <v>1020</v>
      </c>
      <c r="B1021" s="50">
        <v>25771.0</v>
      </c>
      <c r="C1021" s="117">
        <f t="shared" si="1"/>
        <v>0.006342316251</v>
      </c>
      <c r="D1021" s="47">
        <v>15.0</v>
      </c>
      <c r="E1021" s="118">
        <f t="shared" si="2"/>
        <v>0.00001538832437</v>
      </c>
    </row>
    <row r="1022">
      <c r="A1022" s="119">
        <f t="shared" si="3"/>
        <v>1021</v>
      </c>
      <c r="B1022" s="19">
        <v>25732.0</v>
      </c>
      <c r="C1022" s="117">
        <f t="shared" si="1"/>
        <v>0.00633271824</v>
      </c>
      <c r="D1022" s="47">
        <v>15.0</v>
      </c>
      <c r="E1022" s="118">
        <f t="shared" si="2"/>
        <v>0.00001538832437</v>
      </c>
    </row>
    <row r="1023">
      <c r="A1023" s="119">
        <f t="shared" si="3"/>
        <v>1022</v>
      </c>
      <c r="B1023" s="50">
        <v>25728.0</v>
      </c>
      <c r="C1023" s="117">
        <f t="shared" si="1"/>
        <v>0.006331733829</v>
      </c>
      <c r="D1023" s="47">
        <v>15.0</v>
      </c>
      <c r="E1023" s="118">
        <f t="shared" si="2"/>
        <v>0.00001538832437</v>
      </c>
    </row>
    <row r="1024">
      <c r="A1024" s="119">
        <f t="shared" si="3"/>
        <v>1023</v>
      </c>
      <c r="B1024" s="50">
        <v>25710.0</v>
      </c>
      <c r="C1024" s="117">
        <f t="shared" si="1"/>
        <v>0.006327303978</v>
      </c>
      <c r="D1024" s="47">
        <v>15.0</v>
      </c>
      <c r="E1024" s="118">
        <f t="shared" si="2"/>
        <v>0.00001538832437</v>
      </c>
    </row>
    <row r="1025">
      <c r="A1025" s="119">
        <f t="shared" si="3"/>
        <v>1024</v>
      </c>
      <c r="B1025" s="50">
        <v>25669.0</v>
      </c>
      <c r="C1025" s="117">
        <f t="shared" si="1"/>
        <v>0.006317213761</v>
      </c>
      <c r="D1025" s="47">
        <v>15.0</v>
      </c>
      <c r="E1025" s="118">
        <f t="shared" si="2"/>
        <v>0.00001538832437</v>
      </c>
    </row>
    <row r="1026">
      <c r="A1026" s="119">
        <f t="shared" si="3"/>
        <v>1025</v>
      </c>
      <c r="B1026" s="50">
        <v>25640.0</v>
      </c>
      <c r="C1026" s="117">
        <f t="shared" si="1"/>
        <v>0.006310076779</v>
      </c>
      <c r="D1026" s="47">
        <v>15.0</v>
      </c>
      <c r="E1026" s="118">
        <f t="shared" si="2"/>
        <v>0.00001538832437</v>
      </c>
    </row>
    <row r="1027">
      <c r="A1027" s="119">
        <f t="shared" si="3"/>
        <v>1026</v>
      </c>
      <c r="B1027" s="50">
        <v>25596.0</v>
      </c>
      <c r="C1027" s="117">
        <f t="shared" si="1"/>
        <v>0.006299248254</v>
      </c>
      <c r="D1027" s="47">
        <v>15.0</v>
      </c>
      <c r="E1027" s="118">
        <f t="shared" si="2"/>
        <v>0.00001538832437</v>
      </c>
    </row>
    <row r="1028">
      <c r="A1028" s="119">
        <f t="shared" si="3"/>
        <v>1027</v>
      </c>
      <c r="B1028" s="50">
        <v>25586.0</v>
      </c>
      <c r="C1028" s="117">
        <f t="shared" si="1"/>
        <v>0.006296787226</v>
      </c>
      <c r="D1028" s="47">
        <v>14.0</v>
      </c>
      <c r="E1028" s="118">
        <f t="shared" si="2"/>
        <v>0.00001436243607</v>
      </c>
    </row>
    <row r="1029">
      <c r="A1029" s="119">
        <f t="shared" si="3"/>
        <v>1028</v>
      </c>
      <c r="B1029" s="50">
        <f>10959+14618</f>
        <v>25577</v>
      </c>
      <c r="C1029" s="117">
        <f t="shared" si="1"/>
        <v>0.0062945723</v>
      </c>
      <c r="D1029" s="47">
        <v>14.0</v>
      </c>
      <c r="E1029" s="118">
        <f t="shared" si="2"/>
        <v>0.00001436243607</v>
      </c>
    </row>
    <row r="1030">
      <c r="A1030" s="119">
        <f t="shared" si="3"/>
        <v>1029</v>
      </c>
      <c r="B1030" s="50">
        <v>25562.0</v>
      </c>
      <c r="C1030" s="117">
        <f t="shared" si="1"/>
        <v>0.006290880758</v>
      </c>
      <c r="D1030" s="47">
        <v>14.0</v>
      </c>
      <c r="E1030" s="118">
        <f t="shared" si="2"/>
        <v>0.00001436243607</v>
      </c>
    </row>
    <row r="1031">
      <c r="A1031" s="119">
        <f t="shared" si="3"/>
        <v>1030</v>
      </c>
      <c r="B1031" s="50">
        <v>25556.0</v>
      </c>
      <c r="C1031" s="117">
        <f t="shared" si="1"/>
        <v>0.006289404141</v>
      </c>
      <c r="D1031" s="47">
        <v>14.0</v>
      </c>
      <c r="E1031" s="118">
        <f t="shared" si="2"/>
        <v>0.00001436243607</v>
      </c>
    </row>
    <row r="1032">
      <c r="A1032" s="119">
        <f t="shared" si="3"/>
        <v>1031</v>
      </c>
      <c r="B1032" s="19">
        <v>25548.0</v>
      </c>
      <c r="C1032" s="117">
        <f t="shared" si="1"/>
        <v>0.006287435318</v>
      </c>
      <c r="D1032" s="47">
        <v>14.0</v>
      </c>
      <c r="E1032" s="118">
        <f t="shared" si="2"/>
        <v>0.00001436243607</v>
      </c>
    </row>
    <row r="1033">
      <c r="A1033" s="119">
        <f t="shared" si="3"/>
        <v>1032</v>
      </c>
      <c r="B1033" s="50">
        <v>25545.0</v>
      </c>
      <c r="C1033" s="117">
        <f t="shared" si="1"/>
        <v>0.00628669701</v>
      </c>
      <c r="D1033" s="47">
        <v>14.0</v>
      </c>
      <c r="E1033" s="118">
        <f t="shared" si="2"/>
        <v>0.00001436243607</v>
      </c>
    </row>
    <row r="1034">
      <c r="A1034" s="119">
        <f t="shared" si="3"/>
        <v>1033</v>
      </c>
      <c r="B1034" s="50">
        <v>25544.0</v>
      </c>
      <c r="C1034" s="117">
        <f t="shared" si="1"/>
        <v>0.006286450907</v>
      </c>
      <c r="D1034" s="47">
        <v>14.0</v>
      </c>
      <c r="E1034" s="118">
        <f t="shared" si="2"/>
        <v>0.00001436243607</v>
      </c>
    </row>
    <row r="1035">
      <c r="A1035" s="119">
        <f t="shared" si="3"/>
        <v>1034</v>
      </c>
      <c r="B1035" s="50">
        <v>25533.0</v>
      </c>
      <c r="C1035" s="117">
        <f t="shared" si="1"/>
        <v>0.006283743775</v>
      </c>
      <c r="D1035" s="120">
        <v>14.0</v>
      </c>
      <c r="E1035" s="118">
        <f t="shared" si="2"/>
        <v>0.00001436243607</v>
      </c>
    </row>
    <row r="1036">
      <c r="A1036" s="119">
        <f t="shared" si="3"/>
        <v>1035</v>
      </c>
      <c r="B1036" s="50">
        <v>25522.0</v>
      </c>
      <c r="C1036" s="117">
        <f t="shared" si="1"/>
        <v>0.006281036644</v>
      </c>
      <c r="D1036" s="47">
        <v>14.0</v>
      </c>
      <c r="E1036" s="118">
        <f t="shared" si="2"/>
        <v>0.00001436243607</v>
      </c>
    </row>
    <row r="1037">
      <c r="A1037" s="119">
        <f t="shared" si="3"/>
        <v>1036</v>
      </c>
      <c r="B1037" s="50">
        <v>25516.0</v>
      </c>
      <c r="C1037" s="117">
        <f t="shared" si="1"/>
        <v>0.006279560027</v>
      </c>
      <c r="D1037" s="47">
        <v>14.0</v>
      </c>
      <c r="E1037" s="118">
        <f t="shared" si="2"/>
        <v>0.00001436243607</v>
      </c>
    </row>
    <row r="1038">
      <c r="A1038" s="119">
        <f t="shared" si="3"/>
        <v>1037</v>
      </c>
      <c r="B1038" s="50">
        <v>25513.0</v>
      </c>
      <c r="C1038" s="117">
        <f t="shared" si="1"/>
        <v>0.006278821719</v>
      </c>
      <c r="D1038" s="47">
        <v>14.0</v>
      </c>
      <c r="E1038" s="118">
        <f t="shared" si="2"/>
        <v>0.00001436243607</v>
      </c>
    </row>
    <row r="1039">
      <c r="A1039" s="119">
        <f t="shared" si="3"/>
        <v>1038</v>
      </c>
      <c r="B1039" s="50">
        <v>25510.0</v>
      </c>
      <c r="C1039" s="117">
        <f t="shared" si="1"/>
        <v>0.00627808341</v>
      </c>
      <c r="D1039" s="47">
        <v>14.0</v>
      </c>
      <c r="E1039" s="118">
        <f t="shared" si="2"/>
        <v>0.00001436243607</v>
      </c>
    </row>
    <row r="1040">
      <c r="A1040" s="119">
        <f t="shared" si="3"/>
        <v>1039</v>
      </c>
      <c r="B1040" s="50">
        <v>25496.0</v>
      </c>
      <c r="C1040" s="117">
        <f t="shared" si="1"/>
        <v>0.00627463797</v>
      </c>
      <c r="D1040" s="47">
        <v>14.0</v>
      </c>
      <c r="E1040" s="118">
        <f t="shared" si="2"/>
        <v>0.00001436243607</v>
      </c>
    </row>
    <row r="1041">
      <c r="A1041" s="119">
        <f t="shared" si="3"/>
        <v>1040</v>
      </c>
      <c r="B1041" s="50">
        <v>25489.0</v>
      </c>
      <c r="C1041" s="117">
        <f t="shared" si="1"/>
        <v>0.006272915251</v>
      </c>
      <c r="D1041" s="47">
        <v>14.0</v>
      </c>
      <c r="E1041" s="118">
        <f t="shared" si="2"/>
        <v>0.00001436243607</v>
      </c>
    </row>
    <row r="1042">
      <c r="A1042" s="119">
        <f t="shared" si="3"/>
        <v>1041</v>
      </c>
      <c r="B1042" s="50">
        <v>25485.0</v>
      </c>
      <c r="C1042" s="117">
        <f t="shared" si="1"/>
        <v>0.006271930839</v>
      </c>
      <c r="D1042" s="47">
        <v>14.0</v>
      </c>
      <c r="E1042" s="118">
        <f t="shared" si="2"/>
        <v>0.00001436243607</v>
      </c>
    </row>
    <row r="1043">
      <c r="A1043" s="119">
        <f t="shared" si="3"/>
        <v>1042</v>
      </c>
      <c r="B1043" s="50">
        <v>25468.0</v>
      </c>
      <c r="C1043" s="117">
        <f t="shared" si="1"/>
        <v>0.006267747091</v>
      </c>
      <c r="D1043" s="47">
        <v>14.0</v>
      </c>
      <c r="E1043" s="118">
        <f t="shared" si="2"/>
        <v>0.00001436243607</v>
      </c>
    </row>
    <row r="1044">
      <c r="A1044" s="119">
        <f t="shared" si="3"/>
        <v>1043</v>
      </c>
      <c r="B1044" s="50">
        <v>25442.0</v>
      </c>
      <c r="C1044" s="117">
        <f t="shared" si="1"/>
        <v>0.006261348417</v>
      </c>
      <c r="D1044" s="47">
        <v>14.0</v>
      </c>
      <c r="E1044" s="118">
        <f t="shared" si="2"/>
        <v>0.00001436243607</v>
      </c>
    </row>
    <row r="1045">
      <c r="A1045" s="119">
        <f t="shared" si="3"/>
        <v>1044</v>
      </c>
      <c r="B1045" s="50">
        <v>25425.0</v>
      </c>
      <c r="C1045" s="117">
        <f t="shared" si="1"/>
        <v>0.006257164669</v>
      </c>
      <c r="D1045" s="47">
        <v>14.0</v>
      </c>
      <c r="E1045" s="118">
        <f t="shared" si="2"/>
        <v>0.00001436243607</v>
      </c>
    </row>
    <row r="1046">
      <c r="A1046" s="119">
        <f t="shared" si="3"/>
        <v>1045</v>
      </c>
      <c r="B1046" s="50">
        <v>25387.0</v>
      </c>
      <c r="C1046" s="117">
        <f t="shared" si="1"/>
        <v>0.006247812761</v>
      </c>
      <c r="D1046" s="47">
        <v>14.0</v>
      </c>
      <c r="E1046" s="118">
        <f t="shared" si="2"/>
        <v>0.00001436243607</v>
      </c>
    </row>
    <row r="1047">
      <c r="A1047" s="119">
        <f t="shared" si="3"/>
        <v>1046</v>
      </c>
      <c r="B1047" s="50">
        <v>25365.0</v>
      </c>
      <c r="C1047" s="117">
        <f t="shared" si="1"/>
        <v>0.006242398499</v>
      </c>
      <c r="D1047" s="47">
        <v>14.0</v>
      </c>
      <c r="E1047" s="118">
        <f t="shared" si="2"/>
        <v>0.00001436243607</v>
      </c>
    </row>
    <row r="1048">
      <c r="A1048" s="119">
        <f t="shared" si="3"/>
        <v>1047</v>
      </c>
      <c r="B1048" s="50">
        <v>25340.0</v>
      </c>
      <c r="C1048" s="117">
        <f t="shared" si="1"/>
        <v>0.006236245928</v>
      </c>
      <c r="D1048" s="47">
        <v>14.0</v>
      </c>
      <c r="E1048" s="118">
        <f t="shared" si="2"/>
        <v>0.00001436243607</v>
      </c>
    </row>
    <row r="1049">
      <c r="A1049" s="119">
        <f t="shared" si="3"/>
        <v>1048</v>
      </c>
      <c r="B1049" s="50">
        <v>25337.0</v>
      </c>
      <c r="C1049" s="117">
        <f t="shared" si="1"/>
        <v>0.006235507619</v>
      </c>
      <c r="D1049" s="47">
        <v>14.0</v>
      </c>
      <c r="E1049" s="118">
        <f t="shared" si="2"/>
        <v>0.00001436243607</v>
      </c>
    </row>
    <row r="1050">
      <c r="A1050" s="119">
        <f t="shared" si="3"/>
        <v>1049</v>
      </c>
      <c r="B1050" s="50">
        <v>25283.0</v>
      </c>
      <c r="C1050" s="117">
        <f t="shared" si="1"/>
        <v>0.006222218066</v>
      </c>
      <c r="D1050" s="47">
        <v>14.0</v>
      </c>
      <c r="E1050" s="118">
        <f t="shared" si="2"/>
        <v>0.00001436243607</v>
      </c>
    </row>
    <row r="1051">
      <c r="A1051" s="119">
        <f t="shared" si="3"/>
        <v>1050</v>
      </c>
      <c r="B1051" s="50">
        <v>25267.0</v>
      </c>
      <c r="C1051" s="117">
        <f t="shared" si="1"/>
        <v>0.00621828042</v>
      </c>
      <c r="D1051" s="47">
        <v>14.0</v>
      </c>
      <c r="E1051" s="118">
        <f t="shared" si="2"/>
        <v>0.00001436243607</v>
      </c>
    </row>
    <row r="1052">
      <c r="A1052" s="119">
        <f t="shared" si="3"/>
        <v>1051</v>
      </c>
      <c r="B1052" s="50">
        <v>25258.0</v>
      </c>
      <c r="C1052" s="117">
        <f t="shared" si="1"/>
        <v>0.006216065495</v>
      </c>
      <c r="D1052" s="47">
        <v>14.0</v>
      </c>
      <c r="E1052" s="118">
        <f t="shared" si="2"/>
        <v>0.00001436243607</v>
      </c>
    </row>
    <row r="1053">
      <c r="A1053" s="119">
        <f t="shared" si="3"/>
        <v>1052</v>
      </c>
      <c r="B1053" s="50">
        <v>25220.0</v>
      </c>
      <c r="C1053" s="117">
        <f t="shared" si="1"/>
        <v>0.006206713587</v>
      </c>
      <c r="D1053" s="47">
        <v>13.0</v>
      </c>
      <c r="E1053" s="118">
        <f t="shared" si="2"/>
        <v>0.00001333654778</v>
      </c>
    </row>
    <row r="1054">
      <c r="A1054" s="119">
        <f t="shared" si="3"/>
        <v>1053</v>
      </c>
      <c r="B1054" s="50">
        <v>25171.0</v>
      </c>
      <c r="C1054" s="117">
        <f t="shared" si="1"/>
        <v>0.006194654548</v>
      </c>
      <c r="D1054" s="47">
        <v>13.0</v>
      </c>
      <c r="E1054" s="118">
        <f t="shared" si="2"/>
        <v>0.00001333654778</v>
      </c>
    </row>
    <row r="1055">
      <c r="A1055" s="119">
        <f t="shared" si="3"/>
        <v>1054</v>
      </c>
      <c r="B1055" s="50">
        <v>25064.0</v>
      </c>
      <c r="C1055" s="117">
        <f t="shared" si="1"/>
        <v>0.006168321544</v>
      </c>
      <c r="D1055" s="47">
        <v>13.0</v>
      </c>
      <c r="E1055" s="118">
        <f t="shared" si="2"/>
        <v>0.00001333654778</v>
      </c>
    </row>
    <row r="1056">
      <c r="A1056" s="119">
        <f t="shared" si="3"/>
        <v>1055</v>
      </c>
      <c r="B1056" s="50">
        <v>25029.0</v>
      </c>
      <c r="C1056" s="117">
        <f t="shared" si="1"/>
        <v>0.006159707945</v>
      </c>
      <c r="D1056" s="47">
        <v>13.0</v>
      </c>
      <c r="E1056" s="118">
        <f t="shared" si="2"/>
        <v>0.00001333654778</v>
      </c>
    </row>
    <row r="1057">
      <c r="A1057" s="119">
        <f t="shared" si="3"/>
        <v>1056</v>
      </c>
      <c r="B1057" s="50">
        <v>25016.0</v>
      </c>
      <c r="C1057" s="117">
        <f t="shared" si="1"/>
        <v>0.006156508608</v>
      </c>
      <c r="D1057" s="47">
        <v>13.0</v>
      </c>
      <c r="E1057" s="118">
        <f t="shared" si="2"/>
        <v>0.00001333654778</v>
      </c>
    </row>
    <row r="1058">
      <c r="A1058" s="119">
        <f t="shared" si="3"/>
        <v>1057</v>
      </c>
      <c r="B1058" s="50">
        <v>25010.0</v>
      </c>
      <c r="C1058" s="117">
        <f t="shared" si="1"/>
        <v>0.006155031991</v>
      </c>
      <c r="D1058" s="47">
        <v>13.0</v>
      </c>
      <c r="E1058" s="118">
        <f t="shared" si="2"/>
        <v>0.00001333654778</v>
      </c>
    </row>
    <row r="1059">
      <c r="A1059" s="119">
        <f t="shared" si="3"/>
        <v>1058</v>
      </c>
      <c r="B1059" s="50">
        <v>24935.0</v>
      </c>
      <c r="C1059" s="117">
        <f t="shared" si="1"/>
        <v>0.006136574278</v>
      </c>
      <c r="D1059" s="47">
        <v>13.0</v>
      </c>
      <c r="E1059" s="118">
        <f t="shared" si="2"/>
        <v>0.00001333654778</v>
      </c>
    </row>
    <row r="1060">
      <c r="A1060" s="119">
        <f t="shared" si="3"/>
        <v>1059</v>
      </c>
      <c r="B1060" s="50">
        <v>24930.0</v>
      </c>
      <c r="C1060" s="117">
        <f t="shared" si="1"/>
        <v>0.006135343764</v>
      </c>
      <c r="D1060" s="120">
        <v>13.0</v>
      </c>
      <c r="E1060" s="118">
        <f t="shared" si="2"/>
        <v>0.00001333654778</v>
      </c>
    </row>
    <row r="1061">
      <c r="A1061" s="119">
        <f t="shared" si="3"/>
        <v>1060</v>
      </c>
      <c r="B1061" s="50">
        <v>24917.0</v>
      </c>
      <c r="C1061" s="117">
        <f t="shared" si="1"/>
        <v>0.006132144427</v>
      </c>
      <c r="D1061" s="47">
        <v>13.0</v>
      </c>
      <c r="E1061" s="118">
        <f t="shared" si="2"/>
        <v>0.00001333654778</v>
      </c>
    </row>
    <row r="1062">
      <c r="A1062" s="119">
        <f t="shared" si="3"/>
        <v>1061</v>
      </c>
      <c r="B1062" s="50">
        <v>24909.0</v>
      </c>
      <c r="C1062" s="117">
        <f t="shared" si="1"/>
        <v>0.006130175604</v>
      </c>
      <c r="D1062" s="47">
        <v>13.0</v>
      </c>
      <c r="E1062" s="118">
        <f t="shared" si="2"/>
        <v>0.00001333654778</v>
      </c>
    </row>
    <row r="1063">
      <c r="A1063" s="119">
        <f t="shared" si="3"/>
        <v>1062</v>
      </c>
      <c r="B1063" s="50">
        <v>24893.0</v>
      </c>
      <c r="C1063" s="117">
        <f t="shared" si="1"/>
        <v>0.006126237959</v>
      </c>
      <c r="D1063" s="47">
        <v>13.0</v>
      </c>
      <c r="E1063" s="118">
        <f t="shared" si="2"/>
        <v>0.00001333654778</v>
      </c>
    </row>
    <row r="1064">
      <c r="A1064" s="119">
        <f t="shared" si="3"/>
        <v>1063</v>
      </c>
      <c r="B1064" s="50">
        <v>24887.0</v>
      </c>
      <c r="C1064" s="117">
        <f t="shared" si="1"/>
        <v>0.006124761342</v>
      </c>
      <c r="D1064" s="47">
        <v>13.0</v>
      </c>
      <c r="E1064" s="118">
        <f t="shared" si="2"/>
        <v>0.00001333654778</v>
      </c>
    </row>
    <row r="1065">
      <c r="A1065" s="119">
        <f t="shared" si="3"/>
        <v>1064</v>
      </c>
      <c r="B1065" s="50">
        <v>24842.0</v>
      </c>
      <c r="C1065" s="117">
        <f t="shared" si="1"/>
        <v>0.006113686714</v>
      </c>
      <c r="D1065" s="47">
        <v>13.0</v>
      </c>
      <c r="E1065" s="118">
        <f t="shared" si="2"/>
        <v>0.00001333654778</v>
      </c>
    </row>
    <row r="1066">
      <c r="A1066" s="119">
        <f t="shared" si="3"/>
        <v>1065</v>
      </c>
      <c r="B1066" s="50">
        <v>24790.0</v>
      </c>
      <c r="C1066" s="117">
        <f t="shared" si="1"/>
        <v>0.006100889366</v>
      </c>
      <c r="D1066" s="47">
        <v>13.0</v>
      </c>
      <c r="E1066" s="118">
        <f t="shared" si="2"/>
        <v>0.00001333654778</v>
      </c>
    </row>
    <row r="1067">
      <c r="A1067" s="119">
        <f t="shared" si="3"/>
        <v>1066</v>
      </c>
      <c r="B1067" s="50">
        <v>24756.0</v>
      </c>
      <c r="C1067" s="117">
        <f t="shared" si="1"/>
        <v>0.00609252187</v>
      </c>
      <c r="D1067" s="47">
        <v>13.0</v>
      </c>
      <c r="E1067" s="118">
        <f t="shared" si="2"/>
        <v>0.00001333654778</v>
      </c>
    </row>
    <row r="1068">
      <c r="A1068" s="119">
        <f t="shared" si="3"/>
        <v>1067</v>
      </c>
      <c r="B1068" s="50">
        <v>24697.0</v>
      </c>
      <c r="C1068" s="117">
        <f t="shared" si="1"/>
        <v>0.006078001802</v>
      </c>
      <c r="D1068" s="47">
        <v>13.0</v>
      </c>
      <c r="E1068" s="118">
        <f t="shared" si="2"/>
        <v>0.00001333654778</v>
      </c>
    </row>
    <row r="1069">
      <c r="A1069" s="119">
        <f t="shared" si="3"/>
        <v>1068</v>
      </c>
      <c r="B1069" s="50">
        <v>24657.0</v>
      </c>
      <c r="C1069" s="117">
        <f t="shared" si="1"/>
        <v>0.006068157689</v>
      </c>
      <c r="D1069" s="47">
        <v>13.0</v>
      </c>
      <c r="E1069" s="118">
        <f t="shared" si="2"/>
        <v>0.00001333654778</v>
      </c>
    </row>
    <row r="1070">
      <c r="A1070" s="119">
        <f t="shared" si="3"/>
        <v>1069</v>
      </c>
      <c r="B1070" s="50">
        <v>24656.0</v>
      </c>
      <c r="C1070" s="117">
        <f t="shared" si="1"/>
        <v>0.006067911586</v>
      </c>
      <c r="D1070" s="47">
        <v>13.0</v>
      </c>
      <c r="E1070" s="118">
        <f t="shared" si="2"/>
        <v>0.00001333654778</v>
      </c>
    </row>
    <row r="1071">
      <c r="A1071" s="119">
        <f t="shared" si="3"/>
        <v>1070</v>
      </c>
      <c r="B1071" s="50">
        <v>24649.0</v>
      </c>
      <c r="C1071" s="117">
        <f t="shared" si="1"/>
        <v>0.006066188866</v>
      </c>
      <c r="D1071" s="47">
        <v>13.0</v>
      </c>
      <c r="E1071" s="118">
        <f t="shared" si="2"/>
        <v>0.00001333654778</v>
      </c>
    </row>
    <row r="1072">
      <c r="A1072" s="119">
        <f t="shared" si="3"/>
        <v>1071</v>
      </c>
      <c r="B1072" s="50">
        <v>24637.0</v>
      </c>
      <c r="C1072" s="117">
        <f t="shared" si="1"/>
        <v>0.006063235632</v>
      </c>
      <c r="D1072" s="47">
        <v>13.0</v>
      </c>
      <c r="E1072" s="118">
        <f t="shared" si="2"/>
        <v>0.00001333654778</v>
      </c>
    </row>
    <row r="1073">
      <c r="A1073" s="119">
        <f t="shared" si="3"/>
        <v>1072</v>
      </c>
      <c r="B1073" s="50">
        <v>24625.0</v>
      </c>
      <c r="C1073" s="117">
        <f t="shared" si="1"/>
        <v>0.006060282398</v>
      </c>
      <c r="D1073" s="47">
        <v>13.0</v>
      </c>
      <c r="E1073" s="118">
        <f t="shared" si="2"/>
        <v>0.00001333654778</v>
      </c>
    </row>
    <row r="1074">
      <c r="A1074" s="119">
        <f t="shared" si="3"/>
        <v>1073</v>
      </c>
      <c r="B1074" s="50">
        <v>24614.0</v>
      </c>
      <c r="C1074" s="117">
        <f t="shared" si="1"/>
        <v>0.006057575267</v>
      </c>
      <c r="D1074" s="47">
        <v>13.0</v>
      </c>
      <c r="E1074" s="118">
        <f t="shared" si="2"/>
        <v>0.00001333654778</v>
      </c>
    </row>
    <row r="1075">
      <c r="A1075" s="119">
        <f t="shared" si="3"/>
        <v>1074</v>
      </c>
      <c r="B1075" s="50">
        <v>24576.0</v>
      </c>
      <c r="C1075" s="117">
        <f t="shared" si="1"/>
        <v>0.006048223359</v>
      </c>
      <c r="D1075" s="47">
        <v>13.0</v>
      </c>
      <c r="E1075" s="118">
        <f t="shared" si="2"/>
        <v>0.00001333654778</v>
      </c>
    </row>
    <row r="1076">
      <c r="A1076" s="119">
        <f t="shared" si="3"/>
        <v>1075</v>
      </c>
      <c r="B1076" s="50">
        <v>24570.0</v>
      </c>
      <c r="C1076" s="117">
        <f t="shared" si="1"/>
        <v>0.006046746742</v>
      </c>
      <c r="D1076" s="47">
        <v>12.0</v>
      </c>
      <c r="E1076" s="118">
        <f t="shared" si="2"/>
        <v>0.00001231065949</v>
      </c>
    </row>
    <row r="1077">
      <c r="A1077" s="119">
        <f t="shared" si="3"/>
        <v>1076</v>
      </c>
      <c r="B1077" s="50">
        <v>24541.0</v>
      </c>
      <c r="C1077" s="117">
        <f t="shared" si="1"/>
        <v>0.00603960976</v>
      </c>
      <c r="D1077" s="47">
        <v>12.0</v>
      </c>
      <c r="E1077" s="118">
        <f t="shared" si="2"/>
        <v>0.00001231065949</v>
      </c>
    </row>
    <row r="1078">
      <c r="A1078" s="119">
        <f t="shared" si="3"/>
        <v>1077</v>
      </c>
      <c r="B1078" s="50">
        <v>24502.0</v>
      </c>
      <c r="C1078" s="117">
        <f t="shared" si="1"/>
        <v>0.006030011749</v>
      </c>
      <c r="D1078" s="47">
        <v>12.0</v>
      </c>
      <c r="E1078" s="118">
        <f t="shared" si="2"/>
        <v>0.00001231065949</v>
      </c>
    </row>
    <row r="1079">
      <c r="A1079" s="119">
        <f t="shared" si="3"/>
        <v>1078</v>
      </c>
      <c r="B1079" s="50">
        <v>24461.0</v>
      </c>
      <c r="C1079" s="117">
        <f t="shared" si="1"/>
        <v>0.006019921533</v>
      </c>
      <c r="D1079" s="47">
        <v>12.0</v>
      </c>
      <c r="E1079" s="118">
        <f t="shared" si="2"/>
        <v>0.00001231065949</v>
      </c>
    </row>
    <row r="1080">
      <c r="A1080" s="119">
        <f t="shared" si="3"/>
        <v>1079</v>
      </c>
      <c r="B1080" s="50">
        <v>24458.0</v>
      </c>
      <c r="C1080" s="117">
        <f t="shared" si="1"/>
        <v>0.006019183224</v>
      </c>
      <c r="D1080" s="47">
        <v>12.0</v>
      </c>
      <c r="E1080" s="118">
        <f t="shared" si="2"/>
        <v>0.00001231065949</v>
      </c>
    </row>
    <row r="1081">
      <c r="A1081" s="119">
        <f t="shared" si="3"/>
        <v>1080</v>
      </c>
      <c r="B1081" s="50">
        <v>24430.0</v>
      </c>
      <c r="C1081" s="117">
        <f t="shared" si="1"/>
        <v>0.006012292345</v>
      </c>
      <c r="D1081" s="47">
        <v>12.0</v>
      </c>
      <c r="E1081" s="118">
        <f t="shared" si="2"/>
        <v>0.00001231065949</v>
      </c>
    </row>
    <row r="1082">
      <c r="A1082" s="119">
        <f t="shared" si="3"/>
        <v>1081</v>
      </c>
      <c r="B1082" s="50">
        <v>24421.0</v>
      </c>
      <c r="C1082" s="117">
        <f t="shared" si="1"/>
        <v>0.006010077419</v>
      </c>
      <c r="D1082" s="47">
        <v>12.0</v>
      </c>
      <c r="E1082" s="118">
        <f t="shared" si="2"/>
        <v>0.00001231065949</v>
      </c>
    </row>
    <row r="1083">
      <c r="A1083" s="119">
        <f t="shared" si="3"/>
        <v>1082</v>
      </c>
      <c r="B1083" s="50">
        <v>24402.0</v>
      </c>
      <c r="C1083" s="117">
        <f t="shared" si="1"/>
        <v>0.006005401465</v>
      </c>
      <c r="D1083" s="47">
        <v>12.0</v>
      </c>
      <c r="E1083" s="118">
        <f t="shared" si="2"/>
        <v>0.00001231065949</v>
      </c>
    </row>
    <row r="1084">
      <c r="A1084" s="119">
        <f t="shared" si="3"/>
        <v>1083</v>
      </c>
      <c r="B1084" s="50">
        <v>24381.0</v>
      </c>
      <c r="C1084" s="117">
        <f t="shared" si="1"/>
        <v>0.006000233305</v>
      </c>
      <c r="D1084" s="120">
        <v>12.0</v>
      </c>
      <c r="E1084" s="118">
        <f t="shared" si="2"/>
        <v>0.00001231065949</v>
      </c>
    </row>
    <row r="1085">
      <c r="A1085" s="119">
        <f t="shared" si="3"/>
        <v>1084</v>
      </c>
      <c r="B1085" s="50">
        <v>24367.0</v>
      </c>
      <c r="C1085" s="117">
        <f t="shared" si="1"/>
        <v>0.005996787866</v>
      </c>
      <c r="D1085" s="47">
        <v>12.0</v>
      </c>
      <c r="E1085" s="118">
        <f t="shared" si="2"/>
        <v>0.00001231065949</v>
      </c>
    </row>
    <row r="1086">
      <c r="A1086" s="119">
        <f t="shared" si="3"/>
        <v>1085</v>
      </c>
      <c r="B1086" s="50">
        <v>24360.0</v>
      </c>
      <c r="C1086" s="117">
        <f t="shared" si="1"/>
        <v>0.005995065146</v>
      </c>
      <c r="D1086" s="47">
        <v>12.0</v>
      </c>
      <c r="E1086" s="118">
        <f t="shared" si="2"/>
        <v>0.00001231065949</v>
      </c>
    </row>
    <row r="1087">
      <c r="A1087" s="119">
        <f t="shared" si="3"/>
        <v>1086</v>
      </c>
      <c r="B1087" s="50">
        <v>24360.0</v>
      </c>
      <c r="C1087" s="117">
        <f t="shared" si="1"/>
        <v>0.005995065146</v>
      </c>
      <c r="D1087" s="47">
        <v>12.0</v>
      </c>
      <c r="E1087" s="118">
        <f t="shared" si="2"/>
        <v>0.00001231065949</v>
      </c>
    </row>
    <row r="1088">
      <c r="A1088" s="119">
        <f t="shared" si="3"/>
        <v>1087</v>
      </c>
      <c r="B1088" s="50">
        <v>24334.0</v>
      </c>
      <c r="C1088" s="117">
        <f t="shared" si="1"/>
        <v>0.005988666472</v>
      </c>
      <c r="D1088" s="47">
        <v>12.0</v>
      </c>
      <c r="E1088" s="118">
        <f t="shared" si="2"/>
        <v>0.00001231065949</v>
      </c>
    </row>
    <row r="1089">
      <c r="A1089" s="119">
        <f t="shared" si="3"/>
        <v>1088</v>
      </c>
      <c r="B1089" s="50">
        <v>24328.0</v>
      </c>
      <c r="C1089" s="117">
        <f t="shared" si="1"/>
        <v>0.005987189855</v>
      </c>
      <c r="D1089" s="47">
        <v>12.0</v>
      </c>
      <c r="E1089" s="118">
        <f t="shared" si="2"/>
        <v>0.00001231065949</v>
      </c>
    </row>
    <row r="1090">
      <c r="A1090" s="119">
        <f t="shared" si="3"/>
        <v>1089</v>
      </c>
      <c r="B1090" s="50">
        <v>24320.0</v>
      </c>
      <c r="C1090" s="117">
        <f t="shared" si="1"/>
        <v>0.005985221032</v>
      </c>
      <c r="D1090" s="47">
        <v>12.0</v>
      </c>
      <c r="E1090" s="118">
        <f t="shared" si="2"/>
        <v>0.00001231065949</v>
      </c>
    </row>
    <row r="1091">
      <c r="A1091" s="119">
        <f t="shared" si="3"/>
        <v>1090</v>
      </c>
      <c r="B1091" s="50">
        <v>24275.0</v>
      </c>
      <c r="C1091" s="117">
        <f t="shared" si="1"/>
        <v>0.005974146405</v>
      </c>
      <c r="D1091" s="47">
        <v>12.0</v>
      </c>
      <c r="E1091" s="118">
        <f t="shared" si="2"/>
        <v>0.00001231065949</v>
      </c>
    </row>
    <row r="1092">
      <c r="A1092" s="119">
        <f t="shared" si="3"/>
        <v>1091</v>
      </c>
      <c r="B1092" s="50">
        <v>24269.0</v>
      </c>
      <c r="C1092" s="117">
        <f t="shared" si="1"/>
        <v>0.005972669788</v>
      </c>
      <c r="D1092" s="47">
        <v>12.0</v>
      </c>
      <c r="E1092" s="118">
        <f t="shared" si="2"/>
        <v>0.00001231065949</v>
      </c>
    </row>
    <row r="1093">
      <c r="A1093" s="119">
        <f t="shared" si="3"/>
        <v>1092</v>
      </c>
      <c r="B1093" s="50">
        <v>24249.0</v>
      </c>
      <c r="C1093" s="117">
        <f t="shared" si="1"/>
        <v>0.005967747731</v>
      </c>
      <c r="D1093" s="120">
        <v>12.0</v>
      </c>
      <c r="E1093" s="118">
        <f t="shared" si="2"/>
        <v>0.00001231065949</v>
      </c>
    </row>
    <row r="1094">
      <c r="A1094" s="119">
        <f t="shared" si="3"/>
        <v>1093</v>
      </c>
      <c r="B1094" s="50">
        <v>24245.0</v>
      </c>
      <c r="C1094" s="117">
        <f t="shared" si="1"/>
        <v>0.005966763319</v>
      </c>
      <c r="D1094" s="47">
        <v>12.0</v>
      </c>
      <c r="E1094" s="118">
        <f t="shared" si="2"/>
        <v>0.00001231065949</v>
      </c>
    </row>
    <row r="1095">
      <c r="A1095" s="119">
        <f t="shared" si="3"/>
        <v>1094</v>
      </c>
      <c r="B1095" s="50">
        <v>24230.0</v>
      </c>
      <c r="C1095" s="117">
        <f t="shared" si="1"/>
        <v>0.005963071777</v>
      </c>
      <c r="D1095" s="47">
        <v>12.0</v>
      </c>
      <c r="E1095" s="118">
        <f t="shared" si="2"/>
        <v>0.00001231065949</v>
      </c>
    </row>
    <row r="1096">
      <c r="A1096" s="119">
        <f t="shared" si="3"/>
        <v>1095</v>
      </c>
      <c r="B1096" s="50">
        <v>24212.0</v>
      </c>
      <c r="C1096" s="117">
        <f t="shared" si="1"/>
        <v>0.005958641926</v>
      </c>
      <c r="D1096" s="47">
        <v>12.0</v>
      </c>
      <c r="E1096" s="118">
        <f t="shared" si="2"/>
        <v>0.00001231065949</v>
      </c>
    </row>
    <row r="1097">
      <c r="A1097" s="119">
        <f t="shared" si="3"/>
        <v>1096</v>
      </c>
      <c r="B1097" s="50">
        <v>24190.0</v>
      </c>
      <c r="C1097" s="117">
        <f t="shared" si="1"/>
        <v>0.005953227663</v>
      </c>
      <c r="D1097" s="47">
        <v>12.0</v>
      </c>
      <c r="E1097" s="118">
        <f t="shared" si="2"/>
        <v>0.00001231065949</v>
      </c>
    </row>
    <row r="1098">
      <c r="A1098" s="119">
        <f t="shared" si="3"/>
        <v>1097</v>
      </c>
      <c r="B1098" s="50">
        <v>24187.0</v>
      </c>
      <c r="C1098" s="117">
        <f t="shared" si="1"/>
        <v>0.005952489355</v>
      </c>
      <c r="D1098" s="47">
        <v>12.0</v>
      </c>
      <c r="E1098" s="118">
        <f t="shared" si="2"/>
        <v>0.00001231065949</v>
      </c>
    </row>
    <row r="1099">
      <c r="A1099" s="119">
        <f t="shared" si="3"/>
        <v>1098</v>
      </c>
      <c r="B1099" s="50">
        <v>24187.0</v>
      </c>
      <c r="C1099" s="117">
        <f t="shared" si="1"/>
        <v>0.005952489355</v>
      </c>
      <c r="D1099" s="47">
        <v>12.0</v>
      </c>
      <c r="E1099" s="118">
        <f t="shared" si="2"/>
        <v>0.00001231065949</v>
      </c>
    </row>
    <row r="1100">
      <c r="A1100" s="119">
        <f t="shared" si="3"/>
        <v>1099</v>
      </c>
      <c r="B1100" s="50">
        <v>24152.0</v>
      </c>
      <c r="C1100" s="117">
        <f t="shared" si="1"/>
        <v>0.005943875755</v>
      </c>
      <c r="D1100" s="47">
        <v>12.0</v>
      </c>
      <c r="E1100" s="118">
        <f t="shared" si="2"/>
        <v>0.00001231065949</v>
      </c>
    </row>
    <row r="1101">
      <c r="A1101" s="119">
        <f t="shared" si="3"/>
        <v>1100</v>
      </c>
      <c r="B1101" s="50">
        <v>24104.0</v>
      </c>
      <c r="C1101" s="117">
        <f t="shared" si="1"/>
        <v>0.005932062819</v>
      </c>
      <c r="D1101" s="47">
        <v>12.0</v>
      </c>
      <c r="E1101" s="118">
        <f t="shared" si="2"/>
        <v>0.00001231065949</v>
      </c>
    </row>
    <row r="1102">
      <c r="A1102" s="119">
        <f t="shared" si="3"/>
        <v>1101</v>
      </c>
      <c r="B1102" s="50">
        <v>24083.0</v>
      </c>
      <c r="C1102" s="117">
        <f t="shared" si="1"/>
        <v>0.00592689466</v>
      </c>
      <c r="D1102" s="47">
        <v>12.0</v>
      </c>
      <c r="E1102" s="118">
        <f t="shared" si="2"/>
        <v>0.00001231065949</v>
      </c>
    </row>
    <row r="1103">
      <c r="A1103" s="119">
        <f t="shared" si="3"/>
        <v>1102</v>
      </c>
      <c r="B1103" s="50">
        <v>24070.0</v>
      </c>
      <c r="C1103" s="117">
        <f t="shared" si="1"/>
        <v>0.005923695323</v>
      </c>
      <c r="D1103" s="47">
        <v>12.0</v>
      </c>
      <c r="E1103" s="118">
        <f t="shared" si="2"/>
        <v>0.00001231065949</v>
      </c>
    </row>
    <row r="1104">
      <c r="A1104" s="119">
        <f t="shared" si="3"/>
        <v>1103</v>
      </c>
      <c r="B1104" s="50">
        <v>24004.0</v>
      </c>
      <c r="C1104" s="117">
        <f t="shared" si="1"/>
        <v>0.005907452535</v>
      </c>
      <c r="D1104" s="47">
        <v>12.0</v>
      </c>
      <c r="E1104" s="118">
        <f t="shared" si="2"/>
        <v>0.00001231065949</v>
      </c>
    </row>
    <row r="1105">
      <c r="A1105" s="119">
        <f t="shared" si="3"/>
        <v>1104</v>
      </c>
      <c r="B1105" s="50">
        <v>23941.0</v>
      </c>
      <c r="C1105" s="117">
        <f t="shared" si="1"/>
        <v>0.005891948057</v>
      </c>
      <c r="D1105" s="47">
        <v>12.0</v>
      </c>
      <c r="E1105" s="118">
        <f t="shared" si="2"/>
        <v>0.00001231065949</v>
      </c>
    </row>
    <row r="1106">
      <c r="A1106" s="119">
        <f t="shared" si="3"/>
        <v>1105</v>
      </c>
      <c r="B1106" s="50">
        <v>23933.0</v>
      </c>
      <c r="C1106" s="117">
        <f t="shared" si="1"/>
        <v>0.005889979234</v>
      </c>
      <c r="D1106" s="47">
        <v>12.0</v>
      </c>
      <c r="E1106" s="118">
        <f t="shared" si="2"/>
        <v>0.00001231065949</v>
      </c>
    </row>
    <row r="1107">
      <c r="A1107" s="119">
        <f t="shared" si="3"/>
        <v>1106</v>
      </c>
      <c r="B1107" s="50">
        <v>23920.0</v>
      </c>
      <c r="C1107" s="117">
        <f t="shared" si="1"/>
        <v>0.005886779897</v>
      </c>
      <c r="D1107" s="47">
        <v>12.0</v>
      </c>
      <c r="E1107" s="118">
        <f t="shared" si="2"/>
        <v>0.00001231065949</v>
      </c>
    </row>
    <row r="1108">
      <c r="A1108" s="119">
        <f t="shared" si="3"/>
        <v>1107</v>
      </c>
      <c r="B1108" s="50">
        <v>23911.0</v>
      </c>
      <c r="C1108" s="117">
        <f t="shared" si="1"/>
        <v>0.005884564971</v>
      </c>
      <c r="D1108" s="47">
        <v>12.0</v>
      </c>
      <c r="E1108" s="118">
        <f t="shared" si="2"/>
        <v>0.00001231065949</v>
      </c>
    </row>
    <row r="1109">
      <c r="A1109" s="119">
        <f t="shared" si="3"/>
        <v>1108</v>
      </c>
      <c r="B1109" s="50">
        <v>23901.0</v>
      </c>
      <c r="C1109" s="117">
        <f t="shared" si="1"/>
        <v>0.005882103943</v>
      </c>
      <c r="D1109" s="47">
        <v>12.0</v>
      </c>
      <c r="E1109" s="118">
        <f t="shared" si="2"/>
        <v>0.00001231065949</v>
      </c>
    </row>
    <row r="1110">
      <c r="A1110" s="119">
        <f t="shared" si="3"/>
        <v>1109</v>
      </c>
      <c r="B1110" s="50">
        <v>23892.0</v>
      </c>
      <c r="C1110" s="117">
        <f t="shared" si="1"/>
        <v>0.005879889017</v>
      </c>
      <c r="D1110" s="47">
        <v>12.0</v>
      </c>
      <c r="E1110" s="118">
        <f t="shared" si="2"/>
        <v>0.00001231065949</v>
      </c>
    </row>
    <row r="1111">
      <c r="A1111" s="119">
        <f t="shared" si="3"/>
        <v>1110</v>
      </c>
      <c r="B1111" s="50">
        <v>23878.0</v>
      </c>
      <c r="C1111" s="117">
        <f t="shared" si="1"/>
        <v>0.005876443578</v>
      </c>
      <c r="D1111" s="47">
        <v>12.0</v>
      </c>
      <c r="E1111" s="118">
        <f t="shared" si="2"/>
        <v>0.00001231065949</v>
      </c>
    </row>
    <row r="1112">
      <c r="A1112" s="119">
        <f t="shared" si="3"/>
        <v>1111</v>
      </c>
      <c r="B1112" s="50">
        <v>23799.0</v>
      </c>
      <c r="C1112" s="117">
        <f t="shared" si="1"/>
        <v>0.005857001453</v>
      </c>
      <c r="D1112" s="47">
        <v>12.0</v>
      </c>
      <c r="E1112" s="118">
        <f t="shared" si="2"/>
        <v>0.00001231065949</v>
      </c>
    </row>
    <row r="1113">
      <c r="A1113" s="119">
        <f t="shared" si="3"/>
        <v>1112</v>
      </c>
      <c r="B1113" s="50">
        <v>23741.0</v>
      </c>
      <c r="C1113" s="117">
        <f t="shared" si="1"/>
        <v>0.005842727489</v>
      </c>
      <c r="D1113" s="47">
        <v>12.0</v>
      </c>
      <c r="E1113" s="118">
        <f t="shared" si="2"/>
        <v>0.00001231065949</v>
      </c>
    </row>
    <row r="1114">
      <c r="A1114" s="119">
        <f t="shared" si="3"/>
        <v>1113</v>
      </c>
      <c r="B1114" s="50">
        <v>23655.0</v>
      </c>
      <c r="C1114" s="117">
        <f t="shared" si="1"/>
        <v>0.005821562645</v>
      </c>
      <c r="D1114" s="47">
        <v>12.0</v>
      </c>
      <c r="E1114" s="118">
        <f t="shared" si="2"/>
        <v>0.00001231065949</v>
      </c>
    </row>
    <row r="1115">
      <c r="A1115" s="119">
        <f t="shared" si="3"/>
        <v>1114</v>
      </c>
      <c r="B1115" s="50">
        <v>23631.0</v>
      </c>
      <c r="C1115" s="117">
        <f t="shared" si="1"/>
        <v>0.005815656177</v>
      </c>
      <c r="D1115" s="47">
        <v>12.0</v>
      </c>
      <c r="E1115" s="118">
        <f t="shared" si="2"/>
        <v>0.00001231065949</v>
      </c>
    </row>
    <row r="1116">
      <c r="A1116" s="119">
        <f t="shared" si="3"/>
        <v>1115</v>
      </c>
      <c r="B1116" s="50">
        <v>23626.0</v>
      </c>
      <c r="C1116" s="117">
        <f t="shared" si="1"/>
        <v>0.005814425662</v>
      </c>
      <c r="D1116" s="47">
        <v>12.0</v>
      </c>
      <c r="E1116" s="118">
        <f t="shared" si="2"/>
        <v>0.00001231065949</v>
      </c>
    </row>
    <row r="1117">
      <c r="A1117" s="119">
        <f t="shared" si="3"/>
        <v>1116</v>
      </c>
      <c r="B1117" s="50">
        <v>23624.0</v>
      </c>
      <c r="C1117" s="117">
        <f t="shared" si="1"/>
        <v>0.005813933457</v>
      </c>
      <c r="D1117" s="47">
        <v>12.0</v>
      </c>
      <c r="E1117" s="118">
        <f t="shared" si="2"/>
        <v>0.00001231065949</v>
      </c>
    </row>
    <row r="1118">
      <c r="A1118" s="119">
        <f t="shared" si="3"/>
        <v>1117</v>
      </c>
      <c r="B1118" s="50">
        <v>23586.0</v>
      </c>
      <c r="C1118" s="117">
        <f t="shared" si="1"/>
        <v>0.005804581549</v>
      </c>
      <c r="D1118" s="47">
        <v>11.0</v>
      </c>
      <c r="E1118" s="118">
        <f t="shared" si="2"/>
        <v>0.0000112847712</v>
      </c>
    </row>
    <row r="1119">
      <c r="A1119" s="119">
        <f t="shared" si="3"/>
        <v>1118</v>
      </c>
      <c r="B1119" s="50">
        <v>23546.0</v>
      </c>
      <c r="C1119" s="117">
        <f t="shared" si="1"/>
        <v>0.005794737435</v>
      </c>
      <c r="D1119" s="47">
        <v>11.0</v>
      </c>
      <c r="E1119" s="118">
        <f t="shared" si="2"/>
        <v>0.0000112847712</v>
      </c>
    </row>
    <row r="1120">
      <c r="A1120" s="119">
        <f t="shared" si="3"/>
        <v>1119</v>
      </c>
      <c r="B1120" s="50">
        <v>23502.0</v>
      </c>
      <c r="C1120" s="117">
        <f t="shared" si="1"/>
        <v>0.00578390891</v>
      </c>
      <c r="D1120" s="47">
        <v>11.0</v>
      </c>
      <c r="E1120" s="118">
        <f t="shared" si="2"/>
        <v>0.0000112847712</v>
      </c>
    </row>
    <row r="1121">
      <c r="A1121" s="119">
        <f t="shared" si="3"/>
        <v>1120</v>
      </c>
      <c r="B1121" s="50">
        <v>23495.0</v>
      </c>
      <c r="C1121" s="117">
        <f t="shared" si="1"/>
        <v>0.005782186191</v>
      </c>
      <c r="D1121" s="47">
        <v>11.0</v>
      </c>
      <c r="E1121" s="118">
        <f t="shared" si="2"/>
        <v>0.0000112847712</v>
      </c>
    </row>
    <row r="1122">
      <c r="A1122" s="119">
        <f t="shared" si="3"/>
        <v>1121</v>
      </c>
      <c r="B1122" s="50">
        <v>23438.0</v>
      </c>
      <c r="C1122" s="117">
        <f t="shared" si="1"/>
        <v>0.005768158329</v>
      </c>
      <c r="D1122" s="47">
        <v>11.0</v>
      </c>
      <c r="E1122" s="118">
        <f t="shared" si="2"/>
        <v>0.0000112847712</v>
      </c>
    </row>
    <row r="1123">
      <c r="A1123" s="119">
        <f t="shared" si="3"/>
        <v>1122</v>
      </c>
      <c r="B1123" s="50">
        <f>7086+16315</f>
        <v>23401</v>
      </c>
      <c r="C1123" s="117">
        <f t="shared" si="1"/>
        <v>0.005759052524</v>
      </c>
      <c r="D1123" s="47">
        <v>11.0</v>
      </c>
      <c r="E1123" s="118">
        <f t="shared" si="2"/>
        <v>0.0000112847712</v>
      </c>
    </row>
    <row r="1124">
      <c r="A1124" s="119">
        <f t="shared" si="3"/>
        <v>1123</v>
      </c>
      <c r="B1124" s="50">
        <v>23390.0</v>
      </c>
      <c r="C1124" s="117">
        <f t="shared" si="1"/>
        <v>0.005756345393</v>
      </c>
      <c r="D1124" s="47">
        <v>11.0</v>
      </c>
      <c r="E1124" s="118">
        <f t="shared" si="2"/>
        <v>0.0000112847712</v>
      </c>
    </row>
    <row r="1125">
      <c r="A1125" s="119">
        <f t="shared" si="3"/>
        <v>1124</v>
      </c>
      <c r="B1125" s="50">
        <v>23378.0</v>
      </c>
      <c r="C1125" s="117">
        <f t="shared" si="1"/>
        <v>0.005753392158</v>
      </c>
      <c r="D1125" s="47">
        <v>11.0</v>
      </c>
      <c r="E1125" s="118">
        <f t="shared" si="2"/>
        <v>0.0000112847712</v>
      </c>
    </row>
    <row r="1126">
      <c r="A1126" s="119">
        <f t="shared" si="3"/>
        <v>1125</v>
      </c>
      <c r="B1126" s="50">
        <v>23345.0</v>
      </c>
      <c r="C1126" s="117">
        <f t="shared" si="1"/>
        <v>0.005745270765</v>
      </c>
      <c r="D1126" s="47">
        <v>11.0</v>
      </c>
      <c r="E1126" s="118">
        <f t="shared" si="2"/>
        <v>0.0000112847712</v>
      </c>
    </row>
    <row r="1127">
      <c r="A1127" s="119">
        <f t="shared" si="3"/>
        <v>1126</v>
      </c>
      <c r="B1127" s="50">
        <v>23329.0</v>
      </c>
      <c r="C1127" s="117">
        <f t="shared" si="1"/>
        <v>0.005741333119</v>
      </c>
      <c r="D1127" s="47">
        <v>11.0</v>
      </c>
      <c r="E1127" s="118">
        <f t="shared" si="2"/>
        <v>0.0000112847712</v>
      </c>
    </row>
    <row r="1128">
      <c r="A1128" s="119">
        <f t="shared" si="3"/>
        <v>1127</v>
      </c>
      <c r="B1128" s="50">
        <v>23308.0</v>
      </c>
      <c r="C1128" s="117">
        <f t="shared" si="1"/>
        <v>0.00573616496</v>
      </c>
      <c r="D1128" s="120">
        <v>11.0</v>
      </c>
      <c r="E1128" s="118">
        <f t="shared" si="2"/>
        <v>0.0000112847712</v>
      </c>
    </row>
    <row r="1129">
      <c r="A1129" s="119">
        <f t="shared" si="3"/>
        <v>1128</v>
      </c>
      <c r="B1129" s="50">
        <v>23291.0</v>
      </c>
      <c r="C1129" s="117">
        <f t="shared" si="1"/>
        <v>0.005731981212</v>
      </c>
      <c r="D1129" s="47">
        <v>11.0</v>
      </c>
      <c r="E1129" s="118">
        <f t="shared" si="2"/>
        <v>0.0000112847712</v>
      </c>
    </row>
    <row r="1130">
      <c r="A1130" s="119">
        <f t="shared" si="3"/>
        <v>1129</v>
      </c>
      <c r="B1130" s="50">
        <v>23265.0</v>
      </c>
      <c r="C1130" s="117">
        <f t="shared" si="1"/>
        <v>0.005725582538</v>
      </c>
      <c r="D1130" s="47">
        <v>11.0</v>
      </c>
      <c r="E1130" s="118">
        <f t="shared" si="2"/>
        <v>0.0000112847712</v>
      </c>
    </row>
    <row r="1131">
      <c r="A1131" s="119">
        <f t="shared" si="3"/>
        <v>1130</v>
      </c>
      <c r="B1131" s="50">
        <v>23261.0</v>
      </c>
      <c r="C1131" s="117">
        <f t="shared" si="1"/>
        <v>0.005724598126</v>
      </c>
      <c r="D1131" s="47">
        <v>11.0</v>
      </c>
      <c r="E1131" s="118">
        <f t="shared" si="2"/>
        <v>0.0000112847712</v>
      </c>
    </row>
    <row r="1132">
      <c r="A1132" s="119">
        <f t="shared" si="3"/>
        <v>1131</v>
      </c>
      <c r="B1132" s="50">
        <v>23213.0</v>
      </c>
      <c r="C1132" s="117">
        <f t="shared" si="1"/>
        <v>0.00571278519</v>
      </c>
      <c r="D1132" s="47">
        <v>11.0</v>
      </c>
      <c r="E1132" s="118">
        <f t="shared" si="2"/>
        <v>0.0000112847712</v>
      </c>
    </row>
    <row r="1133">
      <c r="A1133" s="119">
        <f t="shared" si="3"/>
        <v>1132</v>
      </c>
      <c r="B1133" s="50">
        <v>23151.0</v>
      </c>
      <c r="C1133" s="117">
        <f t="shared" si="1"/>
        <v>0.005697526814</v>
      </c>
      <c r="D1133" s="47">
        <v>11.0</v>
      </c>
      <c r="E1133" s="118">
        <f t="shared" si="2"/>
        <v>0.0000112847712</v>
      </c>
    </row>
    <row r="1134">
      <c r="A1134" s="119">
        <f t="shared" si="3"/>
        <v>1133</v>
      </c>
      <c r="B1134" s="50">
        <v>23149.0</v>
      </c>
      <c r="C1134" s="117">
        <f t="shared" si="1"/>
        <v>0.005697034608</v>
      </c>
      <c r="D1134" s="47">
        <v>11.0</v>
      </c>
      <c r="E1134" s="118">
        <f t="shared" si="2"/>
        <v>0.0000112847712</v>
      </c>
    </row>
    <row r="1135">
      <c r="A1135" s="119">
        <f t="shared" si="3"/>
        <v>1134</v>
      </c>
      <c r="B1135" s="50">
        <v>23146.0</v>
      </c>
      <c r="C1135" s="117">
        <f t="shared" si="1"/>
        <v>0.0056962963</v>
      </c>
      <c r="D1135" s="47">
        <v>11.0</v>
      </c>
      <c r="E1135" s="118">
        <f t="shared" si="2"/>
        <v>0.0000112847712</v>
      </c>
    </row>
    <row r="1136">
      <c r="A1136" s="119">
        <f t="shared" si="3"/>
        <v>1135</v>
      </c>
      <c r="B1136" s="50">
        <v>23144.0</v>
      </c>
      <c r="C1136" s="117">
        <f t="shared" si="1"/>
        <v>0.005695804094</v>
      </c>
      <c r="D1136" s="47">
        <v>11.0</v>
      </c>
      <c r="E1136" s="118">
        <f t="shared" si="2"/>
        <v>0.0000112847712</v>
      </c>
    </row>
    <row r="1137">
      <c r="A1137" s="119">
        <f t="shared" si="3"/>
        <v>1136</v>
      </c>
      <c r="B1137" s="50">
        <v>23094.0</v>
      </c>
      <c r="C1137" s="117">
        <f t="shared" si="1"/>
        <v>0.005683498952</v>
      </c>
      <c r="D1137" s="47">
        <v>11.0</v>
      </c>
      <c r="E1137" s="118">
        <f t="shared" si="2"/>
        <v>0.0000112847712</v>
      </c>
    </row>
    <row r="1138">
      <c r="A1138" s="119">
        <f t="shared" si="3"/>
        <v>1137</v>
      </c>
      <c r="B1138" s="50">
        <v>23055.0</v>
      </c>
      <c r="C1138" s="117">
        <f t="shared" si="1"/>
        <v>0.005673900942</v>
      </c>
      <c r="D1138" s="47">
        <v>11.0</v>
      </c>
      <c r="E1138" s="118">
        <f t="shared" si="2"/>
        <v>0.0000112847712</v>
      </c>
    </row>
    <row r="1139">
      <c r="A1139" s="119">
        <f t="shared" si="3"/>
        <v>1138</v>
      </c>
      <c r="B1139" s="50">
        <v>23053.0</v>
      </c>
      <c r="C1139" s="117">
        <f t="shared" si="1"/>
        <v>0.005673408736</v>
      </c>
      <c r="D1139" s="47">
        <v>11.0</v>
      </c>
      <c r="E1139" s="118">
        <f t="shared" si="2"/>
        <v>0.0000112847712</v>
      </c>
    </row>
    <row r="1140">
      <c r="A1140" s="119">
        <f t="shared" si="3"/>
        <v>1139</v>
      </c>
      <c r="B1140" s="50">
        <v>22996.0</v>
      </c>
      <c r="C1140" s="117">
        <f t="shared" si="1"/>
        <v>0.005659380874</v>
      </c>
      <c r="D1140" s="47">
        <v>11.0</v>
      </c>
      <c r="E1140" s="118">
        <f t="shared" si="2"/>
        <v>0.0000112847712</v>
      </c>
    </row>
    <row r="1141">
      <c r="A1141" s="119">
        <f t="shared" si="3"/>
        <v>1140</v>
      </c>
      <c r="B1141" s="50">
        <v>22929.0</v>
      </c>
      <c r="C1141" s="117">
        <f t="shared" si="1"/>
        <v>0.005642891984</v>
      </c>
      <c r="D1141" s="47">
        <v>11.0</v>
      </c>
      <c r="E1141" s="118">
        <f t="shared" si="2"/>
        <v>0.0000112847712</v>
      </c>
    </row>
    <row r="1142">
      <c r="A1142" s="119">
        <f t="shared" si="3"/>
        <v>1141</v>
      </c>
      <c r="B1142" s="50">
        <v>22912.0</v>
      </c>
      <c r="C1142" s="117">
        <f t="shared" si="1"/>
        <v>0.005638708236</v>
      </c>
      <c r="D1142" s="47">
        <v>11.0</v>
      </c>
      <c r="E1142" s="118">
        <f t="shared" si="2"/>
        <v>0.0000112847712</v>
      </c>
    </row>
    <row r="1143">
      <c r="A1143" s="119">
        <f t="shared" si="3"/>
        <v>1142</v>
      </c>
      <c r="B1143" s="50">
        <v>22904.0</v>
      </c>
      <c r="C1143" s="117">
        <f t="shared" si="1"/>
        <v>0.005636739413</v>
      </c>
      <c r="D1143" s="47">
        <v>11.0</v>
      </c>
      <c r="E1143" s="118">
        <f t="shared" si="2"/>
        <v>0.0000112847712</v>
      </c>
    </row>
    <row r="1144">
      <c r="A1144" s="119">
        <f t="shared" si="3"/>
        <v>1143</v>
      </c>
      <c r="B1144" s="50">
        <v>22886.0</v>
      </c>
      <c r="C1144" s="117">
        <f t="shared" si="1"/>
        <v>0.005632309562</v>
      </c>
      <c r="D1144" s="47">
        <v>11.0</v>
      </c>
      <c r="E1144" s="118">
        <f t="shared" si="2"/>
        <v>0.0000112847712</v>
      </c>
    </row>
    <row r="1145">
      <c r="A1145" s="119">
        <f t="shared" si="3"/>
        <v>1144</v>
      </c>
      <c r="B1145" s="50">
        <v>22879.0</v>
      </c>
      <c r="C1145" s="117">
        <f t="shared" si="1"/>
        <v>0.005630586842</v>
      </c>
      <c r="D1145" s="47">
        <v>0.0</v>
      </c>
      <c r="E1145" s="118">
        <f t="shared" si="2"/>
        <v>0</v>
      </c>
    </row>
    <row r="1146">
      <c r="A1146" s="119">
        <f t="shared" si="3"/>
        <v>1145</v>
      </c>
      <c r="B1146" s="19">
        <v>22815.0</v>
      </c>
      <c r="C1146" s="117">
        <f t="shared" si="1"/>
        <v>0.00561483626</v>
      </c>
      <c r="D1146" s="47">
        <v>0.0</v>
      </c>
      <c r="E1146" s="118">
        <f t="shared" si="2"/>
        <v>0</v>
      </c>
    </row>
    <row r="1147">
      <c r="A1147" s="119">
        <f t="shared" si="3"/>
        <v>1146</v>
      </c>
      <c r="B1147" s="50">
        <v>22776.0</v>
      </c>
      <c r="C1147" s="117">
        <f t="shared" si="1"/>
        <v>0.00560523825</v>
      </c>
      <c r="D1147" s="47">
        <v>0.0</v>
      </c>
      <c r="E1147" s="118">
        <f t="shared" si="2"/>
        <v>0</v>
      </c>
    </row>
    <row r="1148">
      <c r="A1148" s="119">
        <f t="shared" si="3"/>
        <v>1147</v>
      </c>
      <c r="B1148" s="50">
        <v>22770.0</v>
      </c>
      <c r="C1148" s="117">
        <f t="shared" si="1"/>
        <v>0.005603761633</v>
      </c>
      <c r="D1148" s="47">
        <v>0.0</v>
      </c>
      <c r="E1148" s="118">
        <f t="shared" si="2"/>
        <v>0</v>
      </c>
    </row>
    <row r="1149">
      <c r="A1149" s="119">
        <f t="shared" si="3"/>
        <v>1148</v>
      </c>
      <c r="B1149" s="50">
        <v>22767.0</v>
      </c>
      <c r="C1149" s="117">
        <f t="shared" si="1"/>
        <v>0.005603023324</v>
      </c>
      <c r="D1149" s="47">
        <v>0.0</v>
      </c>
      <c r="E1149" s="118">
        <f t="shared" si="2"/>
        <v>0</v>
      </c>
    </row>
    <row r="1150">
      <c r="A1150" s="119">
        <f t="shared" si="3"/>
        <v>1149</v>
      </c>
      <c r="B1150" s="50">
        <v>22756.0</v>
      </c>
      <c r="C1150" s="117">
        <f t="shared" si="1"/>
        <v>0.005600316193</v>
      </c>
      <c r="D1150" s="47">
        <v>0.0</v>
      </c>
      <c r="E1150" s="118">
        <f t="shared" si="2"/>
        <v>0</v>
      </c>
    </row>
    <row r="1151">
      <c r="A1151" s="119">
        <f t="shared" si="3"/>
        <v>1150</v>
      </c>
      <c r="B1151" s="50">
        <v>22751.0</v>
      </c>
      <c r="C1151" s="117">
        <f t="shared" si="1"/>
        <v>0.005599085679</v>
      </c>
      <c r="D1151" s="47">
        <v>0.0</v>
      </c>
      <c r="E1151" s="118">
        <f t="shared" si="2"/>
        <v>0</v>
      </c>
    </row>
    <row r="1152">
      <c r="A1152" s="119">
        <f t="shared" si="3"/>
        <v>1151</v>
      </c>
      <c r="B1152" s="23">
        <v>22721.0</v>
      </c>
      <c r="C1152" s="117">
        <f t="shared" si="1"/>
        <v>0.005591702594</v>
      </c>
      <c r="D1152" s="47">
        <v>0.0</v>
      </c>
      <c r="E1152" s="118">
        <f t="shared" si="2"/>
        <v>0</v>
      </c>
    </row>
    <row r="1153">
      <c r="A1153" s="119">
        <f t="shared" si="3"/>
        <v>1152</v>
      </c>
      <c r="B1153" s="50">
        <v>22673.0</v>
      </c>
      <c r="C1153" s="117">
        <f t="shared" si="1"/>
        <v>0.005579889657</v>
      </c>
      <c r="D1153" s="47">
        <v>0.0</v>
      </c>
      <c r="E1153" s="118">
        <f t="shared" si="2"/>
        <v>0</v>
      </c>
    </row>
    <row r="1154">
      <c r="A1154" s="119">
        <f t="shared" si="3"/>
        <v>1153</v>
      </c>
      <c r="B1154" s="50">
        <v>22664.0</v>
      </c>
      <c r="C1154" s="117">
        <f t="shared" si="1"/>
        <v>0.005577674732</v>
      </c>
      <c r="D1154" s="47">
        <v>0.0</v>
      </c>
      <c r="E1154" s="118">
        <f t="shared" si="2"/>
        <v>0</v>
      </c>
    </row>
    <row r="1155">
      <c r="A1155" s="119">
        <f t="shared" si="3"/>
        <v>1154</v>
      </c>
      <c r="B1155" s="50">
        <v>22661.0</v>
      </c>
      <c r="C1155" s="117">
        <f t="shared" si="1"/>
        <v>0.005576936423</v>
      </c>
      <c r="D1155" s="47">
        <v>0.0</v>
      </c>
      <c r="E1155" s="118">
        <f t="shared" si="2"/>
        <v>0</v>
      </c>
    </row>
    <row r="1156">
      <c r="A1156" s="119">
        <f t="shared" si="3"/>
        <v>1155</v>
      </c>
      <c r="B1156" s="50">
        <v>22656.0</v>
      </c>
      <c r="C1156" s="117">
        <f t="shared" si="1"/>
        <v>0.005575705909</v>
      </c>
      <c r="D1156" s="47">
        <v>0.0</v>
      </c>
      <c r="E1156" s="118">
        <f t="shared" si="2"/>
        <v>0</v>
      </c>
    </row>
    <row r="1157">
      <c r="A1157" s="119">
        <f t="shared" si="3"/>
        <v>1156</v>
      </c>
      <c r="B1157" s="50">
        <v>22651.0</v>
      </c>
      <c r="C1157" s="117">
        <f t="shared" si="1"/>
        <v>0.005574475395</v>
      </c>
      <c r="D1157" s="47">
        <v>0.0</v>
      </c>
      <c r="E1157" s="118">
        <f t="shared" si="2"/>
        <v>0</v>
      </c>
    </row>
    <row r="1158">
      <c r="A1158" s="119">
        <f t="shared" si="3"/>
        <v>1157</v>
      </c>
      <c r="B1158" s="50">
        <v>22613.0</v>
      </c>
      <c r="C1158" s="117">
        <f t="shared" si="1"/>
        <v>0.005565123487</v>
      </c>
      <c r="D1158" s="47">
        <v>0.0</v>
      </c>
      <c r="E1158" s="118">
        <f t="shared" si="2"/>
        <v>0</v>
      </c>
    </row>
    <row r="1159">
      <c r="A1159" s="119">
        <f t="shared" si="3"/>
        <v>1158</v>
      </c>
      <c r="B1159" s="50">
        <v>22610.0</v>
      </c>
      <c r="C1159" s="117">
        <f t="shared" si="1"/>
        <v>0.005564385179</v>
      </c>
      <c r="D1159" s="47">
        <v>0.0</v>
      </c>
      <c r="E1159" s="118">
        <f t="shared" si="2"/>
        <v>0</v>
      </c>
    </row>
    <row r="1160">
      <c r="A1160" s="119">
        <f t="shared" si="3"/>
        <v>1159</v>
      </c>
      <c r="B1160" s="50">
        <v>22601.0</v>
      </c>
      <c r="C1160" s="117">
        <f t="shared" si="1"/>
        <v>0.005562170253</v>
      </c>
      <c r="D1160" s="47">
        <v>0.0</v>
      </c>
      <c r="E1160" s="118">
        <f t="shared" si="2"/>
        <v>0</v>
      </c>
    </row>
    <row r="1161">
      <c r="A1161" s="119">
        <f t="shared" si="3"/>
        <v>1160</v>
      </c>
      <c r="B1161" s="50">
        <v>22591.0</v>
      </c>
      <c r="C1161" s="117">
        <f t="shared" si="1"/>
        <v>0.005559709225</v>
      </c>
      <c r="D1161" s="47">
        <v>0.0</v>
      </c>
      <c r="E1161" s="118">
        <f t="shared" si="2"/>
        <v>0</v>
      </c>
    </row>
    <row r="1162">
      <c r="A1162" s="119">
        <f t="shared" si="3"/>
        <v>1161</v>
      </c>
      <c r="B1162" s="50">
        <v>22579.0</v>
      </c>
      <c r="C1162" s="117">
        <f t="shared" si="1"/>
        <v>0.005556755991</v>
      </c>
      <c r="D1162" s="47">
        <v>0.0</v>
      </c>
      <c r="E1162" s="118">
        <f t="shared" si="2"/>
        <v>0</v>
      </c>
    </row>
    <row r="1163">
      <c r="A1163" s="119">
        <f t="shared" si="3"/>
        <v>1162</v>
      </c>
      <c r="B1163" s="50">
        <v>22574.0</v>
      </c>
      <c r="C1163" s="117">
        <f t="shared" si="1"/>
        <v>0.005555525476</v>
      </c>
      <c r="D1163" s="47">
        <v>0.0</v>
      </c>
      <c r="E1163" s="118">
        <f t="shared" si="2"/>
        <v>0</v>
      </c>
    </row>
    <row r="1164">
      <c r="A1164" s="119">
        <f t="shared" si="3"/>
        <v>1163</v>
      </c>
      <c r="B1164" s="50">
        <v>22530.0</v>
      </c>
      <c r="C1164" s="117">
        <f t="shared" si="1"/>
        <v>0.005544696951</v>
      </c>
      <c r="D1164" s="47">
        <v>0.0</v>
      </c>
      <c r="E1164" s="118">
        <f t="shared" si="2"/>
        <v>0</v>
      </c>
    </row>
    <row r="1165">
      <c r="A1165" s="119">
        <f t="shared" si="3"/>
        <v>1164</v>
      </c>
      <c r="B1165" s="50">
        <v>22522.0</v>
      </c>
      <c r="C1165" s="117">
        <f t="shared" si="1"/>
        <v>0.005542728129</v>
      </c>
      <c r="D1165" s="47">
        <v>0.0</v>
      </c>
      <c r="E1165" s="118">
        <f t="shared" si="2"/>
        <v>0</v>
      </c>
    </row>
    <row r="1166">
      <c r="A1166" s="119">
        <f t="shared" si="3"/>
        <v>1165</v>
      </c>
      <c r="B1166" s="50">
        <v>22513.0</v>
      </c>
      <c r="C1166" s="117">
        <f t="shared" si="1"/>
        <v>0.005540513203</v>
      </c>
      <c r="D1166" s="47">
        <v>0.0</v>
      </c>
      <c r="E1166" s="118">
        <f t="shared" si="2"/>
        <v>0</v>
      </c>
    </row>
    <row r="1167">
      <c r="A1167" s="119">
        <f t="shared" si="3"/>
        <v>1166</v>
      </c>
      <c r="B1167" s="50">
        <v>22493.0</v>
      </c>
      <c r="C1167" s="117">
        <f t="shared" si="1"/>
        <v>0.005535591146</v>
      </c>
      <c r="D1167" s="47">
        <v>0.0</v>
      </c>
      <c r="E1167" s="118">
        <f t="shared" si="2"/>
        <v>0</v>
      </c>
    </row>
    <row r="1168">
      <c r="A1168" s="119">
        <f t="shared" si="3"/>
        <v>1167</v>
      </c>
      <c r="B1168" s="50">
        <v>22443.0</v>
      </c>
      <c r="C1168" s="117">
        <f t="shared" si="1"/>
        <v>0.005523286004</v>
      </c>
      <c r="D1168" s="47">
        <v>0.0</v>
      </c>
      <c r="E1168" s="118">
        <f t="shared" si="2"/>
        <v>0</v>
      </c>
    </row>
    <row r="1169">
      <c r="A1169" s="119">
        <f t="shared" si="3"/>
        <v>1168</v>
      </c>
      <c r="B1169" s="50">
        <v>22428.0</v>
      </c>
      <c r="C1169" s="117">
        <f t="shared" si="1"/>
        <v>0.005519594462</v>
      </c>
      <c r="D1169" s="47">
        <v>0.0</v>
      </c>
      <c r="E1169" s="118">
        <f t="shared" si="2"/>
        <v>0</v>
      </c>
    </row>
    <row r="1170">
      <c r="A1170" s="119">
        <f t="shared" si="3"/>
        <v>1169</v>
      </c>
      <c r="B1170" s="50">
        <v>22342.0</v>
      </c>
      <c r="C1170" s="117">
        <f t="shared" si="1"/>
        <v>0.005498429618</v>
      </c>
      <c r="D1170" s="47">
        <v>0.0</v>
      </c>
      <c r="E1170" s="118">
        <f t="shared" si="2"/>
        <v>0</v>
      </c>
    </row>
    <row r="1171">
      <c r="A1171" s="119">
        <f t="shared" si="3"/>
        <v>1170</v>
      </c>
      <c r="B1171" s="50">
        <v>22313.0</v>
      </c>
      <c r="C1171" s="117">
        <f t="shared" si="1"/>
        <v>0.005491292635</v>
      </c>
      <c r="D1171" s="47">
        <v>0.0</v>
      </c>
      <c r="E1171" s="118">
        <f t="shared" si="2"/>
        <v>0</v>
      </c>
    </row>
    <row r="1172">
      <c r="A1172" s="119">
        <f t="shared" si="3"/>
        <v>1171</v>
      </c>
      <c r="B1172" s="50">
        <v>22290.0</v>
      </c>
      <c r="C1172" s="117">
        <f t="shared" si="1"/>
        <v>0.00548563227</v>
      </c>
      <c r="D1172" s="47">
        <v>0.0</v>
      </c>
      <c r="E1172" s="118">
        <f t="shared" si="2"/>
        <v>0</v>
      </c>
    </row>
    <row r="1173">
      <c r="A1173" s="119">
        <f t="shared" si="3"/>
        <v>1172</v>
      </c>
      <c r="B1173" s="50">
        <v>22286.0</v>
      </c>
      <c r="C1173" s="117">
        <f t="shared" si="1"/>
        <v>0.005484647859</v>
      </c>
      <c r="D1173" s="47">
        <v>0.0</v>
      </c>
      <c r="E1173" s="118">
        <f t="shared" si="2"/>
        <v>0</v>
      </c>
    </row>
    <row r="1174">
      <c r="A1174" s="119">
        <f t="shared" si="3"/>
        <v>1173</v>
      </c>
      <c r="B1174" s="50">
        <v>22271.0</v>
      </c>
      <c r="C1174" s="117">
        <f t="shared" si="1"/>
        <v>0.005480956316</v>
      </c>
      <c r="D1174" s="47">
        <v>0.0</v>
      </c>
      <c r="E1174" s="118">
        <f t="shared" si="2"/>
        <v>0</v>
      </c>
    </row>
    <row r="1175">
      <c r="A1175" s="119">
        <f t="shared" si="3"/>
        <v>1174</v>
      </c>
      <c r="B1175" s="50">
        <v>22270.0</v>
      </c>
      <c r="C1175" s="117">
        <f t="shared" si="1"/>
        <v>0.005480710213</v>
      </c>
      <c r="D1175" s="47">
        <v>0.0</v>
      </c>
      <c r="E1175" s="118">
        <f t="shared" si="2"/>
        <v>0</v>
      </c>
    </row>
    <row r="1176">
      <c r="A1176" s="119">
        <f t="shared" si="3"/>
        <v>1175</v>
      </c>
      <c r="B1176" s="50">
        <v>22270.0</v>
      </c>
      <c r="C1176" s="117">
        <f t="shared" si="1"/>
        <v>0.005480710213</v>
      </c>
      <c r="D1176" s="47">
        <v>0.0</v>
      </c>
      <c r="E1176" s="118">
        <f t="shared" si="2"/>
        <v>0</v>
      </c>
    </row>
    <row r="1177">
      <c r="A1177" s="119">
        <f t="shared" si="3"/>
        <v>1176</v>
      </c>
      <c r="B1177" s="50">
        <v>22263.0</v>
      </c>
      <c r="C1177" s="117">
        <f t="shared" si="1"/>
        <v>0.005478987494</v>
      </c>
      <c r="D1177" s="47">
        <v>0.0</v>
      </c>
      <c r="E1177" s="118">
        <f t="shared" si="2"/>
        <v>0</v>
      </c>
    </row>
    <row r="1178">
      <c r="A1178" s="119">
        <f t="shared" si="3"/>
        <v>1177</v>
      </c>
      <c r="B1178" s="50">
        <v>22222.0</v>
      </c>
      <c r="C1178" s="117">
        <f t="shared" si="1"/>
        <v>0.005468897277</v>
      </c>
      <c r="D1178" s="47">
        <v>0.0</v>
      </c>
      <c r="E1178" s="118">
        <f t="shared" si="2"/>
        <v>0</v>
      </c>
    </row>
    <row r="1179">
      <c r="A1179" s="119">
        <f t="shared" si="3"/>
        <v>1178</v>
      </c>
      <c r="B1179" s="50">
        <v>22215.0</v>
      </c>
      <c r="C1179" s="117">
        <f t="shared" si="1"/>
        <v>0.005467174557</v>
      </c>
      <c r="D1179" s="47">
        <v>0.0</v>
      </c>
      <c r="E1179" s="118">
        <f t="shared" si="2"/>
        <v>0</v>
      </c>
    </row>
    <row r="1180">
      <c r="A1180" s="119">
        <f t="shared" si="3"/>
        <v>1179</v>
      </c>
      <c r="B1180" s="50">
        <v>22210.0</v>
      </c>
      <c r="C1180" s="117">
        <f t="shared" si="1"/>
        <v>0.005465944043</v>
      </c>
      <c r="D1180" s="47">
        <v>0.0</v>
      </c>
      <c r="E1180" s="118">
        <f t="shared" si="2"/>
        <v>0</v>
      </c>
    </row>
    <row r="1181">
      <c r="A1181" s="119">
        <f t="shared" si="3"/>
        <v>1180</v>
      </c>
      <c r="B1181" s="50">
        <v>22151.0</v>
      </c>
      <c r="C1181" s="117">
        <f t="shared" si="1"/>
        <v>0.005451423976</v>
      </c>
      <c r="D1181" s="47">
        <v>0.0</v>
      </c>
      <c r="E1181" s="118">
        <f t="shared" si="2"/>
        <v>0</v>
      </c>
    </row>
    <row r="1182">
      <c r="A1182" s="119">
        <f t="shared" si="3"/>
        <v>1181</v>
      </c>
      <c r="B1182" s="50">
        <v>22133.0</v>
      </c>
      <c r="C1182" s="117">
        <f t="shared" si="1"/>
        <v>0.005446994125</v>
      </c>
      <c r="D1182" s="47">
        <v>0.0</v>
      </c>
      <c r="E1182" s="118">
        <f t="shared" si="2"/>
        <v>0</v>
      </c>
    </row>
    <row r="1183">
      <c r="A1183" s="119">
        <f t="shared" si="3"/>
        <v>1182</v>
      </c>
      <c r="B1183" s="50">
        <v>22092.0</v>
      </c>
      <c r="C1183" s="117">
        <f t="shared" si="1"/>
        <v>0.005436903908</v>
      </c>
      <c r="D1183" s="47">
        <v>0.0</v>
      </c>
      <c r="E1183" s="118">
        <f t="shared" si="2"/>
        <v>0</v>
      </c>
    </row>
    <row r="1184">
      <c r="A1184" s="119">
        <f t="shared" si="3"/>
        <v>1183</v>
      </c>
      <c r="B1184" s="50">
        <v>22081.0</v>
      </c>
      <c r="C1184" s="117">
        <f t="shared" si="1"/>
        <v>0.005434196777</v>
      </c>
      <c r="D1184" s="47">
        <v>0.0</v>
      </c>
      <c r="E1184" s="118">
        <f t="shared" si="2"/>
        <v>0</v>
      </c>
    </row>
    <row r="1185">
      <c r="A1185" s="119">
        <f t="shared" si="3"/>
        <v>1184</v>
      </c>
      <c r="B1185" s="50">
        <v>22055.0</v>
      </c>
      <c r="C1185" s="117">
        <f t="shared" si="1"/>
        <v>0.005427798103</v>
      </c>
      <c r="D1185" s="47">
        <v>0.0</v>
      </c>
      <c r="E1185" s="118">
        <f t="shared" si="2"/>
        <v>0</v>
      </c>
    </row>
    <row r="1186">
      <c r="A1186" s="119">
        <f t="shared" si="3"/>
        <v>1185</v>
      </c>
      <c r="B1186" s="50">
        <v>22034.0</v>
      </c>
      <c r="C1186" s="117">
        <f t="shared" si="1"/>
        <v>0.005422629944</v>
      </c>
      <c r="D1186" s="47">
        <v>0.0</v>
      </c>
      <c r="E1186" s="118">
        <f t="shared" si="2"/>
        <v>0</v>
      </c>
    </row>
    <row r="1187">
      <c r="A1187" s="119">
        <f t="shared" si="3"/>
        <v>1186</v>
      </c>
      <c r="B1187" s="50">
        <v>22024.0</v>
      </c>
      <c r="C1187" s="117">
        <f t="shared" si="1"/>
        <v>0.005420168915</v>
      </c>
      <c r="D1187" s="47">
        <v>0.0</v>
      </c>
      <c r="E1187" s="118">
        <f t="shared" si="2"/>
        <v>0</v>
      </c>
    </row>
    <row r="1188">
      <c r="A1188" s="119">
        <f t="shared" si="3"/>
        <v>1187</v>
      </c>
      <c r="B1188" s="50">
        <v>21981.0</v>
      </c>
      <c r="C1188" s="117">
        <f t="shared" si="1"/>
        <v>0.005409586493</v>
      </c>
      <c r="D1188" s="47">
        <v>0.0</v>
      </c>
      <c r="E1188" s="118">
        <f t="shared" si="2"/>
        <v>0</v>
      </c>
    </row>
    <row r="1189">
      <c r="A1189" s="119">
        <f t="shared" si="3"/>
        <v>1188</v>
      </c>
      <c r="B1189" s="50">
        <v>21960.0</v>
      </c>
      <c r="C1189" s="117">
        <f t="shared" si="1"/>
        <v>0.005404418333</v>
      </c>
      <c r="D1189" s="47">
        <v>0.0</v>
      </c>
      <c r="E1189" s="118">
        <f t="shared" si="2"/>
        <v>0</v>
      </c>
    </row>
    <row r="1190">
      <c r="A1190" s="119">
        <f t="shared" si="3"/>
        <v>1189</v>
      </c>
      <c r="B1190" s="50">
        <v>21920.0</v>
      </c>
      <c r="C1190" s="117">
        <f t="shared" si="1"/>
        <v>0.00539457422</v>
      </c>
      <c r="D1190" s="47">
        <v>0.0</v>
      </c>
      <c r="E1190" s="118">
        <f t="shared" si="2"/>
        <v>0</v>
      </c>
    </row>
    <row r="1191">
      <c r="A1191" s="119">
        <f t="shared" si="3"/>
        <v>1190</v>
      </c>
      <c r="B1191" s="50">
        <v>21910.0</v>
      </c>
      <c r="C1191" s="117">
        <f t="shared" si="1"/>
        <v>0.005392113192</v>
      </c>
      <c r="D1191" s="47">
        <v>0.0</v>
      </c>
      <c r="E1191" s="118">
        <f t="shared" si="2"/>
        <v>0</v>
      </c>
    </row>
    <row r="1192">
      <c r="A1192" s="119">
        <f t="shared" si="3"/>
        <v>1191</v>
      </c>
      <c r="B1192" s="50">
        <v>21892.0</v>
      </c>
      <c r="C1192" s="117">
        <f t="shared" si="1"/>
        <v>0.00538768334</v>
      </c>
      <c r="D1192" s="47">
        <v>0.0</v>
      </c>
      <c r="E1192" s="118">
        <f t="shared" si="2"/>
        <v>0</v>
      </c>
    </row>
    <row r="1193">
      <c r="A1193" s="119">
        <f t="shared" si="3"/>
        <v>1192</v>
      </c>
      <c r="B1193" s="50">
        <v>21867.0</v>
      </c>
      <c r="C1193" s="117">
        <f t="shared" si="1"/>
        <v>0.005381530769</v>
      </c>
      <c r="D1193" s="47">
        <v>0.0</v>
      </c>
      <c r="E1193" s="118">
        <f t="shared" si="2"/>
        <v>0</v>
      </c>
    </row>
    <row r="1194">
      <c r="A1194" s="119">
        <f t="shared" si="3"/>
        <v>1193</v>
      </c>
      <c r="B1194" s="50">
        <v>21867.0</v>
      </c>
      <c r="C1194" s="117">
        <f t="shared" si="1"/>
        <v>0.005381530769</v>
      </c>
      <c r="D1194" s="47">
        <v>0.0</v>
      </c>
      <c r="E1194" s="118">
        <f t="shared" si="2"/>
        <v>0</v>
      </c>
    </row>
    <row r="1195">
      <c r="A1195" s="119">
        <f t="shared" si="3"/>
        <v>1194</v>
      </c>
      <c r="B1195" s="50">
        <v>21848.0</v>
      </c>
      <c r="C1195" s="117">
        <f t="shared" si="1"/>
        <v>0.005376854816</v>
      </c>
      <c r="D1195" s="47">
        <v>0.0</v>
      </c>
      <c r="E1195" s="118">
        <f t="shared" si="2"/>
        <v>0</v>
      </c>
    </row>
    <row r="1196">
      <c r="A1196" s="119">
        <f t="shared" si="3"/>
        <v>1195</v>
      </c>
      <c r="B1196" s="50">
        <v>21811.0</v>
      </c>
      <c r="C1196" s="117">
        <f t="shared" si="1"/>
        <v>0.005367749011</v>
      </c>
      <c r="D1196" s="47">
        <v>0.0</v>
      </c>
      <c r="E1196" s="118">
        <f t="shared" si="2"/>
        <v>0</v>
      </c>
    </row>
    <row r="1197">
      <c r="A1197" s="119">
        <f t="shared" si="3"/>
        <v>1196</v>
      </c>
      <c r="B1197" s="50">
        <v>21787.0</v>
      </c>
      <c r="C1197" s="117">
        <f t="shared" si="1"/>
        <v>0.005361842542</v>
      </c>
      <c r="D1197" s="47">
        <v>0.0</v>
      </c>
      <c r="E1197" s="118">
        <f t="shared" si="2"/>
        <v>0</v>
      </c>
    </row>
    <row r="1198">
      <c r="A1198" s="119">
        <f t="shared" si="3"/>
        <v>1197</v>
      </c>
      <c r="B1198" s="50">
        <v>21718.0</v>
      </c>
      <c r="C1198" s="117">
        <f t="shared" si="1"/>
        <v>0.005344861447</v>
      </c>
      <c r="D1198" s="47">
        <v>0.0</v>
      </c>
      <c r="E1198" s="118">
        <f t="shared" si="2"/>
        <v>0</v>
      </c>
    </row>
    <row r="1199">
      <c r="A1199" s="119">
        <f t="shared" si="3"/>
        <v>1198</v>
      </c>
      <c r="B1199" s="50">
        <v>21712.0</v>
      </c>
      <c r="C1199" s="117">
        <f t="shared" si="1"/>
        <v>0.00534338483</v>
      </c>
      <c r="D1199" s="47">
        <v>0.0</v>
      </c>
      <c r="E1199" s="118">
        <f t="shared" si="2"/>
        <v>0</v>
      </c>
    </row>
    <row r="1200">
      <c r="A1200" s="119">
        <f t="shared" si="3"/>
        <v>1199</v>
      </c>
      <c r="B1200" s="50">
        <v>21705.0</v>
      </c>
      <c r="C1200" s="117">
        <f t="shared" si="1"/>
        <v>0.00534166211</v>
      </c>
      <c r="D1200" s="47">
        <v>0.0</v>
      </c>
      <c r="E1200" s="118">
        <f t="shared" si="2"/>
        <v>0</v>
      </c>
    </row>
    <row r="1201">
      <c r="A1201" s="119">
        <f t="shared" si="3"/>
        <v>1200</v>
      </c>
      <c r="B1201" s="50">
        <v>21681.0</v>
      </c>
      <c r="C1201" s="117">
        <f t="shared" si="1"/>
        <v>0.005335755642</v>
      </c>
      <c r="D1201" s="47">
        <v>0.0</v>
      </c>
      <c r="E1201" s="118">
        <f t="shared" si="2"/>
        <v>0</v>
      </c>
    </row>
    <row r="1202">
      <c r="A1202" s="119">
        <f t="shared" si="3"/>
        <v>1201</v>
      </c>
      <c r="B1202" s="50">
        <v>21658.0</v>
      </c>
      <c r="C1202" s="117">
        <f t="shared" si="1"/>
        <v>0.005330095276</v>
      </c>
      <c r="D1202" s="47">
        <v>0.0</v>
      </c>
      <c r="E1202" s="118">
        <f t="shared" si="2"/>
        <v>0</v>
      </c>
    </row>
    <row r="1203">
      <c r="A1203" s="119">
        <f t="shared" si="3"/>
        <v>1202</v>
      </c>
      <c r="B1203" s="50">
        <v>21651.0</v>
      </c>
      <c r="C1203" s="117">
        <f t="shared" si="1"/>
        <v>0.005328372556</v>
      </c>
      <c r="D1203" s="47">
        <v>0.0</v>
      </c>
      <c r="E1203" s="118">
        <f t="shared" si="2"/>
        <v>0</v>
      </c>
    </row>
    <row r="1204">
      <c r="A1204" s="119">
        <f t="shared" si="3"/>
        <v>1203</v>
      </c>
      <c r="B1204" s="50">
        <v>21638.0</v>
      </c>
      <c r="C1204" s="117">
        <f t="shared" si="1"/>
        <v>0.005325173219</v>
      </c>
      <c r="D1204" s="47">
        <v>0.0</v>
      </c>
      <c r="E1204" s="118">
        <f t="shared" si="2"/>
        <v>0</v>
      </c>
    </row>
    <row r="1205">
      <c r="A1205" s="119">
        <f t="shared" si="3"/>
        <v>1204</v>
      </c>
      <c r="B1205" s="50">
        <v>21617.0</v>
      </c>
      <c r="C1205" s="117">
        <f t="shared" si="1"/>
        <v>0.00532000506</v>
      </c>
      <c r="D1205" s="47">
        <v>0.0</v>
      </c>
      <c r="E1205" s="118">
        <f t="shared" si="2"/>
        <v>0</v>
      </c>
    </row>
    <row r="1206">
      <c r="A1206" s="119">
        <f t="shared" si="3"/>
        <v>1205</v>
      </c>
      <c r="B1206" s="50">
        <v>21610.0</v>
      </c>
      <c r="C1206" s="117">
        <f t="shared" si="1"/>
        <v>0.00531828234</v>
      </c>
      <c r="D1206" s="47">
        <v>0.0</v>
      </c>
      <c r="E1206" s="118">
        <f t="shared" si="2"/>
        <v>0</v>
      </c>
    </row>
    <row r="1207">
      <c r="A1207" s="119">
        <f t="shared" si="3"/>
        <v>1206</v>
      </c>
      <c r="B1207" s="50">
        <v>21569.0</v>
      </c>
      <c r="C1207" s="117">
        <f t="shared" si="1"/>
        <v>0.005308192124</v>
      </c>
      <c r="D1207" s="47">
        <v>0.0</v>
      </c>
      <c r="E1207" s="118">
        <f t="shared" si="2"/>
        <v>0</v>
      </c>
    </row>
    <row r="1208">
      <c r="A1208" s="119">
        <f t="shared" si="3"/>
        <v>1207</v>
      </c>
      <c r="B1208" s="50">
        <v>21536.0</v>
      </c>
      <c r="C1208" s="117">
        <f t="shared" si="1"/>
        <v>0.00530007073</v>
      </c>
      <c r="D1208" s="47">
        <v>0.0</v>
      </c>
      <c r="E1208" s="118">
        <f t="shared" si="2"/>
        <v>0</v>
      </c>
    </row>
    <row r="1209">
      <c r="A1209" s="119">
        <f t="shared" si="3"/>
        <v>1208</v>
      </c>
      <c r="B1209" s="50">
        <v>21528.0</v>
      </c>
      <c r="C1209" s="117">
        <f t="shared" si="1"/>
        <v>0.005298101907</v>
      </c>
      <c r="D1209" s="47">
        <v>0.0</v>
      </c>
      <c r="E1209" s="118">
        <f t="shared" si="2"/>
        <v>0</v>
      </c>
    </row>
    <row r="1210">
      <c r="A1210" s="119">
        <f t="shared" si="3"/>
        <v>1209</v>
      </c>
      <c r="B1210" s="50">
        <v>21504.0</v>
      </c>
      <c r="C1210" s="117">
        <f t="shared" si="1"/>
        <v>0.005292195439</v>
      </c>
      <c r="D1210" s="47">
        <v>0.0</v>
      </c>
      <c r="E1210" s="118">
        <f t="shared" si="2"/>
        <v>0</v>
      </c>
    </row>
    <row r="1211">
      <c r="A1211" s="119">
        <f t="shared" si="3"/>
        <v>1210</v>
      </c>
      <c r="B1211" s="50">
        <f>9290+12195</f>
        <v>21485</v>
      </c>
      <c r="C1211" s="117">
        <f t="shared" si="1"/>
        <v>0.005287519485</v>
      </c>
      <c r="D1211" s="47">
        <v>0.0</v>
      </c>
      <c r="E1211" s="118">
        <f t="shared" si="2"/>
        <v>0</v>
      </c>
    </row>
    <row r="1212">
      <c r="A1212" s="119">
        <f t="shared" si="3"/>
        <v>1211</v>
      </c>
      <c r="B1212" s="50">
        <v>21478.0</v>
      </c>
      <c r="C1212" s="117">
        <f t="shared" si="1"/>
        <v>0.005285796765</v>
      </c>
      <c r="D1212" s="47">
        <v>0.0</v>
      </c>
      <c r="E1212" s="118">
        <f t="shared" si="2"/>
        <v>0</v>
      </c>
    </row>
    <row r="1213">
      <c r="A1213" s="119">
        <f t="shared" si="3"/>
        <v>1212</v>
      </c>
      <c r="B1213" s="50">
        <v>21471.0</v>
      </c>
      <c r="C1213" s="117">
        <f t="shared" si="1"/>
        <v>0.005284074045</v>
      </c>
      <c r="D1213" s="47">
        <v>0.0</v>
      </c>
      <c r="E1213" s="118">
        <f t="shared" si="2"/>
        <v>0</v>
      </c>
    </row>
    <row r="1214">
      <c r="A1214" s="119">
        <f t="shared" si="3"/>
        <v>1213</v>
      </c>
      <c r="B1214" s="50">
        <v>21427.0</v>
      </c>
      <c r="C1214" s="117">
        <f t="shared" si="1"/>
        <v>0.005273245521</v>
      </c>
      <c r="D1214" s="47">
        <v>0.0</v>
      </c>
      <c r="E1214" s="118">
        <f t="shared" si="2"/>
        <v>0</v>
      </c>
    </row>
    <row r="1215">
      <c r="A1215" s="119">
        <f t="shared" si="3"/>
        <v>1214</v>
      </c>
      <c r="B1215" s="50">
        <v>21416.0</v>
      </c>
      <c r="C1215" s="117">
        <f t="shared" si="1"/>
        <v>0.005270538389</v>
      </c>
      <c r="D1215" s="47">
        <v>0.0</v>
      </c>
      <c r="E1215" s="118">
        <f t="shared" si="2"/>
        <v>0</v>
      </c>
    </row>
    <row r="1216">
      <c r="A1216" s="119">
        <f t="shared" si="3"/>
        <v>1215</v>
      </c>
      <c r="B1216" s="50">
        <v>21396.0</v>
      </c>
      <c r="C1216" s="117">
        <f t="shared" si="1"/>
        <v>0.005265616333</v>
      </c>
      <c r="D1216" s="47">
        <v>0.0</v>
      </c>
      <c r="E1216" s="118">
        <f t="shared" si="2"/>
        <v>0</v>
      </c>
    </row>
    <row r="1217">
      <c r="A1217" s="119">
        <f t="shared" si="3"/>
        <v>1216</v>
      </c>
      <c r="B1217" s="50">
        <v>21385.0</v>
      </c>
      <c r="C1217" s="117">
        <f t="shared" si="1"/>
        <v>0.005262909201</v>
      </c>
      <c r="D1217" s="47">
        <v>0.0</v>
      </c>
      <c r="E1217" s="118">
        <f t="shared" si="2"/>
        <v>0</v>
      </c>
    </row>
    <row r="1218">
      <c r="A1218" s="119">
        <f t="shared" si="3"/>
        <v>1217</v>
      </c>
      <c r="B1218" s="50">
        <v>21380.0</v>
      </c>
      <c r="C1218" s="117">
        <f t="shared" si="1"/>
        <v>0.005261678687</v>
      </c>
      <c r="D1218" s="47">
        <v>0.0</v>
      </c>
      <c r="E1218" s="118">
        <f t="shared" si="2"/>
        <v>0</v>
      </c>
    </row>
    <row r="1219">
      <c r="A1219" s="119">
        <f t="shared" si="3"/>
        <v>1218</v>
      </c>
      <c r="B1219" s="50">
        <v>21294.0</v>
      </c>
      <c r="C1219" s="117">
        <f t="shared" si="1"/>
        <v>0.005240513843</v>
      </c>
      <c r="D1219" s="47">
        <v>0.0</v>
      </c>
      <c r="E1219" s="118">
        <f t="shared" si="2"/>
        <v>0</v>
      </c>
    </row>
    <row r="1220">
      <c r="A1220" s="119">
        <f t="shared" si="3"/>
        <v>1219</v>
      </c>
      <c r="B1220" s="50">
        <v>21286.0</v>
      </c>
      <c r="C1220" s="117">
        <f t="shared" si="1"/>
        <v>0.00523854502</v>
      </c>
      <c r="D1220" s="47">
        <v>0.0</v>
      </c>
      <c r="E1220" s="118">
        <f t="shared" si="2"/>
        <v>0</v>
      </c>
    </row>
    <row r="1221">
      <c r="A1221" s="119">
        <f t="shared" si="3"/>
        <v>1220</v>
      </c>
      <c r="B1221" s="50">
        <v>21257.0</v>
      </c>
      <c r="C1221" s="117">
        <f t="shared" si="1"/>
        <v>0.005231408038</v>
      </c>
      <c r="D1221" s="47">
        <v>0.0</v>
      </c>
      <c r="E1221" s="118">
        <f t="shared" si="2"/>
        <v>0</v>
      </c>
    </row>
    <row r="1222">
      <c r="A1222" s="119">
        <f t="shared" si="3"/>
        <v>1221</v>
      </c>
      <c r="B1222" s="50">
        <v>21254.0</v>
      </c>
      <c r="C1222" s="117">
        <f t="shared" si="1"/>
        <v>0.005230669729</v>
      </c>
      <c r="D1222" s="47">
        <v>0.0</v>
      </c>
      <c r="E1222" s="118">
        <f t="shared" si="2"/>
        <v>0</v>
      </c>
    </row>
    <row r="1223">
      <c r="A1223" s="119">
        <f t="shared" si="3"/>
        <v>1222</v>
      </c>
      <c r="B1223" s="50">
        <v>21245.0</v>
      </c>
      <c r="C1223" s="117">
        <f t="shared" si="1"/>
        <v>0.005228454804</v>
      </c>
      <c r="D1223" s="47">
        <v>0.0</v>
      </c>
      <c r="E1223" s="118">
        <f t="shared" si="2"/>
        <v>0</v>
      </c>
    </row>
    <row r="1224">
      <c r="A1224" s="119">
        <f t="shared" si="3"/>
        <v>1223</v>
      </c>
      <c r="B1224" s="50">
        <v>21237.0</v>
      </c>
      <c r="C1224" s="117">
        <f t="shared" si="1"/>
        <v>0.005226485981</v>
      </c>
      <c r="D1224" s="47">
        <v>0.0</v>
      </c>
      <c r="E1224" s="118">
        <f t="shared" si="2"/>
        <v>0</v>
      </c>
    </row>
    <row r="1225">
      <c r="A1225" s="119">
        <f t="shared" si="3"/>
        <v>1224</v>
      </c>
      <c r="B1225" s="50">
        <v>21215.0</v>
      </c>
      <c r="C1225" s="117">
        <f t="shared" si="1"/>
        <v>0.005221071719</v>
      </c>
      <c r="D1225" s="47">
        <v>0.0</v>
      </c>
      <c r="E1225" s="118">
        <f t="shared" si="2"/>
        <v>0</v>
      </c>
    </row>
    <row r="1226">
      <c r="A1226" s="119">
        <f t="shared" si="3"/>
        <v>1225</v>
      </c>
      <c r="B1226" s="50">
        <v>21215.0</v>
      </c>
      <c r="C1226" s="117">
        <f t="shared" si="1"/>
        <v>0.005221071719</v>
      </c>
      <c r="D1226" s="47">
        <v>0.0</v>
      </c>
      <c r="E1226" s="118">
        <f t="shared" si="2"/>
        <v>0</v>
      </c>
    </row>
    <row r="1227">
      <c r="A1227" s="119">
        <f t="shared" si="3"/>
        <v>1226</v>
      </c>
      <c r="B1227" s="50">
        <v>21159.0</v>
      </c>
      <c r="C1227" s="117">
        <f t="shared" si="1"/>
        <v>0.00520728996</v>
      </c>
      <c r="D1227" s="47">
        <v>0.0</v>
      </c>
      <c r="E1227" s="118">
        <f t="shared" si="2"/>
        <v>0</v>
      </c>
    </row>
    <row r="1228">
      <c r="A1228" s="119">
        <f t="shared" si="3"/>
        <v>1227</v>
      </c>
      <c r="B1228" s="50">
        <v>21138.0</v>
      </c>
      <c r="C1228" s="117">
        <f t="shared" si="1"/>
        <v>0.0052021218</v>
      </c>
      <c r="D1228" s="47">
        <v>0.0</v>
      </c>
      <c r="E1228" s="118">
        <f t="shared" si="2"/>
        <v>0</v>
      </c>
    </row>
    <row r="1229">
      <c r="A1229" s="119">
        <f t="shared" si="3"/>
        <v>1228</v>
      </c>
      <c r="B1229" s="50">
        <v>21075.0</v>
      </c>
      <c r="C1229" s="117">
        <f t="shared" si="1"/>
        <v>0.005186617321</v>
      </c>
      <c r="D1229" s="47">
        <v>0.0</v>
      </c>
      <c r="E1229" s="118">
        <f t="shared" si="2"/>
        <v>0</v>
      </c>
    </row>
    <row r="1230">
      <c r="A1230" s="119">
        <f t="shared" si="3"/>
        <v>1229</v>
      </c>
      <c r="B1230" s="23">
        <v>21039.0</v>
      </c>
      <c r="C1230" s="117">
        <f t="shared" si="1"/>
        <v>0.005177757619</v>
      </c>
      <c r="D1230" s="47">
        <v>0.0</v>
      </c>
      <c r="E1230" s="118">
        <f t="shared" si="2"/>
        <v>0</v>
      </c>
    </row>
    <row r="1231">
      <c r="A1231" s="119">
        <f t="shared" si="3"/>
        <v>1230</v>
      </c>
      <c r="B1231" s="50">
        <v>21022.0</v>
      </c>
      <c r="C1231" s="117">
        <f t="shared" si="1"/>
        <v>0.005173573871</v>
      </c>
      <c r="D1231" s="47">
        <v>0.0</v>
      </c>
      <c r="E1231" s="118">
        <f t="shared" si="2"/>
        <v>0</v>
      </c>
    </row>
    <row r="1232">
      <c r="A1232" s="119">
        <f t="shared" si="3"/>
        <v>1231</v>
      </c>
      <c r="B1232" s="50">
        <v>20991.0</v>
      </c>
      <c r="C1232" s="117">
        <f t="shared" si="1"/>
        <v>0.005165944683</v>
      </c>
      <c r="D1232" s="47">
        <v>0.0</v>
      </c>
      <c r="E1232" s="118">
        <f t="shared" si="2"/>
        <v>0</v>
      </c>
    </row>
    <row r="1233">
      <c r="A1233" s="119">
        <f t="shared" si="3"/>
        <v>1232</v>
      </c>
      <c r="B1233" s="50">
        <v>20990.0</v>
      </c>
      <c r="C1233" s="117">
        <f t="shared" si="1"/>
        <v>0.00516569858</v>
      </c>
      <c r="D1233" s="47">
        <v>0.0</v>
      </c>
      <c r="E1233" s="118">
        <f t="shared" si="2"/>
        <v>0</v>
      </c>
    </row>
    <row r="1234">
      <c r="A1234" s="119">
        <f t="shared" si="3"/>
        <v>1233</v>
      </c>
      <c r="B1234" s="50">
        <v>20986.0</v>
      </c>
      <c r="C1234" s="117">
        <f t="shared" si="1"/>
        <v>0.005164714169</v>
      </c>
      <c r="D1234" s="47">
        <v>0.0</v>
      </c>
      <c r="E1234" s="118">
        <f t="shared" si="2"/>
        <v>0</v>
      </c>
    </row>
    <row r="1235">
      <c r="A1235" s="119">
        <f t="shared" si="3"/>
        <v>1234</v>
      </c>
      <c r="B1235" s="50">
        <v>20977.0</v>
      </c>
      <c r="C1235" s="117">
        <f t="shared" si="1"/>
        <v>0.005162499243</v>
      </c>
      <c r="D1235" s="47">
        <v>0.0</v>
      </c>
      <c r="E1235" s="118">
        <f t="shared" si="2"/>
        <v>0</v>
      </c>
    </row>
    <row r="1236">
      <c r="A1236" s="119">
        <f t="shared" si="3"/>
        <v>1235</v>
      </c>
      <c r="B1236" s="50">
        <v>20971.0</v>
      </c>
      <c r="C1236" s="117">
        <f t="shared" si="1"/>
        <v>0.005161022626</v>
      </c>
      <c r="D1236" s="47">
        <v>0.0</v>
      </c>
      <c r="E1236" s="118">
        <f t="shared" si="2"/>
        <v>0</v>
      </c>
    </row>
    <row r="1237">
      <c r="A1237" s="119">
        <f t="shared" si="3"/>
        <v>1236</v>
      </c>
      <c r="B1237" s="50">
        <v>20970.0</v>
      </c>
      <c r="C1237" s="117">
        <f t="shared" si="1"/>
        <v>0.005160776523</v>
      </c>
      <c r="D1237" s="120">
        <v>0.0</v>
      </c>
      <c r="E1237" s="118">
        <f t="shared" si="2"/>
        <v>0</v>
      </c>
    </row>
    <row r="1238">
      <c r="A1238" s="119">
        <f t="shared" si="3"/>
        <v>1237</v>
      </c>
      <c r="B1238" s="50">
        <v>20965.0</v>
      </c>
      <c r="C1238" s="117">
        <f t="shared" si="1"/>
        <v>0.005159546009</v>
      </c>
      <c r="D1238" s="120">
        <v>0.0</v>
      </c>
      <c r="E1238" s="118">
        <f t="shared" si="2"/>
        <v>0</v>
      </c>
    </row>
    <row r="1239">
      <c r="A1239" s="119">
        <f t="shared" si="3"/>
        <v>1238</v>
      </c>
      <c r="B1239" s="50">
        <v>20944.0</v>
      </c>
      <c r="C1239" s="117">
        <f t="shared" si="1"/>
        <v>0.00515437785</v>
      </c>
      <c r="D1239" s="120">
        <v>0.0</v>
      </c>
      <c r="E1239" s="118">
        <f t="shared" si="2"/>
        <v>0</v>
      </c>
    </row>
    <row r="1240">
      <c r="A1240" s="119">
        <f t="shared" si="3"/>
        <v>1239</v>
      </c>
      <c r="B1240" s="50">
        <v>20943.0</v>
      </c>
      <c r="C1240" s="117">
        <f t="shared" si="1"/>
        <v>0.005154131747</v>
      </c>
      <c r="D1240" s="120">
        <v>0.0</v>
      </c>
      <c r="E1240" s="118">
        <f t="shared" si="2"/>
        <v>0</v>
      </c>
    </row>
    <row r="1241">
      <c r="A1241" s="119">
        <f t="shared" si="3"/>
        <v>1240</v>
      </c>
      <c r="B1241" s="50">
        <v>20921.0</v>
      </c>
      <c r="C1241" s="117">
        <f t="shared" si="1"/>
        <v>0.005148717484</v>
      </c>
      <c r="D1241" s="120">
        <v>0.0</v>
      </c>
      <c r="E1241" s="118">
        <f t="shared" si="2"/>
        <v>0</v>
      </c>
    </row>
    <row r="1242">
      <c r="A1242" s="119">
        <f t="shared" si="3"/>
        <v>1241</v>
      </c>
      <c r="B1242" s="23">
        <v>20898.0</v>
      </c>
      <c r="C1242" s="117">
        <f t="shared" si="1"/>
        <v>0.005143057119</v>
      </c>
      <c r="D1242" s="120">
        <v>0.0</v>
      </c>
      <c r="E1242" s="118">
        <f t="shared" si="2"/>
        <v>0</v>
      </c>
    </row>
    <row r="1243">
      <c r="A1243" s="119">
        <f t="shared" si="3"/>
        <v>1242</v>
      </c>
      <c r="B1243" s="50">
        <v>20893.0</v>
      </c>
      <c r="C1243" s="117">
        <f t="shared" si="1"/>
        <v>0.005141826605</v>
      </c>
      <c r="D1243" s="120">
        <v>0.0</v>
      </c>
      <c r="E1243" s="118">
        <f t="shared" si="2"/>
        <v>0</v>
      </c>
    </row>
    <row r="1244">
      <c r="A1244" s="119">
        <f t="shared" si="3"/>
        <v>1243</v>
      </c>
      <c r="B1244" s="50">
        <v>20889.0</v>
      </c>
      <c r="C1244" s="117">
        <f t="shared" si="1"/>
        <v>0.005140842193</v>
      </c>
      <c r="D1244" s="120">
        <v>0.0</v>
      </c>
      <c r="E1244" s="118">
        <f t="shared" si="2"/>
        <v>0</v>
      </c>
    </row>
    <row r="1245">
      <c r="A1245" s="119">
        <f t="shared" si="3"/>
        <v>1244</v>
      </c>
      <c r="B1245" s="50">
        <v>20863.0</v>
      </c>
      <c r="C1245" s="117">
        <f t="shared" si="1"/>
        <v>0.00513444352</v>
      </c>
      <c r="D1245" s="120">
        <v>0.0</v>
      </c>
      <c r="E1245" s="118">
        <f t="shared" si="2"/>
        <v>0</v>
      </c>
    </row>
    <row r="1246">
      <c r="A1246" s="119">
        <f t="shared" si="3"/>
        <v>1245</v>
      </c>
      <c r="B1246" s="50">
        <v>20839.0</v>
      </c>
      <c r="C1246" s="117">
        <f t="shared" si="1"/>
        <v>0.005128537052</v>
      </c>
      <c r="D1246" s="47">
        <v>0.0</v>
      </c>
      <c r="E1246" s="118">
        <f t="shared" si="2"/>
        <v>0</v>
      </c>
    </row>
    <row r="1247">
      <c r="A1247" s="119">
        <f t="shared" si="3"/>
        <v>1246</v>
      </c>
      <c r="B1247" s="19">
        <v>20812.0</v>
      </c>
      <c r="C1247" s="117">
        <f t="shared" si="1"/>
        <v>0.005121892275</v>
      </c>
      <c r="D1247" s="47">
        <v>0.0</v>
      </c>
      <c r="E1247" s="118">
        <f t="shared" si="2"/>
        <v>0</v>
      </c>
    </row>
    <row r="1248">
      <c r="A1248" s="119">
        <f t="shared" si="3"/>
        <v>1247</v>
      </c>
      <c r="B1248" s="50">
        <v>20787.0</v>
      </c>
      <c r="C1248" s="117">
        <f t="shared" si="1"/>
        <v>0.005115739704</v>
      </c>
      <c r="D1248" s="47">
        <v>0.0</v>
      </c>
      <c r="E1248" s="118">
        <f t="shared" si="2"/>
        <v>0</v>
      </c>
    </row>
    <row r="1249">
      <c r="A1249" s="119">
        <f t="shared" si="3"/>
        <v>1248</v>
      </c>
      <c r="B1249" s="50">
        <v>20766.0</v>
      </c>
      <c r="C1249" s="117">
        <f t="shared" si="1"/>
        <v>0.005110571544</v>
      </c>
      <c r="D1249" s="47">
        <v>0.0</v>
      </c>
      <c r="E1249" s="118">
        <f t="shared" si="2"/>
        <v>0</v>
      </c>
    </row>
    <row r="1250">
      <c r="A1250" s="119">
        <f t="shared" si="3"/>
        <v>1249</v>
      </c>
      <c r="B1250" s="50">
        <v>20760.0</v>
      </c>
      <c r="C1250" s="117">
        <f t="shared" si="1"/>
        <v>0.005109094927</v>
      </c>
      <c r="D1250" s="47">
        <v>0.0</v>
      </c>
      <c r="E1250" s="118">
        <f t="shared" si="2"/>
        <v>0</v>
      </c>
    </row>
    <row r="1251">
      <c r="A1251" s="119">
        <f t="shared" si="3"/>
        <v>1250</v>
      </c>
      <c r="B1251" s="50">
        <v>20736.0</v>
      </c>
      <c r="C1251" s="117">
        <f t="shared" si="1"/>
        <v>0.005103188459</v>
      </c>
      <c r="D1251" s="47">
        <v>0.0</v>
      </c>
      <c r="E1251" s="118">
        <f t="shared" si="2"/>
        <v>0</v>
      </c>
    </row>
    <row r="1252">
      <c r="A1252" s="119">
        <f t="shared" si="3"/>
        <v>1251</v>
      </c>
      <c r="B1252" s="50">
        <v>20657.0</v>
      </c>
      <c r="C1252" s="117">
        <f t="shared" si="1"/>
        <v>0.005083746335</v>
      </c>
      <c r="D1252" s="47">
        <v>0.0</v>
      </c>
      <c r="E1252" s="118">
        <f t="shared" si="2"/>
        <v>0</v>
      </c>
    </row>
    <row r="1253">
      <c r="A1253" s="119">
        <f t="shared" si="3"/>
        <v>1252</v>
      </c>
      <c r="B1253" s="50">
        <v>20651.0</v>
      </c>
      <c r="C1253" s="117">
        <f t="shared" si="1"/>
        <v>0.005082269718</v>
      </c>
      <c r="D1253" s="47">
        <v>0.0</v>
      </c>
      <c r="E1253" s="118">
        <f t="shared" si="2"/>
        <v>0</v>
      </c>
    </row>
    <row r="1254">
      <c r="A1254" s="119">
        <f t="shared" si="3"/>
        <v>1253</v>
      </c>
      <c r="B1254" s="50">
        <v>20635.0</v>
      </c>
      <c r="C1254" s="117">
        <f t="shared" si="1"/>
        <v>0.005078332072</v>
      </c>
      <c r="D1254" s="47">
        <v>0.0</v>
      </c>
      <c r="E1254" s="118">
        <f t="shared" si="2"/>
        <v>0</v>
      </c>
    </row>
    <row r="1255">
      <c r="A1255" s="119">
        <f t="shared" si="3"/>
        <v>1254</v>
      </c>
      <c r="B1255" s="50">
        <v>20618.0</v>
      </c>
      <c r="C1255" s="117">
        <f t="shared" si="1"/>
        <v>0.005074148324</v>
      </c>
      <c r="D1255" s="47">
        <v>0.0</v>
      </c>
      <c r="E1255" s="118">
        <f t="shared" si="2"/>
        <v>0</v>
      </c>
    </row>
    <row r="1256">
      <c r="A1256" s="119">
        <f t="shared" si="3"/>
        <v>1255</v>
      </c>
      <c r="B1256" s="50">
        <v>20617.0</v>
      </c>
      <c r="C1256" s="117">
        <f t="shared" si="1"/>
        <v>0.005073902221</v>
      </c>
      <c r="D1256" s="47">
        <v>0.0</v>
      </c>
      <c r="E1256" s="118">
        <f t="shared" si="2"/>
        <v>0</v>
      </c>
    </row>
    <row r="1257">
      <c r="A1257" s="119">
        <f t="shared" si="3"/>
        <v>1256</v>
      </c>
      <c r="B1257" s="50">
        <v>20601.0</v>
      </c>
      <c r="C1257" s="117">
        <f t="shared" si="1"/>
        <v>0.005069964576</v>
      </c>
      <c r="D1257" s="47">
        <v>0.0</v>
      </c>
      <c r="E1257" s="118">
        <f t="shared" si="2"/>
        <v>0</v>
      </c>
    </row>
    <row r="1258">
      <c r="A1258" s="119">
        <f t="shared" si="3"/>
        <v>1257</v>
      </c>
      <c r="B1258" s="50">
        <v>20596.0</v>
      </c>
      <c r="C1258" s="117">
        <f t="shared" si="1"/>
        <v>0.005068734062</v>
      </c>
      <c r="D1258" s="47">
        <v>0.0</v>
      </c>
      <c r="E1258" s="118">
        <f t="shared" si="2"/>
        <v>0</v>
      </c>
    </row>
    <row r="1259">
      <c r="A1259" s="119">
        <f t="shared" si="3"/>
        <v>1258</v>
      </c>
      <c r="B1259" s="50">
        <v>20595.0</v>
      </c>
      <c r="C1259" s="117">
        <f t="shared" si="1"/>
        <v>0.005068487959</v>
      </c>
      <c r="D1259" s="47">
        <v>0.0</v>
      </c>
      <c r="E1259" s="118">
        <f t="shared" si="2"/>
        <v>0</v>
      </c>
    </row>
    <row r="1260">
      <c r="A1260" s="119">
        <f t="shared" si="3"/>
        <v>1259</v>
      </c>
      <c r="B1260" s="50">
        <v>20571.0</v>
      </c>
      <c r="C1260" s="117">
        <f t="shared" si="1"/>
        <v>0.005062581491</v>
      </c>
      <c r="D1260" s="47">
        <v>0.0</v>
      </c>
      <c r="E1260" s="118">
        <f t="shared" si="2"/>
        <v>0</v>
      </c>
    </row>
    <row r="1261">
      <c r="A1261" s="119">
        <f t="shared" si="3"/>
        <v>1260</v>
      </c>
      <c r="B1261" s="50">
        <v>20568.0</v>
      </c>
      <c r="C1261" s="117">
        <f t="shared" si="1"/>
        <v>0.005061843182</v>
      </c>
      <c r="D1261" s="47">
        <v>0.0</v>
      </c>
      <c r="E1261" s="118">
        <f t="shared" si="2"/>
        <v>0</v>
      </c>
    </row>
    <row r="1262">
      <c r="A1262" s="119">
        <f t="shared" si="3"/>
        <v>1261</v>
      </c>
      <c r="B1262" s="50">
        <f>16414+4130</f>
        <v>20544</v>
      </c>
      <c r="C1262" s="117">
        <f t="shared" si="1"/>
        <v>0.005055936714</v>
      </c>
      <c r="D1262" s="47">
        <v>0.0</v>
      </c>
      <c r="E1262" s="118">
        <f t="shared" si="2"/>
        <v>0</v>
      </c>
    </row>
    <row r="1263">
      <c r="A1263" s="119">
        <f t="shared" si="3"/>
        <v>1262</v>
      </c>
      <c r="B1263" s="50">
        <v>20538.0</v>
      </c>
      <c r="C1263" s="117">
        <f t="shared" si="1"/>
        <v>0.005054460097</v>
      </c>
      <c r="D1263" s="47">
        <v>0.0</v>
      </c>
      <c r="E1263" s="118">
        <f t="shared" si="2"/>
        <v>0</v>
      </c>
    </row>
    <row r="1264">
      <c r="A1264" s="119">
        <f t="shared" si="3"/>
        <v>1263</v>
      </c>
      <c r="B1264" s="50">
        <v>20519.0</v>
      </c>
      <c r="C1264" s="117">
        <f t="shared" si="1"/>
        <v>0.005049784143</v>
      </c>
      <c r="D1264" s="47">
        <v>0.0</v>
      </c>
      <c r="E1264" s="118">
        <f t="shared" si="2"/>
        <v>0</v>
      </c>
    </row>
    <row r="1265">
      <c r="A1265" s="119">
        <f t="shared" si="3"/>
        <v>1264</v>
      </c>
      <c r="B1265" s="50">
        <v>20497.0</v>
      </c>
      <c r="C1265" s="117">
        <f t="shared" si="1"/>
        <v>0.005044369881</v>
      </c>
      <c r="D1265" s="47">
        <v>0.0</v>
      </c>
      <c r="E1265" s="118">
        <f t="shared" si="2"/>
        <v>0</v>
      </c>
    </row>
    <row r="1266">
      <c r="A1266" s="119">
        <f t="shared" si="3"/>
        <v>1265</v>
      </c>
      <c r="B1266" s="50">
        <v>20482.0</v>
      </c>
      <c r="C1266" s="117">
        <f t="shared" si="1"/>
        <v>0.005040678338</v>
      </c>
      <c r="D1266" s="47">
        <v>0.0</v>
      </c>
      <c r="E1266" s="118">
        <f t="shared" si="2"/>
        <v>0</v>
      </c>
    </row>
    <row r="1267">
      <c r="A1267" s="119">
        <f t="shared" si="3"/>
        <v>1266</v>
      </c>
      <c r="B1267" s="50">
        <v>20474.0</v>
      </c>
      <c r="C1267" s="117">
        <f t="shared" si="1"/>
        <v>0.005038709515</v>
      </c>
      <c r="D1267" s="47">
        <v>0.0</v>
      </c>
      <c r="E1267" s="118">
        <f t="shared" si="2"/>
        <v>0</v>
      </c>
    </row>
    <row r="1268">
      <c r="A1268" s="119">
        <f t="shared" si="3"/>
        <v>1267</v>
      </c>
      <c r="B1268" s="50">
        <v>20442.0</v>
      </c>
      <c r="C1268" s="117">
        <f t="shared" si="1"/>
        <v>0.005030834225</v>
      </c>
      <c r="D1268" s="47">
        <v>0.0</v>
      </c>
      <c r="E1268" s="118">
        <f t="shared" si="2"/>
        <v>0</v>
      </c>
    </row>
    <row r="1269">
      <c r="A1269" s="119">
        <f t="shared" si="3"/>
        <v>1268</v>
      </c>
      <c r="B1269" s="50">
        <v>20409.0</v>
      </c>
      <c r="C1269" s="117">
        <f t="shared" si="1"/>
        <v>0.005022712831</v>
      </c>
      <c r="D1269" s="47">
        <v>0.0</v>
      </c>
      <c r="E1269" s="118">
        <f t="shared" si="2"/>
        <v>0</v>
      </c>
    </row>
    <row r="1270">
      <c r="A1270" s="119">
        <f t="shared" si="3"/>
        <v>1269</v>
      </c>
      <c r="B1270" s="50">
        <v>20381.0</v>
      </c>
      <c r="C1270" s="117">
        <f t="shared" si="1"/>
        <v>0.005015821951</v>
      </c>
      <c r="D1270" s="47">
        <v>0.0</v>
      </c>
      <c r="E1270" s="118">
        <f t="shared" si="2"/>
        <v>0</v>
      </c>
    </row>
    <row r="1271">
      <c r="A1271" s="119">
        <f t="shared" si="3"/>
        <v>1270</v>
      </c>
      <c r="B1271" s="50">
        <v>20369.0</v>
      </c>
      <c r="C1271" s="117">
        <f t="shared" si="1"/>
        <v>0.005012868717</v>
      </c>
      <c r="D1271" s="47">
        <v>0.0</v>
      </c>
      <c r="E1271" s="118">
        <f t="shared" si="2"/>
        <v>0</v>
      </c>
    </row>
    <row r="1272">
      <c r="A1272" s="119">
        <f t="shared" si="3"/>
        <v>1271</v>
      </c>
      <c r="B1272" s="50">
        <v>20313.0</v>
      </c>
      <c r="C1272" s="117">
        <f t="shared" si="1"/>
        <v>0.004999086958</v>
      </c>
      <c r="D1272" s="47">
        <v>0.0</v>
      </c>
      <c r="E1272" s="118">
        <f t="shared" si="2"/>
        <v>0</v>
      </c>
    </row>
    <row r="1273">
      <c r="A1273" s="119">
        <f t="shared" si="3"/>
        <v>1272</v>
      </c>
      <c r="B1273" s="50">
        <v>20292.0</v>
      </c>
      <c r="C1273" s="117">
        <f t="shared" si="1"/>
        <v>0.004993918799</v>
      </c>
      <c r="D1273" s="47">
        <v>0.0</v>
      </c>
      <c r="E1273" s="118">
        <f t="shared" si="2"/>
        <v>0</v>
      </c>
    </row>
    <row r="1274">
      <c r="A1274" s="119">
        <f t="shared" si="3"/>
        <v>1273</v>
      </c>
      <c r="B1274" s="23">
        <v>20291.0</v>
      </c>
      <c r="C1274" s="117">
        <f t="shared" si="1"/>
        <v>0.004993672696</v>
      </c>
      <c r="D1274" s="47">
        <v>0.0</v>
      </c>
      <c r="E1274" s="118">
        <f t="shared" si="2"/>
        <v>0</v>
      </c>
    </row>
    <row r="1275">
      <c r="A1275" s="119">
        <f t="shared" si="3"/>
        <v>1274</v>
      </c>
      <c r="B1275" s="23">
        <v>20273.0</v>
      </c>
      <c r="C1275" s="117">
        <f t="shared" si="1"/>
        <v>0.004989242845</v>
      </c>
      <c r="D1275" s="47">
        <v>0.0</v>
      </c>
      <c r="E1275" s="118">
        <f t="shared" si="2"/>
        <v>0</v>
      </c>
    </row>
    <row r="1276">
      <c r="A1276" s="119">
        <f t="shared" si="3"/>
        <v>1275</v>
      </c>
      <c r="B1276" s="50">
        <v>20247.0</v>
      </c>
      <c r="C1276" s="117">
        <f t="shared" si="1"/>
        <v>0.004982844171</v>
      </c>
      <c r="D1276" s="47">
        <v>0.0</v>
      </c>
      <c r="E1276" s="118">
        <f t="shared" si="2"/>
        <v>0</v>
      </c>
    </row>
    <row r="1277">
      <c r="A1277" s="119">
        <f t="shared" si="3"/>
        <v>1276</v>
      </c>
      <c r="B1277" s="50">
        <v>20246.0</v>
      </c>
      <c r="C1277" s="117">
        <f t="shared" si="1"/>
        <v>0.004982598068</v>
      </c>
      <c r="D1277" s="47">
        <v>0.0</v>
      </c>
      <c r="E1277" s="118">
        <f t="shared" si="2"/>
        <v>0</v>
      </c>
    </row>
    <row r="1278">
      <c r="A1278" s="119">
        <f t="shared" si="3"/>
        <v>1277</v>
      </c>
      <c r="B1278" s="50">
        <v>20226.0</v>
      </c>
      <c r="C1278" s="117">
        <f t="shared" si="1"/>
        <v>0.004977676012</v>
      </c>
      <c r="D1278" s="47">
        <v>0.0</v>
      </c>
      <c r="E1278" s="118">
        <f t="shared" si="2"/>
        <v>0</v>
      </c>
    </row>
    <row r="1279">
      <c r="A1279" s="119">
        <f t="shared" si="3"/>
        <v>1278</v>
      </c>
      <c r="B1279" s="50">
        <v>20208.0</v>
      </c>
      <c r="C1279" s="117">
        <f t="shared" si="1"/>
        <v>0.00497324616</v>
      </c>
      <c r="D1279" s="47">
        <v>0.0</v>
      </c>
      <c r="E1279" s="118">
        <f t="shared" si="2"/>
        <v>0</v>
      </c>
    </row>
    <row r="1280">
      <c r="A1280" s="119">
        <f t="shared" si="3"/>
        <v>1279</v>
      </c>
      <c r="B1280" s="50">
        <v>20195.0</v>
      </c>
      <c r="C1280" s="117">
        <f t="shared" si="1"/>
        <v>0.004970046824</v>
      </c>
      <c r="D1280" s="47">
        <v>0.0</v>
      </c>
      <c r="E1280" s="118">
        <f t="shared" si="2"/>
        <v>0</v>
      </c>
    </row>
    <row r="1281">
      <c r="A1281" s="119">
        <f t="shared" si="3"/>
        <v>1280</v>
      </c>
      <c r="B1281" s="50">
        <v>20191.0</v>
      </c>
      <c r="C1281" s="117">
        <f t="shared" si="1"/>
        <v>0.004969062412</v>
      </c>
      <c r="D1281" s="47">
        <v>0.0</v>
      </c>
      <c r="E1281" s="118">
        <f t="shared" si="2"/>
        <v>0</v>
      </c>
    </row>
    <row r="1282">
      <c r="A1282" s="119">
        <f t="shared" si="3"/>
        <v>1281</v>
      </c>
      <c r="B1282" s="50">
        <v>20169.0</v>
      </c>
      <c r="C1282" s="117">
        <f t="shared" si="1"/>
        <v>0.00496364815</v>
      </c>
      <c r="D1282" s="47">
        <v>0.0</v>
      </c>
      <c r="E1282" s="118">
        <f t="shared" si="2"/>
        <v>0</v>
      </c>
    </row>
    <row r="1283">
      <c r="A1283" s="119">
        <f t="shared" si="3"/>
        <v>1282</v>
      </c>
      <c r="B1283" s="50">
        <v>20155.0</v>
      </c>
      <c r="C1283" s="117">
        <f t="shared" si="1"/>
        <v>0.00496020271</v>
      </c>
      <c r="D1283" s="47">
        <v>0.0</v>
      </c>
      <c r="E1283" s="118">
        <f t="shared" si="2"/>
        <v>0</v>
      </c>
    </row>
    <row r="1284">
      <c r="A1284" s="119">
        <f t="shared" si="3"/>
        <v>1283</v>
      </c>
      <c r="B1284" s="50">
        <v>20151.0</v>
      </c>
      <c r="C1284" s="117">
        <f t="shared" si="1"/>
        <v>0.004959218299</v>
      </c>
      <c r="D1284" s="47">
        <v>0.0</v>
      </c>
      <c r="E1284" s="118">
        <f t="shared" si="2"/>
        <v>0</v>
      </c>
    </row>
    <row r="1285">
      <c r="A1285" s="119">
        <f t="shared" si="3"/>
        <v>1284</v>
      </c>
      <c r="B1285" s="50">
        <f>10167+9977</f>
        <v>20144</v>
      </c>
      <c r="C1285" s="117">
        <f t="shared" si="1"/>
        <v>0.004957495579</v>
      </c>
      <c r="D1285" s="47">
        <v>0.0</v>
      </c>
      <c r="E1285" s="118">
        <f t="shared" si="2"/>
        <v>0</v>
      </c>
    </row>
    <row r="1286">
      <c r="A1286" s="119">
        <f t="shared" si="3"/>
        <v>1285</v>
      </c>
      <c r="B1286" s="50">
        <v>20126.0</v>
      </c>
      <c r="C1286" s="117">
        <f t="shared" si="1"/>
        <v>0.004953065728</v>
      </c>
      <c r="D1286" s="47">
        <v>0.0</v>
      </c>
      <c r="E1286" s="118">
        <f t="shared" si="2"/>
        <v>0</v>
      </c>
    </row>
    <row r="1287">
      <c r="A1287" s="119">
        <f t="shared" si="3"/>
        <v>1286</v>
      </c>
      <c r="B1287" s="50">
        <v>20105.0</v>
      </c>
      <c r="C1287" s="117">
        <f t="shared" si="1"/>
        <v>0.004947897568</v>
      </c>
      <c r="D1287" s="47">
        <v>0.0</v>
      </c>
      <c r="E1287" s="118">
        <f t="shared" si="2"/>
        <v>0</v>
      </c>
    </row>
    <row r="1288">
      <c r="A1288" s="119">
        <f t="shared" si="3"/>
        <v>1287</v>
      </c>
      <c r="B1288" s="50">
        <v>20066.0</v>
      </c>
      <c r="C1288" s="117">
        <f t="shared" si="1"/>
        <v>0.004938299557</v>
      </c>
      <c r="D1288" s="47">
        <v>0.0</v>
      </c>
      <c r="E1288" s="118">
        <f t="shared" si="2"/>
        <v>0</v>
      </c>
    </row>
    <row r="1289">
      <c r="A1289" s="119">
        <f t="shared" si="3"/>
        <v>1288</v>
      </c>
      <c r="B1289" s="50">
        <v>20055.0</v>
      </c>
      <c r="C1289" s="117">
        <f t="shared" si="1"/>
        <v>0.004935592426</v>
      </c>
      <c r="D1289" s="120">
        <v>0.0</v>
      </c>
      <c r="E1289" s="118">
        <f t="shared" si="2"/>
        <v>0</v>
      </c>
    </row>
    <row r="1290">
      <c r="A1290" s="119">
        <f t="shared" si="3"/>
        <v>1289</v>
      </c>
      <c r="B1290" s="50">
        <v>20040.0</v>
      </c>
      <c r="C1290" s="117">
        <f t="shared" si="1"/>
        <v>0.004931900884</v>
      </c>
      <c r="D1290" s="120">
        <v>0.0</v>
      </c>
      <c r="E1290" s="118">
        <f t="shared" si="2"/>
        <v>0</v>
      </c>
    </row>
    <row r="1291">
      <c r="A1291" s="119">
        <f t="shared" si="3"/>
        <v>1290</v>
      </c>
      <c r="B1291" s="50">
        <v>20038.0</v>
      </c>
      <c r="C1291" s="117">
        <f t="shared" si="1"/>
        <v>0.004931408678</v>
      </c>
      <c r="D1291" s="120">
        <v>0.0</v>
      </c>
      <c r="E1291" s="118">
        <f t="shared" si="2"/>
        <v>0</v>
      </c>
    </row>
    <row r="1292">
      <c r="A1292" s="119">
        <f t="shared" si="3"/>
        <v>1291</v>
      </c>
      <c r="B1292" s="50">
        <v>20032.0</v>
      </c>
      <c r="C1292" s="117">
        <f t="shared" si="1"/>
        <v>0.004929932061</v>
      </c>
      <c r="D1292" s="120">
        <v>0.0</v>
      </c>
      <c r="E1292" s="118">
        <f t="shared" si="2"/>
        <v>0</v>
      </c>
    </row>
    <row r="1293">
      <c r="A1293" s="119">
        <f t="shared" si="3"/>
        <v>1292</v>
      </c>
      <c r="B1293" s="50">
        <v>20027.0</v>
      </c>
      <c r="C1293" s="117">
        <f t="shared" si="1"/>
        <v>0.004928701547</v>
      </c>
      <c r="D1293" s="120">
        <v>0.0</v>
      </c>
      <c r="E1293" s="118">
        <f t="shared" si="2"/>
        <v>0</v>
      </c>
    </row>
    <row r="1294">
      <c r="A1294" s="119">
        <f t="shared" si="3"/>
        <v>1293</v>
      </c>
      <c r="B1294" s="50">
        <v>20012.0</v>
      </c>
      <c r="C1294" s="117">
        <f t="shared" si="1"/>
        <v>0.004925010004</v>
      </c>
      <c r="D1294" s="120">
        <v>0.0</v>
      </c>
      <c r="E1294" s="118">
        <f t="shared" si="2"/>
        <v>0</v>
      </c>
    </row>
    <row r="1295">
      <c r="A1295" s="119">
        <f t="shared" si="3"/>
        <v>1294</v>
      </c>
      <c r="B1295" s="50">
        <v>19989.0</v>
      </c>
      <c r="C1295" s="117">
        <f t="shared" si="1"/>
        <v>0.004919349639</v>
      </c>
      <c r="D1295" s="120">
        <v>0.0</v>
      </c>
      <c r="E1295" s="118">
        <f t="shared" si="2"/>
        <v>0</v>
      </c>
    </row>
    <row r="1296">
      <c r="A1296" s="119">
        <f t="shared" si="3"/>
        <v>1295</v>
      </c>
      <c r="B1296" s="50">
        <v>19962.0</v>
      </c>
      <c r="C1296" s="117">
        <f t="shared" si="1"/>
        <v>0.004912704862</v>
      </c>
      <c r="D1296" s="120">
        <v>0.0</v>
      </c>
      <c r="E1296" s="118">
        <f t="shared" si="2"/>
        <v>0</v>
      </c>
    </row>
    <row r="1297">
      <c r="A1297" s="119">
        <f t="shared" si="3"/>
        <v>1296</v>
      </c>
      <c r="B1297" s="50">
        <v>19950.0</v>
      </c>
      <c r="C1297" s="117">
        <f t="shared" si="1"/>
        <v>0.004909751628</v>
      </c>
      <c r="D1297" s="120">
        <v>0.0</v>
      </c>
      <c r="E1297" s="118">
        <f t="shared" si="2"/>
        <v>0</v>
      </c>
    </row>
    <row r="1298">
      <c r="A1298" s="119">
        <f t="shared" si="3"/>
        <v>1297</v>
      </c>
      <c r="B1298" s="50">
        <v>19928.0</v>
      </c>
      <c r="C1298" s="117">
        <f t="shared" si="1"/>
        <v>0.004904337366</v>
      </c>
      <c r="D1298" s="120">
        <v>0.0</v>
      </c>
      <c r="E1298" s="118">
        <f t="shared" si="2"/>
        <v>0</v>
      </c>
    </row>
    <row r="1299">
      <c r="A1299" s="119">
        <f t="shared" si="3"/>
        <v>1298</v>
      </c>
      <c r="B1299" s="50">
        <v>19922.0</v>
      </c>
      <c r="C1299" s="117">
        <f t="shared" si="1"/>
        <v>0.004902860749</v>
      </c>
      <c r="D1299" s="120">
        <v>0.0</v>
      </c>
      <c r="E1299" s="118">
        <f t="shared" si="2"/>
        <v>0</v>
      </c>
    </row>
    <row r="1300">
      <c r="A1300" s="119">
        <f t="shared" si="3"/>
        <v>1299</v>
      </c>
      <c r="B1300" s="50">
        <v>19922.0</v>
      </c>
      <c r="C1300" s="117">
        <f t="shared" si="1"/>
        <v>0.004902860749</v>
      </c>
      <c r="D1300" s="47">
        <v>0.0</v>
      </c>
      <c r="E1300" s="118">
        <f t="shared" si="2"/>
        <v>0</v>
      </c>
    </row>
    <row r="1301">
      <c r="A1301" s="119">
        <f t="shared" si="3"/>
        <v>1300</v>
      </c>
      <c r="B1301" s="50">
        <v>19919.0</v>
      </c>
      <c r="C1301" s="117">
        <f t="shared" si="1"/>
        <v>0.00490212244</v>
      </c>
      <c r="D1301" s="47">
        <v>0.0</v>
      </c>
      <c r="E1301" s="118">
        <f t="shared" si="2"/>
        <v>0</v>
      </c>
    </row>
    <row r="1302">
      <c r="A1302" s="119">
        <f t="shared" si="3"/>
        <v>1301</v>
      </c>
      <c r="B1302" s="50">
        <v>19912.0</v>
      </c>
      <c r="C1302" s="117">
        <f t="shared" si="1"/>
        <v>0.00490039972</v>
      </c>
      <c r="D1302" s="47">
        <v>0.0</v>
      </c>
      <c r="E1302" s="118">
        <f t="shared" si="2"/>
        <v>0</v>
      </c>
    </row>
    <row r="1303">
      <c r="A1303" s="119">
        <f t="shared" si="3"/>
        <v>1302</v>
      </c>
      <c r="B1303" s="50">
        <v>19896.0</v>
      </c>
      <c r="C1303" s="117">
        <f t="shared" si="1"/>
        <v>0.004896462075</v>
      </c>
      <c r="D1303" s="47">
        <v>0.0</v>
      </c>
      <c r="E1303" s="118">
        <f t="shared" si="2"/>
        <v>0</v>
      </c>
    </row>
    <row r="1304">
      <c r="A1304" s="119">
        <f t="shared" si="3"/>
        <v>1303</v>
      </c>
      <c r="B1304" s="50">
        <v>19874.0</v>
      </c>
      <c r="C1304" s="117">
        <f t="shared" si="1"/>
        <v>0.004891047812</v>
      </c>
      <c r="D1304" s="47">
        <v>0.0</v>
      </c>
      <c r="E1304" s="118">
        <f t="shared" si="2"/>
        <v>0</v>
      </c>
    </row>
    <row r="1305">
      <c r="A1305" s="119">
        <f t="shared" si="3"/>
        <v>1304</v>
      </c>
      <c r="B1305" s="50">
        <v>19869.0</v>
      </c>
      <c r="C1305" s="117">
        <f t="shared" si="1"/>
        <v>0.004889817298</v>
      </c>
      <c r="D1305" s="47">
        <v>0.0</v>
      </c>
      <c r="E1305" s="118">
        <f t="shared" si="2"/>
        <v>0</v>
      </c>
    </row>
    <row r="1306">
      <c r="A1306" s="119">
        <f t="shared" si="3"/>
        <v>1305</v>
      </c>
      <c r="B1306" s="50">
        <v>19869.0</v>
      </c>
      <c r="C1306" s="117">
        <f t="shared" si="1"/>
        <v>0.004889817298</v>
      </c>
      <c r="D1306" s="47">
        <v>0.0</v>
      </c>
      <c r="E1306" s="118">
        <f t="shared" si="2"/>
        <v>0</v>
      </c>
    </row>
    <row r="1307">
      <c r="A1307" s="119">
        <f t="shared" si="3"/>
        <v>1306</v>
      </c>
      <c r="B1307" s="50">
        <v>19868.0</v>
      </c>
      <c r="C1307" s="117">
        <f t="shared" si="1"/>
        <v>0.004889571195</v>
      </c>
      <c r="D1307" s="47">
        <v>0.0</v>
      </c>
      <c r="E1307" s="118">
        <f t="shared" si="2"/>
        <v>0</v>
      </c>
    </row>
    <row r="1308">
      <c r="A1308" s="119">
        <f t="shared" si="3"/>
        <v>1307</v>
      </c>
      <c r="B1308" s="50">
        <v>19859.0</v>
      </c>
      <c r="C1308" s="117">
        <f t="shared" si="1"/>
        <v>0.00488735627</v>
      </c>
      <c r="D1308" s="47">
        <v>0.0</v>
      </c>
      <c r="E1308" s="118">
        <f t="shared" si="2"/>
        <v>0</v>
      </c>
    </row>
    <row r="1309">
      <c r="A1309" s="119">
        <f t="shared" si="3"/>
        <v>1308</v>
      </c>
      <c r="B1309" s="50">
        <v>19838.0</v>
      </c>
      <c r="C1309" s="117">
        <f t="shared" si="1"/>
        <v>0.00488218811</v>
      </c>
      <c r="D1309" s="47">
        <v>0.0</v>
      </c>
      <c r="E1309" s="118">
        <f t="shared" si="2"/>
        <v>0</v>
      </c>
    </row>
    <row r="1310">
      <c r="A1310" s="119">
        <f t="shared" si="3"/>
        <v>1309</v>
      </c>
      <c r="B1310" s="50">
        <v>19838.0</v>
      </c>
      <c r="C1310" s="117">
        <f t="shared" si="1"/>
        <v>0.00488218811</v>
      </c>
      <c r="D1310" s="47">
        <v>0.0</v>
      </c>
      <c r="E1310" s="118">
        <f t="shared" si="2"/>
        <v>0</v>
      </c>
    </row>
    <row r="1311">
      <c r="A1311" s="119">
        <f t="shared" si="3"/>
        <v>1310</v>
      </c>
      <c r="B1311" s="50">
        <v>19831.0</v>
      </c>
      <c r="C1311" s="117">
        <f t="shared" si="1"/>
        <v>0.00488046539</v>
      </c>
      <c r="D1311" s="47">
        <v>0.0</v>
      </c>
      <c r="E1311" s="118">
        <f t="shared" si="2"/>
        <v>0</v>
      </c>
    </row>
    <row r="1312">
      <c r="A1312" s="119">
        <f t="shared" si="3"/>
        <v>1311</v>
      </c>
      <c r="B1312" s="50">
        <v>19813.0</v>
      </c>
      <c r="C1312" s="117">
        <f t="shared" si="1"/>
        <v>0.004876035539</v>
      </c>
      <c r="D1312" s="47">
        <v>0.0</v>
      </c>
      <c r="E1312" s="118">
        <f t="shared" si="2"/>
        <v>0</v>
      </c>
    </row>
    <row r="1313">
      <c r="A1313" s="119">
        <f t="shared" si="3"/>
        <v>1312</v>
      </c>
      <c r="B1313" s="50">
        <v>19810.0</v>
      </c>
      <c r="C1313" s="117">
        <f t="shared" si="1"/>
        <v>0.004875297231</v>
      </c>
      <c r="D1313" s="47">
        <v>0.0</v>
      </c>
      <c r="E1313" s="118">
        <f t="shared" si="2"/>
        <v>0</v>
      </c>
    </row>
    <row r="1314">
      <c r="A1314" s="119">
        <f t="shared" si="3"/>
        <v>1313</v>
      </c>
      <c r="B1314" s="50">
        <v>19801.0</v>
      </c>
      <c r="C1314" s="117">
        <f t="shared" si="1"/>
        <v>0.004873082305</v>
      </c>
      <c r="D1314" s="47">
        <v>0.0</v>
      </c>
      <c r="E1314" s="118">
        <f t="shared" si="2"/>
        <v>0</v>
      </c>
    </row>
    <row r="1315">
      <c r="A1315" s="119">
        <f t="shared" si="3"/>
        <v>1314</v>
      </c>
      <c r="B1315" s="50">
        <v>19778.0</v>
      </c>
      <c r="C1315" s="117">
        <f t="shared" si="1"/>
        <v>0.00486742194</v>
      </c>
      <c r="D1315" s="47">
        <v>0.0</v>
      </c>
      <c r="E1315" s="118">
        <f t="shared" si="2"/>
        <v>0</v>
      </c>
    </row>
    <row r="1316">
      <c r="A1316" s="119">
        <f t="shared" si="3"/>
        <v>1315</v>
      </c>
      <c r="B1316" s="50">
        <v>19764.0</v>
      </c>
      <c r="C1316" s="117">
        <f t="shared" si="1"/>
        <v>0.0048639765</v>
      </c>
      <c r="D1316" s="47">
        <v>0.0</v>
      </c>
      <c r="E1316" s="118">
        <f t="shared" si="2"/>
        <v>0</v>
      </c>
    </row>
    <row r="1317">
      <c r="A1317" s="119">
        <f t="shared" si="3"/>
        <v>1316</v>
      </c>
      <c r="B1317" s="50">
        <v>19749.0</v>
      </c>
      <c r="C1317" s="117">
        <f t="shared" si="1"/>
        <v>0.004860284958</v>
      </c>
      <c r="D1317" s="47">
        <v>0.0</v>
      </c>
      <c r="E1317" s="118">
        <f t="shared" si="2"/>
        <v>0</v>
      </c>
    </row>
    <row r="1318">
      <c r="A1318" s="119">
        <f t="shared" si="3"/>
        <v>1317</v>
      </c>
      <c r="B1318" s="50">
        <v>19742.0</v>
      </c>
      <c r="C1318" s="117">
        <f t="shared" si="1"/>
        <v>0.004858562238</v>
      </c>
      <c r="D1318" s="47">
        <v>0.0</v>
      </c>
      <c r="E1318" s="118">
        <f t="shared" si="2"/>
        <v>0</v>
      </c>
    </row>
    <row r="1319">
      <c r="A1319" s="119">
        <f t="shared" si="3"/>
        <v>1318</v>
      </c>
      <c r="B1319" s="50">
        <v>19718.0</v>
      </c>
      <c r="C1319" s="117">
        <f t="shared" si="1"/>
        <v>0.00485265577</v>
      </c>
      <c r="D1319" s="47">
        <v>0.0</v>
      </c>
      <c r="E1319" s="118">
        <f t="shared" si="2"/>
        <v>0</v>
      </c>
    </row>
    <row r="1320">
      <c r="A1320" s="119">
        <f t="shared" si="3"/>
        <v>1319</v>
      </c>
      <c r="B1320" s="50">
        <v>19708.0</v>
      </c>
      <c r="C1320" s="117">
        <f t="shared" si="1"/>
        <v>0.004850194741</v>
      </c>
      <c r="D1320" s="47">
        <v>0.0</v>
      </c>
      <c r="E1320" s="118">
        <f t="shared" si="2"/>
        <v>0</v>
      </c>
    </row>
    <row r="1321">
      <c r="A1321" s="119">
        <f t="shared" si="3"/>
        <v>1320</v>
      </c>
      <c r="B1321" s="50">
        <v>19680.0</v>
      </c>
      <c r="C1321" s="117">
        <f t="shared" si="1"/>
        <v>0.004843303862</v>
      </c>
      <c r="D1321" s="47">
        <v>0.0</v>
      </c>
      <c r="E1321" s="118">
        <f t="shared" si="2"/>
        <v>0</v>
      </c>
    </row>
    <row r="1322">
      <c r="A1322" s="119">
        <f t="shared" si="3"/>
        <v>1321</v>
      </c>
      <c r="B1322" s="50">
        <v>19648.0</v>
      </c>
      <c r="C1322" s="117">
        <f t="shared" si="1"/>
        <v>0.004835428571</v>
      </c>
      <c r="D1322" s="47">
        <v>0.0</v>
      </c>
      <c r="E1322" s="118">
        <f t="shared" si="2"/>
        <v>0</v>
      </c>
    </row>
    <row r="1323">
      <c r="A1323" s="119">
        <f t="shared" si="3"/>
        <v>1322</v>
      </c>
      <c r="B1323" s="50">
        <v>19618.0</v>
      </c>
      <c r="C1323" s="117">
        <f t="shared" si="1"/>
        <v>0.004828045486</v>
      </c>
      <c r="D1323" s="47">
        <v>0.0</v>
      </c>
      <c r="E1323" s="118">
        <f t="shared" si="2"/>
        <v>0</v>
      </c>
    </row>
    <row r="1324">
      <c r="A1324" s="119">
        <f t="shared" si="3"/>
        <v>1323</v>
      </c>
      <c r="B1324" s="23">
        <v>19575.0</v>
      </c>
      <c r="C1324" s="117">
        <f t="shared" si="1"/>
        <v>0.004817463064</v>
      </c>
      <c r="D1324" s="47">
        <v>0.0</v>
      </c>
      <c r="E1324" s="118">
        <f t="shared" si="2"/>
        <v>0</v>
      </c>
    </row>
    <row r="1325">
      <c r="A1325" s="119">
        <f t="shared" si="3"/>
        <v>1324</v>
      </c>
      <c r="B1325" s="50">
        <v>19534.0</v>
      </c>
      <c r="C1325" s="117">
        <f t="shared" si="1"/>
        <v>0.004807372847</v>
      </c>
      <c r="D1325" s="120">
        <v>0.0</v>
      </c>
      <c r="E1325" s="118">
        <f t="shared" si="2"/>
        <v>0</v>
      </c>
    </row>
    <row r="1326">
      <c r="A1326" s="119">
        <f t="shared" si="3"/>
        <v>1325</v>
      </c>
      <c r="B1326" s="50">
        <v>19531.0</v>
      </c>
      <c r="C1326" s="117">
        <f t="shared" si="1"/>
        <v>0.004806634539</v>
      </c>
      <c r="D1326" s="47">
        <v>0.0</v>
      </c>
      <c r="E1326" s="118">
        <f t="shared" si="2"/>
        <v>0</v>
      </c>
    </row>
    <row r="1327">
      <c r="A1327" s="119">
        <f t="shared" si="3"/>
        <v>1326</v>
      </c>
      <c r="B1327" s="50">
        <v>19511.0</v>
      </c>
      <c r="C1327" s="117">
        <f t="shared" si="1"/>
        <v>0.004801712482</v>
      </c>
      <c r="D1327" s="47">
        <v>0.0</v>
      </c>
      <c r="E1327" s="118">
        <f t="shared" si="2"/>
        <v>0</v>
      </c>
    </row>
    <row r="1328">
      <c r="A1328" s="119">
        <f t="shared" si="3"/>
        <v>1327</v>
      </c>
      <c r="B1328" s="50">
        <v>19489.0</v>
      </c>
      <c r="C1328" s="117">
        <f t="shared" si="1"/>
        <v>0.00479629822</v>
      </c>
      <c r="D1328" s="47">
        <v>0.0</v>
      </c>
      <c r="E1328" s="118">
        <f t="shared" si="2"/>
        <v>0</v>
      </c>
    </row>
    <row r="1329">
      <c r="A1329" s="119">
        <f t="shared" si="3"/>
        <v>1328</v>
      </c>
      <c r="B1329" s="50">
        <v>19484.0</v>
      </c>
      <c r="C1329" s="117">
        <f t="shared" si="1"/>
        <v>0.004795067705</v>
      </c>
      <c r="D1329" s="47">
        <v>0.0</v>
      </c>
      <c r="E1329" s="118">
        <f t="shared" si="2"/>
        <v>0</v>
      </c>
    </row>
    <row r="1330">
      <c r="A1330" s="119">
        <f t="shared" si="3"/>
        <v>1329</v>
      </c>
      <c r="B1330" s="50">
        <v>19484.0</v>
      </c>
      <c r="C1330" s="117">
        <f t="shared" si="1"/>
        <v>0.004795067705</v>
      </c>
      <c r="D1330" s="47">
        <v>0.0</v>
      </c>
      <c r="E1330" s="118">
        <f t="shared" si="2"/>
        <v>0</v>
      </c>
    </row>
    <row r="1331">
      <c r="A1331" s="119">
        <f t="shared" si="3"/>
        <v>1330</v>
      </c>
      <c r="B1331" s="50">
        <v>19435.0</v>
      </c>
      <c r="C1331" s="117">
        <f t="shared" si="1"/>
        <v>0.004783008666</v>
      </c>
      <c r="D1331" s="47">
        <v>0.0</v>
      </c>
      <c r="E1331" s="118">
        <f t="shared" si="2"/>
        <v>0</v>
      </c>
    </row>
    <row r="1332">
      <c r="A1332" s="119">
        <f t="shared" si="3"/>
        <v>1331</v>
      </c>
      <c r="B1332" s="50">
        <v>19430.0</v>
      </c>
      <c r="C1332" s="117">
        <f t="shared" si="1"/>
        <v>0.004781778152</v>
      </c>
      <c r="D1332" s="47">
        <v>0.0</v>
      </c>
      <c r="E1332" s="118">
        <f t="shared" si="2"/>
        <v>0</v>
      </c>
    </row>
    <row r="1333">
      <c r="A1333" s="119">
        <f t="shared" si="3"/>
        <v>1332</v>
      </c>
      <c r="B1333" s="50">
        <v>19411.0</v>
      </c>
      <c r="C1333" s="117">
        <f t="shared" si="1"/>
        <v>0.004777102198</v>
      </c>
      <c r="D1333" s="47">
        <v>0.0</v>
      </c>
      <c r="E1333" s="118">
        <f t="shared" si="2"/>
        <v>0</v>
      </c>
    </row>
    <row r="1334">
      <c r="A1334" s="119">
        <f t="shared" si="3"/>
        <v>1333</v>
      </c>
      <c r="B1334" s="50">
        <v>19403.0</v>
      </c>
      <c r="C1334" s="117">
        <f t="shared" si="1"/>
        <v>0.004775133375</v>
      </c>
      <c r="D1334" s="47">
        <v>0.0</v>
      </c>
      <c r="E1334" s="118">
        <f t="shared" si="2"/>
        <v>0</v>
      </c>
    </row>
    <row r="1335">
      <c r="A1335" s="119">
        <f t="shared" si="3"/>
        <v>1334</v>
      </c>
      <c r="B1335" s="50">
        <v>19378.0</v>
      </c>
      <c r="C1335" s="117">
        <f t="shared" si="1"/>
        <v>0.004768980804</v>
      </c>
      <c r="D1335" s="47">
        <v>0.0</v>
      </c>
      <c r="E1335" s="118">
        <f t="shared" si="2"/>
        <v>0</v>
      </c>
    </row>
    <row r="1336">
      <c r="A1336" s="119">
        <f t="shared" si="3"/>
        <v>1335</v>
      </c>
      <c r="B1336" s="50">
        <v>19366.0</v>
      </c>
      <c r="C1336" s="117">
        <f t="shared" si="1"/>
        <v>0.00476602757</v>
      </c>
      <c r="D1336" s="47">
        <v>0.0</v>
      </c>
      <c r="E1336" s="118">
        <f t="shared" si="2"/>
        <v>0</v>
      </c>
    </row>
    <row r="1337">
      <c r="A1337" s="119">
        <f t="shared" si="3"/>
        <v>1336</v>
      </c>
      <c r="B1337" s="50">
        <v>19352.0</v>
      </c>
      <c r="C1337" s="117">
        <f t="shared" si="1"/>
        <v>0.004762582131</v>
      </c>
      <c r="D1337" s="47">
        <v>0.0</v>
      </c>
      <c r="E1337" s="118">
        <f t="shared" si="2"/>
        <v>0</v>
      </c>
    </row>
    <row r="1338">
      <c r="A1338" s="119">
        <f t="shared" si="3"/>
        <v>1337</v>
      </c>
      <c r="B1338" s="50">
        <f>19326</f>
        <v>19326</v>
      </c>
      <c r="C1338" s="117">
        <f t="shared" si="1"/>
        <v>0.004756183457</v>
      </c>
      <c r="D1338" s="47">
        <v>0.0</v>
      </c>
      <c r="E1338" s="118">
        <f t="shared" si="2"/>
        <v>0</v>
      </c>
    </row>
    <row r="1339">
      <c r="A1339" s="119">
        <f t="shared" si="3"/>
        <v>1338</v>
      </c>
      <c r="B1339" s="50">
        <v>19309.0</v>
      </c>
      <c r="C1339" s="117">
        <f t="shared" si="1"/>
        <v>0.004751999709</v>
      </c>
      <c r="D1339" s="47">
        <v>0.0</v>
      </c>
      <c r="E1339" s="118">
        <f t="shared" si="2"/>
        <v>0</v>
      </c>
    </row>
    <row r="1340">
      <c r="A1340" s="119">
        <f t="shared" si="3"/>
        <v>1339</v>
      </c>
      <c r="B1340" s="50">
        <v>19293.0</v>
      </c>
      <c r="C1340" s="117">
        <f t="shared" si="1"/>
        <v>0.004748062063</v>
      </c>
      <c r="D1340" s="47">
        <v>0.0</v>
      </c>
      <c r="E1340" s="118">
        <f t="shared" si="2"/>
        <v>0</v>
      </c>
    </row>
    <row r="1341">
      <c r="A1341" s="119">
        <f t="shared" si="3"/>
        <v>1340</v>
      </c>
      <c r="B1341" s="50">
        <v>19286.0</v>
      </c>
      <c r="C1341" s="117">
        <f t="shared" si="1"/>
        <v>0.004746339343</v>
      </c>
      <c r="D1341" s="47">
        <v>0.0</v>
      </c>
      <c r="E1341" s="118">
        <f t="shared" si="2"/>
        <v>0</v>
      </c>
    </row>
    <row r="1342">
      <c r="A1342" s="119">
        <f t="shared" si="3"/>
        <v>1341</v>
      </c>
      <c r="B1342" s="50">
        <v>19283.0</v>
      </c>
      <c r="C1342" s="117">
        <f t="shared" si="1"/>
        <v>0.004745601035</v>
      </c>
      <c r="D1342" s="47">
        <v>0.0</v>
      </c>
      <c r="E1342" s="118">
        <f t="shared" si="2"/>
        <v>0</v>
      </c>
    </row>
    <row r="1343">
      <c r="A1343" s="119">
        <f t="shared" si="3"/>
        <v>1342</v>
      </c>
      <c r="B1343" s="50">
        <v>19277.0</v>
      </c>
      <c r="C1343" s="117">
        <f t="shared" si="1"/>
        <v>0.004744124418</v>
      </c>
      <c r="D1343" s="47">
        <v>0.0</v>
      </c>
      <c r="E1343" s="118">
        <f t="shared" si="2"/>
        <v>0</v>
      </c>
    </row>
    <row r="1344">
      <c r="A1344" s="119">
        <f t="shared" si="3"/>
        <v>1343</v>
      </c>
      <c r="B1344" s="50">
        <v>19275.0</v>
      </c>
      <c r="C1344" s="117">
        <f t="shared" si="1"/>
        <v>0.004743632212</v>
      </c>
      <c r="D1344" s="47">
        <v>0.0</v>
      </c>
      <c r="E1344" s="118">
        <f t="shared" si="2"/>
        <v>0</v>
      </c>
    </row>
    <row r="1345">
      <c r="A1345" s="119">
        <f t="shared" si="3"/>
        <v>1344</v>
      </c>
      <c r="B1345" s="50">
        <v>19258.0</v>
      </c>
      <c r="C1345" s="117">
        <f t="shared" si="1"/>
        <v>0.004739448464</v>
      </c>
      <c r="D1345" s="47">
        <v>0.0</v>
      </c>
      <c r="E1345" s="118">
        <f t="shared" si="2"/>
        <v>0</v>
      </c>
    </row>
    <row r="1346">
      <c r="A1346" s="119">
        <f t="shared" si="3"/>
        <v>1345</v>
      </c>
      <c r="B1346" s="50">
        <v>19252.0</v>
      </c>
      <c r="C1346" s="117">
        <f t="shared" si="1"/>
        <v>0.004737971847</v>
      </c>
      <c r="D1346" s="47">
        <v>0.0</v>
      </c>
      <c r="E1346" s="118">
        <f t="shared" si="2"/>
        <v>0</v>
      </c>
    </row>
    <row r="1347">
      <c r="A1347" s="119">
        <f t="shared" si="3"/>
        <v>1346</v>
      </c>
      <c r="B1347" s="50">
        <v>19248.0</v>
      </c>
      <c r="C1347" s="117">
        <f t="shared" si="1"/>
        <v>0.004736987435</v>
      </c>
      <c r="D1347" s="47">
        <v>0.0</v>
      </c>
      <c r="E1347" s="118">
        <f t="shared" si="2"/>
        <v>0</v>
      </c>
    </row>
    <row r="1348">
      <c r="A1348" s="119">
        <f t="shared" si="3"/>
        <v>1347</v>
      </c>
      <c r="B1348" s="50">
        <v>19228.0</v>
      </c>
      <c r="C1348" s="117">
        <f t="shared" si="1"/>
        <v>0.004732065379</v>
      </c>
      <c r="D1348" s="47">
        <v>0.0</v>
      </c>
      <c r="E1348" s="118">
        <f t="shared" si="2"/>
        <v>0</v>
      </c>
    </row>
    <row r="1349">
      <c r="A1349" s="119">
        <f t="shared" si="3"/>
        <v>1348</v>
      </c>
      <c r="B1349" s="50">
        <v>19227.0</v>
      </c>
      <c r="C1349" s="117">
        <f t="shared" si="1"/>
        <v>0.004731819276</v>
      </c>
      <c r="D1349" s="47">
        <v>0.0</v>
      </c>
      <c r="E1349" s="118">
        <f t="shared" si="2"/>
        <v>0</v>
      </c>
    </row>
    <row r="1350">
      <c r="A1350" s="119">
        <f t="shared" si="3"/>
        <v>1349</v>
      </c>
      <c r="B1350" s="50">
        <v>19218.0</v>
      </c>
      <c r="C1350" s="117">
        <f t="shared" si="1"/>
        <v>0.00472960435</v>
      </c>
      <c r="D1350" s="47">
        <v>0.0</v>
      </c>
      <c r="E1350" s="118">
        <f t="shared" si="2"/>
        <v>0</v>
      </c>
    </row>
    <row r="1351">
      <c r="A1351" s="119">
        <f t="shared" si="3"/>
        <v>1350</v>
      </c>
      <c r="B1351" s="50">
        <v>19198.0</v>
      </c>
      <c r="C1351" s="117">
        <f t="shared" si="1"/>
        <v>0.004724682294</v>
      </c>
      <c r="D1351" s="47">
        <v>0.0</v>
      </c>
      <c r="E1351" s="118">
        <f t="shared" si="2"/>
        <v>0</v>
      </c>
    </row>
    <row r="1352">
      <c r="A1352" s="119">
        <f t="shared" si="3"/>
        <v>1351</v>
      </c>
      <c r="B1352" s="50">
        <v>19185.0</v>
      </c>
      <c r="C1352" s="117">
        <f t="shared" si="1"/>
        <v>0.004721482957</v>
      </c>
      <c r="D1352" s="47">
        <v>0.0</v>
      </c>
      <c r="E1352" s="118">
        <f t="shared" si="2"/>
        <v>0</v>
      </c>
    </row>
    <row r="1353">
      <c r="A1353" s="119">
        <f t="shared" si="3"/>
        <v>1352</v>
      </c>
      <c r="B1353" s="50">
        <v>19183.0</v>
      </c>
      <c r="C1353" s="117">
        <f t="shared" si="1"/>
        <v>0.004720990751</v>
      </c>
      <c r="D1353" s="47">
        <v>0.0</v>
      </c>
      <c r="E1353" s="118">
        <f t="shared" si="2"/>
        <v>0</v>
      </c>
    </row>
    <row r="1354">
      <c r="A1354" s="119">
        <f t="shared" si="3"/>
        <v>1353</v>
      </c>
      <c r="B1354" s="50">
        <v>19181.0</v>
      </c>
      <c r="C1354" s="117">
        <f t="shared" si="1"/>
        <v>0.004720498545</v>
      </c>
      <c r="D1354" s="47">
        <v>0.0</v>
      </c>
      <c r="E1354" s="118">
        <f t="shared" si="2"/>
        <v>0</v>
      </c>
    </row>
    <row r="1355">
      <c r="A1355" s="119">
        <f t="shared" si="3"/>
        <v>1354</v>
      </c>
      <c r="B1355" s="50">
        <v>19178.0</v>
      </c>
      <c r="C1355" s="117">
        <f t="shared" si="1"/>
        <v>0.004719760237</v>
      </c>
      <c r="D1355" s="47">
        <v>0.0</v>
      </c>
      <c r="E1355" s="118">
        <f t="shared" si="2"/>
        <v>0</v>
      </c>
    </row>
    <row r="1356">
      <c r="A1356" s="119">
        <f t="shared" si="3"/>
        <v>1355</v>
      </c>
      <c r="B1356" s="50">
        <v>19142.0</v>
      </c>
      <c r="C1356" s="117">
        <f t="shared" si="1"/>
        <v>0.004710900535</v>
      </c>
      <c r="D1356" s="47">
        <v>0.0</v>
      </c>
      <c r="E1356" s="118">
        <f t="shared" si="2"/>
        <v>0</v>
      </c>
    </row>
    <row r="1357">
      <c r="A1357" s="119">
        <f t="shared" si="3"/>
        <v>1356</v>
      </c>
      <c r="B1357" s="50">
        <v>19140.0</v>
      </c>
      <c r="C1357" s="117">
        <f t="shared" si="1"/>
        <v>0.004710408329</v>
      </c>
      <c r="D1357" s="47">
        <v>0.0</v>
      </c>
      <c r="E1357" s="118">
        <f t="shared" si="2"/>
        <v>0</v>
      </c>
    </row>
    <row r="1358">
      <c r="A1358" s="119">
        <f t="shared" si="3"/>
        <v>1357</v>
      </c>
      <c r="B1358" s="50">
        <v>19124.0</v>
      </c>
      <c r="C1358" s="117">
        <f t="shared" si="1"/>
        <v>0.004706470683</v>
      </c>
      <c r="D1358" s="47">
        <v>0.0</v>
      </c>
      <c r="E1358" s="118">
        <f t="shared" si="2"/>
        <v>0</v>
      </c>
    </row>
    <row r="1359">
      <c r="A1359" s="119">
        <f t="shared" si="3"/>
        <v>1358</v>
      </c>
      <c r="B1359" s="50">
        <v>19123.0</v>
      </c>
      <c r="C1359" s="117">
        <f t="shared" si="1"/>
        <v>0.004706224581</v>
      </c>
      <c r="D1359" s="47">
        <v>0.0</v>
      </c>
      <c r="E1359" s="118">
        <f t="shared" si="2"/>
        <v>0</v>
      </c>
    </row>
    <row r="1360">
      <c r="A1360" s="119">
        <f t="shared" si="3"/>
        <v>1359</v>
      </c>
      <c r="B1360" s="50">
        <v>19099.0</v>
      </c>
      <c r="C1360" s="117">
        <f t="shared" si="1"/>
        <v>0.004700318113</v>
      </c>
      <c r="D1360" s="47">
        <v>0.0</v>
      </c>
      <c r="E1360" s="118">
        <f t="shared" si="2"/>
        <v>0</v>
      </c>
    </row>
    <row r="1361">
      <c r="A1361" s="119">
        <f t="shared" si="3"/>
        <v>1360</v>
      </c>
      <c r="B1361" s="50">
        <v>19095.0</v>
      </c>
      <c r="C1361" s="117">
        <f t="shared" si="1"/>
        <v>0.004699333701</v>
      </c>
      <c r="D1361" s="47">
        <v>0.0</v>
      </c>
      <c r="E1361" s="118">
        <f t="shared" si="2"/>
        <v>0</v>
      </c>
    </row>
    <row r="1362">
      <c r="A1362" s="119">
        <f t="shared" si="3"/>
        <v>1361</v>
      </c>
      <c r="B1362" s="50">
        <v>19074.0</v>
      </c>
      <c r="C1362" s="117">
        <f t="shared" si="1"/>
        <v>0.004694165542</v>
      </c>
      <c r="D1362" s="47">
        <v>0.0</v>
      </c>
      <c r="E1362" s="118">
        <f t="shared" si="2"/>
        <v>0</v>
      </c>
    </row>
    <row r="1363">
      <c r="A1363" s="119">
        <f t="shared" si="3"/>
        <v>1362</v>
      </c>
      <c r="B1363" s="50">
        <v>19069.0</v>
      </c>
      <c r="C1363" s="117">
        <f t="shared" si="1"/>
        <v>0.004692935027</v>
      </c>
      <c r="D1363" s="47">
        <v>0.0</v>
      </c>
      <c r="E1363" s="118">
        <f t="shared" si="2"/>
        <v>0</v>
      </c>
    </row>
    <row r="1364">
      <c r="A1364" s="119">
        <f t="shared" si="3"/>
        <v>1363</v>
      </c>
      <c r="B1364" s="50">
        <v>19066.0</v>
      </c>
      <c r="C1364" s="117">
        <f t="shared" si="1"/>
        <v>0.004692196719</v>
      </c>
      <c r="D1364" s="47">
        <v>0.0</v>
      </c>
      <c r="E1364" s="118">
        <f t="shared" si="2"/>
        <v>0</v>
      </c>
    </row>
    <row r="1365">
      <c r="A1365" s="119">
        <f t="shared" si="3"/>
        <v>1364</v>
      </c>
      <c r="B1365" s="50">
        <v>19052.0</v>
      </c>
      <c r="C1365" s="117">
        <f t="shared" si="1"/>
        <v>0.004688751279</v>
      </c>
      <c r="D1365" s="47">
        <v>0.0</v>
      </c>
      <c r="E1365" s="118">
        <f t="shared" si="2"/>
        <v>0</v>
      </c>
    </row>
    <row r="1366">
      <c r="A1366" s="119">
        <f t="shared" si="3"/>
        <v>1365</v>
      </c>
      <c r="B1366" s="50">
        <v>19041.0</v>
      </c>
      <c r="C1366" s="117">
        <f t="shared" si="1"/>
        <v>0.004686044148</v>
      </c>
      <c r="D1366" s="47">
        <v>0.0</v>
      </c>
      <c r="E1366" s="118">
        <f t="shared" si="2"/>
        <v>0</v>
      </c>
    </row>
    <row r="1367">
      <c r="A1367" s="119">
        <f t="shared" si="3"/>
        <v>1366</v>
      </c>
      <c r="B1367" s="50">
        <v>19030.0</v>
      </c>
      <c r="C1367" s="117">
        <f t="shared" si="1"/>
        <v>0.004683337017</v>
      </c>
      <c r="D1367" s="47">
        <v>0.0</v>
      </c>
      <c r="E1367" s="118">
        <f t="shared" si="2"/>
        <v>0</v>
      </c>
    </row>
    <row r="1368">
      <c r="A1368" s="119">
        <f t="shared" si="3"/>
        <v>1367</v>
      </c>
      <c r="B1368" s="50">
        <v>19023.0</v>
      </c>
      <c r="C1368" s="117">
        <f t="shared" si="1"/>
        <v>0.004681614297</v>
      </c>
      <c r="D1368" s="47">
        <v>0.0</v>
      </c>
      <c r="E1368" s="118">
        <f t="shared" si="2"/>
        <v>0</v>
      </c>
    </row>
    <row r="1369">
      <c r="A1369" s="119">
        <f t="shared" si="3"/>
        <v>1368</v>
      </c>
      <c r="B1369" s="50">
        <v>19004.0</v>
      </c>
      <c r="C1369" s="117">
        <f t="shared" si="1"/>
        <v>0.004676938343</v>
      </c>
      <c r="D1369" s="47">
        <v>0.0</v>
      </c>
      <c r="E1369" s="118">
        <f t="shared" si="2"/>
        <v>0</v>
      </c>
    </row>
    <row r="1370">
      <c r="A1370" s="119">
        <f t="shared" si="3"/>
        <v>1369</v>
      </c>
      <c r="B1370" s="50">
        <v>18994.0</v>
      </c>
      <c r="C1370" s="117">
        <f t="shared" si="1"/>
        <v>0.004674477314</v>
      </c>
      <c r="D1370" s="47">
        <v>0.0</v>
      </c>
      <c r="E1370" s="118">
        <f t="shared" si="2"/>
        <v>0</v>
      </c>
    </row>
    <row r="1371">
      <c r="A1371" s="119">
        <f t="shared" si="3"/>
        <v>1370</v>
      </c>
      <c r="B1371" s="50">
        <v>18985.0</v>
      </c>
      <c r="C1371" s="117">
        <f t="shared" si="1"/>
        <v>0.004672262389</v>
      </c>
      <c r="D1371" s="47">
        <v>0.0</v>
      </c>
      <c r="E1371" s="118">
        <f t="shared" si="2"/>
        <v>0</v>
      </c>
    </row>
    <row r="1372">
      <c r="A1372" s="119">
        <f t="shared" si="3"/>
        <v>1371</v>
      </c>
      <c r="B1372" s="50">
        <v>18959.0</v>
      </c>
      <c r="C1372" s="117">
        <f t="shared" si="1"/>
        <v>0.004665863715</v>
      </c>
      <c r="D1372" s="47">
        <v>0.0</v>
      </c>
      <c r="E1372" s="118">
        <f t="shared" si="2"/>
        <v>0</v>
      </c>
    </row>
    <row r="1373">
      <c r="A1373" s="119">
        <f t="shared" si="3"/>
        <v>1372</v>
      </c>
      <c r="B1373" s="50">
        <v>18951.0</v>
      </c>
      <c r="C1373" s="117">
        <f t="shared" si="1"/>
        <v>0.004663894892</v>
      </c>
      <c r="D1373" s="47">
        <v>0.0</v>
      </c>
      <c r="E1373" s="118">
        <f t="shared" si="2"/>
        <v>0</v>
      </c>
    </row>
    <row r="1374">
      <c r="A1374" s="119">
        <f t="shared" si="3"/>
        <v>1373</v>
      </c>
      <c r="B1374" s="50">
        <v>18947.0</v>
      </c>
      <c r="C1374" s="117">
        <f t="shared" si="1"/>
        <v>0.004662910481</v>
      </c>
      <c r="D1374" s="47">
        <v>0.0</v>
      </c>
      <c r="E1374" s="118">
        <f t="shared" si="2"/>
        <v>0</v>
      </c>
    </row>
    <row r="1375">
      <c r="A1375" s="119">
        <f t="shared" si="3"/>
        <v>1374</v>
      </c>
      <c r="B1375" s="50">
        <v>18927.0</v>
      </c>
      <c r="C1375" s="117">
        <f t="shared" si="1"/>
        <v>0.004657988424</v>
      </c>
      <c r="D1375" s="47">
        <v>0.0</v>
      </c>
      <c r="E1375" s="118">
        <f t="shared" si="2"/>
        <v>0</v>
      </c>
    </row>
    <row r="1376">
      <c r="A1376" s="119">
        <f t="shared" si="3"/>
        <v>1375</v>
      </c>
      <c r="B1376" s="50">
        <v>18916.0</v>
      </c>
      <c r="C1376" s="117">
        <f t="shared" si="1"/>
        <v>0.004655281293</v>
      </c>
      <c r="D1376" s="47">
        <v>0.0</v>
      </c>
      <c r="E1376" s="118">
        <f t="shared" si="2"/>
        <v>0</v>
      </c>
    </row>
    <row r="1377">
      <c r="A1377" s="119">
        <f t="shared" si="3"/>
        <v>1376</v>
      </c>
      <c r="B1377" s="50">
        <v>18903.0</v>
      </c>
      <c r="C1377" s="117">
        <f t="shared" si="1"/>
        <v>0.004652081956</v>
      </c>
      <c r="D1377" s="47">
        <v>0.0</v>
      </c>
      <c r="E1377" s="118">
        <f t="shared" si="2"/>
        <v>0</v>
      </c>
    </row>
    <row r="1378">
      <c r="A1378" s="119">
        <f t="shared" si="3"/>
        <v>1377</v>
      </c>
      <c r="B1378" s="50">
        <v>18898.0</v>
      </c>
      <c r="C1378" s="117">
        <f t="shared" si="1"/>
        <v>0.004650851442</v>
      </c>
      <c r="D1378" s="47">
        <v>0.0</v>
      </c>
      <c r="E1378" s="118">
        <f t="shared" si="2"/>
        <v>0</v>
      </c>
    </row>
    <row r="1379">
      <c r="A1379" s="119">
        <f t="shared" si="3"/>
        <v>1378</v>
      </c>
      <c r="B1379" s="50">
        <v>18842.0</v>
      </c>
      <c r="C1379" s="117">
        <f t="shared" si="1"/>
        <v>0.004637069683</v>
      </c>
      <c r="D1379" s="47">
        <v>0.0</v>
      </c>
      <c r="E1379" s="118">
        <f t="shared" si="2"/>
        <v>0</v>
      </c>
    </row>
    <row r="1380">
      <c r="A1380" s="119">
        <f t="shared" si="3"/>
        <v>1379</v>
      </c>
      <c r="B1380" s="50">
        <v>18832.0</v>
      </c>
      <c r="C1380" s="117">
        <f t="shared" si="1"/>
        <v>0.004634608655</v>
      </c>
      <c r="D1380" s="47">
        <v>0.0</v>
      </c>
      <c r="E1380" s="118">
        <f t="shared" si="2"/>
        <v>0</v>
      </c>
    </row>
    <row r="1381">
      <c r="A1381" s="119">
        <f t="shared" si="3"/>
        <v>1380</v>
      </c>
      <c r="B1381" s="50">
        <v>18813.0</v>
      </c>
      <c r="C1381" s="117">
        <f t="shared" si="1"/>
        <v>0.004629932701</v>
      </c>
      <c r="D1381" s="47">
        <v>0.0</v>
      </c>
      <c r="E1381" s="118">
        <f t="shared" si="2"/>
        <v>0</v>
      </c>
    </row>
    <row r="1382">
      <c r="A1382" s="119">
        <f t="shared" si="3"/>
        <v>1381</v>
      </c>
      <c r="B1382" s="50">
        <v>18813.0</v>
      </c>
      <c r="C1382" s="117">
        <f t="shared" si="1"/>
        <v>0.004629932701</v>
      </c>
      <c r="D1382" s="47">
        <v>0.0</v>
      </c>
      <c r="E1382" s="118">
        <f t="shared" si="2"/>
        <v>0</v>
      </c>
    </row>
    <row r="1383">
      <c r="A1383" s="119">
        <f t="shared" si="3"/>
        <v>1382</v>
      </c>
      <c r="B1383" s="50">
        <v>18784.0</v>
      </c>
      <c r="C1383" s="117">
        <f t="shared" si="1"/>
        <v>0.004622795718</v>
      </c>
      <c r="D1383" s="47">
        <v>0.0</v>
      </c>
      <c r="E1383" s="118">
        <f t="shared" si="2"/>
        <v>0</v>
      </c>
    </row>
    <row r="1384">
      <c r="A1384" s="119">
        <f t="shared" si="3"/>
        <v>1383</v>
      </c>
      <c r="B1384" s="50">
        <v>18758.0</v>
      </c>
      <c r="C1384" s="117">
        <f t="shared" si="1"/>
        <v>0.004616397045</v>
      </c>
      <c r="D1384" s="47">
        <v>0.0</v>
      </c>
      <c r="E1384" s="118">
        <f t="shared" si="2"/>
        <v>0</v>
      </c>
    </row>
    <row r="1385">
      <c r="A1385" s="119">
        <f t="shared" si="3"/>
        <v>1384</v>
      </c>
      <c r="B1385" s="50">
        <v>18746.0</v>
      </c>
      <c r="C1385" s="117">
        <f t="shared" si="1"/>
        <v>0.004613443811</v>
      </c>
      <c r="D1385" s="47">
        <v>0.0</v>
      </c>
      <c r="E1385" s="118">
        <f t="shared" si="2"/>
        <v>0</v>
      </c>
    </row>
    <row r="1386">
      <c r="A1386" s="119">
        <f t="shared" si="3"/>
        <v>1385</v>
      </c>
      <c r="B1386" s="50">
        <v>18718.0</v>
      </c>
      <c r="C1386" s="117">
        <f t="shared" si="1"/>
        <v>0.004606552931</v>
      </c>
      <c r="D1386" s="47">
        <v>0.0</v>
      </c>
      <c r="E1386" s="118">
        <f t="shared" si="2"/>
        <v>0</v>
      </c>
    </row>
    <row r="1387">
      <c r="A1387" s="119">
        <f t="shared" si="3"/>
        <v>1386</v>
      </c>
      <c r="B1387" s="50">
        <v>18708.0</v>
      </c>
      <c r="C1387" s="117">
        <f t="shared" si="1"/>
        <v>0.004604091903</v>
      </c>
      <c r="D1387" s="47">
        <v>0.0</v>
      </c>
      <c r="E1387" s="118">
        <f t="shared" si="2"/>
        <v>0</v>
      </c>
    </row>
    <row r="1388">
      <c r="A1388" s="119">
        <f t="shared" si="3"/>
        <v>1387</v>
      </c>
      <c r="B1388" s="50">
        <v>18698.0</v>
      </c>
      <c r="C1388" s="117">
        <f t="shared" si="1"/>
        <v>0.004601630874</v>
      </c>
      <c r="D1388" s="47">
        <v>0.0</v>
      </c>
      <c r="E1388" s="118">
        <f t="shared" si="2"/>
        <v>0</v>
      </c>
    </row>
    <row r="1389">
      <c r="A1389" s="119">
        <f t="shared" si="3"/>
        <v>1388</v>
      </c>
      <c r="B1389" s="50">
        <v>18695.0</v>
      </c>
      <c r="C1389" s="117">
        <f t="shared" si="1"/>
        <v>0.004600892566</v>
      </c>
      <c r="D1389" s="47">
        <v>0.0</v>
      </c>
      <c r="E1389" s="118">
        <f t="shared" si="2"/>
        <v>0</v>
      </c>
    </row>
    <row r="1390">
      <c r="A1390" s="119">
        <f t="shared" si="3"/>
        <v>1389</v>
      </c>
      <c r="B1390" s="50">
        <v>18680.0</v>
      </c>
      <c r="C1390" s="117">
        <f t="shared" si="1"/>
        <v>0.004597201023</v>
      </c>
      <c r="D1390" s="47">
        <v>0.0</v>
      </c>
      <c r="E1390" s="118">
        <f t="shared" si="2"/>
        <v>0</v>
      </c>
    </row>
    <row r="1391">
      <c r="A1391" s="119">
        <f t="shared" si="3"/>
        <v>1390</v>
      </c>
      <c r="B1391" s="50">
        <v>18679.0</v>
      </c>
      <c r="C1391" s="117">
        <f t="shared" si="1"/>
        <v>0.00459695492</v>
      </c>
      <c r="D1391" s="47">
        <v>0.0</v>
      </c>
      <c r="E1391" s="118">
        <f t="shared" si="2"/>
        <v>0</v>
      </c>
    </row>
    <row r="1392">
      <c r="A1392" s="119">
        <f t="shared" si="3"/>
        <v>1391</v>
      </c>
      <c r="B1392" s="50">
        <v>18641.0</v>
      </c>
      <c r="C1392" s="117">
        <f t="shared" si="1"/>
        <v>0.004587603012</v>
      </c>
      <c r="D1392" s="47">
        <v>0.0</v>
      </c>
      <c r="E1392" s="118">
        <f t="shared" si="2"/>
        <v>0</v>
      </c>
    </row>
    <row r="1393">
      <c r="A1393" s="119">
        <f t="shared" si="3"/>
        <v>1392</v>
      </c>
      <c r="B1393" s="50">
        <v>18621.0</v>
      </c>
      <c r="C1393" s="117">
        <f t="shared" si="1"/>
        <v>0.004582680956</v>
      </c>
      <c r="D1393" s="22">
        <v>0.0</v>
      </c>
      <c r="E1393" s="118">
        <f t="shared" si="2"/>
        <v>0</v>
      </c>
    </row>
    <row r="1394">
      <c r="A1394" s="119">
        <f t="shared" si="3"/>
        <v>1393</v>
      </c>
      <c r="B1394" s="50">
        <v>18611.0</v>
      </c>
      <c r="C1394" s="117">
        <f t="shared" si="1"/>
        <v>0.004580219927</v>
      </c>
      <c r="D1394" s="47">
        <v>0.0</v>
      </c>
      <c r="E1394" s="118">
        <f t="shared" si="2"/>
        <v>0</v>
      </c>
    </row>
    <row r="1395">
      <c r="A1395" s="119">
        <f t="shared" si="3"/>
        <v>1394</v>
      </c>
      <c r="B1395" s="50">
        <v>18584.0</v>
      </c>
      <c r="C1395" s="117">
        <f t="shared" si="1"/>
        <v>0.004573575151</v>
      </c>
      <c r="D1395" s="47">
        <v>0.0</v>
      </c>
      <c r="E1395" s="118">
        <f t="shared" si="2"/>
        <v>0</v>
      </c>
    </row>
    <row r="1396">
      <c r="A1396" s="119">
        <f t="shared" si="3"/>
        <v>1395</v>
      </c>
      <c r="B1396" s="50">
        <v>18576.0</v>
      </c>
      <c r="C1396" s="117">
        <f t="shared" si="1"/>
        <v>0.004571606328</v>
      </c>
      <c r="D1396" s="47">
        <v>0.0</v>
      </c>
      <c r="E1396" s="118">
        <f t="shared" si="2"/>
        <v>0</v>
      </c>
    </row>
    <row r="1397">
      <c r="A1397" s="119">
        <f t="shared" si="3"/>
        <v>1396</v>
      </c>
      <c r="B1397" s="50">
        <v>18566.0</v>
      </c>
      <c r="C1397" s="117">
        <f t="shared" si="1"/>
        <v>0.0045691453</v>
      </c>
      <c r="D1397" s="47">
        <v>0.0</v>
      </c>
      <c r="E1397" s="118">
        <f t="shared" si="2"/>
        <v>0</v>
      </c>
    </row>
    <row r="1398">
      <c r="A1398" s="119">
        <f t="shared" si="3"/>
        <v>1397</v>
      </c>
      <c r="B1398" s="50">
        <v>18548.0</v>
      </c>
      <c r="C1398" s="117">
        <f t="shared" si="1"/>
        <v>0.004564715449</v>
      </c>
      <c r="D1398" s="47">
        <v>0.0</v>
      </c>
      <c r="E1398" s="118">
        <f t="shared" si="2"/>
        <v>0</v>
      </c>
    </row>
    <row r="1399">
      <c r="A1399" s="119">
        <f t="shared" si="3"/>
        <v>1398</v>
      </c>
      <c r="B1399" s="50">
        <v>18541.0</v>
      </c>
      <c r="C1399" s="117">
        <f t="shared" si="1"/>
        <v>0.004562992729</v>
      </c>
      <c r="D1399" s="47">
        <v>0.0</v>
      </c>
      <c r="E1399" s="118">
        <f t="shared" si="2"/>
        <v>0</v>
      </c>
    </row>
    <row r="1400">
      <c r="A1400" s="119">
        <f t="shared" si="3"/>
        <v>1399</v>
      </c>
      <c r="B1400" s="50">
        <v>18532.0</v>
      </c>
      <c r="C1400" s="117">
        <f t="shared" si="1"/>
        <v>0.004560777803</v>
      </c>
      <c r="D1400" s="47">
        <v>0.0</v>
      </c>
      <c r="E1400" s="118">
        <f t="shared" si="2"/>
        <v>0</v>
      </c>
    </row>
    <row r="1401">
      <c r="A1401" s="119">
        <f t="shared" si="3"/>
        <v>1400</v>
      </c>
      <c r="B1401" s="50">
        <v>18528.0</v>
      </c>
      <c r="C1401" s="117">
        <f t="shared" si="1"/>
        <v>0.004559793392</v>
      </c>
      <c r="D1401" s="47">
        <v>0.0</v>
      </c>
      <c r="E1401" s="118">
        <f t="shared" si="2"/>
        <v>0</v>
      </c>
    </row>
    <row r="1402">
      <c r="A1402" s="119">
        <f t="shared" si="3"/>
        <v>1401</v>
      </c>
      <c r="B1402" s="23">
        <v>18500.0</v>
      </c>
      <c r="C1402" s="117">
        <f t="shared" si="1"/>
        <v>0.004552902512</v>
      </c>
      <c r="D1402" s="47">
        <v>0.0</v>
      </c>
      <c r="E1402" s="118">
        <f t="shared" si="2"/>
        <v>0</v>
      </c>
    </row>
    <row r="1403">
      <c r="A1403" s="119">
        <f t="shared" si="3"/>
        <v>1402</v>
      </c>
      <c r="B1403" s="50">
        <v>18487.0</v>
      </c>
      <c r="C1403" s="117">
        <f t="shared" si="1"/>
        <v>0.004549703175</v>
      </c>
      <c r="D1403" s="47">
        <v>0.0</v>
      </c>
      <c r="E1403" s="118">
        <f t="shared" si="2"/>
        <v>0</v>
      </c>
    </row>
    <row r="1404">
      <c r="A1404" s="119">
        <f t="shared" si="3"/>
        <v>1403</v>
      </c>
      <c r="B1404" s="50">
        <v>18467.0</v>
      </c>
      <c r="C1404" s="117">
        <f t="shared" si="1"/>
        <v>0.004544781119</v>
      </c>
      <c r="D1404" s="47">
        <v>0.0</v>
      </c>
      <c r="E1404" s="118">
        <f t="shared" si="2"/>
        <v>0</v>
      </c>
    </row>
    <row r="1405">
      <c r="A1405" s="119">
        <f t="shared" si="3"/>
        <v>1404</v>
      </c>
      <c r="B1405" s="50">
        <v>18456.0</v>
      </c>
      <c r="C1405" s="117">
        <f t="shared" si="1"/>
        <v>0.004542073987</v>
      </c>
      <c r="D1405" s="47">
        <v>0.0</v>
      </c>
      <c r="E1405" s="118">
        <f t="shared" si="2"/>
        <v>0</v>
      </c>
    </row>
    <row r="1406">
      <c r="A1406" s="119">
        <f t="shared" si="3"/>
        <v>1405</v>
      </c>
      <c r="B1406" s="50">
        <v>18450.0</v>
      </c>
      <c r="C1406" s="117">
        <f t="shared" si="1"/>
        <v>0.00454059737</v>
      </c>
      <c r="D1406" s="47">
        <v>0.0</v>
      </c>
      <c r="E1406" s="118">
        <f t="shared" si="2"/>
        <v>0</v>
      </c>
    </row>
    <row r="1407">
      <c r="A1407" s="119">
        <f t="shared" si="3"/>
        <v>1406</v>
      </c>
      <c r="B1407" s="50">
        <v>18445.0</v>
      </c>
      <c r="C1407" s="117">
        <f t="shared" si="1"/>
        <v>0.004539366856</v>
      </c>
      <c r="D1407" s="47">
        <v>0.0</v>
      </c>
      <c r="E1407" s="118">
        <f t="shared" si="2"/>
        <v>0</v>
      </c>
    </row>
    <row r="1408">
      <c r="A1408" s="119">
        <f t="shared" si="3"/>
        <v>1407</v>
      </c>
      <c r="B1408" s="50">
        <v>18443.0</v>
      </c>
      <c r="C1408" s="117">
        <f t="shared" si="1"/>
        <v>0.00453887465</v>
      </c>
      <c r="D1408" s="47">
        <v>0.0</v>
      </c>
      <c r="E1408" s="118">
        <f t="shared" si="2"/>
        <v>0</v>
      </c>
    </row>
    <row r="1409">
      <c r="A1409" s="119">
        <f t="shared" si="3"/>
        <v>1408</v>
      </c>
      <c r="B1409" s="50">
        <v>18406.0</v>
      </c>
      <c r="C1409" s="117">
        <f t="shared" si="1"/>
        <v>0.004529768845</v>
      </c>
      <c r="D1409" s="47">
        <v>0.0</v>
      </c>
      <c r="E1409" s="118">
        <f t="shared" si="2"/>
        <v>0</v>
      </c>
    </row>
    <row r="1410">
      <c r="A1410" s="119">
        <f t="shared" si="3"/>
        <v>1409</v>
      </c>
      <c r="B1410" s="50">
        <v>18398.0</v>
      </c>
      <c r="C1410" s="117">
        <f t="shared" si="1"/>
        <v>0.004527800023</v>
      </c>
      <c r="D1410" s="47">
        <v>0.0</v>
      </c>
      <c r="E1410" s="118">
        <f t="shared" si="2"/>
        <v>0</v>
      </c>
    </row>
    <row r="1411">
      <c r="A1411" s="119">
        <f t="shared" si="3"/>
        <v>1410</v>
      </c>
      <c r="B1411" s="50">
        <v>18387.0</v>
      </c>
      <c r="C1411" s="117">
        <f t="shared" si="1"/>
        <v>0.004525092892</v>
      </c>
      <c r="D1411" s="47">
        <v>0.0</v>
      </c>
      <c r="E1411" s="118">
        <f t="shared" si="2"/>
        <v>0</v>
      </c>
    </row>
    <row r="1412">
      <c r="A1412" s="119">
        <f t="shared" si="3"/>
        <v>1411</v>
      </c>
      <c r="B1412" s="50">
        <v>18360.0</v>
      </c>
      <c r="C1412" s="117">
        <f t="shared" si="1"/>
        <v>0.004518448115</v>
      </c>
      <c r="D1412" s="47">
        <v>0.0</v>
      </c>
      <c r="E1412" s="118">
        <f t="shared" si="2"/>
        <v>0</v>
      </c>
    </row>
    <row r="1413">
      <c r="A1413" s="119">
        <f t="shared" si="3"/>
        <v>1412</v>
      </c>
      <c r="B1413" s="50">
        <v>18334.0</v>
      </c>
      <c r="C1413" s="117">
        <f t="shared" si="1"/>
        <v>0.004512049441</v>
      </c>
      <c r="D1413" s="47">
        <v>0.0</v>
      </c>
      <c r="E1413" s="118">
        <f t="shared" si="2"/>
        <v>0</v>
      </c>
    </row>
    <row r="1414">
      <c r="A1414" s="119">
        <f t="shared" si="3"/>
        <v>1413</v>
      </c>
      <c r="B1414" s="50">
        <v>18328.0</v>
      </c>
      <c r="C1414" s="117">
        <f t="shared" si="1"/>
        <v>0.004510572824</v>
      </c>
      <c r="D1414" s="47">
        <v>0.0</v>
      </c>
      <c r="E1414" s="118">
        <f t="shared" si="2"/>
        <v>0</v>
      </c>
    </row>
    <row r="1415">
      <c r="A1415" s="119">
        <f t="shared" si="3"/>
        <v>1414</v>
      </c>
      <c r="B1415" s="50">
        <v>18327.0</v>
      </c>
      <c r="C1415" s="117">
        <f t="shared" si="1"/>
        <v>0.004510326721</v>
      </c>
      <c r="D1415" s="47">
        <v>0.0</v>
      </c>
      <c r="E1415" s="118">
        <f t="shared" si="2"/>
        <v>0</v>
      </c>
    </row>
    <row r="1416">
      <c r="A1416" s="119">
        <f t="shared" si="3"/>
        <v>1415</v>
      </c>
      <c r="B1416" s="50">
        <v>18319.0</v>
      </c>
      <c r="C1416" s="117">
        <f t="shared" si="1"/>
        <v>0.004508357898</v>
      </c>
      <c r="D1416" s="47">
        <v>0.0</v>
      </c>
      <c r="E1416" s="118">
        <f t="shared" si="2"/>
        <v>0</v>
      </c>
    </row>
    <row r="1417">
      <c r="A1417" s="119">
        <f t="shared" si="3"/>
        <v>1416</v>
      </c>
      <c r="B1417" s="50">
        <v>18299.0</v>
      </c>
      <c r="C1417" s="117">
        <f t="shared" si="1"/>
        <v>0.004503435842</v>
      </c>
      <c r="D1417" s="47">
        <v>0.0</v>
      </c>
      <c r="E1417" s="118">
        <f t="shared" si="2"/>
        <v>0</v>
      </c>
    </row>
    <row r="1418">
      <c r="A1418" s="119">
        <f t="shared" si="3"/>
        <v>1417</v>
      </c>
      <c r="B1418" s="50">
        <v>18284.0</v>
      </c>
      <c r="C1418" s="117">
        <f t="shared" si="1"/>
        <v>0.004499744299</v>
      </c>
      <c r="D1418" s="47">
        <v>0.0</v>
      </c>
      <c r="E1418" s="118">
        <f t="shared" si="2"/>
        <v>0</v>
      </c>
    </row>
    <row r="1419">
      <c r="A1419" s="119">
        <f t="shared" si="3"/>
        <v>1418</v>
      </c>
      <c r="B1419" s="50">
        <v>18282.0</v>
      </c>
      <c r="C1419" s="117">
        <f t="shared" si="1"/>
        <v>0.004499252093</v>
      </c>
      <c r="D1419" s="47">
        <v>0.0</v>
      </c>
      <c r="E1419" s="118">
        <f t="shared" si="2"/>
        <v>0</v>
      </c>
    </row>
    <row r="1420">
      <c r="A1420" s="119">
        <f t="shared" si="3"/>
        <v>1419</v>
      </c>
      <c r="B1420" s="50">
        <v>18244.0</v>
      </c>
      <c r="C1420" s="117">
        <f t="shared" si="1"/>
        <v>0.004489900186</v>
      </c>
      <c r="D1420" s="47">
        <v>0.0</v>
      </c>
      <c r="E1420" s="118">
        <f t="shared" si="2"/>
        <v>0</v>
      </c>
    </row>
    <row r="1421">
      <c r="A1421" s="119">
        <f t="shared" si="3"/>
        <v>1420</v>
      </c>
      <c r="B1421" s="50">
        <v>18238.0</v>
      </c>
      <c r="C1421" s="117">
        <f t="shared" si="1"/>
        <v>0.004488423569</v>
      </c>
      <c r="D1421" s="47">
        <v>0.0</v>
      </c>
      <c r="E1421" s="118">
        <f t="shared" si="2"/>
        <v>0</v>
      </c>
    </row>
    <row r="1422">
      <c r="A1422" s="119">
        <f t="shared" si="3"/>
        <v>1421</v>
      </c>
      <c r="B1422" s="50">
        <v>18207.0</v>
      </c>
      <c r="C1422" s="117">
        <f t="shared" si="1"/>
        <v>0.004480794381</v>
      </c>
      <c r="D1422" s="47">
        <v>0.0</v>
      </c>
      <c r="E1422" s="118">
        <f t="shared" si="2"/>
        <v>0</v>
      </c>
    </row>
    <row r="1423">
      <c r="A1423" s="119">
        <f t="shared" si="3"/>
        <v>1422</v>
      </c>
      <c r="B1423" s="50">
        <v>18201.0</v>
      </c>
      <c r="C1423" s="117">
        <f t="shared" si="1"/>
        <v>0.004479317764</v>
      </c>
      <c r="D1423" s="47">
        <v>0.0</v>
      </c>
      <c r="E1423" s="118">
        <f t="shared" si="2"/>
        <v>0</v>
      </c>
    </row>
    <row r="1424">
      <c r="A1424" s="119">
        <f t="shared" si="3"/>
        <v>1423</v>
      </c>
      <c r="B1424" s="50">
        <v>18097.0</v>
      </c>
      <c r="C1424" s="117">
        <f t="shared" si="1"/>
        <v>0.004453723068</v>
      </c>
      <c r="D1424" s="47">
        <v>0.0</v>
      </c>
      <c r="E1424" s="118">
        <f t="shared" si="2"/>
        <v>0</v>
      </c>
    </row>
    <row r="1425">
      <c r="A1425" s="119">
        <f t="shared" si="3"/>
        <v>1424</v>
      </c>
      <c r="B1425" s="50">
        <v>18084.0</v>
      </c>
      <c r="C1425" s="117">
        <f t="shared" si="1"/>
        <v>0.004450523731</v>
      </c>
      <c r="D1425" s="47">
        <v>0.0</v>
      </c>
      <c r="E1425" s="118">
        <f t="shared" si="2"/>
        <v>0</v>
      </c>
    </row>
    <row r="1426">
      <c r="A1426" s="119">
        <f t="shared" si="3"/>
        <v>1425</v>
      </c>
      <c r="B1426" s="50">
        <v>18080.0</v>
      </c>
      <c r="C1426" s="117">
        <f t="shared" si="1"/>
        <v>0.00444953932</v>
      </c>
      <c r="D1426" s="47">
        <v>0.0</v>
      </c>
      <c r="E1426" s="118">
        <f t="shared" si="2"/>
        <v>0</v>
      </c>
    </row>
    <row r="1427">
      <c r="A1427" s="119">
        <f t="shared" si="3"/>
        <v>1426</v>
      </c>
      <c r="B1427" s="50">
        <v>18075.0</v>
      </c>
      <c r="C1427" s="117">
        <f t="shared" si="1"/>
        <v>0.004448308806</v>
      </c>
      <c r="D1427" s="47">
        <v>0.0</v>
      </c>
      <c r="E1427" s="118">
        <f t="shared" si="2"/>
        <v>0</v>
      </c>
    </row>
    <row r="1428">
      <c r="A1428" s="119">
        <f t="shared" si="3"/>
        <v>1427</v>
      </c>
      <c r="B1428" s="50">
        <v>18047.0</v>
      </c>
      <c r="C1428" s="117">
        <f t="shared" si="1"/>
        <v>0.004441417926</v>
      </c>
      <c r="D1428" s="47">
        <v>0.0</v>
      </c>
      <c r="E1428" s="118">
        <f t="shared" si="2"/>
        <v>0</v>
      </c>
    </row>
    <row r="1429">
      <c r="A1429" s="119">
        <f t="shared" si="3"/>
        <v>1428</v>
      </c>
      <c r="B1429" s="50">
        <v>18039.0</v>
      </c>
      <c r="C1429" s="117">
        <f t="shared" si="1"/>
        <v>0.004439449104</v>
      </c>
      <c r="D1429" s="47">
        <v>0.0</v>
      </c>
      <c r="E1429" s="118">
        <f t="shared" si="2"/>
        <v>0</v>
      </c>
    </row>
    <row r="1430">
      <c r="A1430" s="119">
        <f t="shared" si="3"/>
        <v>1429</v>
      </c>
      <c r="B1430" s="50">
        <v>18004.0</v>
      </c>
      <c r="C1430" s="117">
        <f t="shared" si="1"/>
        <v>0.004430835504</v>
      </c>
      <c r="D1430" s="47">
        <v>0.0</v>
      </c>
      <c r="E1430" s="118">
        <f t="shared" si="2"/>
        <v>0</v>
      </c>
    </row>
    <row r="1431">
      <c r="A1431" s="119">
        <f t="shared" si="3"/>
        <v>1430</v>
      </c>
      <c r="B1431" s="50">
        <v>18000.0</v>
      </c>
      <c r="C1431" s="117">
        <f t="shared" si="1"/>
        <v>0.004429851093</v>
      </c>
      <c r="D1431" s="47">
        <v>0.0</v>
      </c>
      <c r="E1431" s="118">
        <f t="shared" si="2"/>
        <v>0</v>
      </c>
    </row>
    <row r="1432">
      <c r="A1432" s="119">
        <f t="shared" si="3"/>
        <v>1431</v>
      </c>
      <c r="B1432" s="50">
        <v>17994.0</v>
      </c>
      <c r="C1432" s="117">
        <f t="shared" si="1"/>
        <v>0.004428374476</v>
      </c>
      <c r="D1432" s="47">
        <v>0.0</v>
      </c>
      <c r="E1432" s="118">
        <f t="shared" si="2"/>
        <v>0</v>
      </c>
    </row>
    <row r="1433">
      <c r="A1433" s="119">
        <f t="shared" si="3"/>
        <v>1432</v>
      </c>
      <c r="B1433" s="50">
        <v>17988.0</v>
      </c>
      <c r="C1433" s="117">
        <f t="shared" si="1"/>
        <v>0.004426897859</v>
      </c>
      <c r="D1433" s="47">
        <v>0.0</v>
      </c>
      <c r="E1433" s="118">
        <f t="shared" si="2"/>
        <v>0</v>
      </c>
    </row>
    <row r="1434">
      <c r="A1434" s="119">
        <f t="shared" si="3"/>
        <v>1433</v>
      </c>
      <c r="B1434" s="50">
        <v>17987.0</v>
      </c>
      <c r="C1434" s="117">
        <f t="shared" si="1"/>
        <v>0.004426651756</v>
      </c>
      <c r="D1434" s="47">
        <v>0.0</v>
      </c>
      <c r="E1434" s="118">
        <f t="shared" si="2"/>
        <v>0</v>
      </c>
    </row>
    <row r="1435">
      <c r="A1435" s="119">
        <f t="shared" si="3"/>
        <v>1434</v>
      </c>
      <c r="B1435" s="50">
        <v>17986.0</v>
      </c>
      <c r="C1435" s="117">
        <f t="shared" si="1"/>
        <v>0.004426405653</v>
      </c>
      <c r="D1435" s="47">
        <v>0.0</v>
      </c>
      <c r="E1435" s="118">
        <f t="shared" si="2"/>
        <v>0</v>
      </c>
    </row>
    <row r="1436">
      <c r="A1436" s="119">
        <f t="shared" si="3"/>
        <v>1435</v>
      </c>
      <c r="B1436" s="50">
        <v>17978.0</v>
      </c>
      <c r="C1436" s="117">
        <f t="shared" si="1"/>
        <v>0.004424436831</v>
      </c>
      <c r="D1436" s="47">
        <v>0.0</v>
      </c>
      <c r="E1436" s="118">
        <f t="shared" si="2"/>
        <v>0</v>
      </c>
    </row>
    <row r="1437">
      <c r="A1437" s="119">
        <f t="shared" si="3"/>
        <v>1436</v>
      </c>
      <c r="B1437" s="50">
        <v>17967.0</v>
      </c>
      <c r="C1437" s="117">
        <f t="shared" si="1"/>
        <v>0.004421729699</v>
      </c>
      <c r="D1437" s="47">
        <v>0.0</v>
      </c>
      <c r="E1437" s="118">
        <f t="shared" si="2"/>
        <v>0</v>
      </c>
    </row>
    <row r="1438">
      <c r="A1438" s="119">
        <f t="shared" si="3"/>
        <v>1437</v>
      </c>
      <c r="B1438" s="50">
        <v>17944.0</v>
      </c>
      <c r="C1438" s="117">
        <f t="shared" si="1"/>
        <v>0.004416069334</v>
      </c>
      <c r="D1438" s="47">
        <v>0.0</v>
      </c>
      <c r="E1438" s="118">
        <f t="shared" si="2"/>
        <v>0</v>
      </c>
    </row>
    <row r="1439">
      <c r="A1439" s="119">
        <f t="shared" si="3"/>
        <v>1438</v>
      </c>
      <c r="B1439" s="50">
        <v>17939.0</v>
      </c>
      <c r="C1439" s="117">
        <f t="shared" si="1"/>
        <v>0.00441483882</v>
      </c>
      <c r="D1439" s="47">
        <v>0.0</v>
      </c>
      <c r="E1439" s="118">
        <f t="shared" si="2"/>
        <v>0</v>
      </c>
    </row>
    <row r="1440">
      <c r="A1440" s="119">
        <f t="shared" si="3"/>
        <v>1439</v>
      </c>
      <c r="B1440" s="50">
        <v>17932.0</v>
      </c>
      <c r="C1440" s="117">
        <f t="shared" si="1"/>
        <v>0.0044131161</v>
      </c>
      <c r="D1440" s="47">
        <v>0.0</v>
      </c>
      <c r="E1440" s="118">
        <f t="shared" si="2"/>
        <v>0</v>
      </c>
    </row>
    <row r="1441">
      <c r="A1441" s="119">
        <f t="shared" si="3"/>
        <v>1440</v>
      </c>
      <c r="B1441" s="50">
        <v>17932.0</v>
      </c>
      <c r="C1441" s="117">
        <f t="shared" si="1"/>
        <v>0.0044131161</v>
      </c>
      <c r="D1441" s="47">
        <v>0.0</v>
      </c>
      <c r="E1441" s="118">
        <f t="shared" si="2"/>
        <v>0</v>
      </c>
    </row>
    <row r="1442">
      <c r="A1442" s="119">
        <f t="shared" si="3"/>
        <v>1441</v>
      </c>
      <c r="B1442" s="50">
        <v>17892.0</v>
      </c>
      <c r="C1442" s="117">
        <f t="shared" si="1"/>
        <v>0.004403271986</v>
      </c>
      <c r="D1442" s="47">
        <v>0.0</v>
      </c>
      <c r="E1442" s="118">
        <f t="shared" si="2"/>
        <v>0</v>
      </c>
    </row>
    <row r="1443">
      <c r="A1443" s="119">
        <f t="shared" si="3"/>
        <v>1442</v>
      </c>
      <c r="B1443" s="50">
        <v>17890.0</v>
      </c>
      <c r="C1443" s="117">
        <f t="shared" si="1"/>
        <v>0.004402779781</v>
      </c>
      <c r="D1443" s="47">
        <v>0.0</v>
      </c>
      <c r="E1443" s="118">
        <f t="shared" si="2"/>
        <v>0</v>
      </c>
    </row>
    <row r="1444">
      <c r="A1444" s="119">
        <f t="shared" si="3"/>
        <v>1443</v>
      </c>
      <c r="B1444" s="50">
        <v>17876.0</v>
      </c>
      <c r="C1444" s="117">
        <f t="shared" si="1"/>
        <v>0.004399334341</v>
      </c>
      <c r="D1444" s="47">
        <v>0.0</v>
      </c>
      <c r="E1444" s="118">
        <f t="shared" si="2"/>
        <v>0</v>
      </c>
    </row>
    <row r="1445">
      <c r="A1445" s="119">
        <f t="shared" si="3"/>
        <v>1444</v>
      </c>
      <c r="B1445" s="50">
        <v>17865.0</v>
      </c>
      <c r="C1445" s="117">
        <f t="shared" si="1"/>
        <v>0.00439662721</v>
      </c>
      <c r="D1445" s="47">
        <v>0.0</v>
      </c>
      <c r="E1445" s="118">
        <f t="shared" si="2"/>
        <v>0</v>
      </c>
    </row>
    <row r="1446">
      <c r="A1446" s="119">
        <f t="shared" si="3"/>
        <v>1445</v>
      </c>
      <c r="B1446" s="50">
        <v>17814.0</v>
      </c>
      <c r="C1446" s="117">
        <f t="shared" si="1"/>
        <v>0.004384075965</v>
      </c>
      <c r="D1446" s="47">
        <v>0.0</v>
      </c>
      <c r="E1446" s="118">
        <f t="shared" si="2"/>
        <v>0</v>
      </c>
    </row>
    <row r="1447">
      <c r="A1447" s="119">
        <f t="shared" si="3"/>
        <v>1446</v>
      </c>
      <c r="B1447" s="50">
        <v>17812.0</v>
      </c>
      <c r="C1447" s="117">
        <f t="shared" si="1"/>
        <v>0.004383583759</v>
      </c>
      <c r="D1447" s="47">
        <v>0.0</v>
      </c>
      <c r="E1447" s="118">
        <f t="shared" si="2"/>
        <v>0</v>
      </c>
    </row>
    <row r="1448">
      <c r="A1448" s="119">
        <f t="shared" si="3"/>
        <v>1447</v>
      </c>
      <c r="B1448" s="50">
        <v>17807.0</v>
      </c>
      <c r="C1448" s="117">
        <f t="shared" si="1"/>
        <v>0.004382353245</v>
      </c>
      <c r="D1448" s="47">
        <v>0.0</v>
      </c>
      <c r="E1448" s="118">
        <f t="shared" si="2"/>
        <v>0</v>
      </c>
    </row>
    <row r="1449">
      <c r="A1449" s="119">
        <f t="shared" si="3"/>
        <v>1448</v>
      </c>
      <c r="B1449" s="50">
        <v>17806.0</v>
      </c>
      <c r="C1449" s="117">
        <f t="shared" si="1"/>
        <v>0.004382107142</v>
      </c>
      <c r="D1449" s="47">
        <v>0.0</v>
      </c>
      <c r="E1449" s="118">
        <f t="shared" si="2"/>
        <v>0</v>
      </c>
    </row>
    <row r="1450">
      <c r="A1450" s="119">
        <f t="shared" si="3"/>
        <v>1449</v>
      </c>
      <c r="B1450" s="50">
        <v>17790.0</v>
      </c>
      <c r="C1450" s="117">
        <f t="shared" si="1"/>
        <v>0.004378169497</v>
      </c>
      <c r="D1450" s="47">
        <v>0.0</v>
      </c>
      <c r="E1450" s="118">
        <f t="shared" si="2"/>
        <v>0</v>
      </c>
    </row>
    <row r="1451">
      <c r="A1451" s="119">
        <f t="shared" si="3"/>
        <v>1450</v>
      </c>
      <c r="B1451" s="50">
        <v>17770.0</v>
      </c>
      <c r="C1451" s="117">
        <f t="shared" si="1"/>
        <v>0.00437324744</v>
      </c>
      <c r="D1451" s="47">
        <v>0.0</v>
      </c>
      <c r="E1451" s="118">
        <f t="shared" si="2"/>
        <v>0</v>
      </c>
    </row>
    <row r="1452">
      <c r="A1452" s="119">
        <f t="shared" si="3"/>
        <v>1451</v>
      </c>
      <c r="B1452" s="50">
        <v>17762.0</v>
      </c>
      <c r="C1452" s="117">
        <f t="shared" si="1"/>
        <v>0.004371278617</v>
      </c>
      <c r="D1452" s="47">
        <v>0.0</v>
      </c>
      <c r="E1452" s="118">
        <f t="shared" si="2"/>
        <v>0</v>
      </c>
    </row>
    <row r="1453">
      <c r="A1453" s="119">
        <f t="shared" si="3"/>
        <v>1452</v>
      </c>
      <c r="B1453" s="50">
        <v>17759.0</v>
      </c>
      <c r="C1453" s="117">
        <f t="shared" si="1"/>
        <v>0.004370540309</v>
      </c>
      <c r="D1453" s="47">
        <v>0.0</v>
      </c>
      <c r="E1453" s="118">
        <f t="shared" si="2"/>
        <v>0</v>
      </c>
    </row>
    <row r="1454">
      <c r="A1454" s="119">
        <f t="shared" si="3"/>
        <v>1453</v>
      </c>
      <c r="B1454" s="50">
        <v>17744.0</v>
      </c>
      <c r="C1454" s="117">
        <f t="shared" si="1"/>
        <v>0.004366848766</v>
      </c>
      <c r="D1454" s="47">
        <v>0.0</v>
      </c>
      <c r="E1454" s="118">
        <f t="shared" si="2"/>
        <v>0</v>
      </c>
    </row>
    <row r="1455">
      <c r="A1455" s="119">
        <f t="shared" si="3"/>
        <v>1454</v>
      </c>
      <c r="B1455" s="23">
        <v>17738.0</v>
      </c>
      <c r="C1455" s="117">
        <f t="shared" si="1"/>
        <v>0.004365372149</v>
      </c>
      <c r="D1455" s="47">
        <v>0.0</v>
      </c>
      <c r="E1455" s="118">
        <f t="shared" si="2"/>
        <v>0</v>
      </c>
    </row>
    <row r="1456">
      <c r="A1456" s="119">
        <f t="shared" si="3"/>
        <v>1455</v>
      </c>
      <c r="B1456" s="50">
        <v>17733.0</v>
      </c>
      <c r="C1456" s="117">
        <f t="shared" si="1"/>
        <v>0.004364141635</v>
      </c>
      <c r="D1456" s="47">
        <v>0.0</v>
      </c>
      <c r="E1456" s="118">
        <f t="shared" si="2"/>
        <v>0</v>
      </c>
    </row>
    <row r="1457">
      <c r="A1457" s="119">
        <f t="shared" si="3"/>
        <v>1456</v>
      </c>
      <c r="B1457" s="50">
        <v>17723.0</v>
      </c>
      <c r="C1457" s="117">
        <f t="shared" si="1"/>
        <v>0.004361680607</v>
      </c>
      <c r="D1457" s="47">
        <v>0.0</v>
      </c>
      <c r="E1457" s="118">
        <f t="shared" si="2"/>
        <v>0</v>
      </c>
    </row>
    <row r="1458">
      <c r="A1458" s="119">
        <f t="shared" si="3"/>
        <v>1457</v>
      </c>
      <c r="B1458" s="50">
        <v>17722.0</v>
      </c>
      <c r="C1458" s="117">
        <f t="shared" si="1"/>
        <v>0.004361434504</v>
      </c>
      <c r="D1458" s="47">
        <v>0.0</v>
      </c>
      <c r="E1458" s="118">
        <f t="shared" si="2"/>
        <v>0</v>
      </c>
    </row>
    <row r="1459">
      <c r="A1459" s="119">
        <f t="shared" si="3"/>
        <v>1458</v>
      </c>
      <c r="B1459" s="50">
        <v>17710.0</v>
      </c>
      <c r="C1459" s="117">
        <f t="shared" si="1"/>
        <v>0.00435848127</v>
      </c>
      <c r="D1459" s="47">
        <v>0.0</v>
      </c>
      <c r="E1459" s="118">
        <f t="shared" si="2"/>
        <v>0</v>
      </c>
    </row>
    <row r="1460">
      <c r="A1460" s="119">
        <f t="shared" si="3"/>
        <v>1459</v>
      </c>
      <c r="B1460" s="50">
        <v>17701.0</v>
      </c>
      <c r="C1460" s="117">
        <f t="shared" si="1"/>
        <v>0.004356266344</v>
      </c>
      <c r="D1460" s="47">
        <v>0.0</v>
      </c>
      <c r="E1460" s="118">
        <f t="shared" si="2"/>
        <v>0</v>
      </c>
    </row>
    <row r="1461">
      <c r="A1461" s="119">
        <f t="shared" si="3"/>
        <v>1460</v>
      </c>
      <c r="B1461" s="50">
        <v>17695.0</v>
      </c>
      <c r="C1461" s="117">
        <f t="shared" si="1"/>
        <v>0.004354789727</v>
      </c>
      <c r="D1461" s="47">
        <v>0.0</v>
      </c>
      <c r="E1461" s="118">
        <f t="shared" si="2"/>
        <v>0</v>
      </c>
    </row>
    <row r="1462">
      <c r="A1462" s="119">
        <f t="shared" si="3"/>
        <v>1461</v>
      </c>
      <c r="B1462" s="50">
        <v>17653.0</v>
      </c>
      <c r="C1462" s="117">
        <f t="shared" si="1"/>
        <v>0.004344453408</v>
      </c>
      <c r="D1462" s="47">
        <v>0.0</v>
      </c>
      <c r="E1462" s="118">
        <f t="shared" si="2"/>
        <v>0</v>
      </c>
    </row>
    <row r="1463">
      <c r="A1463" s="119">
        <f t="shared" si="3"/>
        <v>1462</v>
      </c>
      <c r="B1463" s="50">
        <v>17639.0</v>
      </c>
      <c r="C1463" s="117">
        <f t="shared" si="1"/>
        <v>0.004341007968</v>
      </c>
      <c r="D1463" s="47">
        <v>0.0</v>
      </c>
      <c r="E1463" s="118">
        <f t="shared" si="2"/>
        <v>0</v>
      </c>
    </row>
    <row r="1464">
      <c r="A1464" s="119">
        <f t="shared" si="3"/>
        <v>1463</v>
      </c>
      <c r="B1464" s="50">
        <v>17618.0</v>
      </c>
      <c r="C1464" s="117">
        <f t="shared" si="1"/>
        <v>0.004335839809</v>
      </c>
      <c r="D1464" s="47">
        <v>0.0</v>
      </c>
      <c r="E1464" s="118">
        <f t="shared" si="2"/>
        <v>0</v>
      </c>
    </row>
    <row r="1465">
      <c r="A1465" s="119">
        <f t="shared" si="3"/>
        <v>1464</v>
      </c>
      <c r="B1465" s="50">
        <v>17612.0</v>
      </c>
      <c r="C1465" s="117">
        <f t="shared" si="1"/>
        <v>0.004334363192</v>
      </c>
      <c r="D1465" s="47">
        <v>0.0</v>
      </c>
      <c r="E1465" s="118">
        <f t="shared" si="2"/>
        <v>0</v>
      </c>
    </row>
    <row r="1466">
      <c r="A1466" s="119">
        <f t="shared" si="3"/>
        <v>1465</v>
      </c>
      <c r="B1466" s="50">
        <v>17606.0</v>
      </c>
      <c r="C1466" s="117">
        <f t="shared" si="1"/>
        <v>0.004332886575</v>
      </c>
      <c r="D1466" s="47">
        <v>0.0</v>
      </c>
      <c r="E1466" s="118">
        <f t="shared" si="2"/>
        <v>0</v>
      </c>
    </row>
    <row r="1467">
      <c r="A1467" s="119">
        <f t="shared" si="3"/>
        <v>1466</v>
      </c>
      <c r="B1467" s="50">
        <v>17606.0</v>
      </c>
      <c r="C1467" s="117">
        <f t="shared" si="1"/>
        <v>0.004332886575</v>
      </c>
      <c r="D1467" s="47">
        <v>0.0</v>
      </c>
      <c r="E1467" s="118">
        <f t="shared" si="2"/>
        <v>0</v>
      </c>
    </row>
    <row r="1468">
      <c r="A1468" s="119">
        <f t="shared" si="3"/>
        <v>1467</v>
      </c>
      <c r="B1468" s="23">
        <v>17597.0</v>
      </c>
      <c r="C1468" s="117">
        <f t="shared" si="1"/>
        <v>0.004330671649</v>
      </c>
      <c r="D1468" s="47">
        <v>0.0</v>
      </c>
      <c r="E1468" s="118">
        <f t="shared" si="2"/>
        <v>0</v>
      </c>
    </row>
    <row r="1469">
      <c r="A1469" s="119">
        <f t="shared" si="3"/>
        <v>1468</v>
      </c>
      <c r="B1469" s="50">
        <v>17590.0</v>
      </c>
      <c r="C1469" s="117">
        <f t="shared" si="1"/>
        <v>0.004328948929</v>
      </c>
      <c r="D1469" s="47">
        <v>0.0</v>
      </c>
      <c r="E1469" s="118">
        <f t="shared" si="2"/>
        <v>0</v>
      </c>
    </row>
    <row r="1470">
      <c r="A1470" s="119">
        <f t="shared" si="3"/>
        <v>1469</v>
      </c>
      <c r="B1470" s="50">
        <v>17584.0</v>
      </c>
      <c r="C1470" s="117">
        <f t="shared" si="1"/>
        <v>0.004327472312</v>
      </c>
      <c r="D1470" s="47">
        <v>0.0</v>
      </c>
      <c r="E1470" s="118">
        <f t="shared" si="2"/>
        <v>0</v>
      </c>
    </row>
    <row r="1471">
      <c r="A1471" s="119">
        <f t="shared" si="3"/>
        <v>1470</v>
      </c>
      <c r="B1471" s="50">
        <v>17562.0</v>
      </c>
      <c r="C1471" s="117">
        <f t="shared" si="1"/>
        <v>0.00432205805</v>
      </c>
      <c r="D1471" s="47">
        <v>0.0</v>
      </c>
      <c r="E1471" s="118">
        <f t="shared" si="2"/>
        <v>0</v>
      </c>
    </row>
    <row r="1472">
      <c r="A1472" s="119">
        <f t="shared" si="3"/>
        <v>1471</v>
      </c>
      <c r="B1472" s="50">
        <v>17549.0</v>
      </c>
      <c r="C1472" s="117">
        <f t="shared" si="1"/>
        <v>0.004318858713</v>
      </c>
      <c r="D1472" s="47">
        <v>0.0</v>
      </c>
      <c r="E1472" s="118">
        <f t="shared" si="2"/>
        <v>0</v>
      </c>
    </row>
    <row r="1473">
      <c r="A1473" s="119">
        <f t="shared" si="3"/>
        <v>1472</v>
      </c>
      <c r="B1473" s="50">
        <v>17508.0</v>
      </c>
      <c r="C1473" s="117">
        <f t="shared" si="1"/>
        <v>0.004308768496</v>
      </c>
      <c r="D1473" s="47">
        <v>0.0</v>
      </c>
      <c r="E1473" s="118">
        <f t="shared" si="2"/>
        <v>0</v>
      </c>
    </row>
    <row r="1474">
      <c r="A1474" s="119">
        <f t="shared" si="3"/>
        <v>1473</v>
      </c>
      <c r="B1474" s="50">
        <v>17492.0</v>
      </c>
      <c r="C1474" s="117">
        <f t="shared" si="1"/>
        <v>0.004304830851</v>
      </c>
      <c r="D1474" s="47">
        <v>0.0</v>
      </c>
      <c r="E1474" s="118">
        <f t="shared" si="2"/>
        <v>0</v>
      </c>
    </row>
    <row r="1475">
      <c r="A1475" s="119">
        <f t="shared" si="3"/>
        <v>1474</v>
      </c>
      <c r="B1475" s="50">
        <v>17491.0</v>
      </c>
      <c r="C1475" s="117">
        <f t="shared" si="1"/>
        <v>0.004304584748</v>
      </c>
      <c r="D1475" s="47">
        <v>0.0</v>
      </c>
      <c r="E1475" s="118">
        <f t="shared" si="2"/>
        <v>0</v>
      </c>
    </row>
    <row r="1476">
      <c r="A1476" s="119">
        <f t="shared" si="3"/>
        <v>1475</v>
      </c>
      <c r="B1476" s="50">
        <v>17490.0</v>
      </c>
      <c r="C1476" s="117">
        <f t="shared" si="1"/>
        <v>0.004304338645</v>
      </c>
      <c r="D1476" s="47">
        <v>0.0</v>
      </c>
      <c r="E1476" s="118">
        <f t="shared" si="2"/>
        <v>0</v>
      </c>
    </row>
    <row r="1477">
      <c r="A1477" s="119">
        <f t="shared" si="3"/>
        <v>1476</v>
      </c>
      <c r="B1477" s="50">
        <v>17449.0</v>
      </c>
      <c r="C1477" s="117">
        <f t="shared" si="1"/>
        <v>0.004294248429</v>
      </c>
      <c r="D1477" s="47">
        <v>0.0</v>
      </c>
      <c r="E1477" s="118">
        <f t="shared" si="2"/>
        <v>0</v>
      </c>
    </row>
    <row r="1478">
      <c r="A1478" s="119">
        <f t="shared" si="3"/>
        <v>1477</v>
      </c>
      <c r="B1478" s="50">
        <v>17437.0</v>
      </c>
      <c r="C1478" s="117">
        <f t="shared" si="1"/>
        <v>0.004291295195</v>
      </c>
      <c r="D1478" s="47">
        <v>0.0</v>
      </c>
      <c r="E1478" s="118">
        <f t="shared" si="2"/>
        <v>0</v>
      </c>
    </row>
    <row r="1479">
      <c r="A1479" s="119">
        <f t="shared" si="3"/>
        <v>1478</v>
      </c>
      <c r="B1479" s="50">
        <v>17411.0</v>
      </c>
      <c r="C1479" s="117">
        <f t="shared" si="1"/>
        <v>0.004284896521</v>
      </c>
      <c r="D1479" s="47">
        <v>0.0</v>
      </c>
      <c r="E1479" s="118">
        <f t="shared" si="2"/>
        <v>0</v>
      </c>
    </row>
    <row r="1480">
      <c r="A1480" s="119">
        <f t="shared" si="3"/>
        <v>1479</v>
      </c>
      <c r="B1480" s="50">
        <v>17400.0</v>
      </c>
      <c r="C1480" s="117">
        <f t="shared" si="1"/>
        <v>0.00428218939</v>
      </c>
      <c r="D1480" s="47">
        <v>0.0</v>
      </c>
      <c r="E1480" s="118">
        <f t="shared" si="2"/>
        <v>0</v>
      </c>
    </row>
    <row r="1481">
      <c r="A1481" s="119">
        <f t="shared" si="3"/>
        <v>1480</v>
      </c>
      <c r="B1481" s="50">
        <v>17395.0</v>
      </c>
      <c r="C1481" s="117">
        <f t="shared" si="1"/>
        <v>0.004280958876</v>
      </c>
      <c r="D1481" s="47">
        <v>0.0</v>
      </c>
      <c r="E1481" s="118">
        <f t="shared" si="2"/>
        <v>0</v>
      </c>
    </row>
    <row r="1482">
      <c r="A1482" s="119">
        <f t="shared" si="3"/>
        <v>1481</v>
      </c>
      <c r="B1482" s="50">
        <v>17384.0</v>
      </c>
      <c r="C1482" s="117">
        <f t="shared" si="1"/>
        <v>0.004278251744</v>
      </c>
      <c r="D1482" s="47">
        <v>0.0</v>
      </c>
      <c r="E1482" s="118">
        <f t="shared" si="2"/>
        <v>0</v>
      </c>
    </row>
    <row r="1483">
      <c r="A1483" s="119">
        <f t="shared" si="3"/>
        <v>1482</v>
      </c>
      <c r="B1483" s="50">
        <v>17382.0</v>
      </c>
      <c r="C1483" s="117">
        <f t="shared" si="1"/>
        <v>0.004277759539</v>
      </c>
      <c r="D1483" s="47">
        <v>0.0</v>
      </c>
      <c r="E1483" s="118">
        <f t="shared" si="2"/>
        <v>0</v>
      </c>
    </row>
    <row r="1484">
      <c r="A1484" s="119">
        <f t="shared" si="3"/>
        <v>1483</v>
      </c>
      <c r="B1484" s="50">
        <v>17358.0</v>
      </c>
      <c r="C1484" s="117">
        <f t="shared" si="1"/>
        <v>0.004271853071</v>
      </c>
      <c r="D1484" s="47">
        <v>0.0</v>
      </c>
      <c r="E1484" s="118">
        <f t="shared" si="2"/>
        <v>0</v>
      </c>
    </row>
    <row r="1485">
      <c r="A1485" s="119">
        <f t="shared" si="3"/>
        <v>1484</v>
      </c>
      <c r="B1485" s="50">
        <v>17330.0</v>
      </c>
      <c r="C1485" s="117">
        <f t="shared" si="1"/>
        <v>0.004264962191</v>
      </c>
      <c r="D1485" s="47">
        <v>0.0</v>
      </c>
      <c r="E1485" s="118">
        <f t="shared" si="2"/>
        <v>0</v>
      </c>
    </row>
    <row r="1486">
      <c r="A1486" s="119">
        <f t="shared" si="3"/>
        <v>1485</v>
      </c>
      <c r="B1486" s="50">
        <v>17311.0</v>
      </c>
      <c r="C1486" s="117">
        <f t="shared" si="1"/>
        <v>0.004260286237</v>
      </c>
      <c r="D1486" s="47">
        <v>0.0</v>
      </c>
      <c r="E1486" s="118">
        <f t="shared" si="2"/>
        <v>0</v>
      </c>
    </row>
    <row r="1487">
      <c r="A1487" s="119">
        <f t="shared" si="3"/>
        <v>1486</v>
      </c>
      <c r="B1487" s="50">
        <v>17309.0</v>
      </c>
      <c r="C1487" s="117">
        <f t="shared" si="1"/>
        <v>0.004259794032</v>
      </c>
      <c r="D1487" s="32"/>
      <c r="E1487" s="118">
        <f t="shared" si="2"/>
        <v>0</v>
      </c>
    </row>
    <row r="1488">
      <c r="A1488" s="119">
        <f t="shared" si="3"/>
        <v>1487</v>
      </c>
      <c r="B1488" s="50">
        <v>17302.0</v>
      </c>
      <c r="C1488" s="117">
        <f t="shared" si="1"/>
        <v>0.004258071312</v>
      </c>
      <c r="D1488" s="32"/>
      <c r="E1488" s="118">
        <f t="shared" si="2"/>
        <v>0</v>
      </c>
    </row>
    <row r="1489">
      <c r="A1489" s="119">
        <f t="shared" si="3"/>
        <v>1488</v>
      </c>
      <c r="B1489" s="50">
        <v>17275.0</v>
      </c>
      <c r="C1489" s="117">
        <f t="shared" si="1"/>
        <v>0.004251426535</v>
      </c>
      <c r="D1489" s="32"/>
      <c r="E1489" s="118">
        <f t="shared" si="2"/>
        <v>0</v>
      </c>
    </row>
    <row r="1490">
      <c r="A1490" s="119">
        <f t="shared" si="3"/>
        <v>1489</v>
      </c>
      <c r="B1490" s="50">
        <v>17254.0</v>
      </c>
      <c r="C1490" s="117">
        <f t="shared" si="1"/>
        <v>0.004246258375</v>
      </c>
      <c r="D1490" s="32"/>
      <c r="E1490" s="118">
        <f t="shared" si="2"/>
        <v>0</v>
      </c>
    </row>
    <row r="1491">
      <c r="A1491" s="119">
        <f t="shared" si="3"/>
        <v>1490</v>
      </c>
      <c r="B1491" s="50">
        <v>17247.0</v>
      </c>
      <c r="C1491" s="117">
        <f t="shared" si="1"/>
        <v>0.004244535656</v>
      </c>
      <c r="D1491" s="32"/>
      <c r="E1491" s="118">
        <f t="shared" si="2"/>
        <v>0</v>
      </c>
    </row>
    <row r="1492">
      <c r="A1492" s="119">
        <f t="shared" si="3"/>
        <v>1491</v>
      </c>
      <c r="B1492" s="50">
        <v>17239.0</v>
      </c>
      <c r="C1492" s="117">
        <f t="shared" si="1"/>
        <v>0.004242566833</v>
      </c>
      <c r="D1492" s="32"/>
      <c r="E1492" s="118">
        <f t="shared" si="2"/>
        <v>0</v>
      </c>
    </row>
    <row r="1493">
      <c r="A1493" s="119">
        <f t="shared" si="3"/>
        <v>1492</v>
      </c>
      <c r="B1493" s="50">
        <v>17226.0</v>
      </c>
      <c r="C1493" s="117">
        <f t="shared" si="1"/>
        <v>0.004239367496</v>
      </c>
      <c r="D1493" s="32"/>
      <c r="E1493" s="118">
        <f t="shared" si="2"/>
        <v>0</v>
      </c>
    </row>
    <row r="1494">
      <c r="A1494" s="119">
        <f t="shared" si="3"/>
        <v>1493</v>
      </c>
      <c r="B1494" s="50">
        <v>17213.0</v>
      </c>
      <c r="C1494" s="117">
        <f t="shared" si="1"/>
        <v>0.004236168159</v>
      </c>
      <c r="D1494" s="32"/>
      <c r="E1494" s="118">
        <f t="shared" si="2"/>
        <v>0</v>
      </c>
    </row>
    <row r="1495">
      <c r="A1495" s="119">
        <f t="shared" si="3"/>
        <v>1494</v>
      </c>
      <c r="B1495" s="50">
        <v>17210.0</v>
      </c>
      <c r="C1495" s="117">
        <f t="shared" si="1"/>
        <v>0.004235429851</v>
      </c>
      <c r="D1495" s="32"/>
      <c r="E1495" s="118">
        <f t="shared" si="2"/>
        <v>0</v>
      </c>
    </row>
    <row r="1496">
      <c r="A1496" s="119">
        <f t="shared" si="3"/>
        <v>1495</v>
      </c>
      <c r="B1496" s="50">
        <v>17202.0</v>
      </c>
      <c r="C1496" s="117">
        <f t="shared" si="1"/>
        <v>0.004233461028</v>
      </c>
      <c r="D1496" s="32"/>
      <c r="E1496" s="118">
        <f t="shared" si="2"/>
        <v>0</v>
      </c>
    </row>
    <row r="1497">
      <c r="A1497" s="119">
        <f t="shared" si="3"/>
        <v>1496</v>
      </c>
      <c r="B1497" s="50">
        <v>17184.0</v>
      </c>
      <c r="C1497" s="117">
        <f t="shared" si="1"/>
        <v>0.004229031177</v>
      </c>
      <c r="D1497" s="32"/>
      <c r="E1497" s="118">
        <f t="shared" si="2"/>
        <v>0</v>
      </c>
    </row>
    <row r="1498">
      <c r="A1498" s="119">
        <f t="shared" si="3"/>
        <v>1497</v>
      </c>
      <c r="B1498" s="50">
        <v>17175.0</v>
      </c>
      <c r="C1498" s="117">
        <f t="shared" si="1"/>
        <v>0.004226816251</v>
      </c>
      <c r="D1498" s="32"/>
      <c r="E1498" s="118">
        <f t="shared" si="2"/>
        <v>0</v>
      </c>
    </row>
    <row r="1499">
      <c r="A1499" s="119">
        <f t="shared" si="3"/>
        <v>1498</v>
      </c>
      <c r="B1499" s="50">
        <v>17165.0</v>
      </c>
      <c r="C1499" s="117">
        <f t="shared" si="1"/>
        <v>0.004224355223</v>
      </c>
      <c r="D1499" s="32"/>
      <c r="E1499" s="118">
        <f t="shared" si="2"/>
        <v>0</v>
      </c>
    </row>
    <row r="1500">
      <c r="A1500" s="119">
        <f t="shared" si="3"/>
        <v>1499</v>
      </c>
      <c r="B1500" s="50">
        <v>17137.0</v>
      </c>
      <c r="C1500" s="117">
        <f t="shared" si="1"/>
        <v>0.004217464343</v>
      </c>
      <c r="D1500" s="32"/>
      <c r="E1500" s="118">
        <f t="shared" si="2"/>
        <v>0</v>
      </c>
    </row>
    <row r="1501">
      <c r="A1501" s="119">
        <f t="shared" si="3"/>
        <v>1500</v>
      </c>
      <c r="B1501" s="50">
        <v>17130.0</v>
      </c>
      <c r="C1501" s="117">
        <f t="shared" si="1"/>
        <v>0.004215741624</v>
      </c>
      <c r="D1501" s="32"/>
      <c r="E1501" s="118">
        <f t="shared" si="2"/>
        <v>0</v>
      </c>
    </row>
    <row r="1502">
      <c r="A1502" s="119">
        <f t="shared" si="3"/>
        <v>1501</v>
      </c>
      <c r="B1502" s="50">
        <v>17125.0</v>
      </c>
      <c r="C1502" s="117">
        <f t="shared" si="1"/>
        <v>0.004214511109</v>
      </c>
      <c r="D1502" s="32"/>
      <c r="E1502" s="118">
        <f t="shared" si="2"/>
        <v>0</v>
      </c>
    </row>
    <row r="1503">
      <c r="A1503" s="119">
        <f t="shared" si="3"/>
        <v>1502</v>
      </c>
      <c r="B1503" s="50">
        <v>17106.0</v>
      </c>
      <c r="C1503" s="117">
        <f t="shared" si="1"/>
        <v>0.004209835155</v>
      </c>
      <c r="D1503" s="32"/>
      <c r="E1503" s="118">
        <f t="shared" si="2"/>
        <v>0</v>
      </c>
    </row>
    <row r="1504">
      <c r="A1504" s="119">
        <f t="shared" si="3"/>
        <v>1503</v>
      </c>
      <c r="B1504" s="50">
        <v>17075.0</v>
      </c>
      <c r="C1504" s="117">
        <f t="shared" si="1"/>
        <v>0.004202205967</v>
      </c>
      <c r="D1504" s="32"/>
      <c r="E1504" s="118">
        <f t="shared" si="2"/>
        <v>0</v>
      </c>
    </row>
    <row r="1505">
      <c r="A1505" s="119">
        <f t="shared" si="3"/>
        <v>1504</v>
      </c>
      <c r="B1505" s="50">
        <v>17073.0</v>
      </c>
      <c r="C1505" s="117">
        <f t="shared" si="1"/>
        <v>0.004201713762</v>
      </c>
      <c r="D1505" s="32"/>
      <c r="E1505" s="118">
        <f t="shared" si="2"/>
        <v>0</v>
      </c>
    </row>
    <row r="1506">
      <c r="A1506" s="119">
        <f t="shared" si="3"/>
        <v>1505</v>
      </c>
      <c r="B1506" s="50">
        <v>17066.0</v>
      </c>
      <c r="C1506" s="117">
        <f t="shared" si="1"/>
        <v>0.004199991042</v>
      </c>
      <c r="D1506" s="32"/>
      <c r="E1506" s="118">
        <f t="shared" si="2"/>
        <v>0</v>
      </c>
    </row>
    <row r="1507">
      <c r="A1507" s="119">
        <f t="shared" si="3"/>
        <v>1506</v>
      </c>
      <c r="B1507" s="50">
        <v>17048.0</v>
      </c>
      <c r="C1507" s="117">
        <f t="shared" si="1"/>
        <v>0.004195561191</v>
      </c>
      <c r="D1507" s="32"/>
      <c r="E1507" s="118">
        <f t="shared" si="2"/>
        <v>0</v>
      </c>
    </row>
    <row r="1508">
      <c r="A1508" s="119">
        <f t="shared" si="3"/>
        <v>1507</v>
      </c>
      <c r="B1508" s="50">
        <v>17045.0</v>
      </c>
      <c r="C1508" s="117">
        <f t="shared" si="1"/>
        <v>0.004194822882</v>
      </c>
      <c r="D1508" s="32"/>
      <c r="E1508" s="118">
        <f t="shared" si="2"/>
        <v>0</v>
      </c>
    </row>
    <row r="1509">
      <c r="A1509" s="119">
        <f t="shared" si="3"/>
        <v>1508</v>
      </c>
      <c r="B1509" s="50">
        <v>17037.0</v>
      </c>
      <c r="C1509" s="117">
        <f t="shared" si="1"/>
        <v>0.00419285406</v>
      </c>
      <c r="D1509" s="32"/>
      <c r="E1509" s="118">
        <f t="shared" si="2"/>
        <v>0</v>
      </c>
    </row>
    <row r="1510">
      <c r="A1510" s="119">
        <f t="shared" si="3"/>
        <v>1509</v>
      </c>
      <c r="B1510" s="50">
        <v>17034.0</v>
      </c>
      <c r="C1510" s="117">
        <f t="shared" si="1"/>
        <v>0.004192115751</v>
      </c>
      <c r="D1510" s="32"/>
      <c r="E1510" s="118">
        <f t="shared" si="2"/>
        <v>0</v>
      </c>
    </row>
    <row r="1511">
      <c r="A1511" s="119">
        <f t="shared" si="3"/>
        <v>1510</v>
      </c>
      <c r="B1511" s="50">
        <v>17016.0</v>
      </c>
      <c r="C1511" s="117">
        <f t="shared" si="1"/>
        <v>0.0041876859</v>
      </c>
      <c r="D1511" s="32"/>
      <c r="E1511" s="118">
        <f t="shared" si="2"/>
        <v>0</v>
      </c>
    </row>
    <row r="1512">
      <c r="A1512" s="119">
        <f t="shared" si="3"/>
        <v>1511</v>
      </c>
      <c r="B1512" s="50">
        <v>17014.0</v>
      </c>
      <c r="C1512" s="117">
        <f t="shared" si="1"/>
        <v>0.004187193694</v>
      </c>
      <c r="D1512" s="32"/>
      <c r="E1512" s="118">
        <f t="shared" si="2"/>
        <v>0</v>
      </c>
    </row>
    <row r="1513">
      <c r="A1513" s="119">
        <f t="shared" si="3"/>
        <v>1512</v>
      </c>
      <c r="B1513" s="50">
        <v>17008.0</v>
      </c>
      <c r="C1513" s="117">
        <f t="shared" si="1"/>
        <v>0.004185717077</v>
      </c>
      <c r="D1513" s="32"/>
      <c r="E1513" s="118">
        <f t="shared" si="2"/>
        <v>0</v>
      </c>
    </row>
    <row r="1514">
      <c r="A1514" s="119">
        <f t="shared" si="3"/>
        <v>1513</v>
      </c>
      <c r="B1514" s="50">
        <v>17001.0</v>
      </c>
      <c r="C1514" s="117">
        <f t="shared" si="1"/>
        <v>0.004183994357</v>
      </c>
      <c r="D1514" s="32"/>
      <c r="E1514" s="118">
        <f t="shared" si="2"/>
        <v>0</v>
      </c>
    </row>
    <row r="1515">
      <c r="A1515" s="119">
        <f t="shared" si="3"/>
        <v>1514</v>
      </c>
      <c r="B1515" s="50">
        <v>16992.0</v>
      </c>
      <c r="C1515" s="117">
        <f t="shared" si="1"/>
        <v>0.004181779432</v>
      </c>
      <c r="D1515" s="32"/>
      <c r="E1515" s="118">
        <f t="shared" si="2"/>
        <v>0</v>
      </c>
    </row>
    <row r="1516">
      <c r="A1516" s="119">
        <f t="shared" si="3"/>
        <v>1515</v>
      </c>
      <c r="B1516" s="50">
        <v>16974.0</v>
      </c>
      <c r="C1516" s="117">
        <f t="shared" si="1"/>
        <v>0.004177349581</v>
      </c>
      <c r="D1516" s="32"/>
      <c r="E1516" s="118">
        <f t="shared" si="2"/>
        <v>0</v>
      </c>
    </row>
    <row r="1517">
      <c r="A1517" s="119">
        <f t="shared" si="3"/>
        <v>1516</v>
      </c>
      <c r="B1517" s="50">
        <v>16928.0</v>
      </c>
      <c r="C1517" s="117">
        <f t="shared" si="1"/>
        <v>0.00416602885</v>
      </c>
      <c r="D1517" s="32"/>
      <c r="E1517" s="118">
        <f t="shared" si="2"/>
        <v>0</v>
      </c>
    </row>
    <row r="1518">
      <c r="A1518" s="119">
        <f t="shared" si="3"/>
        <v>1517</v>
      </c>
      <c r="B1518" s="50">
        <v>16927.0</v>
      </c>
      <c r="C1518" s="117">
        <f t="shared" si="1"/>
        <v>0.004165782747</v>
      </c>
      <c r="D1518" s="32"/>
      <c r="E1518" s="118">
        <f t="shared" si="2"/>
        <v>0</v>
      </c>
    </row>
    <row r="1519">
      <c r="A1519" s="119">
        <f t="shared" si="3"/>
        <v>1518</v>
      </c>
      <c r="B1519" s="50">
        <v>16923.0</v>
      </c>
      <c r="C1519" s="117">
        <f t="shared" si="1"/>
        <v>0.004164798336</v>
      </c>
      <c r="D1519" s="32"/>
      <c r="E1519" s="118">
        <f t="shared" si="2"/>
        <v>0</v>
      </c>
    </row>
    <row r="1520">
      <c r="A1520" s="119">
        <f t="shared" si="3"/>
        <v>1519</v>
      </c>
      <c r="B1520" s="50">
        <v>16917.0</v>
      </c>
      <c r="C1520" s="117">
        <f t="shared" si="1"/>
        <v>0.004163321719</v>
      </c>
      <c r="D1520" s="32"/>
      <c r="E1520" s="118">
        <f t="shared" si="2"/>
        <v>0</v>
      </c>
    </row>
    <row r="1521">
      <c r="A1521" s="119">
        <f t="shared" si="3"/>
        <v>1520</v>
      </c>
      <c r="B1521" s="50">
        <v>16913.0</v>
      </c>
      <c r="C1521" s="117">
        <f t="shared" si="1"/>
        <v>0.004162337308</v>
      </c>
      <c r="D1521" s="32"/>
      <c r="E1521" s="118">
        <f t="shared" si="2"/>
        <v>0</v>
      </c>
    </row>
    <row r="1522">
      <c r="A1522" s="119">
        <f t="shared" si="3"/>
        <v>1521</v>
      </c>
      <c r="B1522" s="50">
        <v>16907.0</v>
      </c>
      <c r="C1522" s="117">
        <f t="shared" si="1"/>
        <v>0.004160860691</v>
      </c>
      <c r="D1522" s="32"/>
      <c r="E1522" s="118">
        <f t="shared" si="2"/>
        <v>0</v>
      </c>
    </row>
    <row r="1523">
      <c r="A1523" s="119">
        <f t="shared" si="3"/>
        <v>1522</v>
      </c>
      <c r="B1523" s="50">
        <v>16902.0</v>
      </c>
      <c r="C1523" s="117">
        <f t="shared" si="1"/>
        <v>0.004159630176</v>
      </c>
      <c r="D1523" s="32"/>
      <c r="E1523" s="118">
        <f t="shared" si="2"/>
        <v>0</v>
      </c>
    </row>
    <row r="1524">
      <c r="A1524" s="119">
        <f t="shared" si="3"/>
        <v>1523</v>
      </c>
      <c r="B1524" s="50">
        <v>16884.0</v>
      </c>
      <c r="C1524" s="117">
        <f t="shared" si="1"/>
        <v>0.004155200325</v>
      </c>
      <c r="D1524" s="32"/>
      <c r="E1524" s="118">
        <f t="shared" si="2"/>
        <v>0</v>
      </c>
    </row>
    <row r="1525">
      <c r="A1525" s="119">
        <f t="shared" si="3"/>
        <v>1524</v>
      </c>
      <c r="B1525" s="50">
        <v>16827.0</v>
      </c>
      <c r="C1525" s="117">
        <f t="shared" si="1"/>
        <v>0.004141172463</v>
      </c>
      <c r="D1525" s="32"/>
      <c r="E1525" s="118">
        <f t="shared" si="2"/>
        <v>0</v>
      </c>
    </row>
    <row r="1526">
      <c r="A1526" s="119">
        <f t="shared" si="3"/>
        <v>1525</v>
      </c>
      <c r="B1526" s="50">
        <v>16805.0</v>
      </c>
      <c r="C1526" s="117">
        <f t="shared" si="1"/>
        <v>0.004135758201</v>
      </c>
      <c r="D1526" s="32"/>
      <c r="E1526" s="118">
        <f t="shared" si="2"/>
        <v>0</v>
      </c>
    </row>
    <row r="1527">
      <c r="A1527" s="119">
        <f t="shared" si="3"/>
        <v>1526</v>
      </c>
      <c r="B1527" s="50">
        <v>16762.0</v>
      </c>
      <c r="C1527" s="117">
        <f t="shared" si="1"/>
        <v>0.004125175779</v>
      </c>
      <c r="D1527" s="32"/>
      <c r="E1527" s="118">
        <f t="shared" si="2"/>
        <v>0</v>
      </c>
    </row>
    <row r="1528">
      <c r="A1528" s="119">
        <f t="shared" si="3"/>
        <v>1527</v>
      </c>
      <c r="B1528" s="50">
        <v>16761.0</v>
      </c>
      <c r="C1528" s="117">
        <f t="shared" si="1"/>
        <v>0.004124929676</v>
      </c>
      <c r="D1528" s="32"/>
      <c r="E1528" s="118">
        <f t="shared" si="2"/>
        <v>0</v>
      </c>
    </row>
    <row r="1529">
      <c r="A1529" s="119">
        <f t="shared" si="3"/>
        <v>1528</v>
      </c>
      <c r="B1529" s="50">
        <v>16725.0</v>
      </c>
      <c r="C1529" s="117">
        <f t="shared" si="1"/>
        <v>0.004116069974</v>
      </c>
      <c r="D1529" s="32"/>
      <c r="E1529" s="118">
        <f t="shared" si="2"/>
        <v>0</v>
      </c>
    </row>
    <row r="1530">
      <c r="A1530" s="119">
        <f t="shared" si="3"/>
        <v>1529</v>
      </c>
      <c r="B1530" s="50">
        <v>16720.0</v>
      </c>
      <c r="C1530" s="117">
        <f t="shared" si="1"/>
        <v>0.00411483946</v>
      </c>
      <c r="D1530" s="32"/>
      <c r="E1530" s="118">
        <f t="shared" si="2"/>
        <v>0</v>
      </c>
    </row>
    <row r="1531">
      <c r="A1531" s="119">
        <f t="shared" si="3"/>
        <v>1530</v>
      </c>
      <c r="B1531" s="50">
        <v>16702.0</v>
      </c>
      <c r="C1531" s="117">
        <f t="shared" si="1"/>
        <v>0.004110409609</v>
      </c>
      <c r="D1531" s="32"/>
      <c r="E1531" s="118">
        <f t="shared" si="2"/>
        <v>0</v>
      </c>
    </row>
    <row r="1532">
      <c r="A1532" s="119">
        <f t="shared" si="3"/>
        <v>1531</v>
      </c>
      <c r="B1532" s="50">
        <v>16680.0</v>
      </c>
      <c r="C1532" s="117">
        <f t="shared" si="1"/>
        <v>0.004104995346</v>
      </c>
      <c r="D1532" s="32"/>
      <c r="E1532" s="118">
        <f t="shared" si="2"/>
        <v>0</v>
      </c>
    </row>
    <row r="1533">
      <c r="A1533" s="119">
        <f t="shared" si="3"/>
        <v>1532</v>
      </c>
      <c r="B1533" s="50">
        <v>16675.0</v>
      </c>
      <c r="C1533" s="117">
        <f t="shared" si="1"/>
        <v>0.004103764832</v>
      </c>
      <c r="D1533" s="32"/>
      <c r="E1533" s="118">
        <f t="shared" si="2"/>
        <v>0</v>
      </c>
    </row>
    <row r="1534">
      <c r="A1534" s="119">
        <f t="shared" si="3"/>
        <v>1533</v>
      </c>
      <c r="B1534" s="50">
        <v>16625.0</v>
      </c>
      <c r="C1534" s="117">
        <f t="shared" si="1"/>
        <v>0.00409145969</v>
      </c>
      <c r="D1534" s="32"/>
      <c r="E1534" s="118">
        <f t="shared" si="2"/>
        <v>0</v>
      </c>
    </row>
    <row r="1535">
      <c r="A1535" s="119">
        <f t="shared" si="3"/>
        <v>1534</v>
      </c>
      <c r="B1535" s="50">
        <v>16621.0</v>
      </c>
      <c r="C1535" s="117">
        <f t="shared" si="1"/>
        <v>0.004090475279</v>
      </c>
      <c r="D1535" s="32"/>
      <c r="E1535" s="118">
        <f t="shared" si="2"/>
        <v>0</v>
      </c>
    </row>
    <row r="1536">
      <c r="A1536" s="119">
        <f t="shared" si="3"/>
        <v>1535</v>
      </c>
      <c r="B1536" s="23">
        <v>16613.0</v>
      </c>
      <c r="C1536" s="117">
        <f t="shared" si="1"/>
        <v>0.004088506456</v>
      </c>
      <c r="D1536" s="32"/>
      <c r="E1536" s="118">
        <f t="shared" si="2"/>
        <v>0</v>
      </c>
    </row>
    <row r="1537">
      <c r="A1537" s="119">
        <f t="shared" si="3"/>
        <v>1536</v>
      </c>
      <c r="B1537" s="50">
        <v>16609.0</v>
      </c>
      <c r="C1537" s="117">
        <f t="shared" si="1"/>
        <v>0.004087522045</v>
      </c>
      <c r="D1537" s="32"/>
      <c r="E1537" s="118">
        <f t="shared" si="2"/>
        <v>0</v>
      </c>
    </row>
    <row r="1538">
      <c r="A1538" s="119">
        <f t="shared" si="3"/>
        <v>1537</v>
      </c>
      <c r="B1538" s="50">
        <v>16602.0</v>
      </c>
      <c r="C1538" s="117">
        <f t="shared" si="1"/>
        <v>0.004085799325</v>
      </c>
      <c r="D1538" s="32"/>
      <c r="E1538" s="118">
        <f t="shared" si="2"/>
        <v>0</v>
      </c>
    </row>
    <row r="1539">
      <c r="A1539" s="119">
        <f t="shared" si="3"/>
        <v>1538</v>
      </c>
      <c r="B1539" s="50">
        <v>16599.0</v>
      </c>
      <c r="C1539" s="117">
        <f t="shared" si="1"/>
        <v>0.004085061016</v>
      </c>
      <c r="D1539" s="32"/>
      <c r="E1539" s="118">
        <f t="shared" si="2"/>
        <v>0</v>
      </c>
    </row>
    <row r="1540">
      <c r="A1540" s="119">
        <f t="shared" si="3"/>
        <v>1539</v>
      </c>
      <c r="B1540" s="50">
        <v>16599.0</v>
      </c>
      <c r="C1540" s="117">
        <f t="shared" si="1"/>
        <v>0.004085061016</v>
      </c>
      <c r="D1540" s="32"/>
      <c r="E1540" s="118">
        <f t="shared" si="2"/>
        <v>0</v>
      </c>
    </row>
    <row r="1541">
      <c r="A1541" s="119">
        <f t="shared" si="3"/>
        <v>1540</v>
      </c>
      <c r="B1541" s="50">
        <v>16598.0</v>
      </c>
      <c r="C1541" s="117">
        <f t="shared" si="1"/>
        <v>0.004084814913</v>
      </c>
      <c r="D1541" s="32"/>
      <c r="E1541" s="118">
        <f t="shared" si="2"/>
        <v>0</v>
      </c>
    </row>
    <row r="1542">
      <c r="A1542" s="119">
        <f t="shared" si="3"/>
        <v>1541</v>
      </c>
      <c r="B1542" s="50">
        <v>16596.0</v>
      </c>
      <c r="C1542" s="117">
        <f t="shared" si="1"/>
        <v>0.004084322708</v>
      </c>
      <c r="D1542" s="32"/>
      <c r="E1542" s="118">
        <f t="shared" si="2"/>
        <v>0</v>
      </c>
    </row>
    <row r="1543">
      <c r="A1543" s="119">
        <f t="shared" si="3"/>
        <v>1542</v>
      </c>
      <c r="B1543" s="50">
        <v>16560.0</v>
      </c>
      <c r="C1543" s="117">
        <f t="shared" si="1"/>
        <v>0.004075463006</v>
      </c>
      <c r="D1543" s="32"/>
      <c r="E1543" s="118">
        <f t="shared" si="2"/>
        <v>0</v>
      </c>
    </row>
    <row r="1544">
      <c r="A1544" s="119">
        <f t="shared" si="3"/>
        <v>1543</v>
      </c>
      <c r="B1544" s="19">
        <v>16555.0</v>
      </c>
      <c r="C1544" s="117">
        <f t="shared" si="1"/>
        <v>0.004074232491</v>
      </c>
      <c r="D1544" s="32"/>
      <c r="E1544" s="118">
        <f t="shared" si="2"/>
        <v>0</v>
      </c>
    </row>
    <row r="1545">
      <c r="A1545" s="119">
        <f t="shared" si="3"/>
        <v>1544</v>
      </c>
      <c r="B1545" s="50">
        <f>8984+7561</f>
        <v>16545</v>
      </c>
      <c r="C1545" s="117">
        <f t="shared" si="1"/>
        <v>0.004071771463</v>
      </c>
      <c r="D1545" s="32"/>
      <c r="E1545" s="118">
        <f t="shared" si="2"/>
        <v>0</v>
      </c>
    </row>
    <row r="1546">
      <c r="A1546" s="119">
        <f t="shared" si="3"/>
        <v>1545</v>
      </c>
      <c r="B1546" s="50">
        <v>16525.0</v>
      </c>
      <c r="C1546" s="117">
        <f t="shared" si="1"/>
        <v>0.004066849406</v>
      </c>
      <c r="D1546" s="32"/>
      <c r="E1546" s="118">
        <f t="shared" si="2"/>
        <v>0</v>
      </c>
    </row>
    <row r="1547">
      <c r="A1547" s="119">
        <f t="shared" si="3"/>
        <v>1546</v>
      </c>
      <c r="B1547" s="50">
        <v>16495.0</v>
      </c>
      <c r="C1547" s="117">
        <f t="shared" si="1"/>
        <v>0.004059466321</v>
      </c>
      <c r="D1547" s="32"/>
      <c r="E1547" s="118">
        <f t="shared" si="2"/>
        <v>0</v>
      </c>
    </row>
    <row r="1548">
      <c r="A1548" s="119">
        <f t="shared" si="3"/>
        <v>1547</v>
      </c>
      <c r="B1548" s="50">
        <v>16481.0</v>
      </c>
      <c r="C1548" s="117">
        <f t="shared" si="1"/>
        <v>0.004056020881</v>
      </c>
      <c r="D1548" s="32"/>
      <c r="E1548" s="118">
        <f t="shared" si="2"/>
        <v>0</v>
      </c>
    </row>
    <row r="1549">
      <c r="A1549" s="119">
        <f t="shared" si="3"/>
        <v>1548</v>
      </c>
      <c r="B1549" s="50">
        <v>16478.0</v>
      </c>
      <c r="C1549" s="117">
        <f t="shared" si="1"/>
        <v>0.004055282573</v>
      </c>
      <c r="D1549" s="32"/>
      <c r="E1549" s="118">
        <f t="shared" si="2"/>
        <v>0</v>
      </c>
    </row>
    <row r="1550">
      <c r="A1550" s="119">
        <f t="shared" si="3"/>
        <v>1549</v>
      </c>
      <c r="B1550" s="50">
        <v>16469.0</v>
      </c>
      <c r="C1550" s="117">
        <f t="shared" si="1"/>
        <v>0.004053067647</v>
      </c>
      <c r="D1550" s="32"/>
      <c r="E1550" s="118">
        <f t="shared" si="2"/>
        <v>0</v>
      </c>
    </row>
    <row r="1551">
      <c r="A1551" s="119">
        <f t="shared" si="3"/>
        <v>1550</v>
      </c>
      <c r="B1551" s="23">
        <v>16447.0</v>
      </c>
      <c r="C1551" s="117">
        <f t="shared" si="1"/>
        <v>0.004047653385</v>
      </c>
      <c r="D1551" s="32"/>
      <c r="E1551" s="118">
        <f t="shared" si="2"/>
        <v>0</v>
      </c>
    </row>
    <row r="1552">
      <c r="A1552" s="119">
        <f t="shared" si="3"/>
        <v>1551</v>
      </c>
      <c r="B1552" s="50">
        <v>16425.0</v>
      </c>
      <c r="C1552" s="117">
        <f t="shared" si="1"/>
        <v>0.004042239122</v>
      </c>
      <c r="D1552" s="32"/>
      <c r="E1552" s="118">
        <f t="shared" si="2"/>
        <v>0</v>
      </c>
    </row>
    <row r="1553">
      <c r="A1553" s="119">
        <f t="shared" si="3"/>
        <v>1552</v>
      </c>
      <c r="B1553" s="19">
        <v>16381.0</v>
      </c>
      <c r="C1553" s="117">
        <f t="shared" si="1"/>
        <v>0.004031410597</v>
      </c>
      <c r="D1553" s="32"/>
      <c r="E1553" s="118">
        <f t="shared" si="2"/>
        <v>0</v>
      </c>
    </row>
    <row r="1554">
      <c r="A1554" s="119">
        <f t="shared" si="3"/>
        <v>1553</v>
      </c>
      <c r="B1554" s="50">
        <v>16379.0</v>
      </c>
      <c r="C1554" s="117">
        <f t="shared" si="1"/>
        <v>0.004030918392</v>
      </c>
      <c r="D1554" s="32"/>
      <c r="E1554" s="118">
        <f t="shared" si="2"/>
        <v>0</v>
      </c>
    </row>
    <row r="1555">
      <c r="A1555" s="119">
        <f t="shared" si="3"/>
        <v>1554</v>
      </c>
      <c r="B1555" s="50">
        <v>16353.0</v>
      </c>
      <c r="C1555" s="117">
        <f t="shared" si="1"/>
        <v>0.004024519718</v>
      </c>
      <c r="D1555" s="32"/>
      <c r="E1555" s="118">
        <f t="shared" si="2"/>
        <v>0</v>
      </c>
    </row>
    <row r="1556">
      <c r="A1556" s="119">
        <f t="shared" si="3"/>
        <v>1555</v>
      </c>
      <c r="B1556" s="50">
        <v>16339.0</v>
      </c>
      <c r="C1556" s="117">
        <f t="shared" si="1"/>
        <v>0.004021074278</v>
      </c>
      <c r="D1556" s="32"/>
      <c r="E1556" s="118">
        <f t="shared" si="2"/>
        <v>0</v>
      </c>
    </row>
    <row r="1557">
      <c r="A1557" s="119">
        <f t="shared" si="3"/>
        <v>1556</v>
      </c>
      <c r="B1557" s="50">
        <v>16301.0</v>
      </c>
      <c r="C1557" s="117">
        <f t="shared" si="1"/>
        <v>0.00401172237</v>
      </c>
      <c r="D1557" s="32"/>
      <c r="E1557" s="118">
        <f t="shared" si="2"/>
        <v>0</v>
      </c>
    </row>
    <row r="1558">
      <c r="A1558" s="119">
        <f t="shared" si="3"/>
        <v>1557</v>
      </c>
      <c r="B1558" s="50">
        <v>16294.0</v>
      </c>
      <c r="C1558" s="117">
        <f t="shared" si="1"/>
        <v>0.004009999651</v>
      </c>
      <c r="D1558" s="32"/>
      <c r="E1558" s="118">
        <f t="shared" si="2"/>
        <v>0</v>
      </c>
    </row>
    <row r="1559">
      <c r="A1559" s="119">
        <f t="shared" si="3"/>
        <v>1558</v>
      </c>
      <c r="B1559" s="50">
        <v>16280.0</v>
      </c>
      <c r="C1559" s="117">
        <f t="shared" si="1"/>
        <v>0.004006554211</v>
      </c>
      <c r="D1559" s="32"/>
      <c r="E1559" s="118">
        <f t="shared" si="2"/>
        <v>0</v>
      </c>
    </row>
    <row r="1560">
      <c r="A1560" s="119">
        <f t="shared" si="3"/>
        <v>1559</v>
      </c>
      <c r="B1560" s="50">
        <v>16280.0</v>
      </c>
      <c r="C1560" s="117">
        <f t="shared" si="1"/>
        <v>0.004006554211</v>
      </c>
      <c r="D1560" s="32"/>
      <c r="E1560" s="118">
        <f t="shared" si="2"/>
        <v>0</v>
      </c>
    </row>
    <row r="1561">
      <c r="A1561" s="119">
        <f t="shared" si="3"/>
        <v>1560</v>
      </c>
      <c r="B1561" s="50">
        <v>16266.0</v>
      </c>
      <c r="C1561" s="117">
        <f t="shared" si="1"/>
        <v>0.004003108771</v>
      </c>
      <c r="D1561" s="32"/>
      <c r="E1561" s="118">
        <f t="shared" si="2"/>
        <v>0</v>
      </c>
    </row>
    <row r="1562">
      <c r="A1562" s="119">
        <f t="shared" si="3"/>
        <v>1561</v>
      </c>
      <c r="B1562" s="23">
        <v>16241.0</v>
      </c>
      <c r="C1562" s="117">
        <f t="shared" si="1"/>
        <v>0.0039969562</v>
      </c>
      <c r="D1562" s="32"/>
      <c r="E1562" s="118">
        <f t="shared" si="2"/>
        <v>0</v>
      </c>
    </row>
    <row r="1563">
      <c r="A1563" s="119">
        <f t="shared" si="3"/>
        <v>1562</v>
      </c>
      <c r="B1563" s="50">
        <v>16211.0</v>
      </c>
      <c r="C1563" s="117">
        <f t="shared" si="1"/>
        <v>0.003989573115</v>
      </c>
      <c r="D1563" s="32"/>
      <c r="E1563" s="118">
        <f t="shared" si="2"/>
        <v>0</v>
      </c>
    </row>
    <row r="1564">
      <c r="A1564" s="119">
        <f t="shared" si="3"/>
        <v>1563</v>
      </c>
      <c r="B1564" s="50">
        <v>16190.0</v>
      </c>
      <c r="C1564" s="117">
        <f t="shared" si="1"/>
        <v>0.003984404955</v>
      </c>
      <c r="D1564" s="32"/>
      <c r="E1564" s="118">
        <f t="shared" si="2"/>
        <v>0</v>
      </c>
    </row>
    <row r="1565">
      <c r="A1565" s="119">
        <f t="shared" si="3"/>
        <v>1564</v>
      </c>
      <c r="B1565" s="50">
        <v>16188.0</v>
      </c>
      <c r="C1565" s="117">
        <f t="shared" si="1"/>
        <v>0.00398391275</v>
      </c>
      <c r="D1565" s="32"/>
      <c r="E1565" s="118">
        <f t="shared" si="2"/>
        <v>0</v>
      </c>
    </row>
    <row r="1566">
      <c r="A1566" s="119">
        <f t="shared" si="3"/>
        <v>1565</v>
      </c>
      <c r="B1566" s="50">
        <v>16170.0</v>
      </c>
      <c r="C1566" s="117">
        <f t="shared" si="1"/>
        <v>0.003979482899</v>
      </c>
      <c r="D1566" s="32"/>
      <c r="E1566" s="118">
        <f t="shared" si="2"/>
        <v>0</v>
      </c>
    </row>
    <row r="1567">
      <c r="A1567" s="119">
        <f t="shared" si="3"/>
        <v>1566</v>
      </c>
      <c r="B1567" s="50">
        <v>16148.0</v>
      </c>
      <c r="C1567" s="117">
        <f t="shared" si="1"/>
        <v>0.003974068636</v>
      </c>
      <c r="D1567" s="32"/>
      <c r="E1567" s="118">
        <f t="shared" si="2"/>
        <v>0</v>
      </c>
    </row>
    <row r="1568">
      <c r="A1568" s="119">
        <f t="shared" si="3"/>
        <v>1567</v>
      </c>
      <c r="B1568" s="50">
        <v>16143.0</v>
      </c>
      <c r="C1568" s="117">
        <f t="shared" si="1"/>
        <v>0.003972838122</v>
      </c>
      <c r="D1568" s="32"/>
      <c r="E1568" s="118">
        <f t="shared" si="2"/>
        <v>0</v>
      </c>
    </row>
    <row r="1569">
      <c r="A1569" s="119">
        <f t="shared" si="3"/>
        <v>1568</v>
      </c>
      <c r="B1569" s="50">
        <v>16113.0</v>
      </c>
      <c r="C1569" s="117">
        <f t="shared" si="1"/>
        <v>0.003965455037</v>
      </c>
      <c r="D1569" s="32"/>
      <c r="E1569" s="118">
        <f t="shared" si="2"/>
        <v>0</v>
      </c>
    </row>
    <row r="1570">
      <c r="A1570" s="119">
        <f t="shared" si="3"/>
        <v>1569</v>
      </c>
      <c r="B1570" s="50">
        <v>16106.0</v>
      </c>
      <c r="C1570" s="117">
        <f t="shared" si="1"/>
        <v>0.003963732317</v>
      </c>
      <c r="D1570" s="32"/>
      <c r="E1570" s="118">
        <f t="shared" si="2"/>
        <v>0</v>
      </c>
    </row>
    <row r="1571">
      <c r="A1571" s="119">
        <f t="shared" si="3"/>
        <v>1570</v>
      </c>
      <c r="B1571" s="50">
        <v>16106.0</v>
      </c>
      <c r="C1571" s="117">
        <f t="shared" si="1"/>
        <v>0.003963732317</v>
      </c>
      <c r="D1571" s="32"/>
      <c r="E1571" s="118">
        <f t="shared" si="2"/>
        <v>0</v>
      </c>
    </row>
    <row r="1572">
      <c r="A1572" s="119">
        <f t="shared" si="3"/>
        <v>1571</v>
      </c>
      <c r="B1572" s="50">
        <v>16090.0</v>
      </c>
      <c r="C1572" s="117">
        <f t="shared" si="1"/>
        <v>0.003959794671</v>
      </c>
      <c r="D1572" s="32"/>
      <c r="E1572" s="118">
        <f t="shared" si="2"/>
        <v>0</v>
      </c>
    </row>
    <row r="1573">
      <c r="A1573" s="119">
        <f t="shared" si="3"/>
        <v>1572</v>
      </c>
      <c r="B1573" s="50">
        <v>16088.0</v>
      </c>
      <c r="C1573" s="117">
        <f t="shared" si="1"/>
        <v>0.003959302466</v>
      </c>
      <c r="D1573" s="32"/>
      <c r="E1573" s="118">
        <f t="shared" si="2"/>
        <v>0</v>
      </c>
    </row>
    <row r="1574">
      <c r="A1574" s="119">
        <f t="shared" si="3"/>
        <v>1573</v>
      </c>
      <c r="B1574" s="50">
        <v>16063.0</v>
      </c>
      <c r="C1574" s="117">
        <f t="shared" si="1"/>
        <v>0.003953149895</v>
      </c>
      <c r="D1574" s="32"/>
      <c r="E1574" s="118">
        <f t="shared" si="2"/>
        <v>0</v>
      </c>
    </row>
    <row r="1575">
      <c r="A1575" s="119">
        <f t="shared" si="3"/>
        <v>1574</v>
      </c>
      <c r="B1575" s="50">
        <v>16030.0</v>
      </c>
      <c r="C1575" s="117">
        <f t="shared" si="1"/>
        <v>0.003945028501</v>
      </c>
      <c r="D1575" s="32"/>
      <c r="E1575" s="118">
        <f t="shared" si="2"/>
        <v>0</v>
      </c>
    </row>
    <row r="1576">
      <c r="A1576" s="119">
        <f t="shared" si="3"/>
        <v>1575</v>
      </c>
      <c r="B1576" s="50">
        <v>15983.0</v>
      </c>
      <c r="C1576" s="117">
        <f t="shared" si="1"/>
        <v>0.003933461668</v>
      </c>
      <c r="D1576" s="32"/>
      <c r="E1576" s="118">
        <f t="shared" si="2"/>
        <v>0</v>
      </c>
    </row>
    <row r="1577">
      <c r="A1577" s="119">
        <f t="shared" si="3"/>
        <v>1576</v>
      </c>
      <c r="B1577" s="50">
        <v>15966.0</v>
      </c>
      <c r="C1577" s="117">
        <f t="shared" si="1"/>
        <v>0.00392927792</v>
      </c>
      <c r="D1577" s="32"/>
      <c r="E1577" s="118">
        <f t="shared" si="2"/>
        <v>0</v>
      </c>
    </row>
    <row r="1578">
      <c r="A1578" s="119">
        <f t="shared" si="3"/>
        <v>1577</v>
      </c>
      <c r="B1578" s="50">
        <v>15955.0</v>
      </c>
      <c r="C1578" s="117">
        <f t="shared" si="1"/>
        <v>0.003926570788</v>
      </c>
      <c r="D1578" s="32"/>
      <c r="E1578" s="118">
        <f t="shared" si="2"/>
        <v>0</v>
      </c>
    </row>
    <row r="1579">
      <c r="A1579" s="119">
        <f t="shared" si="3"/>
        <v>1578</v>
      </c>
      <c r="B1579" s="50">
        <v>15947.0</v>
      </c>
      <c r="C1579" s="117">
        <f t="shared" si="1"/>
        <v>0.003924601966</v>
      </c>
      <c r="D1579" s="32"/>
      <c r="E1579" s="118">
        <f t="shared" si="2"/>
        <v>0</v>
      </c>
    </row>
    <row r="1580">
      <c r="A1580" s="119">
        <f t="shared" si="3"/>
        <v>1579</v>
      </c>
      <c r="B1580" s="50">
        <v>15940.0</v>
      </c>
      <c r="C1580" s="117">
        <f t="shared" si="1"/>
        <v>0.003922879246</v>
      </c>
      <c r="D1580" s="32"/>
      <c r="E1580" s="118">
        <f t="shared" si="2"/>
        <v>0</v>
      </c>
    </row>
    <row r="1581">
      <c r="A1581" s="119">
        <f t="shared" si="3"/>
        <v>1580</v>
      </c>
      <c r="B1581" s="50">
        <v>15933.0</v>
      </c>
      <c r="C1581" s="117">
        <f t="shared" si="1"/>
        <v>0.003921156526</v>
      </c>
      <c r="D1581" s="32"/>
      <c r="E1581" s="118">
        <f t="shared" si="2"/>
        <v>0</v>
      </c>
    </row>
    <row r="1582">
      <c r="A1582" s="119">
        <f t="shared" si="3"/>
        <v>1581</v>
      </c>
      <c r="B1582" s="50">
        <v>15932.0</v>
      </c>
      <c r="C1582" s="117">
        <f t="shared" si="1"/>
        <v>0.003920910423</v>
      </c>
      <c r="D1582" s="32"/>
      <c r="E1582" s="118">
        <f t="shared" si="2"/>
        <v>0</v>
      </c>
    </row>
    <row r="1583">
      <c r="A1583" s="119">
        <f t="shared" si="3"/>
        <v>1582</v>
      </c>
      <c r="B1583" s="50">
        <v>15928.0</v>
      </c>
      <c r="C1583" s="117">
        <f t="shared" si="1"/>
        <v>0.003919926012</v>
      </c>
      <c r="D1583" s="32"/>
      <c r="E1583" s="118">
        <f t="shared" si="2"/>
        <v>0</v>
      </c>
    </row>
    <row r="1584">
      <c r="A1584" s="119">
        <f t="shared" si="3"/>
        <v>1583</v>
      </c>
      <c r="B1584" s="50">
        <v>15921.0</v>
      </c>
      <c r="C1584" s="117">
        <f t="shared" si="1"/>
        <v>0.003918203292</v>
      </c>
      <c r="D1584" s="32"/>
      <c r="E1584" s="118">
        <f t="shared" si="2"/>
        <v>0</v>
      </c>
    </row>
    <row r="1585">
      <c r="A1585" s="119">
        <f t="shared" si="3"/>
        <v>1584</v>
      </c>
      <c r="B1585" s="50">
        <v>15881.0</v>
      </c>
      <c r="C1585" s="117">
        <f t="shared" si="1"/>
        <v>0.003908359178</v>
      </c>
      <c r="D1585" s="32"/>
      <c r="E1585" s="118">
        <f t="shared" si="2"/>
        <v>0</v>
      </c>
    </row>
    <row r="1586">
      <c r="A1586" s="119">
        <f t="shared" si="3"/>
        <v>1585</v>
      </c>
      <c r="B1586" s="50">
        <v>15880.0</v>
      </c>
      <c r="C1586" s="117">
        <f t="shared" si="1"/>
        <v>0.003908113075</v>
      </c>
      <c r="D1586" s="32"/>
      <c r="E1586" s="118">
        <f t="shared" si="2"/>
        <v>0</v>
      </c>
    </row>
    <row r="1587">
      <c r="A1587" s="119">
        <f t="shared" si="3"/>
        <v>1586</v>
      </c>
      <c r="B1587" s="50">
        <v>15875.0</v>
      </c>
      <c r="C1587" s="117">
        <f t="shared" si="1"/>
        <v>0.003906882561</v>
      </c>
      <c r="D1587" s="32"/>
      <c r="E1587" s="118">
        <f t="shared" si="2"/>
        <v>0</v>
      </c>
    </row>
    <row r="1588">
      <c r="A1588" s="119">
        <f t="shared" si="3"/>
        <v>1587</v>
      </c>
      <c r="B1588" s="50">
        <v>15875.0</v>
      </c>
      <c r="C1588" s="117">
        <f t="shared" si="1"/>
        <v>0.003906882561</v>
      </c>
      <c r="D1588" s="32"/>
      <c r="E1588" s="118">
        <f t="shared" si="2"/>
        <v>0</v>
      </c>
    </row>
    <row r="1589">
      <c r="A1589" s="119">
        <f t="shared" si="3"/>
        <v>1588</v>
      </c>
      <c r="B1589" s="23">
        <v>15861.0</v>
      </c>
      <c r="C1589" s="117">
        <f t="shared" si="1"/>
        <v>0.003903437121</v>
      </c>
      <c r="D1589" s="32"/>
      <c r="E1589" s="118">
        <f t="shared" si="2"/>
        <v>0</v>
      </c>
    </row>
    <row r="1590">
      <c r="A1590" s="119">
        <f t="shared" si="3"/>
        <v>1589</v>
      </c>
      <c r="B1590" s="50">
        <v>15860.0</v>
      </c>
      <c r="C1590" s="117">
        <f t="shared" si="1"/>
        <v>0.003903191019</v>
      </c>
      <c r="D1590" s="32"/>
      <c r="E1590" s="118">
        <f t="shared" si="2"/>
        <v>0</v>
      </c>
    </row>
    <row r="1591">
      <c r="A1591" s="119">
        <f t="shared" si="3"/>
        <v>1590</v>
      </c>
      <c r="B1591" s="50">
        <v>15832.0</v>
      </c>
      <c r="C1591" s="117">
        <f t="shared" si="1"/>
        <v>0.003896300139</v>
      </c>
      <c r="D1591" s="32"/>
      <c r="E1591" s="118">
        <f t="shared" si="2"/>
        <v>0</v>
      </c>
    </row>
    <row r="1592">
      <c r="A1592" s="119">
        <f t="shared" si="3"/>
        <v>1591</v>
      </c>
      <c r="B1592" s="50">
        <v>15801.0</v>
      </c>
      <c r="C1592" s="117">
        <f t="shared" si="1"/>
        <v>0.003888670951</v>
      </c>
      <c r="D1592" s="32"/>
      <c r="E1592" s="118">
        <f t="shared" si="2"/>
        <v>0</v>
      </c>
    </row>
    <row r="1593">
      <c r="A1593" s="119">
        <f t="shared" si="3"/>
        <v>1592</v>
      </c>
      <c r="B1593" s="50">
        <v>15791.0</v>
      </c>
      <c r="C1593" s="117">
        <f t="shared" si="1"/>
        <v>0.003886209923</v>
      </c>
      <c r="D1593" s="32"/>
      <c r="E1593" s="118">
        <f t="shared" si="2"/>
        <v>0</v>
      </c>
    </row>
    <row r="1594">
      <c r="A1594" s="119">
        <f t="shared" si="3"/>
        <v>1593</v>
      </c>
      <c r="B1594" s="50">
        <v>15784.0</v>
      </c>
      <c r="C1594" s="117">
        <f t="shared" si="1"/>
        <v>0.003884487203</v>
      </c>
      <c r="D1594" s="32"/>
      <c r="E1594" s="118">
        <f t="shared" si="2"/>
        <v>0</v>
      </c>
    </row>
    <row r="1595">
      <c r="A1595" s="119">
        <f t="shared" si="3"/>
        <v>1594</v>
      </c>
      <c r="B1595" s="50">
        <v>15762.0</v>
      </c>
      <c r="C1595" s="117">
        <f t="shared" si="1"/>
        <v>0.00387907294</v>
      </c>
      <c r="D1595" s="32"/>
      <c r="E1595" s="118">
        <f t="shared" si="2"/>
        <v>0</v>
      </c>
    </row>
    <row r="1596">
      <c r="A1596" s="119">
        <f t="shared" si="3"/>
        <v>1595</v>
      </c>
      <c r="B1596" s="50">
        <v>15761.0</v>
      </c>
      <c r="C1596" s="117">
        <f t="shared" si="1"/>
        <v>0.003878826838</v>
      </c>
      <c r="D1596" s="32"/>
      <c r="E1596" s="118">
        <f t="shared" si="2"/>
        <v>0</v>
      </c>
    </row>
    <row r="1597">
      <c r="A1597" s="119">
        <f t="shared" si="3"/>
        <v>1596</v>
      </c>
      <c r="B1597" s="50">
        <v>15749.0</v>
      </c>
      <c r="C1597" s="117">
        <f t="shared" si="1"/>
        <v>0.003875873604</v>
      </c>
      <c r="D1597" s="32"/>
      <c r="E1597" s="118">
        <f t="shared" si="2"/>
        <v>0</v>
      </c>
    </row>
    <row r="1598">
      <c r="A1598" s="119">
        <f t="shared" si="3"/>
        <v>1597</v>
      </c>
      <c r="B1598" s="50">
        <v>15716.0</v>
      </c>
      <c r="C1598" s="117">
        <f t="shared" si="1"/>
        <v>0.00386775221</v>
      </c>
      <c r="D1598" s="32"/>
      <c r="E1598" s="118">
        <f t="shared" si="2"/>
        <v>0</v>
      </c>
    </row>
    <row r="1599">
      <c r="A1599" s="119">
        <f t="shared" si="3"/>
        <v>1598</v>
      </c>
      <c r="B1599" s="50">
        <v>15703.0</v>
      </c>
      <c r="C1599" s="117">
        <f t="shared" si="1"/>
        <v>0.003864552873</v>
      </c>
      <c r="D1599" s="32"/>
      <c r="E1599" s="118">
        <f t="shared" si="2"/>
        <v>0</v>
      </c>
    </row>
    <row r="1600">
      <c r="A1600" s="119">
        <f t="shared" si="3"/>
        <v>1599</v>
      </c>
      <c r="B1600" s="50">
        <v>15697.0</v>
      </c>
      <c r="C1600" s="117">
        <f t="shared" si="1"/>
        <v>0.003863076256</v>
      </c>
      <c r="D1600" s="32"/>
      <c r="E1600" s="118">
        <f t="shared" si="2"/>
        <v>0</v>
      </c>
    </row>
    <row r="1601">
      <c r="A1601" s="119">
        <f t="shared" si="3"/>
        <v>1600</v>
      </c>
      <c r="B1601" s="50">
        <v>15686.0</v>
      </c>
      <c r="C1601" s="117">
        <f t="shared" si="1"/>
        <v>0.003860369125</v>
      </c>
      <c r="D1601" s="32"/>
      <c r="E1601" s="118">
        <f t="shared" si="2"/>
        <v>0</v>
      </c>
    </row>
    <row r="1602">
      <c r="A1602" s="119">
        <f t="shared" si="3"/>
        <v>1601</v>
      </c>
      <c r="B1602" s="50">
        <v>15683.0</v>
      </c>
      <c r="C1602" s="117">
        <f t="shared" si="1"/>
        <v>0.003859630816</v>
      </c>
      <c r="D1602" s="32"/>
      <c r="E1602" s="118">
        <f t="shared" si="2"/>
        <v>0</v>
      </c>
    </row>
    <row r="1603">
      <c r="A1603" s="119">
        <f t="shared" si="3"/>
        <v>1602</v>
      </c>
      <c r="B1603" s="50">
        <v>15646.0</v>
      </c>
      <c r="C1603" s="117">
        <f t="shared" si="1"/>
        <v>0.003850525011</v>
      </c>
      <c r="D1603" s="32"/>
      <c r="E1603" s="118">
        <f t="shared" si="2"/>
        <v>0</v>
      </c>
    </row>
    <row r="1604">
      <c r="A1604" s="119">
        <f t="shared" si="3"/>
        <v>1603</v>
      </c>
      <c r="B1604" s="50">
        <v>15611.0</v>
      </c>
      <c r="C1604" s="117">
        <f t="shared" si="1"/>
        <v>0.003841911412</v>
      </c>
      <c r="D1604" s="32"/>
      <c r="E1604" s="118">
        <f t="shared" si="2"/>
        <v>0</v>
      </c>
    </row>
    <row r="1605">
      <c r="A1605" s="119">
        <f t="shared" si="3"/>
        <v>1604</v>
      </c>
      <c r="B1605" s="50">
        <v>15600.0</v>
      </c>
      <c r="C1605" s="117">
        <f t="shared" si="1"/>
        <v>0.003839204281</v>
      </c>
      <c r="D1605" s="32"/>
      <c r="E1605" s="118">
        <f t="shared" si="2"/>
        <v>0</v>
      </c>
    </row>
    <row r="1606">
      <c r="A1606" s="119">
        <f t="shared" si="3"/>
        <v>1605</v>
      </c>
      <c r="B1606" s="50">
        <v>15592.0</v>
      </c>
      <c r="C1606" s="117">
        <f t="shared" si="1"/>
        <v>0.003837235458</v>
      </c>
      <c r="D1606" s="32"/>
      <c r="E1606" s="118">
        <f t="shared" si="2"/>
        <v>0</v>
      </c>
    </row>
    <row r="1607">
      <c r="A1607" s="119">
        <f t="shared" si="3"/>
        <v>1606</v>
      </c>
      <c r="B1607" s="50">
        <v>15589.0</v>
      </c>
      <c r="C1607" s="117">
        <f t="shared" si="1"/>
        <v>0.003836497149</v>
      </c>
      <c r="D1607" s="32"/>
      <c r="E1607" s="118">
        <f t="shared" si="2"/>
        <v>0</v>
      </c>
    </row>
    <row r="1608">
      <c r="A1608" s="119">
        <f t="shared" si="3"/>
        <v>1607</v>
      </c>
      <c r="B1608" s="50">
        <v>15585.0</v>
      </c>
      <c r="C1608" s="117">
        <f t="shared" si="1"/>
        <v>0.003835512738</v>
      </c>
      <c r="D1608" s="32"/>
      <c r="E1608" s="118">
        <f t="shared" si="2"/>
        <v>0</v>
      </c>
    </row>
    <row r="1609">
      <c r="A1609" s="119">
        <f t="shared" si="3"/>
        <v>1608</v>
      </c>
      <c r="B1609" s="50">
        <v>15577.0</v>
      </c>
      <c r="C1609" s="117">
        <f t="shared" si="1"/>
        <v>0.003833543915</v>
      </c>
      <c r="D1609" s="32"/>
      <c r="E1609" s="118">
        <f t="shared" si="2"/>
        <v>0</v>
      </c>
    </row>
    <row r="1610">
      <c r="A1610" s="119">
        <f t="shared" si="3"/>
        <v>1609</v>
      </c>
      <c r="B1610" s="50">
        <v>15558.0</v>
      </c>
      <c r="C1610" s="117">
        <f t="shared" si="1"/>
        <v>0.003828867961</v>
      </c>
      <c r="D1610" s="32"/>
      <c r="E1610" s="118">
        <f t="shared" si="2"/>
        <v>0</v>
      </c>
    </row>
    <row r="1611">
      <c r="A1611" s="119">
        <f t="shared" si="3"/>
        <v>1610</v>
      </c>
      <c r="B1611" s="23">
        <v>15556.0</v>
      </c>
      <c r="C1611" s="117">
        <f t="shared" si="1"/>
        <v>0.003828375756</v>
      </c>
      <c r="D1611" s="32"/>
      <c r="E1611" s="118">
        <f t="shared" si="2"/>
        <v>0</v>
      </c>
    </row>
    <row r="1612">
      <c r="A1612" s="119">
        <f t="shared" si="3"/>
        <v>1611</v>
      </c>
      <c r="B1612" s="50">
        <v>15532.0</v>
      </c>
      <c r="C1612" s="117">
        <f t="shared" si="1"/>
        <v>0.003822469288</v>
      </c>
      <c r="D1612" s="32"/>
      <c r="E1612" s="118">
        <f t="shared" si="2"/>
        <v>0</v>
      </c>
    </row>
    <row r="1613">
      <c r="A1613" s="119">
        <f t="shared" si="3"/>
        <v>1612</v>
      </c>
      <c r="B1613" s="50">
        <v>15527.0</v>
      </c>
      <c r="C1613" s="117">
        <f t="shared" si="1"/>
        <v>0.003821238773</v>
      </c>
      <c r="D1613" s="32"/>
      <c r="E1613" s="118">
        <f t="shared" si="2"/>
        <v>0</v>
      </c>
    </row>
    <row r="1614">
      <c r="A1614" s="119">
        <f t="shared" si="3"/>
        <v>1613</v>
      </c>
      <c r="B1614" s="50">
        <v>15512.0</v>
      </c>
      <c r="C1614" s="117">
        <f t="shared" si="1"/>
        <v>0.003817547231</v>
      </c>
      <c r="D1614" s="32"/>
      <c r="E1614" s="118">
        <f t="shared" si="2"/>
        <v>0</v>
      </c>
    </row>
    <row r="1615">
      <c r="A1615" s="119">
        <f t="shared" si="3"/>
        <v>1614</v>
      </c>
      <c r="B1615" s="50">
        <v>15509.0</v>
      </c>
      <c r="C1615" s="117">
        <f t="shared" si="1"/>
        <v>0.003816808922</v>
      </c>
      <c r="D1615" s="32"/>
      <c r="E1615" s="118">
        <f t="shared" si="2"/>
        <v>0</v>
      </c>
    </row>
    <row r="1616">
      <c r="A1616" s="119">
        <f t="shared" si="3"/>
        <v>1615</v>
      </c>
      <c r="B1616" s="50">
        <v>15496.0</v>
      </c>
      <c r="C1616" s="117">
        <f t="shared" si="1"/>
        <v>0.003813609585</v>
      </c>
      <c r="D1616" s="32"/>
      <c r="E1616" s="118">
        <f t="shared" si="2"/>
        <v>0</v>
      </c>
    </row>
    <row r="1617">
      <c r="A1617" s="119">
        <f t="shared" si="3"/>
        <v>1616</v>
      </c>
      <c r="B1617" s="50">
        <v>15473.0</v>
      </c>
      <c r="C1617" s="117">
        <f t="shared" si="1"/>
        <v>0.00380794922</v>
      </c>
      <c r="D1617" s="32"/>
      <c r="E1617" s="118">
        <f t="shared" si="2"/>
        <v>0</v>
      </c>
    </row>
    <row r="1618">
      <c r="A1618" s="119">
        <f t="shared" si="3"/>
        <v>1617</v>
      </c>
      <c r="B1618" s="50">
        <v>15469.0</v>
      </c>
      <c r="C1618" s="117">
        <f t="shared" si="1"/>
        <v>0.003806964809</v>
      </c>
      <c r="D1618" s="32"/>
      <c r="E1618" s="118">
        <f t="shared" si="2"/>
        <v>0</v>
      </c>
    </row>
    <row r="1619">
      <c r="A1619" s="119">
        <f t="shared" si="3"/>
        <v>1618</v>
      </c>
      <c r="B1619" s="50">
        <v>15466.0</v>
      </c>
      <c r="C1619" s="117">
        <f t="shared" si="1"/>
        <v>0.0038062265</v>
      </c>
      <c r="D1619" s="32"/>
      <c r="E1619" s="118">
        <f t="shared" si="2"/>
        <v>0</v>
      </c>
    </row>
    <row r="1620">
      <c r="A1620" s="119">
        <f t="shared" si="3"/>
        <v>1619</v>
      </c>
      <c r="B1620" s="50">
        <v>15447.0</v>
      </c>
      <c r="C1620" s="117">
        <f t="shared" si="1"/>
        <v>0.003801550546</v>
      </c>
      <c r="D1620" s="32"/>
      <c r="E1620" s="118">
        <f t="shared" si="2"/>
        <v>0</v>
      </c>
    </row>
    <row r="1621">
      <c r="A1621" s="119">
        <f t="shared" si="3"/>
        <v>1620</v>
      </c>
      <c r="B1621" s="50">
        <v>15433.0</v>
      </c>
      <c r="C1621" s="117">
        <f t="shared" si="1"/>
        <v>0.003798105107</v>
      </c>
      <c r="D1621" s="32"/>
      <c r="E1621" s="118">
        <f t="shared" si="2"/>
        <v>0</v>
      </c>
    </row>
    <row r="1622">
      <c r="A1622" s="119">
        <f t="shared" si="3"/>
        <v>1621</v>
      </c>
      <c r="B1622" s="50">
        <v>15413.0</v>
      </c>
      <c r="C1622" s="117">
        <f t="shared" si="1"/>
        <v>0.00379318305</v>
      </c>
      <c r="D1622" s="32"/>
      <c r="E1622" s="118">
        <f t="shared" si="2"/>
        <v>0</v>
      </c>
    </row>
    <row r="1623">
      <c r="A1623" s="119">
        <f t="shared" si="3"/>
        <v>1622</v>
      </c>
      <c r="B1623" s="50">
        <v>15410.0</v>
      </c>
      <c r="C1623" s="117">
        <f t="shared" si="1"/>
        <v>0.003792444741</v>
      </c>
      <c r="D1623" s="32"/>
      <c r="E1623" s="118">
        <f t="shared" si="2"/>
        <v>0</v>
      </c>
    </row>
    <row r="1624">
      <c r="A1624" s="119">
        <f t="shared" si="3"/>
        <v>1623</v>
      </c>
      <c r="B1624" s="50">
        <v>15402.0</v>
      </c>
      <c r="C1624" s="117">
        <f t="shared" si="1"/>
        <v>0.003790475919</v>
      </c>
      <c r="D1624" s="32"/>
      <c r="E1624" s="118">
        <f t="shared" si="2"/>
        <v>0</v>
      </c>
    </row>
    <row r="1625">
      <c r="A1625" s="119">
        <f t="shared" si="3"/>
        <v>1624</v>
      </c>
      <c r="B1625" s="50">
        <v>15389.0</v>
      </c>
      <c r="C1625" s="117">
        <f t="shared" si="1"/>
        <v>0.003787276582</v>
      </c>
      <c r="D1625" s="32"/>
      <c r="E1625" s="118">
        <f t="shared" si="2"/>
        <v>0</v>
      </c>
    </row>
    <row r="1626">
      <c r="A1626" s="119">
        <f t="shared" si="3"/>
        <v>1625</v>
      </c>
      <c r="B1626" s="50">
        <v>15374.0</v>
      </c>
      <c r="C1626" s="117">
        <f t="shared" si="1"/>
        <v>0.003783585039</v>
      </c>
      <c r="D1626" s="32"/>
      <c r="E1626" s="118">
        <f t="shared" si="2"/>
        <v>0</v>
      </c>
    </row>
    <row r="1627">
      <c r="A1627" s="119">
        <f t="shared" si="3"/>
        <v>1626</v>
      </c>
      <c r="B1627" s="50">
        <v>15373.0</v>
      </c>
      <c r="C1627" s="117">
        <f t="shared" si="1"/>
        <v>0.003783338936</v>
      </c>
      <c r="D1627" s="32"/>
      <c r="E1627" s="118">
        <f t="shared" si="2"/>
        <v>0</v>
      </c>
    </row>
    <row r="1628">
      <c r="A1628" s="119">
        <f t="shared" si="3"/>
        <v>1627</v>
      </c>
      <c r="B1628" s="50">
        <v>15367.0</v>
      </c>
      <c r="C1628" s="117">
        <f t="shared" si="1"/>
        <v>0.003781862319</v>
      </c>
      <c r="D1628" s="32"/>
      <c r="E1628" s="118">
        <f t="shared" si="2"/>
        <v>0</v>
      </c>
    </row>
    <row r="1629">
      <c r="A1629" s="119">
        <f t="shared" si="3"/>
        <v>1628</v>
      </c>
      <c r="B1629" s="50">
        <v>15358.0</v>
      </c>
      <c r="C1629" s="117">
        <f t="shared" si="1"/>
        <v>0.003779647394</v>
      </c>
      <c r="D1629" s="32"/>
      <c r="E1629" s="118">
        <f t="shared" si="2"/>
        <v>0</v>
      </c>
    </row>
    <row r="1630">
      <c r="A1630" s="119">
        <f t="shared" si="3"/>
        <v>1629</v>
      </c>
      <c r="B1630" s="50">
        <v>15358.0</v>
      </c>
      <c r="C1630" s="117">
        <f t="shared" si="1"/>
        <v>0.003779647394</v>
      </c>
      <c r="D1630" s="32"/>
      <c r="E1630" s="118">
        <f t="shared" si="2"/>
        <v>0</v>
      </c>
    </row>
    <row r="1631">
      <c r="A1631" s="119">
        <f t="shared" si="3"/>
        <v>1630</v>
      </c>
      <c r="B1631" s="50">
        <v>15349.0</v>
      </c>
      <c r="C1631" s="117">
        <f t="shared" si="1"/>
        <v>0.003777432468</v>
      </c>
      <c r="D1631" s="32"/>
      <c r="E1631" s="118">
        <f t="shared" si="2"/>
        <v>0</v>
      </c>
    </row>
    <row r="1632">
      <c r="A1632" s="119">
        <f t="shared" si="3"/>
        <v>1631</v>
      </c>
      <c r="B1632" s="50">
        <v>15304.0</v>
      </c>
      <c r="C1632" s="117">
        <f t="shared" si="1"/>
        <v>0.00376635784</v>
      </c>
      <c r="D1632" s="32"/>
      <c r="E1632" s="118">
        <f t="shared" si="2"/>
        <v>0</v>
      </c>
    </row>
    <row r="1633">
      <c r="A1633" s="119">
        <f t="shared" si="3"/>
        <v>1632</v>
      </c>
      <c r="B1633" s="50">
        <v>15248.0</v>
      </c>
      <c r="C1633" s="117">
        <f t="shared" si="1"/>
        <v>0.003752576081</v>
      </c>
      <c r="D1633" s="32"/>
      <c r="E1633" s="118">
        <f t="shared" si="2"/>
        <v>0</v>
      </c>
    </row>
    <row r="1634">
      <c r="A1634" s="119">
        <f t="shared" si="3"/>
        <v>1633</v>
      </c>
      <c r="B1634" s="50">
        <v>15242.0</v>
      </c>
      <c r="C1634" s="117">
        <f t="shared" si="1"/>
        <v>0.003751099464</v>
      </c>
      <c r="D1634" s="32"/>
      <c r="E1634" s="118">
        <f t="shared" si="2"/>
        <v>0</v>
      </c>
    </row>
    <row r="1635">
      <c r="A1635" s="119">
        <f t="shared" si="3"/>
        <v>1634</v>
      </c>
      <c r="B1635" s="50">
        <v>15227.0</v>
      </c>
      <c r="C1635" s="117">
        <f t="shared" si="1"/>
        <v>0.003747407922</v>
      </c>
      <c r="D1635" s="32"/>
      <c r="E1635" s="118">
        <f t="shared" si="2"/>
        <v>0</v>
      </c>
    </row>
    <row r="1636">
      <c r="A1636" s="119">
        <f t="shared" si="3"/>
        <v>1635</v>
      </c>
      <c r="B1636" s="50">
        <v>15222.0</v>
      </c>
      <c r="C1636" s="117">
        <f t="shared" si="1"/>
        <v>0.003746177408</v>
      </c>
      <c r="D1636" s="32"/>
      <c r="E1636" s="118">
        <f t="shared" si="2"/>
        <v>0</v>
      </c>
    </row>
    <row r="1637">
      <c r="A1637" s="119">
        <f t="shared" si="3"/>
        <v>1636</v>
      </c>
      <c r="B1637" s="50">
        <v>15206.0</v>
      </c>
      <c r="C1637" s="117">
        <f t="shared" si="1"/>
        <v>0.003742239762</v>
      </c>
      <c r="D1637" s="32"/>
      <c r="E1637" s="118">
        <f t="shared" si="2"/>
        <v>0</v>
      </c>
    </row>
    <row r="1638">
      <c r="A1638" s="119">
        <f t="shared" si="3"/>
        <v>1637</v>
      </c>
      <c r="B1638" s="50">
        <v>15202.0</v>
      </c>
      <c r="C1638" s="117">
        <f t="shared" si="1"/>
        <v>0.003741255351</v>
      </c>
      <c r="D1638" s="32"/>
      <c r="E1638" s="118">
        <f t="shared" si="2"/>
        <v>0</v>
      </c>
    </row>
    <row r="1639">
      <c r="A1639" s="119">
        <f t="shared" si="3"/>
        <v>1638</v>
      </c>
      <c r="B1639" s="50">
        <v>15186.0</v>
      </c>
      <c r="C1639" s="117">
        <f t="shared" si="1"/>
        <v>0.003737317705</v>
      </c>
      <c r="D1639" s="32"/>
      <c r="E1639" s="118">
        <f t="shared" si="2"/>
        <v>0</v>
      </c>
    </row>
    <row r="1640">
      <c r="A1640" s="119">
        <f t="shared" si="3"/>
        <v>1639</v>
      </c>
      <c r="B1640" s="50">
        <v>15145.0</v>
      </c>
      <c r="C1640" s="117">
        <f t="shared" si="1"/>
        <v>0.003727227489</v>
      </c>
      <c r="D1640" s="32"/>
      <c r="E1640" s="118">
        <f t="shared" si="2"/>
        <v>0</v>
      </c>
    </row>
    <row r="1641">
      <c r="A1641" s="119">
        <f t="shared" si="3"/>
        <v>1640</v>
      </c>
      <c r="B1641" s="50">
        <v>15138.0</v>
      </c>
      <c r="C1641" s="117">
        <f t="shared" si="1"/>
        <v>0.003725504769</v>
      </c>
      <c r="D1641" s="32"/>
      <c r="E1641" s="118">
        <f t="shared" si="2"/>
        <v>0</v>
      </c>
    </row>
    <row r="1642">
      <c r="A1642" s="119">
        <f t="shared" si="3"/>
        <v>1641</v>
      </c>
      <c r="B1642" s="50">
        <v>15135.0</v>
      </c>
      <c r="C1642" s="117">
        <f t="shared" si="1"/>
        <v>0.003724766461</v>
      </c>
      <c r="D1642" s="32"/>
      <c r="E1642" s="118">
        <f t="shared" si="2"/>
        <v>0</v>
      </c>
    </row>
    <row r="1643">
      <c r="A1643" s="119">
        <f t="shared" si="3"/>
        <v>1642</v>
      </c>
      <c r="B1643" s="50">
        <v>15126.0</v>
      </c>
      <c r="C1643" s="117">
        <f t="shared" si="1"/>
        <v>0.003722551535</v>
      </c>
      <c r="D1643" s="32"/>
      <c r="E1643" s="118">
        <f t="shared" si="2"/>
        <v>0</v>
      </c>
    </row>
    <row r="1644">
      <c r="A1644" s="119">
        <f t="shared" si="3"/>
        <v>1643</v>
      </c>
      <c r="B1644" s="50">
        <v>15124.0</v>
      </c>
      <c r="C1644" s="117">
        <f t="shared" si="1"/>
        <v>0.003722059329</v>
      </c>
      <c r="D1644" s="32"/>
      <c r="E1644" s="118">
        <f t="shared" si="2"/>
        <v>0</v>
      </c>
    </row>
    <row r="1645">
      <c r="A1645" s="119">
        <f t="shared" si="3"/>
        <v>1644</v>
      </c>
      <c r="B1645" s="50">
        <v>15119.0</v>
      </c>
      <c r="C1645" s="117">
        <f t="shared" si="1"/>
        <v>0.003720828815</v>
      </c>
      <c r="D1645" s="32"/>
      <c r="E1645" s="118">
        <f t="shared" si="2"/>
        <v>0</v>
      </c>
    </row>
    <row r="1646">
      <c r="A1646" s="119">
        <f t="shared" si="3"/>
        <v>1645</v>
      </c>
      <c r="B1646" s="50">
        <v>15118.0</v>
      </c>
      <c r="C1646" s="117">
        <f t="shared" si="1"/>
        <v>0.003720582712</v>
      </c>
      <c r="D1646" s="32"/>
      <c r="E1646" s="118">
        <f t="shared" si="2"/>
        <v>0</v>
      </c>
    </row>
    <row r="1647">
      <c r="A1647" s="119">
        <f t="shared" si="3"/>
        <v>1646</v>
      </c>
      <c r="B1647" s="50">
        <v>15084.0</v>
      </c>
      <c r="C1647" s="117">
        <f t="shared" si="1"/>
        <v>0.003712215216</v>
      </c>
      <c r="D1647" s="32"/>
      <c r="E1647" s="118">
        <f t="shared" si="2"/>
        <v>0</v>
      </c>
    </row>
    <row r="1648">
      <c r="A1648" s="119">
        <f t="shared" si="3"/>
        <v>1647</v>
      </c>
      <c r="B1648" s="50">
        <v>15082.0</v>
      </c>
      <c r="C1648" s="117">
        <f t="shared" si="1"/>
        <v>0.00371172301</v>
      </c>
      <c r="D1648" s="32"/>
      <c r="E1648" s="118">
        <f t="shared" si="2"/>
        <v>0</v>
      </c>
    </row>
    <row r="1649">
      <c r="A1649" s="119">
        <f t="shared" si="3"/>
        <v>1648</v>
      </c>
      <c r="B1649" s="50">
        <v>15064.0</v>
      </c>
      <c r="C1649" s="117">
        <f t="shared" si="1"/>
        <v>0.003707293159</v>
      </c>
      <c r="D1649" s="32"/>
      <c r="E1649" s="118">
        <f t="shared" si="2"/>
        <v>0</v>
      </c>
    </row>
    <row r="1650">
      <c r="A1650" s="119">
        <f t="shared" si="3"/>
        <v>1649</v>
      </c>
      <c r="B1650" s="50">
        <v>15060.0</v>
      </c>
      <c r="C1650" s="117">
        <f t="shared" si="1"/>
        <v>0.003706308748</v>
      </c>
      <c r="D1650" s="32"/>
      <c r="E1650" s="118">
        <f t="shared" si="2"/>
        <v>0</v>
      </c>
    </row>
    <row r="1651">
      <c r="A1651" s="119">
        <f t="shared" si="3"/>
        <v>1650</v>
      </c>
      <c r="B1651" s="50">
        <v>15010.0</v>
      </c>
      <c r="C1651" s="117">
        <f t="shared" si="1"/>
        <v>0.003694003606</v>
      </c>
      <c r="D1651" s="32"/>
      <c r="E1651" s="118">
        <f t="shared" si="2"/>
        <v>0</v>
      </c>
    </row>
    <row r="1652">
      <c r="A1652" s="119">
        <f t="shared" si="3"/>
        <v>1651</v>
      </c>
      <c r="B1652" s="50">
        <v>15007.0</v>
      </c>
      <c r="C1652" s="117">
        <f t="shared" si="1"/>
        <v>0.003693265297</v>
      </c>
      <c r="D1652" s="32"/>
      <c r="E1652" s="118">
        <f t="shared" si="2"/>
        <v>0</v>
      </c>
    </row>
    <row r="1653">
      <c r="A1653" s="119">
        <f t="shared" si="3"/>
        <v>1652</v>
      </c>
      <c r="B1653" s="50">
        <v>14981.0</v>
      </c>
      <c r="C1653" s="117">
        <f t="shared" si="1"/>
        <v>0.003686866624</v>
      </c>
      <c r="D1653" s="32"/>
      <c r="E1653" s="118">
        <f t="shared" si="2"/>
        <v>0</v>
      </c>
    </row>
    <row r="1654">
      <c r="A1654" s="119">
        <f t="shared" si="3"/>
        <v>1653</v>
      </c>
      <c r="B1654" s="50">
        <v>14937.0</v>
      </c>
      <c r="C1654" s="117">
        <f t="shared" si="1"/>
        <v>0.003676038099</v>
      </c>
      <c r="D1654" s="32"/>
      <c r="E1654" s="118">
        <f t="shared" si="2"/>
        <v>0</v>
      </c>
    </row>
    <row r="1655">
      <c r="A1655" s="119">
        <f t="shared" si="3"/>
        <v>1654</v>
      </c>
      <c r="B1655" s="23">
        <v>14922.0</v>
      </c>
      <c r="C1655" s="117">
        <f t="shared" si="1"/>
        <v>0.003672346556</v>
      </c>
      <c r="D1655" s="32"/>
      <c r="E1655" s="118">
        <f t="shared" si="2"/>
        <v>0</v>
      </c>
    </row>
    <row r="1656">
      <c r="A1656" s="119">
        <f t="shared" si="3"/>
        <v>1655</v>
      </c>
      <c r="B1656" s="50">
        <v>14909.0</v>
      </c>
      <c r="C1656" s="117">
        <f t="shared" si="1"/>
        <v>0.003669147219</v>
      </c>
      <c r="D1656" s="32"/>
      <c r="E1656" s="118">
        <f t="shared" si="2"/>
        <v>0</v>
      </c>
    </row>
    <row r="1657">
      <c r="A1657" s="119">
        <f t="shared" si="3"/>
        <v>1656</v>
      </c>
      <c r="B1657" s="50">
        <v>14905.0</v>
      </c>
      <c r="C1657" s="117">
        <f t="shared" si="1"/>
        <v>0.003668162808</v>
      </c>
      <c r="D1657" s="32"/>
      <c r="E1657" s="118">
        <f t="shared" si="2"/>
        <v>0</v>
      </c>
    </row>
    <row r="1658">
      <c r="A1658" s="119">
        <f t="shared" si="3"/>
        <v>1657</v>
      </c>
      <c r="B1658" s="50">
        <v>14904.0</v>
      </c>
      <c r="C1658" s="117">
        <f t="shared" si="1"/>
        <v>0.003667916705</v>
      </c>
      <c r="D1658" s="32"/>
      <c r="E1658" s="118">
        <f t="shared" si="2"/>
        <v>0</v>
      </c>
    </row>
    <row r="1659">
      <c r="A1659" s="119">
        <f t="shared" si="3"/>
        <v>1658</v>
      </c>
      <c r="B1659" s="50">
        <v>14874.0</v>
      </c>
      <c r="C1659" s="117">
        <f t="shared" si="1"/>
        <v>0.00366053362</v>
      </c>
      <c r="D1659" s="32"/>
      <c r="E1659" s="118">
        <f t="shared" si="2"/>
        <v>0</v>
      </c>
    </row>
    <row r="1660">
      <c r="A1660" s="119">
        <f t="shared" si="3"/>
        <v>1659</v>
      </c>
      <c r="B1660" s="50">
        <v>14873.0</v>
      </c>
      <c r="C1660" s="117">
        <f t="shared" si="1"/>
        <v>0.003660287517</v>
      </c>
      <c r="D1660" s="32"/>
      <c r="E1660" s="118">
        <f t="shared" si="2"/>
        <v>0</v>
      </c>
    </row>
    <row r="1661">
      <c r="A1661" s="119">
        <f t="shared" si="3"/>
        <v>1660</v>
      </c>
      <c r="B1661" s="23">
        <v>14866.0</v>
      </c>
      <c r="C1661" s="117">
        <f t="shared" si="1"/>
        <v>0.003658564797</v>
      </c>
      <c r="D1661" s="32"/>
      <c r="E1661" s="118">
        <f t="shared" si="2"/>
        <v>0</v>
      </c>
    </row>
    <row r="1662">
      <c r="A1662" s="119">
        <f t="shared" si="3"/>
        <v>1661</v>
      </c>
      <c r="B1662" s="23">
        <v>14863.0</v>
      </c>
      <c r="C1662" s="117">
        <f t="shared" si="1"/>
        <v>0.003657826489</v>
      </c>
      <c r="D1662" s="32"/>
      <c r="E1662" s="118">
        <f t="shared" si="2"/>
        <v>0</v>
      </c>
    </row>
    <row r="1663">
      <c r="A1663" s="119">
        <f t="shared" si="3"/>
        <v>1662</v>
      </c>
      <c r="B1663" s="50">
        <v>14847.0</v>
      </c>
      <c r="C1663" s="117">
        <f t="shared" si="1"/>
        <v>0.003653888843</v>
      </c>
      <c r="D1663" s="32"/>
      <c r="E1663" s="118">
        <f t="shared" si="2"/>
        <v>0</v>
      </c>
    </row>
    <row r="1664">
      <c r="A1664" s="119">
        <f t="shared" si="3"/>
        <v>1663</v>
      </c>
      <c r="B1664" s="50">
        <v>14812.0</v>
      </c>
      <c r="C1664" s="117">
        <f t="shared" si="1"/>
        <v>0.003645275244</v>
      </c>
      <c r="D1664" s="32"/>
      <c r="E1664" s="118">
        <f t="shared" si="2"/>
        <v>0</v>
      </c>
    </row>
    <row r="1665">
      <c r="A1665" s="119">
        <f t="shared" si="3"/>
        <v>1664</v>
      </c>
      <c r="B1665" s="50">
        <v>14798.0</v>
      </c>
      <c r="C1665" s="117">
        <f t="shared" si="1"/>
        <v>0.003641829804</v>
      </c>
      <c r="D1665" s="32"/>
      <c r="E1665" s="118">
        <f t="shared" si="2"/>
        <v>0</v>
      </c>
    </row>
    <row r="1666">
      <c r="A1666" s="119">
        <f t="shared" si="3"/>
        <v>1665</v>
      </c>
      <c r="B1666" s="50">
        <v>14766.0</v>
      </c>
      <c r="C1666" s="117">
        <f t="shared" si="1"/>
        <v>0.003633954513</v>
      </c>
      <c r="D1666" s="32"/>
      <c r="E1666" s="118">
        <f t="shared" si="2"/>
        <v>0</v>
      </c>
    </row>
    <row r="1667">
      <c r="A1667" s="119">
        <f t="shared" si="3"/>
        <v>1666</v>
      </c>
      <c r="B1667" s="50">
        <v>14752.0</v>
      </c>
      <c r="C1667" s="117">
        <f t="shared" si="1"/>
        <v>0.003630509074</v>
      </c>
      <c r="D1667" s="32"/>
      <c r="E1667" s="118">
        <f t="shared" si="2"/>
        <v>0</v>
      </c>
    </row>
    <row r="1668">
      <c r="A1668" s="119">
        <f t="shared" si="3"/>
        <v>1667</v>
      </c>
      <c r="B1668" s="50">
        <v>14737.0</v>
      </c>
      <c r="C1668" s="117">
        <f t="shared" si="1"/>
        <v>0.003626817531</v>
      </c>
      <c r="D1668" s="32"/>
      <c r="E1668" s="118">
        <f t="shared" si="2"/>
        <v>0</v>
      </c>
    </row>
    <row r="1669">
      <c r="A1669" s="119">
        <f t="shared" si="3"/>
        <v>1668</v>
      </c>
      <c r="B1669" s="50">
        <v>14735.0</v>
      </c>
      <c r="C1669" s="117">
        <f t="shared" si="1"/>
        <v>0.003626325325</v>
      </c>
      <c r="D1669" s="32"/>
      <c r="E1669" s="118">
        <f t="shared" si="2"/>
        <v>0</v>
      </c>
    </row>
    <row r="1670">
      <c r="A1670" s="119">
        <f t="shared" si="3"/>
        <v>1669</v>
      </c>
      <c r="B1670" s="50">
        <v>14659.0</v>
      </c>
      <c r="C1670" s="117">
        <f t="shared" si="1"/>
        <v>0.00360762151</v>
      </c>
      <c r="D1670" s="32"/>
      <c r="E1670" s="118">
        <f t="shared" si="2"/>
        <v>0</v>
      </c>
    </row>
    <row r="1671">
      <c r="A1671" s="119">
        <f t="shared" si="3"/>
        <v>1670</v>
      </c>
      <c r="B1671" s="50">
        <v>14645.0</v>
      </c>
      <c r="C1671" s="117">
        <f t="shared" si="1"/>
        <v>0.00360417607</v>
      </c>
      <c r="D1671" s="32"/>
      <c r="E1671" s="118">
        <f t="shared" si="2"/>
        <v>0</v>
      </c>
    </row>
    <row r="1672">
      <c r="A1672" s="119">
        <f t="shared" si="3"/>
        <v>1671</v>
      </c>
      <c r="B1672" s="23">
        <v>14635.0</v>
      </c>
      <c r="C1672" s="117">
        <f t="shared" si="1"/>
        <v>0.003601715041</v>
      </c>
      <c r="D1672" s="32"/>
      <c r="E1672" s="118">
        <f t="shared" si="2"/>
        <v>0</v>
      </c>
    </row>
    <row r="1673">
      <c r="A1673" s="119">
        <f t="shared" si="3"/>
        <v>1672</v>
      </c>
      <c r="B1673" s="50">
        <v>14629.0</v>
      </c>
      <c r="C1673" s="117">
        <f t="shared" si="1"/>
        <v>0.003600238424</v>
      </c>
      <c r="D1673" s="32"/>
      <c r="E1673" s="118">
        <f t="shared" si="2"/>
        <v>0</v>
      </c>
    </row>
    <row r="1674">
      <c r="A1674" s="119">
        <f t="shared" si="3"/>
        <v>1673</v>
      </c>
      <c r="B1674" s="50">
        <v>14626.0</v>
      </c>
      <c r="C1674" s="117">
        <f t="shared" si="1"/>
        <v>0.003599500116</v>
      </c>
      <c r="D1674" s="32"/>
      <c r="E1674" s="118">
        <f t="shared" si="2"/>
        <v>0</v>
      </c>
    </row>
    <row r="1675">
      <c r="A1675" s="119">
        <f t="shared" si="3"/>
        <v>1674</v>
      </c>
      <c r="B1675" s="50">
        <v>14588.0</v>
      </c>
      <c r="C1675" s="117">
        <f t="shared" si="1"/>
        <v>0.003590148208</v>
      </c>
      <c r="D1675" s="32"/>
      <c r="E1675" s="118">
        <f t="shared" si="2"/>
        <v>0</v>
      </c>
    </row>
    <row r="1676">
      <c r="A1676" s="119">
        <f t="shared" si="3"/>
        <v>1675</v>
      </c>
      <c r="B1676" s="50">
        <v>14587.0</v>
      </c>
      <c r="C1676" s="117">
        <f t="shared" si="1"/>
        <v>0.003589902105</v>
      </c>
      <c r="D1676" s="32"/>
      <c r="E1676" s="118">
        <f t="shared" si="2"/>
        <v>0</v>
      </c>
    </row>
    <row r="1677">
      <c r="A1677" s="119">
        <f t="shared" si="3"/>
        <v>1676</v>
      </c>
      <c r="B1677" s="50">
        <v>14571.0</v>
      </c>
      <c r="C1677" s="117">
        <f t="shared" si="1"/>
        <v>0.00358596446</v>
      </c>
      <c r="D1677" s="32"/>
      <c r="E1677" s="118">
        <f t="shared" si="2"/>
        <v>0</v>
      </c>
    </row>
    <row r="1678">
      <c r="A1678" s="119">
        <f t="shared" si="3"/>
        <v>1677</v>
      </c>
      <c r="B1678" s="50">
        <v>14562.0</v>
      </c>
      <c r="C1678" s="117">
        <f t="shared" si="1"/>
        <v>0.003583749534</v>
      </c>
      <c r="D1678" s="32"/>
      <c r="E1678" s="118">
        <f t="shared" si="2"/>
        <v>0</v>
      </c>
    </row>
    <row r="1679">
      <c r="A1679" s="119">
        <f t="shared" si="3"/>
        <v>1678</v>
      </c>
      <c r="B1679" s="50">
        <v>14553.0</v>
      </c>
      <c r="C1679" s="117">
        <f t="shared" si="1"/>
        <v>0.003581534609</v>
      </c>
      <c r="D1679" s="32"/>
      <c r="E1679" s="118">
        <f t="shared" si="2"/>
        <v>0</v>
      </c>
    </row>
    <row r="1680">
      <c r="A1680" s="119">
        <f t="shared" si="3"/>
        <v>1679</v>
      </c>
      <c r="B1680" s="50">
        <v>14540.0</v>
      </c>
      <c r="C1680" s="117">
        <f t="shared" si="1"/>
        <v>0.003578335272</v>
      </c>
      <c r="D1680" s="32"/>
      <c r="E1680" s="118">
        <f t="shared" si="2"/>
        <v>0</v>
      </c>
    </row>
    <row r="1681">
      <c r="A1681" s="119">
        <f t="shared" si="3"/>
        <v>1680</v>
      </c>
      <c r="B1681" s="50">
        <v>14531.0</v>
      </c>
      <c r="C1681" s="117">
        <f t="shared" si="1"/>
        <v>0.003576120346</v>
      </c>
      <c r="D1681" s="32"/>
      <c r="E1681" s="118">
        <f t="shared" si="2"/>
        <v>0</v>
      </c>
    </row>
    <row r="1682">
      <c r="A1682" s="119">
        <f t="shared" si="3"/>
        <v>1681</v>
      </c>
      <c r="B1682" s="50">
        <v>14525.0</v>
      </c>
      <c r="C1682" s="117">
        <f t="shared" si="1"/>
        <v>0.003574643729</v>
      </c>
      <c r="D1682" s="32"/>
      <c r="E1682" s="118">
        <f t="shared" si="2"/>
        <v>0</v>
      </c>
    </row>
    <row r="1683">
      <c r="A1683" s="119">
        <f t="shared" si="3"/>
        <v>1682</v>
      </c>
      <c r="B1683" s="50">
        <v>14499.0</v>
      </c>
      <c r="C1683" s="117">
        <f t="shared" si="1"/>
        <v>0.003568245055</v>
      </c>
      <c r="D1683" s="32"/>
      <c r="E1683" s="118">
        <f t="shared" si="2"/>
        <v>0</v>
      </c>
    </row>
    <row r="1684">
      <c r="A1684" s="119">
        <f t="shared" si="3"/>
        <v>1683</v>
      </c>
      <c r="B1684" s="50">
        <v>14479.0</v>
      </c>
      <c r="C1684" s="117">
        <f t="shared" si="1"/>
        <v>0.003563322999</v>
      </c>
      <c r="D1684" s="32"/>
      <c r="E1684" s="118">
        <f t="shared" si="2"/>
        <v>0</v>
      </c>
    </row>
    <row r="1685">
      <c r="A1685" s="119">
        <f t="shared" si="3"/>
        <v>1684</v>
      </c>
      <c r="B1685" s="50">
        <v>14476.0</v>
      </c>
      <c r="C1685" s="117">
        <f t="shared" si="1"/>
        <v>0.00356258469</v>
      </c>
      <c r="D1685" s="32"/>
      <c r="E1685" s="118">
        <f t="shared" si="2"/>
        <v>0</v>
      </c>
    </row>
    <row r="1686">
      <c r="A1686" s="119">
        <f t="shared" si="3"/>
        <v>1685</v>
      </c>
      <c r="B1686" s="50">
        <v>14471.0</v>
      </c>
      <c r="C1686" s="117">
        <f t="shared" si="1"/>
        <v>0.003561354176</v>
      </c>
      <c r="D1686" s="32"/>
      <c r="E1686" s="118">
        <f t="shared" si="2"/>
        <v>0</v>
      </c>
    </row>
    <row r="1687">
      <c r="A1687" s="119">
        <f t="shared" si="3"/>
        <v>1686</v>
      </c>
      <c r="B1687" s="50">
        <v>14412.0</v>
      </c>
      <c r="C1687" s="117">
        <f t="shared" si="1"/>
        <v>0.003546834108</v>
      </c>
      <c r="D1687" s="32"/>
      <c r="E1687" s="118">
        <f t="shared" si="2"/>
        <v>0</v>
      </c>
    </row>
    <row r="1688">
      <c r="A1688" s="119">
        <f t="shared" si="3"/>
        <v>1687</v>
      </c>
      <c r="B1688" s="50">
        <v>14397.0</v>
      </c>
      <c r="C1688" s="117">
        <f t="shared" si="1"/>
        <v>0.003543142566</v>
      </c>
      <c r="D1688" s="32"/>
      <c r="E1688" s="118">
        <f t="shared" si="2"/>
        <v>0</v>
      </c>
    </row>
    <row r="1689">
      <c r="A1689" s="119">
        <f t="shared" si="3"/>
        <v>1688</v>
      </c>
      <c r="B1689" s="50">
        <v>14395.0</v>
      </c>
      <c r="C1689" s="117">
        <f t="shared" si="1"/>
        <v>0.00354265036</v>
      </c>
      <c r="D1689" s="32"/>
      <c r="E1689" s="118">
        <f t="shared" si="2"/>
        <v>0</v>
      </c>
    </row>
    <row r="1690">
      <c r="A1690" s="119">
        <f t="shared" si="3"/>
        <v>1689</v>
      </c>
      <c r="B1690" s="50">
        <v>14377.0</v>
      </c>
      <c r="C1690" s="117">
        <f t="shared" si="1"/>
        <v>0.003538220509</v>
      </c>
      <c r="D1690" s="32"/>
      <c r="E1690" s="118">
        <f t="shared" si="2"/>
        <v>0</v>
      </c>
    </row>
    <row r="1691">
      <c r="A1691" s="119">
        <f t="shared" si="3"/>
        <v>1690</v>
      </c>
      <c r="B1691" s="50">
        <v>14371.0</v>
      </c>
      <c r="C1691" s="117">
        <f t="shared" si="1"/>
        <v>0.003536743892</v>
      </c>
      <c r="D1691" s="32"/>
      <c r="E1691" s="118">
        <f t="shared" si="2"/>
        <v>0</v>
      </c>
    </row>
    <row r="1692">
      <c r="A1692" s="119">
        <f t="shared" si="3"/>
        <v>1691</v>
      </c>
      <c r="B1692" s="50">
        <v>14356.0</v>
      </c>
      <c r="C1692" s="117">
        <f t="shared" si="1"/>
        <v>0.00353305235</v>
      </c>
      <c r="D1692" s="32"/>
      <c r="E1692" s="118">
        <f t="shared" si="2"/>
        <v>0</v>
      </c>
    </row>
    <row r="1693">
      <c r="A1693" s="119">
        <f t="shared" si="3"/>
        <v>1692</v>
      </c>
      <c r="B1693" s="50">
        <v>14352.0</v>
      </c>
      <c r="C1693" s="117">
        <f t="shared" si="1"/>
        <v>0.003532067938</v>
      </c>
      <c r="D1693" s="32"/>
      <c r="E1693" s="118">
        <f t="shared" si="2"/>
        <v>0</v>
      </c>
    </row>
    <row r="1694">
      <c r="A1694" s="119">
        <f t="shared" si="3"/>
        <v>1693</v>
      </c>
      <c r="B1694" s="50">
        <v>14316.0</v>
      </c>
      <c r="C1694" s="117">
        <f t="shared" si="1"/>
        <v>0.003523208236</v>
      </c>
      <c r="D1694" s="32"/>
      <c r="E1694" s="118">
        <f t="shared" si="2"/>
        <v>0</v>
      </c>
    </row>
    <row r="1695">
      <c r="A1695" s="119">
        <f t="shared" si="3"/>
        <v>1694</v>
      </c>
      <c r="B1695" s="50">
        <v>14314.0</v>
      </c>
      <c r="C1695" s="117">
        <f t="shared" si="1"/>
        <v>0.00352271603</v>
      </c>
      <c r="D1695" s="32"/>
      <c r="E1695" s="118">
        <f t="shared" si="2"/>
        <v>0</v>
      </c>
    </row>
    <row r="1696">
      <c r="A1696" s="119">
        <f t="shared" si="3"/>
        <v>1695</v>
      </c>
      <c r="B1696" s="50">
        <v>14268.0</v>
      </c>
      <c r="C1696" s="117">
        <f t="shared" si="1"/>
        <v>0.0035113953</v>
      </c>
      <c r="D1696" s="32"/>
      <c r="E1696" s="118">
        <f t="shared" si="2"/>
        <v>0</v>
      </c>
    </row>
    <row r="1697">
      <c r="A1697" s="119">
        <f t="shared" si="3"/>
        <v>1696</v>
      </c>
      <c r="B1697" s="50">
        <v>14258.0</v>
      </c>
      <c r="C1697" s="117">
        <f t="shared" si="1"/>
        <v>0.003508934271</v>
      </c>
      <c r="D1697" s="32"/>
      <c r="E1697" s="118">
        <f t="shared" si="2"/>
        <v>0</v>
      </c>
    </row>
    <row r="1698">
      <c r="A1698" s="119">
        <f t="shared" si="3"/>
        <v>1697</v>
      </c>
      <c r="B1698" s="50">
        <v>14237.0</v>
      </c>
      <c r="C1698" s="117">
        <f t="shared" si="1"/>
        <v>0.003503766112</v>
      </c>
      <c r="D1698" s="32"/>
      <c r="E1698" s="118">
        <f t="shared" si="2"/>
        <v>0</v>
      </c>
    </row>
    <row r="1699">
      <c r="A1699" s="119">
        <f t="shared" si="3"/>
        <v>1698</v>
      </c>
      <c r="B1699" s="50">
        <v>14234.0</v>
      </c>
      <c r="C1699" s="117">
        <f t="shared" si="1"/>
        <v>0.003503027803</v>
      </c>
      <c r="D1699" s="32"/>
      <c r="E1699" s="118">
        <f t="shared" si="2"/>
        <v>0</v>
      </c>
    </row>
    <row r="1700">
      <c r="A1700" s="119">
        <f t="shared" si="3"/>
        <v>1699</v>
      </c>
      <c r="B1700" s="50">
        <v>14227.0</v>
      </c>
      <c r="C1700" s="117">
        <f t="shared" si="1"/>
        <v>0.003501305083</v>
      </c>
      <c r="D1700" s="32"/>
      <c r="E1700" s="118">
        <f t="shared" si="2"/>
        <v>0</v>
      </c>
    </row>
    <row r="1701">
      <c r="A1701" s="119">
        <f t="shared" si="3"/>
        <v>1700</v>
      </c>
      <c r="B1701" s="50">
        <v>14167.0</v>
      </c>
      <c r="C1701" s="117">
        <f t="shared" si="1"/>
        <v>0.003486538913</v>
      </c>
      <c r="D1701" s="32"/>
      <c r="E1701" s="118">
        <f t="shared" si="2"/>
        <v>0</v>
      </c>
    </row>
    <row r="1702">
      <c r="A1702" s="119">
        <f t="shared" si="3"/>
        <v>1701</v>
      </c>
      <c r="B1702" s="50">
        <v>14160.0</v>
      </c>
      <c r="C1702" s="117">
        <f t="shared" si="1"/>
        <v>0.003484816193</v>
      </c>
      <c r="D1702" s="32"/>
      <c r="E1702" s="118">
        <f t="shared" si="2"/>
        <v>0</v>
      </c>
    </row>
    <row r="1703">
      <c r="A1703" s="119">
        <f t="shared" si="3"/>
        <v>1702</v>
      </c>
      <c r="B1703" s="50">
        <v>14148.0</v>
      </c>
      <c r="C1703" s="117">
        <f t="shared" si="1"/>
        <v>0.003481862959</v>
      </c>
      <c r="D1703" s="32"/>
      <c r="E1703" s="118">
        <f t="shared" si="2"/>
        <v>0</v>
      </c>
    </row>
    <row r="1704">
      <c r="A1704" s="119">
        <f t="shared" si="3"/>
        <v>1703</v>
      </c>
      <c r="B1704" s="50">
        <v>14128.0</v>
      </c>
      <c r="C1704" s="117">
        <f t="shared" si="1"/>
        <v>0.003476940902</v>
      </c>
      <c r="D1704" s="32"/>
      <c r="E1704" s="118">
        <f t="shared" si="2"/>
        <v>0</v>
      </c>
    </row>
    <row r="1705">
      <c r="A1705" s="119">
        <f t="shared" si="3"/>
        <v>1704</v>
      </c>
      <c r="B1705" s="50">
        <v>14121.0</v>
      </c>
      <c r="C1705" s="117">
        <f t="shared" si="1"/>
        <v>0.003475218182</v>
      </c>
      <c r="D1705" s="32"/>
      <c r="E1705" s="118">
        <f t="shared" si="2"/>
        <v>0</v>
      </c>
    </row>
    <row r="1706">
      <c r="A1706" s="119">
        <f t="shared" si="3"/>
        <v>1705</v>
      </c>
      <c r="B1706" s="50">
        <v>14092.0</v>
      </c>
      <c r="C1706" s="117">
        <f t="shared" si="1"/>
        <v>0.0034680812</v>
      </c>
      <c r="D1706" s="32"/>
      <c r="E1706" s="118">
        <f t="shared" si="2"/>
        <v>0</v>
      </c>
    </row>
    <row r="1707">
      <c r="A1707" s="119">
        <f t="shared" si="3"/>
        <v>1706</v>
      </c>
      <c r="B1707" s="50">
        <v>14070.0</v>
      </c>
      <c r="C1707" s="117">
        <f t="shared" si="1"/>
        <v>0.003462666938</v>
      </c>
      <c r="D1707" s="32"/>
      <c r="E1707" s="118">
        <f t="shared" si="2"/>
        <v>0</v>
      </c>
    </row>
    <row r="1708">
      <c r="A1708" s="119">
        <f t="shared" si="3"/>
        <v>1707</v>
      </c>
      <c r="B1708" s="50">
        <v>14015.0</v>
      </c>
      <c r="C1708" s="117">
        <f t="shared" si="1"/>
        <v>0.003449131282</v>
      </c>
      <c r="D1708" s="32"/>
      <c r="E1708" s="118">
        <f t="shared" si="2"/>
        <v>0</v>
      </c>
    </row>
    <row r="1709">
      <c r="A1709" s="119">
        <f t="shared" si="3"/>
        <v>1708</v>
      </c>
      <c r="B1709" s="50">
        <v>14012.0</v>
      </c>
      <c r="C1709" s="117">
        <f t="shared" si="1"/>
        <v>0.003448392973</v>
      </c>
      <c r="D1709" s="32"/>
      <c r="E1709" s="118">
        <f t="shared" si="2"/>
        <v>0</v>
      </c>
    </row>
    <row r="1710">
      <c r="A1710" s="119">
        <f t="shared" si="3"/>
        <v>1709</v>
      </c>
      <c r="B1710" s="50">
        <v>13972.0</v>
      </c>
      <c r="C1710" s="117">
        <f t="shared" si="1"/>
        <v>0.00343854886</v>
      </c>
      <c r="D1710" s="32"/>
      <c r="E1710" s="118">
        <f t="shared" si="2"/>
        <v>0</v>
      </c>
    </row>
    <row r="1711">
      <c r="A1711" s="119">
        <f t="shared" si="3"/>
        <v>1710</v>
      </c>
      <c r="B1711" s="50">
        <v>13969.0</v>
      </c>
      <c r="C1711" s="117">
        <f t="shared" si="1"/>
        <v>0.003437810551</v>
      </c>
      <c r="D1711" s="32"/>
      <c r="E1711" s="118">
        <f t="shared" si="2"/>
        <v>0</v>
      </c>
    </row>
    <row r="1712">
      <c r="A1712" s="119">
        <f t="shared" si="3"/>
        <v>1711</v>
      </c>
      <c r="B1712" s="23">
        <v>13945.0</v>
      </c>
      <c r="C1712" s="117">
        <f t="shared" si="1"/>
        <v>0.003431904083</v>
      </c>
      <c r="D1712" s="32"/>
      <c r="E1712" s="118">
        <f t="shared" si="2"/>
        <v>0</v>
      </c>
    </row>
    <row r="1713">
      <c r="A1713" s="119">
        <f t="shared" si="3"/>
        <v>1712</v>
      </c>
      <c r="B1713" s="50">
        <v>13906.0</v>
      </c>
      <c r="C1713" s="117">
        <f t="shared" si="1"/>
        <v>0.003422306072</v>
      </c>
      <c r="D1713" s="32"/>
      <c r="E1713" s="118">
        <f t="shared" si="2"/>
        <v>0</v>
      </c>
    </row>
    <row r="1714">
      <c r="A1714" s="119">
        <f t="shared" si="3"/>
        <v>1713</v>
      </c>
      <c r="B1714" s="50">
        <v>13902.0</v>
      </c>
      <c r="C1714" s="117">
        <f t="shared" si="1"/>
        <v>0.003421321661</v>
      </c>
      <c r="D1714" s="32"/>
      <c r="E1714" s="118">
        <f t="shared" si="2"/>
        <v>0</v>
      </c>
    </row>
    <row r="1715">
      <c r="A1715" s="119">
        <f t="shared" si="3"/>
        <v>1714</v>
      </c>
      <c r="B1715" s="50">
        <v>13862.0</v>
      </c>
      <c r="C1715" s="117">
        <f t="shared" si="1"/>
        <v>0.003411477547</v>
      </c>
      <c r="D1715" s="32"/>
      <c r="E1715" s="118">
        <f t="shared" si="2"/>
        <v>0</v>
      </c>
    </row>
    <row r="1716">
      <c r="A1716" s="119">
        <f t="shared" si="3"/>
        <v>1715</v>
      </c>
      <c r="B1716" s="23">
        <v>13844.0</v>
      </c>
      <c r="C1716" s="117">
        <f t="shared" si="1"/>
        <v>0.003407047696</v>
      </c>
      <c r="D1716" s="32"/>
      <c r="E1716" s="118">
        <f t="shared" si="2"/>
        <v>0</v>
      </c>
    </row>
    <row r="1717">
      <c r="A1717" s="119">
        <f t="shared" si="3"/>
        <v>1716</v>
      </c>
      <c r="B1717" s="50">
        <v>13794.0</v>
      </c>
      <c r="C1717" s="117">
        <f t="shared" si="1"/>
        <v>0.003394742554</v>
      </c>
      <c r="D1717" s="32"/>
      <c r="E1717" s="118">
        <f t="shared" si="2"/>
        <v>0</v>
      </c>
    </row>
    <row r="1718">
      <c r="A1718" s="119">
        <f t="shared" si="3"/>
        <v>1717</v>
      </c>
      <c r="B1718" s="50">
        <v>13783.0</v>
      </c>
      <c r="C1718" s="117">
        <f t="shared" si="1"/>
        <v>0.003392035423</v>
      </c>
      <c r="D1718" s="32"/>
      <c r="E1718" s="118">
        <f t="shared" si="2"/>
        <v>0</v>
      </c>
    </row>
    <row r="1719">
      <c r="A1719" s="119">
        <f t="shared" si="3"/>
        <v>1718</v>
      </c>
      <c r="B1719" s="50">
        <v>13740.0</v>
      </c>
      <c r="C1719" s="117">
        <f t="shared" si="1"/>
        <v>0.003381453001</v>
      </c>
      <c r="D1719" s="32"/>
      <c r="E1719" s="118">
        <f t="shared" si="2"/>
        <v>0</v>
      </c>
    </row>
    <row r="1720">
      <c r="A1720" s="119">
        <f t="shared" si="3"/>
        <v>1719</v>
      </c>
      <c r="B1720" s="50">
        <v>13724.0</v>
      </c>
      <c r="C1720" s="117">
        <f t="shared" si="1"/>
        <v>0.003377515356</v>
      </c>
      <c r="D1720" s="32"/>
      <c r="E1720" s="118">
        <f t="shared" si="2"/>
        <v>0</v>
      </c>
    </row>
    <row r="1721">
      <c r="A1721" s="119">
        <f t="shared" si="3"/>
        <v>1720</v>
      </c>
      <c r="B1721" s="50">
        <v>13709.0</v>
      </c>
      <c r="C1721" s="117">
        <f t="shared" si="1"/>
        <v>0.003373823813</v>
      </c>
      <c r="D1721" s="32"/>
      <c r="E1721" s="118">
        <f t="shared" si="2"/>
        <v>0</v>
      </c>
    </row>
    <row r="1722">
      <c r="A1722" s="119">
        <f t="shared" si="3"/>
        <v>1721</v>
      </c>
      <c r="B1722" s="50">
        <v>13705.0</v>
      </c>
      <c r="C1722" s="117">
        <f t="shared" si="1"/>
        <v>0.003372839402</v>
      </c>
      <c r="D1722" s="32"/>
      <c r="E1722" s="118">
        <f t="shared" si="2"/>
        <v>0</v>
      </c>
    </row>
    <row r="1723">
      <c r="A1723" s="119">
        <f t="shared" si="3"/>
        <v>1722</v>
      </c>
      <c r="B1723" s="50">
        <v>13701.0</v>
      </c>
      <c r="C1723" s="117">
        <f t="shared" si="1"/>
        <v>0.00337185499</v>
      </c>
      <c r="D1723" s="32"/>
      <c r="E1723" s="118">
        <f t="shared" si="2"/>
        <v>0</v>
      </c>
    </row>
    <row r="1724">
      <c r="A1724" s="119">
        <f t="shared" si="3"/>
        <v>1723</v>
      </c>
      <c r="B1724" s="50">
        <v>13700.0</v>
      </c>
      <c r="C1724" s="117">
        <f t="shared" si="1"/>
        <v>0.003371608887</v>
      </c>
      <c r="D1724" s="32"/>
      <c r="E1724" s="118">
        <f t="shared" si="2"/>
        <v>0</v>
      </c>
    </row>
    <row r="1725">
      <c r="A1725" s="119">
        <f t="shared" si="3"/>
        <v>1724</v>
      </c>
      <c r="B1725" s="50">
        <v>13680.0</v>
      </c>
      <c r="C1725" s="117">
        <f t="shared" si="1"/>
        <v>0.003366686831</v>
      </c>
      <c r="D1725" s="32"/>
      <c r="E1725" s="118">
        <f t="shared" si="2"/>
        <v>0</v>
      </c>
    </row>
    <row r="1726">
      <c r="A1726" s="119">
        <f t="shared" si="3"/>
        <v>1725</v>
      </c>
      <c r="B1726" s="23">
        <v>13665.0</v>
      </c>
      <c r="C1726" s="117">
        <f t="shared" si="1"/>
        <v>0.003362995288</v>
      </c>
      <c r="D1726" s="32"/>
      <c r="E1726" s="118">
        <f t="shared" si="2"/>
        <v>0</v>
      </c>
    </row>
    <row r="1727">
      <c r="A1727" s="119">
        <f t="shared" si="3"/>
        <v>1726</v>
      </c>
      <c r="B1727" s="50">
        <v>13644.0</v>
      </c>
      <c r="C1727" s="117">
        <f t="shared" si="1"/>
        <v>0.003357827129</v>
      </c>
      <c r="D1727" s="32"/>
      <c r="E1727" s="118">
        <f t="shared" si="2"/>
        <v>0</v>
      </c>
    </row>
    <row r="1728">
      <c r="A1728" s="119">
        <f t="shared" si="3"/>
        <v>1727</v>
      </c>
      <c r="B1728" s="50">
        <v>13638.0</v>
      </c>
      <c r="C1728" s="117">
        <f t="shared" si="1"/>
        <v>0.003356350511</v>
      </c>
      <c r="D1728" s="32"/>
      <c r="E1728" s="118">
        <f t="shared" si="2"/>
        <v>0</v>
      </c>
    </row>
    <row r="1729">
      <c r="A1729" s="119">
        <f t="shared" si="3"/>
        <v>1728</v>
      </c>
      <c r="B1729" s="50">
        <v>13636.0</v>
      </c>
      <c r="C1729" s="117">
        <f t="shared" si="1"/>
        <v>0.003355858306</v>
      </c>
      <c r="D1729" s="32"/>
      <c r="E1729" s="118">
        <f t="shared" si="2"/>
        <v>0</v>
      </c>
    </row>
    <row r="1730">
      <c r="A1730" s="119">
        <f t="shared" si="3"/>
        <v>1729</v>
      </c>
      <c r="B1730" s="50">
        <v>13629.0</v>
      </c>
      <c r="C1730" s="117">
        <f t="shared" si="1"/>
        <v>0.003354135586</v>
      </c>
      <c r="D1730" s="32"/>
      <c r="E1730" s="118">
        <f t="shared" si="2"/>
        <v>0</v>
      </c>
    </row>
    <row r="1731">
      <c r="A1731" s="119">
        <f t="shared" si="3"/>
        <v>1730</v>
      </c>
      <c r="B1731" s="50">
        <v>13615.0</v>
      </c>
      <c r="C1731" s="117">
        <f t="shared" si="1"/>
        <v>0.003350690146</v>
      </c>
      <c r="D1731" s="32"/>
      <c r="E1731" s="118">
        <f t="shared" si="2"/>
        <v>0</v>
      </c>
    </row>
    <row r="1732">
      <c r="A1732" s="119">
        <f t="shared" si="3"/>
        <v>1731</v>
      </c>
      <c r="B1732" s="50">
        <v>13577.0</v>
      </c>
      <c r="C1732" s="117">
        <f t="shared" si="1"/>
        <v>0.003341338238</v>
      </c>
      <c r="D1732" s="32"/>
      <c r="E1732" s="118">
        <f t="shared" si="2"/>
        <v>0</v>
      </c>
    </row>
    <row r="1733">
      <c r="A1733" s="119">
        <f t="shared" si="3"/>
        <v>1732</v>
      </c>
      <c r="B1733" s="50">
        <v>13556.0</v>
      </c>
      <c r="C1733" s="117">
        <f t="shared" si="1"/>
        <v>0.003336170079</v>
      </c>
      <c r="D1733" s="32"/>
      <c r="E1733" s="118">
        <f t="shared" si="2"/>
        <v>0</v>
      </c>
    </row>
    <row r="1734">
      <c r="A1734" s="119">
        <f t="shared" si="3"/>
        <v>1733</v>
      </c>
      <c r="B1734" s="50">
        <v>13549.0</v>
      </c>
      <c r="C1734" s="117">
        <f t="shared" si="1"/>
        <v>0.003334447359</v>
      </c>
      <c r="D1734" s="32"/>
      <c r="E1734" s="118">
        <f t="shared" si="2"/>
        <v>0</v>
      </c>
    </row>
    <row r="1735">
      <c r="A1735" s="119">
        <f t="shared" si="3"/>
        <v>1734</v>
      </c>
      <c r="B1735" s="50">
        <v>13548.0</v>
      </c>
      <c r="C1735" s="117">
        <f t="shared" si="1"/>
        <v>0.003334201256</v>
      </c>
      <c r="D1735" s="32"/>
      <c r="E1735" s="118">
        <f t="shared" si="2"/>
        <v>0</v>
      </c>
    </row>
    <row r="1736">
      <c r="A1736" s="119">
        <f t="shared" si="3"/>
        <v>1735</v>
      </c>
      <c r="B1736" s="50">
        <v>13544.0</v>
      </c>
      <c r="C1736" s="117">
        <f t="shared" si="1"/>
        <v>0.003333216845</v>
      </c>
      <c r="D1736" s="32"/>
      <c r="E1736" s="118">
        <f t="shared" si="2"/>
        <v>0</v>
      </c>
    </row>
    <row r="1737">
      <c r="A1737" s="119">
        <f t="shared" si="3"/>
        <v>1736</v>
      </c>
      <c r="B1737" s="50">
        <v>13538.0</v>
      </c>
      <c r="C1737" s="117">
        <f t="shared" si="1"/>
        <v>0.003331740228</v>
      </c>
      <c r="D1737" s="32"/>
      <c r="E1737" s="118">
        <f t="shared" si="2"/>
        <v>0</v>
      </c>
    </row>
    <row r="1738">
      <c r="A1738" s="119">
        <f t="shared" si="3"/>
        <v>1737</v>
      </c>
      <c r="B1738" s="50">
        <v>13531.0</v>
      </c>
      <c r="C1738" s="117">
        <f t="shared" si="1"/>
        <v>0.003330017508</v>
      </c>
      <c r="D1738" s="32"/>
      <c r="E1738" s="118">
        <f t="shared" si="2"/>
        <v>0</v>
      </c>
    </row>
    <row r="1739">
      <c r="A1739" s="119">
        <f t="shared" si="3"/>
        <v>1738</v>
      </c>
      <c r="B1739" s="50">
        <v>13530.0</v>
      </c>
      <c r="C1739" s="117">
        <f t="shared" si="1"/>
        <v>0.003329771405</v>
      </c>
      <c r="D1739" s="32"/>
      <c r="E1739" s="118">
        <f t="shared" si="2"/>
        <v>0</v>
      </c>
    </row>
    <row r="1740">
      <c r="A1740" s="119">
        <f t="shared" si="3"/>
        <v>1739</v>
      </c>
      <c r="B1740" s="50">
        <v>13518.0</v>
      </c>
      <c r="C1740" s="117">
        <f t="shared" si="1"/>
        <v>0.003326818171</v>
      </c>
      <c r="D1740" s="32"/>
      <c r="E1740" s="118">
        <f t="shared" si="2"/>
        <v>0</v>
      </c>
    </row>
    <row r="1741">
      <c r="A1741" s="119">
        <f t="shared" si="3"/>
        <v>1740</v>
      </c>
      <c r="B1741" s="50">
        <v>13477.0</v>
      </c>
      <c r="C1741" s="117">
        <f t="shared" si="1"/>
        <v>0.003316727954</v>
      </c>
      <c r="D1741" s="32"/>
      <c r="E1741" s="118">
        <f t="shared" si="2"/>
        <v>0</v>
      </c>
    </row>
    <row r="1742">
      <c r="A1742" s="119">
        <f t="shared" si="3"/>
        <v>1741</v>
      </c>
      <c r="B1742" s="50">
        <v>13465.0</v>
      </c>
      <c r="C1742" s="117">
        <f t="shared" si="1"/>
        <v>0.00331377472</v>
      </c>
      <c r="D1742" s="32"/>
      <c r="E1742" s="118">
        <f t="shared" si="2"/>
        <v>0</v>
      </c>
    </row>
    <row r="1743">
      <c r="A1743" s="119">
        <f t="shared" si="3"/>
        <v>1742</v>
      </c>
      <c r="B1743" s="50">
        <v>13464.0</v>
      </c>
      <c r="C1743" s="117">
        <f t="shared" si="1"/>
        <v>0.003313528618</v>
      </c>
      <c r="D1743" s="32"/>
      <c r="E1743" s="118">
        <f t="shared" si="2"/>
        <v>0</v>
      </c>
    </row>
    <row r="1744">
      <c r="A1744" s="119">
        <f t="shared" si="3"/>
        <v>1743</v>
      </c>
      <c r="B1744" s="50">
        <v>13460.0</v>
      </c>
      <c r="C1744" s="117">
        <f t="shared" si="1"/>
        <v>0.003312544206</v>
      </c>
      <c r="D1744" s="32"/>
      <c r="E1744" s="118">
        <f t="shared" si="2"/>
        <v>0</v>
      </c>
    </row>
    <row r="1745">
      <c r="A1745" s="119">
        <f t="shared" si="3"/>
        <v>1744</v>
      </c>
      <c r="B1745" s="50">
        <v>13459.0</v>
      </c>
      <c r="C1745" s="117">
        <f t="shared" si="1"/>
        <v>0.003312298103</v>
      </c>
      <c r="D1745" s="32"/>
      <c r="E1745" s="118">
        <f t="shared" si="2"/>
        <v>0</v>
      </c>
    </row>
    <row r="1746">
      <c r="A1746" s="119">
        <f t="shared" si="3"/>
        <v>1745</v>
      </c>
      <c r="B1746" s="50">
        <v>13454.0</v>
      </c>
      <c r="C1746" s="117">
        <f t="shared" si="1"/>
        <v>0.003311067589</v>
      </c>
      <c r="D1746" s="32"/>
      <c r="E1746" s="118">
        <f t="shared" si="2"/>
        <v>0</v>
      </c>
    </row>
    <row r="1747">
      <c r="A1747" s="119">
        <f t="shared" si="3"/>
        <v>1746</v>
      </c>
      <c r="B1747" s="50">
        <v>13454.0</v>
      </c>
      <c r="C1747" s="117">
        <f t="shared" si="1"/>
        <v>0.003311067589</v>
      </c>
      <c r="D1747" s="32"/>
      <c r="E1747" s="118">
        <f t="shared" si="2"/>
        <v>0</v>
      </c>
    </row>
    <row r="1748">
      <c r="A1748" s="119">
        <f t="shared" si="3"/>
        <v>1747</v>
      </c>
      <c r="B1748" s="50">
        <v>13449.0</v>
      </c>
      <c r="C1748" s="117">
        <f t="shared" si="1"/>
        <v>0.003309837075</v>
      </c>
      <c r="D1748" s="32"/>
      <c r="E1748" s="118">
        <f t="shared" si="2"/>
        <v>0</v>
      </c>
    </row>
    <row r="1749">
      <c r="A1749" s="119">
        <f t="shared" si="3"/>
        <v>1748</v>
      </c>
      <c r="B1749" s="50">
        <v>13431.0</v>
      </c>
      <c r="C1749" s="117">
        <f t="shared" si="1"/>
        <v>0.003305407224</v>
      </c>
      <c r="D1749" s="32"/>
      <c r="E1749" s="118">
        <f t="shared" si="2"/>
        <v>0</v>
      </c>
    </row>
    <row r="1750">
      <c r="A1750" s="119">
        <f t="shared" si="3"/>
        <v>1749</v>
      </c>
      <c r="B1750" s="50">
        <v>13431.0</v>
      </c>
      <c r="C1750" s="117">
        <f t="shared" si="1"/>
        <v>0.003305407224</v>
      </c>
      <c r="D1750" s="32"/>
      <c r="E1750" s="118">
        <f t="shared" si="2"/>
        <v>0</v>
      </c>
    </row>
    <row r="1751">
      <c r="A1751" s="119">
        <f t="shared" si="3"/>
        <v>1750</v>
      </c>
      <c r="B1751" s="50">
        <v>13406.0</v>
      </c>
      <c r="C1751" s="117">
        <f t="shared" si="1"/>
        <v>0.003299254653</v>
      </c>
      <c r="D1751" s="32"/>
      <c r="E1751" s="118">
        <f t="shared" si="2"/>
        <v>0</v>
      </c>
    </row>
    <row r="1752">
      <c r="A1752" s="119">
        <f t="shared" si="3"/>
        <v>1751</v>
      </c>
      <c r="B1752" s="50">
        <v>13398.0</v>
      </c>
      <c r="C1752" s="117">
        <f t="shared" si="1"/>
        <v>0.00329728583</v>
      </c>
      <c r="D1752" s="32"/>
      <c r="E1752" s="118">
        <f t="shared" si="2"/>
        <v>0</v>
      </c>
    </row>
    <row r="1753">
      <c r="A1753" s="119">
        <f t="shared" si="3"/>
        <v>1752</v>
      </c>
      <c r="B1753" s="23">
        <v>13398.0</v>
      </c>
      <c r="C1753" s="117">
        <f t="shared" si="1"/>
        <v>0.00329728583</v>
      </c>
      <c r="D1753" s="32"/>
      <c r="E1753" s="118">
        <f t="shared" si="2"/>
        <v>0</v>
      </c>
    </row>
    <row r="1754">
      <c r="A1754" s="119">
        <f t="shared" si="3"/>
        <v>1753</v>
      </c>
      <c r="B1754" s="50">
        <v>13390.0</v>
      </c>
      <c r="C1754" s="117">
        <f t="shared" si="1"/>
        <v>0.003295317008</v>
      </c>
      <c r="D1754" s="32"/>
      <c r="E1754" s="118">
        <f t="shared" si="2"/>
        <v>0</v>
      </c>
    </row>
    <row r="1755">
      <c r="A1755" s="119">
        <f t="shared" si="3"/>
        <v>1754</v>
      </c>
      <c r="B1755" s="50">
        <v>13382.0</v>
      </c>
      <c r="C1755" s="117">
        <f t="shared" si="1"/>
        <v>0.003293348185</v>
      </c>
      <c r="D1755" s="32"/>
      <c r="E1755" s="118">
        <f t="shared" si="2"/>
        <v>0</v>
      </c>
    </row>
    <row r="1756">
      <c r="A1756" s="119">
        <f t="shared" si="3"/>
        <v>1755</v>
      </c>
      <c r="B1756" s="23">
        <v>13365.0</v>
      </c>
      <c r="C1756" s="117">
        <f t="shared" si="1"/>
        <v>0.003289164437</v>
      </c>
      <c r="D1756" s="32"/>
      <c r="E1756" s="118">
        <f t="shared" si="2"/>
        <v>0</v>
      </c>
    </row>
    <row r="1757">
      <c r="A1757" s="119">
        <f t="shared" si="3"/>
        <v>1756</v>
      </c>
      <c r="B1757" s="50">
        <v>13359.0</v>
      </c>
      <c r="C1757" s="117">
        <f t="shared" si="1"/>
        <v>0.00328768782</v>
      </c>
      <c r="D1757" s="32"/>
      <c r="E1757" s="118">
        <f t="shared" si="2"/>
        <v>0</v>
      </c>
    </row>
    <row r="1758">
      <c r="A1758" s="119">
        <f t="shared" si="3"/>
        <v>1757</v>
      </c>
      <c r="B1758" s="50">
        <v>13327.0</v>
      </c>
      <c r="C1758" s="117">
        <f t="shared" si="1"/>
        <v>0.003279812529</v>
      </c>
      <c r="D1758" s="32"/>
      <c r="E1758" s="118">
        <f t="shared" si="2"/>
        <v>0</v>
      </c>
    </row>
    <row r="1759">
      <c r="A1759" s="119">
        <f t="shared" si="3"/>
        <v>1758</v>
      </c>
      <c r="B1759" s="50">
        <v>13309.0</v>
      </c>
      <c r="C1759" s="117">
        <f t="shared" si="1"/>
        <v>0.003275382678</v>
      </c>
      <c r="D1759" s="32"/>
      <c r="E1759" s="118">
        <f t="shared" si="2"/>
        <v>0</v>
      </c>
    </row>
    <row r="1760">
      <c r="A1760" s="119">
        <f t="shared" si="3"/>
        <v>1759</v>
      </c>
      <c r="B1760" s="50">
        <v>13308.0</v>
      </c>
      <c r="C1760" s="117">
        <f t="shared" si="1"/>
        <v>0.003275136575</v>
      </c>
      <c r="D1760" s="32"/>
      <c r="E1760" s="118">
        <f t="shared" si="2"/>
        <v>0</v>
      </c>
    </row>
    <row r="1761">
      <c r="A1761" s="119">
        <f t="shared" si="3"/>
        <v>1760</v>
      </c>
      <c r="B1761" s="50">
        <v>13289.0</v>
      </c>
      <c r="C1761" s="117">
        <f t="shared" si="1"/>
        <v>0.003270460621</v>
      </c>
      <c r="D1761" s="32"/>
      <c r="E1761" s="118">
        <f t="shared" si="2"/>
        <v>0</v>
      </c>
    </row>
    <row r="1762">
      <c r="A1762" s="119">
        <f t="shared" si="3"/>
        <v>1761</v>
      </c>
      <c r="B1762" s="50">
        <v>13281.0</v>
      </c>
      <c r="C1762" s="117">
        <f t="shared" si="1"/>
        <v>0.003268491798</v>
      </c>
      <c r="D1762" s="32"/>
      <c r="E1762" s="118">
        <f t="shared" si="2"/>
        <v>0</v>
      </c>
    </row>
    <row r="1763">
      <c r="A1763" s="119">
        <f t="shared" si="3"/>
        <v>1762</v>
      </c>
      <c r="B1763" s="50">
        <v>13270.0</v>
      </c>
      <c r="C1763" s="117">
        <f t="shared" si="1"/>
        <v>0.003265784667</v>
      </c>
      <c r="D1763" s="32"/>
      <c r="E1763" s="118">
        <f t="shared" si="2"/>
        <v>0</v>
      </c>
    </row>
    <row r="1764">
      <c r="A1764" s="119">
        <f t="shared" si="3"/>
        <v>1763</v>
      </c>
      <c r="B1764" s="50">
        <v>13261.0</v>
      </c>
      <c r="C1764" s="117">
        <f t="shared" si="1"/>
        <v>0.003263569741</v>
      </c>
      <c r="E1764" s="118">
        <f t="shared" si="2"/>
        <v>0</v>
      </c>
    </row>
    <row r="1765">
      <c r="A1765" s="119">
        <f t="shared" si="3"/>
        <v>1764</v>
      </c>
      <c r="B1765" s="50">
        <v>13246.0</v>
      </c>
      <c r="C1765" s="117">
        <f t="shared" si="1"/>
        <v>0.003259878199</v>
      </c>
      <c r="E1765" s="118">
        <f t="shared" si="2"/>
        <v>0</v>
      </c>
    </row>
    <row r="1766">
      <c r="A1766" s="119">
        <f t="shared" si="3"/>
        <v>1765</v>
      </c>
      <c r="B1766" s="50">
        <v>13208.0</v>
      </c>
      <c r="C1766" s="117">
        <f t="shared" si="1"/>
        <v>0.003250526291</v>
      </c>
      <c r="E1766" s="118">
        <f t="shared" si="2"/>
        <v>0</v>
      </c>
    </row>
    <row r="1767">
      <c r="A1767" s="119">
        <f t="shared" si="3"/>
        <v>1766</v>
      </c>
      <c r="B1767" s="50">
        <v>13196.0</v>
      </c>
      <c r="C1767" s="117">
        <f t="shared" si="1"/>
        <v>0.003247573057</v>
      </c>
      <c r="E1767" s="118">
        <f t="shared" si="2"/>
        <v>0</v>
      </c>
    </row>
    <row r="1768">
      <c r="A1768" s="119">
        <f t="shared" si="3"/>
        <v>1767</v>
      </c>
      <c r="B1768" s="50">
        <v>13195.0</v>
      </c>
      <c r="C1768" s="117">
        <f t="shared" si="1"/>
        <v>0.003247326954</v>
      </c>
      <c r="E1768" s="118">
        <f t="shared" si="2"/>
        <v>0</v>
      </c>
    </row>
    <row r="1769">
      <c r="A1769" s="119">
        <f t="shared" si="3"/>
        <v>1768</v>
      </c>
      <c r="B1769" s="50">
        <v>13179.0</v>
      </c>
      <c r="C1769" s="117">
        <f t="shared" si="1"/>
        <v>0.003243389309</v>
      </c>
      <c r="E1769" s="118">
        <f t="shared" si="2"/>
        <v>0</v>
      </c>
    </row>
    <row r="1770">
      <c r="A1770" s="119">
        <f t="shared" si="3"/>
        <v>1769</v>
      </c>
      <c r="B1770" s="50">
        <v>13173.0</v>
      </c>
      <c r="C1770" s="117">
        <f t="shared" si="1"/>
        <v>0.003241912692</v>
      </c>
      <c r="E1770" s="118">
        <f t="shared" si="2"/>
        <v>0</v>
      </c>
    </row>
    <row r="1771">
      <c r="A1771" s="119">
        <f t="shared" si="3"/>
        <v>1770</v>
      </c>
      <c r="B1771" s="50">
        <v>13171.0</v>
      </c>
      <c r="C1771" s="117">
        <f t="shared" si="1"/>
        <v>0.003241420486</v>
      </c>
      <c r="E1771" s="118">
        <f t="shared" si="2"/>
        <v>0</v>
      </c>
    </row>
    <row r="1772">
      <c r="A1772" s="119">
        <f t="shared" si="3"/>
        <v>1771</v>
      </c>
      <c r="B1772" s="50">
        <v>13146.0</v>
      </c>
      <c r="C1772" s="117">
        <f t="shared" si="1"/>
        <v>0.003235267915</v>
      </c>
      <c r="E1772" s="118">
        <f t="shared" si="2"/>
        <v>0</v>
      </c>
    </row>
    <row r="1773">
      <c r="A1773" s="119">
        <f t="shared" si="3"/>
        <v>1772</v>
      </c>
      <c r="B1773" s="50">
        <v>13124.0</v>
      </c>
      <c r="C1773" s="117">
        <f t="shared" si="1"/>
        <v>0.003229853652</v>
      </c>
      <c r="E1773" s="118">
        <f t="shared" si="2"/>
        <v>0</v>
      </c>
    </row>
    <row r="1774">
      <c r="A1774" s="119">
        <f t="shared" si="3"/>
        <v>1773</v>
      </c>
      <c r="B1774" s="50">
        <v>13124.0</v>
      </c>
      <c r="C1774" s="117">
        <f t="shared" si="1"/>
        <v>0.003229853652</v>
      </c>
      <c r="E1774" s="118">
        <f t="shared" si="2"/>
        <v>0</v>
      </c>
    </row>
    <row r="1775">
      <c r="A1775" s="119">
        <f t="shared" si="3"/>
        <v>1774</v>
      </c>
      <c r="B1775" s="50">
        <v>13106.0</v>
      </c>
      <c r="C1775" s="117">
        <f t="shared" si="1"/>
        <v>0.003225423801</v>
      </c>
      <c r="E1775" s="118">
        <f t="shared" si="2"/>
        <v>0</v>
      </c>
    </row>
    <row r="1776">
      <c r="A1776" s="119">
        <f t="shared" si="3"/>
        <v>1775</v>
      </c>
      <c r="B1776" s="50">
        <v>13031.0</v>
      </c>
      <c r="C1776" s="117">
        <f t="shared" si="1"/>
        <v>0.003206966089</v>
      </c>
      <c r="E1776" s="118">
        <f t="shared" si="2"/>
        <v>0</v>
      </c>
    </row>
    <row r="1777">
      <c r="A1777" s="119">
        <f t="shared" si="3"/>
        <v>1776</v>
      </c>
      <c r="B1777" s="50">
        <v>13026.0</v>
      </c>
      <c r="C1777" s="117">
        <f t="shared" si="1"/>
        <v>0.003205735574</v>
      </c>
      <c r="E1777" s="118">
        <f t="shared" si="2"/>
        <v>0</v>
      </c>
    </row>
    <row r="1778">
      <c r="A1778" s="119">
        <f t="shared" si="3"/>
        <v>1777</v>
      </c>
      <c r="B1778" s="50">
        <v>13015.0</v>
      </c>
      <c r="C1778" s="117">
        <f t="shared" si="1"/>
        <v>0.003203028443</v>
      </c>
      <c r="E1778" s="118">
        <f t="shared" si="2"/>
        <v>0</v>
      </c>
    </row>
    <row r="1779">
      <c r="A1779" s="119">
        <f t="shared" si="3"/>
        <v>1778</v>
      </c>
      <c r="B1779" s="50">
        <v>12998.0</v>
      </c>
      <c r="C1779" s="117">
        <f t="shared" si="1"/>
        <v>0.003198844695</v>
      </c>
      <c r="E1779" s="118">
        <f t="shared" si="2"/>
        <v>0</v>
      </c>
    </row>
    <row r="1780">
      <c r="A1780" s="119">
        <f t="shared" si="3"/>
        <v>1779</v>
      </c>
      <c r="B1780" s="19">
        <v>12979.0</v>
      </c>
      <c r="C1780" s="117">
        <f t="shared" si="1"/>
        <v>0.003194168741</v>
      </c>
      <c r="E1780" s="118">
        <f t="shared" si="2"/>
        <v>0</v>
      </c>
    </row>
    <row r="1781">
      <c r="A1781" s="119">
        <f t="shared" si="3"/>
        <v>1780</v>
      </c>
      <c r="B1781" s="50">
        <v>12974.0</v>
      </c>
      <c r="C1781" s="117">
        <f t="shared" si="1"/>
        <v>0.003192938227</v>
      </c>
      <c r="E1781" s="118">
        <f t="shared" si="2"/>
        <v>0</v>
      </c>
    </row>
    <row r="1782">
      <c r="A1782" s="119">
        <f t="shared" si="3"/>
        <v>1781</v>
      </c>
      <c r="B1782" s="50">
        <v>12965.0</v>
      </c>
      <c r="C1782" s="117">
        <f t="shared" si="1"/>
        <v>0.003190723301</v>
      </c>
      <c r="E1782" s="118">
        <f t="shared" si="2"/>
        <v>0</v>
      </c>
    </row>
    <row r="1783">
      <c r="A1783" s="119">
        <f t="shared" si="3"/>
        <v>1782</v>
      </c>
      <c r="B1783" s="50">
        <v>12953.0</v>
      </c>
      <c r="C1783" s="117">
        <f t="shared" si="1"/>
        <v>0.003187770067</v>
      </c>
      <c r="E1783" s="118">
        <f t="shared" si="2"/>
        <v>0</v>
      </c>
    </row>
    <row r="1784">
      <c r="A1784" s="119">
        <f t="shared" si="3"/>
        <v>1783</v>
      </c>
      <c r="B1784" s="50">
        <v>12936.0</v>
      </c>
      <c r="C1784" s="117">
        <f t="shared" si="1"/>
        <v>0.003183586319</v>
      </c>
      <c r="E1784" s="118">
        <f t="shared" si="2"/>
        <v>0</v>
      </c>
    </row>
    <row r="1785">
      <c r="A1785" s="119">
        <f t="shared" si="3"/>
        <v>1784</v>
      </c>
      <c r="B1785" s="50">
        <v>12932.0</v>
      </c>
      <c r="C1785" s="117">
        <f t="shared" si="1"/>
        <v>0.003182601907</v>
      </c>
      <c r="E1785" s="118">
        <f t="shared" si="2"/>
        <v>0</v>
      </c>
    </row>
    <row r="1786">
      <c r="A1786" s="119">
        <f t="shared" si="3"/>
        <v>1785</v>
      </c>
      <c r="B1786" s="50">
        <v>12931.0</v>
      </c>
      <c r="C1786" s="117">
        <f t="shared" si="1"/>
        <v>0.003182355805</v>
      </c>
      <c r="E1786" s="118">
        <f t="shared" si="2"/>
        <v>0</v>
      </c>
    </row>
    <row r="1787">
      <c r="A1787" s="119">
        <f t="shared" si="3"/>
        <v>1786</v>
      </c>
      <c r="B1787" s="50">
        <v>12898.0</v>
      </c>
      <c r="C1787" s="117">
        <f t="shared" si="1"/>
        <v>0.003174234411</v>
      </c>
      <c r="E1787" s="118">
        <f t="shared" si="2"/>
        <v>0</v>
      </c>
    </row>
    <row r="1788">
      <c r="A1788" s="119">
        <f t="shared" si="3"/>
        <v>1787</v>
      </c>
      <c r="B1788" s="50">
        <v>12897.0</v>
      </c>
      <c r="C1788" s="117">
        <f t="shared" si="1"/>
        <v>0.003173988308</v>
      </c>
      <c r="E1788" s="118">
        <f t="shared" si="2"/>
        <v>0</v>
      </c>
    </row>
    <row r="1789">
      <c r="A1789" s="119">
        <f t="shared" si="3"/>
        <v>1788</v>
      </c>
      <c r="B1789" s="50">
        <v>12858.0</v>
      </c>
      <c r="C1789" s="117">
        <f t="shared" si="1"/>
        <v>0.003164390297</v>
      </c>
      <c r="E1789" s="118">
        <f t="shared" si="2"/>
        <v>0</v>
      </c>
    </row>
    <row r="1790">
      <c r="A1790" s="119">
        <f t="shared" si="3"/>
        <v>1789</v>
      </c>
      <c r="B1790" s="50">
        <v>12834.0</v>
      </c>
      <c r="C1790" s="117">
        <f t="shared" si="1"/>
        <v>0.003158483829</v>
      </c>
      <c r="E1790" s="118">
        <f t="shared" si="2"/>
        <v>0</v>
      </c>
    </row>
    <row r="1791">
      <c r="A1791" s="119">
        <f t="shared" si="3"/>
        <v>1790</v>
      </c>
      <c r="B1791" s="50">
        <v>12832.0</v>
      </c>
      <c r="C1791" s="117">
        <f t="shared" si="1"/>
        <v>0.003157991624</v>
      </c>
      <c r="E1791" s="118">
        <f t="shared" si="2"/>
        <v>0</v>
      </c>
    </row>
    <row r="1792">
      <c r="A1792" s="119">
        <f t="shared" si="3"/>
        <v>1791</v>
      </c>
      <c r="B1792" s="50">
        <v>12810.0</v>
      </c>
      <c r="C1792" s="117">
        <f t="shared" si="1"/>
        <v>0.003152577361</v>
      </c>
      <c r="E1792" s="118">
        <f t="shared" si="2"/>
        <v>0</v>
      </c>
    </row>
    <row r="1793">
      <c r="A1793" s="119">
        <f t="shared" si="3"/>
        <v>1792</v>
      </c>
      <c r="B1793" s="50">
        <v>12794.0</v>
      </c>
      <c r="C1793" s="117">
        <f t="shared" si="1"/>
        <v>0.003148639716</v>
      </c>
      <c r="E1793" s="118">
        <f t="shared" si="2"/>
        <v>0</v>
      </c>
    </row>
    <row r="1794">
      <c r="A1794" s="119">
        <f t="shared" si="3"/>
        <v>1793</v>
      </c>
      <c r="B1794" s="50">
        <v>12784.0</v>
      </c>
      <c r="C1794" s="117">
        <f t="shared" si="1"/>
        <v>0.003146178687</v>
      </c>
      <c r="E1794" s="118">
        <f t="shared" si="2"/>
        <v>0</v>
      </c>
    </row>
    <row r="1795">
      <c r="A1795" s="119">
        <f t="shared" si="3"/>
        <v>1794</v>
      </c>
      <c r="B1795" s="50">
        <v>12781.0</v>
      </c>
      <c r="C1795" s="117">
        <f t="shared" si="1"/>
        <v>0.003145440379</v>
      </c>
      <c r="E1795" s="118">
        <f t="shared" si="2"/>
        <v>0</v>
      </c>
    </row>
    <row r="1796">
      <c r="A1796" s="119">
        <f t="shared" si="3"/>
        <v>1795</v>
      </c>
      <c r="B1796" s="50">
        <v>12772.0</v>
      </c>
      <c r="C1796" s="117">
        <f t="shared" si="1"/>
        <v>0.003143225453</v>
      </c>
      <c r="E1796" s="118">
        <f t="shared" si="2"/>
        <v>0</v>
      </c>
    </row>
    <row r="1797">
      <c r="A1797" s="119">
        <f t="shared" si="3"/>
        <v>1796</v>
      </c>
      <c r="B1797" s="50">
        <v>12764.0</v>
      </c>
      <c r="C1797" s="117">
        <f t="shared" si="1"/>
        <v>0.003141256631</v>
      </c>
      <c r="E1797" s="118">
        <f t="shared" si="2"/>
        <v>0</v>
      </c>
    </row>
    <row r="1798">
      <c r="A1798" s="119">
        <f t="shared" si="3"/>
        <v>1797</v>
      </c>
      <c r="B1798" s="50">
        <v>12754.0</v>
      </c>
      <c r="C1798" s="117">
        <f t="shared" si="1"/>
        <v>0.003138795602</v>
      </c>
      <c r="E1798" s="118">
        <f t="shared" si="2"/>
        <v>0</v>
      </c>
    </row>
    <row r="1799">
      <c r="A1799" s="119">
        <f t="shared" si="3"/>
        <v>1798</v>
      </c>
      <c r="B1799" s="50">
        <v>12751.0</v>
      </c>
      <c r="C1799" s="117">
        <f t="shared" si="1"/>
        <v>0.003138057294</v>
      </c>
      <c r="E1799" s="118">
        <f t="shared" si="2"/>
        <v>0</v>
      </c>
    </row>
    <row r="1800">
      <c r="A1800" s="119">
        <f t="shared" si="3"/>
        <v>1799</v>
      </c>
      <c r="B1800" s="50">
        <v>12734.0</v>
      </c>
      <c r="C1800" s="117">
        <f t="shared" si="1"/>
        <v>0.003133873545</v>
      </c>
      <c r="E1800" s="118">
        <f t="shared" si="2"/>
        <v>0</v>
      </c>
    </row>
    <row r="1801">
      <c r="A1801" s="119">
        <f t="shared" si="3"/>
        <v>1800</v>
      </c>
      <c r="B1801" s="50">
        <v>12718.0</v>
      </c>
      <c r="C1801" s="117">
        <f t="shared" si="1"/>
        <v>0.0031299359</v>
      </c>
      <c r="E1801" s="118">
        <f t="shared" si="2"/>
        <v>0</v>
      </c>
    </row>
    <row r="1802">
      <c r="A1802" s="119">
        <f t="shared" si="3"/>
        <v>1801</v>
      </c>
      <c r="B1802" s="50">
        <v>12713.0</v>
      </c>
      <c r="C1802" s="117">
        <f t="shared" si="1"/>
        <v>0.003128705386</v>
      </c>
      <c r="E1802" s="118">
        <f t="shared" si="2"/>
        <v>0</v>
      </c>
    </row>
    <row r="1803">
      <c r="A1803" s="119">
        <f t="shared" si="3"/>
        <v>1802</v>
      </c>
      <c r="B1803" s="50">
        <v>12693.0</v>
      </c>
      <c r="C1803" s="117">
        <f t="shared" si="1"/>
        <v>0.003123783329</v>
      </c>
      <c r="E1803" s="118">
        <f t="shared" si="2"/>
        <v>0</v>
      </c>
    </row>
    <row r="1804">
      <c r="A1804" s="119">
        <f t="shared" si="3"/>
        <v>1803</v>
      </c>
      <c r="B1804" s="50">
        <v>12693.0</v>
      </c>
      <c r="C1804" s="117">
        <f t="shared" si="1"/>
        <v>0.003123783329</v>
      </c>
      <c r="E1804" s="118">
        <f t="shared" si="2"/>
        <v>0</v>
      </c>
    </row>
    <row r="1805">
      <c r="A1805" s="119">
        <f t="shared" si="3"/>
        <v>1804</v>
      </c>
      <c r="B1805" s="50">
        <v>12681.0</v>
      </c>
      <c r="C1805" s="117">
        <f t="shared" si="1"/>
        <v>0.003120830095</v>
      </c>
      <c r="E1805" s="118">
        <f t="shared" si="2"/>
        <v>0</v>
      </c>
    </row>
    <row r="1806">
      <c r="A1806" s="119">
        <f t="shared" si="3"/>
        <v>1805</v>
      </c>
      <c r="B1806" s="50">
        <v>12668.0</v>
      </c>
      <c r="C1806" s="117">
        <f t="shared" si="1"/>
        <v>0.003117630758</v>
      </c>
      <c r="E1806" s="118">
        <f t="shared" si="2"/>
        <v>0</v>
      </c>
    </row>
    <row r="1807">
      <c r="A1807" s="119">
        <f t="shared" si="3"/>
        <v>1806</v>
      </c>
      <c r="B1807" s="23">
        <v>12649.0</v>
      </c>
      <c r="C1807" s="117">
        <f t="shared" si="1"/>
        <v>0.003112954804</v>
      </c>
      <c r="E1807" s="118">
        <f t="shared" si="2"/>
        <v>0</v>
      </c>
    </row>
    <row r="1808">
      <c r="A1808" s="119">
        <f t="shared" si="3"/>
        <v>1807</v>
      </c>
      <c r="B1808" s="50">
        <v>12606.0</v>
      </c>
      <c r="C1808" s="117">
        <f t="shared" si="1"/>
        <v>0.003102372382</v>
      </c>
      <c r="E1808" s="118">
        <f t="shared" si="2"/>
        <v>0</v>
      </c>
    </row>
    <row r="1809">
      <c r="A1809" s="119">
        <f t="shared" si="3"/>
        <v>1808</v>
      </c>
      <c r="B1809" s="50">
        <v>12590.0</v>
      </c>
      <c r="C1809" s="117">
        <f t="shared" si="1"/>
        <v>0.003098434737</v>
      </c>
      <c r="E1809" s="118">
        <f t="shared" si="2"/>
        <v>0</v>
      </c>
    </row>
    <row r="1810">
      <c r="A1810" s="119">
        <f t="shared" si="3"/>
        <v>1809</v>
      </c>
      <c r="B1810" s="50">
        <v>12570.0</v>
      </c>
      <c r="C1810" s="117">
        <f t="shared" si="1"/>
        <v>0.00309351268</v>
      </c>
      <c r="E1810" s="118">
        <f t="shared" si="2"/>
        <v>0</v>
      </c>
    </row>
    <row r="1811">
      <c r="A1811" s="119">
        <f t="shared" si="3"/>
        <v>1810</v>
      </c>
      <c r="B1811" s="50">
        <v>12559.0</v>
      </c>
      <c r="C1811" s="117">
        <f t="shared" si="1"/>
        <v>0.003090805549</v>
      </c>
      <c r="E1811" s="118">
        <f t="shared" si="2"/>
        <v>0</v>
      </c>
    </row>
    <row r="1812">
      <c r="A1812" s="119">
        <f t="shared" si="3"/>
        <v>1811</v>
      </c>
      <c r="B1812" s="50">
        <v>12550.0</v>
      </c>
      <c r="C1812" s="117">
        <f t="shared" si="1"/>
        <v>0.003088590623</v>
      </c>
      <c r="E1812" s="118">
        <f t="shared" si="2"/>
        <v>0</v>
      </c>
    </row>
    <row r="1813">
      <c r="A1813" s="119">
        <f t="shared" si="3"/>
        <v>1812</v>
      </c>
      <c r="B1813" s="50">
        <v>12527.0</v>
      </c>
      <c r="C1813" s="117">
        <f t="shared" si="1"/>
        <v>0.003082930258</v>
      </c>
      <c r="E1813" s="118">
        <f t="shared" si="2"/>
        <v>0</v>
      </c>
    </row>
    <row r="1814">
      <c r="A1814" s="119">
        <f t="shared" si="3"/>
        <v>1813</v>
      </c>
      <c r="B1814" s="50">
        <v>12524.0</v>
      </c>
      <c r="C1814" s="117">
        <f t="shared" si="1"/>
        <v>0.003082191949</v>
      </c>
      <c r="E1814" s="118">
        <f t="shared" si="2"/>
        <v>0</v>
      </c>
    </row>
    <row r="1815">
      <c r="A1815" s="119">
        <f t="shared" si="3"/>
        <v>1814</v>
      </c>
      <c r="B1815" s="50">
        <v>12504.0</v>
      </c>
      <c r="C1815" s="117">
        <f t="shared" si="1"/>
        <v>0.003077269893</v>
      </c>
      <c r="E1815" s="118">
        <f t="shared" si="2"/>
        <v>0</v>
      </c>
    </row>
    <row r="1816">
      <c r="A1816" s="119">
        <f t="shared" si="3"/>
        <v>1815</v>
      </c>
      <c r="B1816" s="23">
        <v>12485.0</v>
      </c>
      <c r="C1816" s="117">
        <f t="shared" si="1"/>
        <v>0.003072593939</v>
      </c>
      <c r="E1816" s="118">
        <f t="shared" si="2"/>
        <v>0</v>
      </c>
    </row>
    <row r="1817">
      <c r="A1817" s="119">
        <f t="shared" si="3"/>
        <v>1816</v>
      </c>
      <c r="B1817" s="50">
        <v>12477.0</v>
      </c>
      <c r="C1817" s="117">
        <f t="shared" si="1"/>
        <v>0.003070625116</v>
      </c>
      <c r="E1817" s="118">
        <f t="shared" si="2"/>
        <v>0</v>
      </c>
    </row>
    <row r="1818">
      <c r="A1818" s="119">
        <f t="shared" si="3"/>
        <v>1817</v>
      </c>
      <c r="B1818" s="50">
        <v>12476.0</v>
      </c>
      <c r="C1818" s="117">
        <f t="shared" si="1"/>
        <v>0.003070379013</v>
      </c>
      <c r="E1818" s="118">
        <f t="shared" si="2"/>
        <v>0</v>
      </c>
    </row>
    <row r="1819">
      <c r="A1819" s="119">
        <f t="shared" si="3"/>
        <v>1818</v>
      </c>
      <c r="B1819" s="50">
        <v>12471.0</v>
      </c>
      <c r="C1819" s="117">
        <f t="shared" si="1"/>
        <v>0.003069148499</v>
      </c>
      <c r="E1819" s="118">
        <f t="shared" si="2"/>
        <v>0</v>
      </c>
    </row>
    <row r="1820">
      <c r="A1820" s="119">
        <f t="shared" si="3"/>
        <v>1819</v>
      </c>
      <c r="B1820" s="50">
        <v>12455.0</v>
      </c>
      <c r="C1820" s="117">
        <f t="shared" si="1"/>
        <v>0.003065210854</v>
      </c>
      <c r="E1820" s="118">
        <f t="shared" si="2"/>
        <v>0</v>
      </c>
    </row>
    <row r="1821">
      <c r="A1821" s="119">
        <f t="shared" si="3"/>
        <v>1820</v>
      </c>
      <c r="B1821" s="50">
        <v>12442.0</v>
      </c>
      <c r="C1821" s="117">
        <f t="shared" si="1"/>
        <v>0.003062011517</v>
      </c>
      <c r="E1821" s="118">
        <f t="shared" si="2"/>
        <v>0</v>
      </c>
    </row>
    <row r="1822">
      <c r="A1822" s="119">
        <f t="shared" si="3"/>
        <v>1821</v>
      </c>
      <c r="B1822" s="50">
        <v>12430.0</v>
      </c>
      <c r="C1822" s="117">
        <f t="shared" si="1"/>
        <v>0.003059058283</v>
      </c>
      <c r="E1822" s="118">
        <f t="shared" si="2"/>
        <v>0</v>
      </c>
    </row>
    <row r="1823">
      <c r="A1823" s="119">
        <f t="shared" si="3"/>
        <v>1822</v>
      </c>
      <c r="B1823" s="50">
        <v>12421.0</v>
      </c>
      <c r="C1823" s="117">
        <f t="shared" si="1"/>
        <v>0.003056843357</v>
      </c>
      <c r="E1823" s="118">
        <f t="shared" si="2"/>
        <v>0</v>
      </c>
    </row>
    <row r="1824">
      <c r="A1824" s="119">
        <f t="shared" si="3"/>
        <v>1823</v>
      </c>
      <c r="B1824" s="50">
        <v>12414.0</v>
      </c>
      <c r="C1824" s="117">
        <f t="shared" si="1"/>
        <v>0.003055120637</v>
      </c>
      <c r="E1824" s="118">
        <f t="shared" si="2"/>
        <v>0</v>
      </c>
    </row>
    <row r="1825">
      <c r="A1825" s="119">
        <f t="shared" si="3"/>
        <v>1824</v>
      </c>
      <c r="B1825" s="50">
        <v>12412.0</v>
      </c>
      <c r="C1825" s="117">
        <f t="shared" si="1"/>
        <v>0.003054628431</v>
      </c>
      <c r="E1825" s="118">
        <f t="shared" si="2"/>
        <v>0</v>
      </c>
    </row>
    <row r="1826">
      <c r="A1826" s="119">
        <f t="shared" si="3"/>
        <v>1825</v>
      </c>
      <c r="B1826" s="50">
        <v>12411.0</v>
      </c>
      <c r="C1826" s="117">
        <f t="shared" si="1"/>
        <v>0.003054382329</v>
      </c>
      <c r="E1826" s="118">
        <f t="shared" si="2"/>
        <v>0</v>
      </c>
    </row>
    <row r="1827">
      <c r="A1827" s="119">
        <f t="shared" si="3"/>
        <v>1826</v>
      </c>
      <c r="B1827" s="50">
        <v>12377.0</v>
      </c>
      <c r="C1827" s="117">
        <f t="shared" si="1"/>
        <v>0.003046014832</v>
      </c>
      <c r="E1827" s="118">
        <f t="shared" si="2"/>
        <v>0</v>
      </c>
    </row>
    <row r="1828">
      <c r="A1828" s="119">
        <f t="shared" si="3"/>
        <v>1827</v>
      </c>
      <c r="B1828" s="50">
        <v>12375.0</v>
      </c>
      <c r="C1828" s="117">
        <f t="shared" si="1"/>
        <v>0.003045522626</v>
      </c>
      <c r="E1828" s="118">
        <f t="shared" si="2"/>
        <v>0</v>
      </c>
    </row>
    <row r="1829">
      <c r="A1829" s="119">
        <f t="shared" si="3"/>
        <v>1828</v>
      </c>
      <c r="B1829" s="50">
        <v>12356.0</v>
      </c>
      <c r="C1829" s="117">
        <f t="shared" si="1"/>
        <v>0.003040846673</v>
      </c>
      <c r="E1829" s="118">
        <f t="shared" si="2"/>
        <v>0</v>
      </c>
    </row>
    <row r="1830">
      <c r="A1830" s="119">
        <f t="shared" si="3"/>
        <v>1829</v>
      </c>
      <c r="B1830" s="50">
        <v>12348.0</v>
      </c>
      <c r="C1830" s="117">
        <f t="shared" si="1"/>
        <v>0.00303887785</v>
      </c>
      <c r="E1830" s="118">
        <f t="shared" si="2"/>
        <v>0</v>
      </c>
    </row>
    <row r="1831">
      <c r="A1831" s="119">
        <f t="shared" si="3"/>
        <v>1830</v>
      </c>
      <c r="B1831" s="50">
        <v>12323.0</v>
      </c>
      <c r="C1831" s="117">
        <f t="shared" si="1"/>
        <v>0.003032725279</v>
      </c>
      <c r="E1831" s="118">
        <f t="shared" si="2"/>
        <v>0</v>
      </c>
    </row>
    <row r="1832">
      <c r="A1832" s="119">
        <f t="shared" si="3"/>
        <v>1831</v>
      </c>
      <c r="B1832" s="50">
        <v>12321.0</v>
      </c>
      <c r="C1832" s="117">
        <f t="shared" si="1"/>
        <v>0.003032233073</v>
      </c>
      <c r="E1832" s="118">
        <f t="shared" si="2"/>
        <v>0</v>
      </c>
    </row>
    <row r="1833">
      <c r="A1833" s="119">
        <f t="shared" si="3"/>
        <v>1832</v>
      </c>
      <c r="B1833" s="50">
        <v>12321.0</v>
      </c>
      <c r="C1833" s="117">
        <f t="shared" si="1"/>
        <v>0.003032233073</v>
      </c>
      <c r="E1833" s="118">
        <f t="shared" si="2"/>
        <v>0</v>
      </c>
    </row>
    <row r="1834">
      <c r="A1834" s="119">
        <f t="shared" si="3"/>
        <v>1833</v>
      </c>
      <c r="B1834" s="50">
        <v>12321.0</v>
      </c>
      <c r="C1834" s="117">
        <f t="shared" si="1"/>
        <v>0.003032233073</v>
      </c>
      <c r="E1834" s="118">
        <f t="shared" si="2"/>
        <v>0</v>
      </c>
    </row>
    <row r="1835">
      <c r="A1835" s="119">
        <f t="shared" si="3"/>
        <v>1834</v>
      </c>
      <c r="B1835" s="50">
        <v>12318.0</v>
      </c>
      <c r="C1835" s="117">
        <f t="shared" si="1"/>
        <v>0.003031494765</v>
      </c>
      <c r="E1835" s="118">
        <f t="shared" si="2"/>
        <v>0</v>
      </c>
    </row>
    <row r="1836">
      <c r="A1836" s="119">
        <f t="shared" si="3"/>
        <v>1835</v>
      </c>
      <c r="B1836" s="50">
        <v>12280.0</v>
      </c>
      <c r="C1836" s="117">
        <f t="shared" si="1"/>
        <v>0.003022142857</v>
      </c>
      <c r="E1836" s="118">
        <f t="shared" si="2"/>
        <v>0</v>
      </c>
    </row>
    <row r="1837">
      <c r="A1837" s="119">
        <f t="shared" si="3"/>
        <v>1836</v>
      </c>
      <c r="B1837" s="50">
        <v>12278.0</v>
      </c>
      <c r="C1837" s="117">
        <f t="shared" si="1"/>
        <v>0.003021650651</v>
      </c>
      <c r="E1837" s="118">
        <f t="shared" si="2"/>
        <v>0</v>
      </c>
    </row>
    <row r="1838">
      <c r="A1838" s="119">
        <f t="shared" si="3"/>
        <v>1837</v>
      </c>
      <c r="B1838" s="50">
        <v>12263.0</v>
      </c>
      <c r="C1838" s="117">
        <f t="shared" si="1"/>
        <v>0.003017959109</v>
      </c>
      <c r="E1838" s="118">
        <f t="shared" si="2"/>
        <v>0</v>
      </c>
    </row>
    <row r="1839">
      <c r="A1839" s="119">
        <f t="shared" si="3"/>
        <v>1838</v>
      </c>
      <c r="B1839" s="50">
        <v>12262.0</v>
      </c>
      <c r="C1839" s="117">
        <f t="shared" si="1"/>
        <v>0.003017713006</v>
      </c>
      <c r="E1839" s="118">
        <f t="shared" si="2"/>
        <v>0</v>
      </c>
    </row>
    <row r="1840">
      <c r="A1840" s="119">
        <f t="shared" si="3"/>
        <v>1839</v>
      </c>
      <c r="B1840" s="50">
        <v>12258.0</v>
      </c>
      <c r="C1840" s="117">
        <f t="shared" si="1"/>
        <v>0.003016728594</v>
      </c>
      <c r="E1840" s="118">
        <f t="shared" si="2"/>
        <v>0</v>
      </c>
    </row>
    <row r="1841">
      <c r="A1841" s="119">
        <f t="shared" si="3"/>
        <v>1840</v>
      </c>
      <c r="B1841" s="50">
        <v>12241.0</v>
      </c>
      <c r="C1841" s="117">
        <f t="shared" si="1"/>
        <v>0.003012544846</v>
      </c>
      <c r="E1841" s="118">
        <f t="shared" si="2"/>
        <v>0</v>
      </c>
    </row>
    <row r="1842">
      <c r="A1842" s="119">
        <f t="shared" si="3"/>
        <v>1841</v>
      </c>
      <c r="B1842" s="50">
        <v>12220.0</v>
      </c>
      <c r="C1842" s="117">
        <f t="shared" si="1"/>
        <v>0.003007376686</v>
      </c>
      <c r="E1842" s="118">
        <f t="shared" si="2"/>
        <v>0</v>
      </c>
    </row>
    <row r="1843">
      <c r="A1843" s="119">
        <f t="shared" si="3"/>
        <v>1842</v>
      </c>
      <c r="B1843" s="50">
        <v>12199.0</v>
      </c>
      <c r="C1843" s="117">
        <f t="shared" si="1"/>
        <v>0.003002208527</v>
      </c>
      <c r="E1843" s="118">
        <f t="shared" si="2"/>
        <v>0</v>
      </c>
    </row>
    <row r="1844">
      <c r="A1844" s="119">
        <f t="shared" si="3"/>
        <v>1843</v>
      </c>
      <c r="B1844" s="50">
        <v>12185.0</v>
      </c>
      <c r="C1844" s="117">
        <f t="shared" si="1"/>
        <v>0.002998763087</v>
      </c>
      <c r="E1844" s="118">
        <f t="shared" si="2"/>
        <v>0</v>
      </c>
    </row>
    <row r="1845">
      <c r="A1845" s="119">
        <f t="shared" si="3"/>
        <v>1844</v>
      </c>
      <c r="B1845" s="50">
        <v>12177.0</v>
      </c>
      <c r="C1845" s="117">
        <f t="shared" si="1"/>
        <v>0.002996794264</v>
      </c>
      <c r="E1845" s="118">
        <f t="shared" si="2"/>
        <v>0</v>
      </c>
    </row>
    <row r="1846">
      <c r="A1846" s="119">
        <f t="shared" si="3"/>
        <v>1845</v>
      </c>
      <c r="B1846" s="50">
        <v>12174.0</v>
      </c>
      <c r="C1846" s="117">
        <f t="shared" si="1"/>
        <v>0.002996055956</v>
      </c>
      <c r="E1846" s="118">
        <f t="shared" si="2"/>
        <v>0</v>
      </c>
    </row>
    <row r="1847">
      <c r="A1847" s="119">
        <f t="shared" si="3"/>
        <v>1846</v>
      </c>
      <c r="B1847" s="50">
        <v>12149.0</v>
      </c>
      <c r="C1847" s="117">
        <f t="shared" si="1"/>
        <v>0.002989903385</v>
      </c>
      <c r="E1847" s="118">
        <f t="shared" si="2"/>
        <v>0</v>
      </c>
    </row>
    <row r="1848">
      <c r="A1848" s="119">
        <f t="shared" si="3"/>
        <v>1847</v>
      </c>
      <c r="B1848" s="50">
        <v>12131.0</v>
      </c>
      <c r="C1848" s="117">
        <f t="shared" si="1"/>
        <v>0.002985473534</v>
      </c>
      <c r="E1848" s="118">
        <f t="shared" si="2"/>
        <v>0</v>
      </c>
    </row>
    <row r="1849">
      <c r="A1849" s="119">
        <f t="shared" si="3"/>
        <v>1848</v>
      </c>
      <c r="B1849" s="50">
        <v>12127.0</v>
      </c>
      <c r="C1849" s="117">
        <f t="shared" si="1"/>
        <v>0.002984489123</v>
      </c>
      <c r="E1849" s="118">
        <f t="shared" si="2"/>
        <v>0</v>
      </c>
    </row>
    <row r="1850">
      <c r="A1850" s="119">
        <f t="shared" si="3"/>
        <v>1849</v>
      </c>
      <c r="B1850" s="50">
        <v>12117.0</v>
      </c>
      <c r="C1850" s="117">
        <f t="shared" si="1"/>
        <v>0.002982028094</v>
      </c>
      <c r="E1850" s="118">
        <f t="shared" si="2"/>
        <v>0</v>
      </c>
    </row>
    <row r="1851">
      <c r="A1851" s="119">
        <f t="shared" si="3"/>
        <v>1850</v>
      </c>
      <c r="B1851" s="50">
        <v>12115.0</v>
      </c>
      <c r="C1851" s="117">
        <f t="shared" si="1"/>
        <v>0.002981535888</v>
      </c>
      <c r="E1851" s="118">
        <f t="shared" si="2"/>
        <v>0</v>
      </c>
    </row>
    <row r="1852">
      <c r="A1852" s="119">
        <f t="shared" si="3"/>
        <v>1851</v>
      </c>
      <c r="B1852" s="50">
        <v>12112.0</v>
      </c>
      <c r="C1852" s="117">
        <f t="shared" si="1"/>
        <v>0.00298079758</v>
      </c>
      <c r="E1852" s="118">
        <f t="shared" si="2"/>
        <v>0</v>
      </c>
    </row>
    <row r="1853">
      <c r="A1853" s="119">
        <f t="shared" si="3"/>
        <v>1852</v>
      </c>
      <c r="B1853" s="50">
        <v>12090.0</v>
      </c>
      <c r="C1853" s="117">
        <f t="shared" si="1"/>
        <v>0.002975383317</v>
      </c>
      <c r="E1853" s="118">
        <f t="shared" si="2"/>
        <v>0</v>
      </c>
    </row>
    <row r="1854">
      <c r="A1854" s="119">
        <f t="shared" si="3"/>
        <v>1853</v>
      </c>
      <c r="B1854" s="50">
        <v>12068.0</v>
      </c>
      <c r="C1854" s="117">
        <f t="shared" si="1"/>
        <v>0.002969969055</v>
      </c>
      <c r="E1854" s="118">
        <f t="shared" si="2"/>
        <v>0</v>
      </c>
    </row>
    <row r="1855">
      <c r="A1855" s="119">
        <f t="shared" si="3"/>
        <v>1854</v>
      </c>
      <c r="B1855" s="50">
        <v>12056.0</v>
      </c>
      <c r="C1855" s="117">
        <f t="shared" si="1"/>
        <v>0.002967015821</v>
      </c>
      <c r="E1855" s="118">
        <f t="shared" si="2"/>
        <v>0</v>
      </c>
    </row>
    <row r="1856">
      <c r="A1856" s="119">
        <f t="shared" si="3"/>
        <v>1855</v>
      </c>
      <c r="B1856" s="50">
        <v>12053.0</v>
      </c>
      <c r="C1856" s="117">
        <f t="shared" si="1"/>
        <v>0.002966277512</v>
      </c>
      <c r="E1856" s="118">
        <f t="shared" si="2"/>
        <v>0</v>
      </c>
    </row>
    <row r="1857">
      <c r="A1857" s="119">
        <f t="shared" si="3"/>
        <v>1856</v>
      </c>
      <c r="B1857" s="50">
        <v>12046.0</v>
      </c>
      <c r="C1857" s="117">
        <f t="shared" si="1"/>
        <v>0.002964554793</v>
      </c>
      <c r="E1857" s="118">
        <f t="shared" si="2"/>
        <v>0</v>
      </c>
    </row>
    <row r="1858">
      <c r="A1858" s="119">
        <f t="shared" si="3"/>
        <v>1857</v>
      </c>
      <c r="B1858" s="50">
        <v>12046.0</v>
      </c>
      <c r="C1858" s="117">
        <f t="shared" si="1"/>
        <v>0.002964554793</v>
      </c>
      <c r="E1858" s="118">
        <f t="shared" si="2"/>
        <v>0</v>
      </c>
    </row>
    <row r="1859">
      <c r="A1859" s="119">
        <f t="shared" si="3"/>
        <v>1858</v>
      </c>
      <c r="B1859" s="50">
        <v>12032.0</v>
      </c>
      <c r="C1859" s="117">
        <f t="shared" si="1"/>
        <v>0.002961109353</v>
      </c>
      <c r="E1859" s="118">
        <f t="shared" si="2"/>
        <v>0</v>
      </c>
    </row>
    <row r="1860">
      <c r="A1860" s="119">
        <f t="shared" si="3"/>
        <v>1859</v>
      </c>
      <c r="B1860" s="50">
        <v>12029.0</v>
      </c>
      <c r="C1860" s="117">
        <f t="shared" si="1"/>
        <v>0.002960371044</v>
      </c>
      <c r="E1860" s="118">
        <f t="shared" si="2"/>
        <v>0</v>
      </c>
    </row>
    <row r="1861">
      <c r="A1861" s="119">
        <f t="shared" si="3"/>
        <v>1860</v>
      </c>
      <c r="B1861" s="50">
        <v>12001.0</v>
      </c>
      <c r="C1861" s="117">
        <f t="shared" si="1"/>
        <v>0.002953480165</v>
      </c>
      <c r="E1861" s="118">
        <f t="shared" si="2"/>
        <v>0</v>
      </c>
    </row>
    <row r="1862">
      <c r="A1862" s="119">
        <f t="shared" si="3"/>
        <v>1861</v>
      </c>
      <c r="B1862" s="50">
        <v>11992.0</v>
      </c>
      <c r="C1862" s="117">
        <f t="shared" si="1"/>
        <v>0.002951265239</v>
      </c>
      <c r="E1862" s="118">
        <f t="shared" si="2"/>
        <v>0</v>
      </c>
    </row>
    <row r="1863">
      <c r="A1863" s="119">
        <f t="shared" si="3"/>
        <v>1862</v>
      </c>
      <c r="B1863" s="50">
        <v>11976.0</v>
      </c>
      <c r="C1863" s="117">
        <f t="shared" si="1"/>
        <v>0.002947327594</v>
      </c>
      <c r="E1863" s="118">
        <f t="shared" si="2"/>
        <v>0</v>
      </c>
    </row>
    <row r="1864">
      <c r="A1864" s="119">
        <f t="shared" si="3"/>
        <v>1863</v>
      </c>
      <c r="B1864" s="50">
        <v>11970.0</v>
      </c>
      <c r="C1864" s="117">
        <f t="shared" si="1"/>
        <v>0.002945850977</v>
      </c>
      <c r="E1864" s="118">
        <f t="shared" si="2"/>
        <v>0</v>
      </c>
    </row>
    <row r="1865">
      <c r="A1865" s="119">
        <f t="shared" si="3"/>
        <v>1864</v>
      </c>
      <c r="B1865" s="50">
        <v>11969.0</v>
      </c>
      <c r="C1865" s="117">
        <f t="shared" si="1"/>
        <v>0.002945604874</v>
      </c>
      <c r="E1865" s="118">
        <f t="shared" si="2"/>
        <v>0</v>
      </c>
    </row>
    <row r="1866">
      <c r="A1866" s="119">
        <f t="shared" si="3"/>
        <v>1865</v>
      </c>
      <c r="B1866" s="23">
        <v>11967.0</v>
      </c>
      <c r="C1866" s="117">
        <f t="shared" si="1"/>
        <v>0.002945112668</v>
      </c>
      <c r="E1866" s="118">
        <f t="shared" si="2"/>
        <v>0</v>
      </c>
    </row>
    <row r="1867">
      <c r="A1867" s="119">
        <f t="shared" si="3"/>
        <v>1866</v>
      </c>
      <c r="B1867" s="50">
        <v>11951.0</v>
      </c>
      <c r="C1867" s="117">
        <f t="shared" si="1"/>
        <v>0.002941175023</v>
      </c>
      <c r="E1867" s="118">
        <f t="shared" si="2"/>
        <v>0</v>
      </c>
    </row>
    <row r="1868">
      <c r="A1868" s="119">
        <f t="shared" si="3"/>
        <v>1867</v>
      </c>
      <c r="B1868" s="50">
        <v>11948.0</v>
      </c>
      <c r="C1868" s="117">
        <f t="shared" si="1"/>
        <v>0.002940436714</v>
      </c>
      <c r="E1868" s="118">
        <f t="shared" si="2"/>
        <v>0</v>
      </c>
    </row>
    <row r="1869">
      <c r="A1869" s="119">
        <f t="shared" si="3"/>
        <v>1868</v>
      </c>
      <c r="B1869" s="50">
        <v>11942.0</v>
      </c>
      <c r="C1869" s="117">
        <f t="shared" si="1"/>
        <v>0.002938960097</v>
      </c>
      <c r="E1869" s="118">
        <f t="shared" si="2"/>
        <v>0</v>
      </c>
    </row>
    <row r="1870">
      <c r="A1870" s="119">
        <f t="shared" si="3"/>
        <v>1869</v>
      </c>
      <c r="B1870" s="50">
        <v>11931.0</v>
      </c>
      <c r="C1870" s="117">
        <f t="shared" si="1"/>
        <v>0.002936252966</v>
      </c>
      <c r="E1870" s="118">
        <f t="shared" si="2"/>
        <v>0</v>
      </c>
    </row>
    <row r="1871">
      <c r="A1871" s="119">
        <f t="shared" si="3"/>
        <v>1870</v>
      </c>
      <c r="B1871" s="50">
        <v>11923.0</v>
      </c>
      <c r="C1871" s="117">
        <f t="shared" si="1"/>
        <v>0.002934284143</v>
      </c>
      <c r="E1871" s="118">
        <f t="shared" si="2"/>
        <v>0</v>
      </c>
    </row>
    <row r="1872">
      <c r="A1872" s="119">
        <f t="shared" si="3"/>
        <v>1871</v>
      </c>
      <c r="B1872" s="50">
        <v>11910.0</v>
      </c>
      <c r="C1872" s="117">
        <f t="shared" si="1"/>
        <v>0.002931084807</v>
      </c>
      <c r="E1872" s="118">
        <f t="shared" si="2"/>
        <v>0</v>
      </c>
    </row>
    <row r="1873">
      <c r="A1873" s="119">
        <f t="shared" si="3"/>
        <v>1872</v>
      </c>
      <c r="B1873" s="50">
        <v>11874.0</v>
      </c>
      <c r="C1873" s="117">
        <f t="shared" si="1"/>
        <v>0.002922225104</v>
      </c>
      <c r="E1873" s="118">
        <f t="shared" si="2"/>
        <v>0</v>
      </c>
    </row>
    <row r="1874">
      <c r="A1874" s="119">
        <f t="shared" si="3"/>
        <v>1873</v>
      </c>
      <c r="B1874" s="50">
        <v>11847.0</v>
      </c>
      <c r="C1874" s="117">
        <f t="shared" si="1"/>
        <v>0.002915580328</v>
      </c>
      <c r="E1874" s="118">
        <f t="shared" si="2"/>
        <v>0</v>
      </c>
    </row>
    <row r="1875">
      <c r="A1875" s="119">
        <f t="shared" si="3"/>
        <v>1874</v>
      </c>
      <c r="B1875" s="50">
        <v>11831.0</v>
      </c>
      <c r="C1875" s="117">
        <f t="shared" si="1"/>
        <v>0.002911642682</v>
      </c>
      <c r="E1875" s="118">
        <f t="shared" si="2"/>
        <v>0</v>
      </c>
    </row>
    <row r="1876">
      <c r="A1876" s="119">
        <f t="shared" si="3"/>
        <v>1875</v>
      </c>
      <c r="B1876" s="50">
        <v>11790.0</v>
      </c>
      <c r="C1876" s="117">
        <f t="shared" si="1"/>
        <v>0.002901552466</v>
      </c>
      <c r="E1876" s="118">
        <f t="shared" si="2"/>
        <v>0</v>
      </c>
    </row>
    <row r="1877">
      <c r="A1877" s="119">
        <f t="shared" si="3"/>
        <v>1876</v>
      </c>
      <c r="B1877" s="50">
        <v>11786.0</v>
      </c>
      <c r="C1877" s="117">
        <f t="shared" si="1"/>
        <v>0.002900568055</v>
      </c>
      <c r="E1877" s="118">
        <f t="shared" si="2"/>
        <v>0</v>
      </c>
    </row>
    <row r="1878">
      <c r="A1878" s="119">
        <f t="shared" si="3"/>
        <v>1877</v>
      </c>
      <c r="B1878" s="50">
        <v>11775.0</v>
      </c>
      <c r="C1878" s="117">
        <f t="shared" si="1"/>
        <v>0.002897860923</v>
      </c>
      <c r="E1878" s="118">
        <f t="shared" si="2"/>
        <v>0</v>
      </c>
    </row>
    <row r="1879">
      <c r="A1879" s="119">
        <f t="shared" si="3"/>
        <v>1878</v>
      </c>
      <c r="B1879" s="50">
        <v>11763.0</v>
      </c>
      <c r="C1879" s="117">
        <f t="shared" si="1"/>
        <v>0.002894907689</v>
      </c>
      <c r="E1879" s="118">
        <f t="shared" si="2"/>
        <v>0</v>
      </c>
    </row>
    <row r="1880">
      <c r="A1880" s="119">
        <f t="shared" si="3"/>
        <v>1879</v>
      </c>
      <c r="B1880" s="50">
        <v>11752.0</v>
      </c>
      <c r="C1880" s="117">
        <f t="shared" si="1"/>
        <v>0.002892200558</v>
      </c>
      <c r="E1880" s="118">
        <f t="shared" si="2"/>
        <v>0</v>
      </c>
    </row>
    <row r="1881">
      <c r="A1881" s="119">
        <f t="shared" si="3"/>
        <v>1880</v>
      </c>
      <c r="B1881" s="50">
        <v>11720.0</v>
      </c>
      <c r="C1881" s="117">
        <f t="shared" si="1"/>
        <v>0.002884325267</v>
      </c>
      <c r="E1881" s="118">
        <f t="shared" si="2"/>
        <v>0</v>
      </c>
    </row>
    <row r="1882">
      <c r="A1882" s="119">
        <f t="shared" si="3"/>
        <v>1881</v>
      </c>
      <c r="B1882" s="50">
        <v>11720.0</v>
      </c>
      <c r="C1882" s="117">
        <f t="shared" si="1"/>
        <v>0.002884325267</v>
      </c>
      <c r="E1882" s="118">
        <f t="shared" si="2"/>
        <v>0</v>
      </c>
    </row>
    <row r="1883">
      <c r="A1883" s="119">
        <f t="shared" si="3"/>
        <v>1882</v>
      </c>
      <c r="B1883" s="50">
        <v>11698.0</v>
      </c>
      <c r="C1883" s="117">
        <f t="shared" si="1"/>
        <v>0.002878911005</v>
      </c>
      <c r="E1883" s="118">
        <f t="shared" si="2"/>
        <v>0</v>
      </c>
    </row>
    <row r="1884">
      <c r="A1884" s="119">
        <f t="shared" si="3"/>
        <v>1883</v>
      </c>
      <c r="B1884" s="50">
        <v>11697.0</v>
      </c>
      <c r="C1884" s="117">
        <f t="shared" si="1"/>
        <v>0.002878664902</v>
      </c>
      <c r="E1884" s="118">
        <f t="shared" si="2"/>
        <v>0</v>
      </c>
    </row>
    <row r="1885">
      <c r="A1885" s="119">
        <f t="shared" si="3"/>
        <v>1884</v>
      </c>
      <c r="B1885" s="50">
        <v>11675.0</v>
      </c>
      <c r="C1885" s="117">
        <f t="shared" si="1"/>
        <v>0.002873250639</v>
      </c>
      <c r="E1885" s="118">
        <f t="shared" si="2"/>
        <v>0</v>
      </c>
    </row>
    <row r="1886">
      <c r="A1886" s="119">
        <f t="shared" si="3"/>
        <v>1885</v>
      </c>
      <c r="B1886" s="50">
        <v>11658.0</v>
      </c>
      <c r="C1886" s="117">
        <f t="shared" si="1"/>
        <v>0.002869066891</v>
      </c>
      <c r="E1886" s="118">
        <f t="shared" si="2"/>
        <v>0</v>
      </c>
    </row>
    <row r="1887">
      <c r="A1887" s="119">
        <f t="shared" si="3"/>
        <v>1886</v>
      </c>
      <c r="B1887" s="50">
        <v>11655.0</v>
      </c>
      <c r="C1887" s="117">
        <f t="shared" si="1"/>
        <v>0.002868328583</v>
      </c>
      <c r="E1887" s="118">
        <f t="shared" si="2"/>
        <v>0</v>
      </c>
    </row>
    <row r="1888">
      <c r="A1888" s="119">
        <f t="shared" si="3"/>
        <v>1887</v>
      </c>
      <c r="B1888" s="50">
        <v>11639.0</v>
      </c>
      <c r="C1888" s="117">
        <f t="shared" si="1"/>
        <v>0.002864390937</v>
      </c>
      <c r="E1888" s="118">
        <f t="shared" si="2"/>
        <v>0</v>
      </c>
    </row>
    <row r="1889">
      <c r="A1889" s="119">
        <f t="shared" si="3"/>
        <v>1888</v>
      </c>
      <c r="B1889" s="50">
        <v>11629.0</v>
      </c>
      <c r="C1889" s="117">
        <f t="shared" si="1"/>
        <v>0.002861929909</v>
      </c>
      <c r="E1889" s="118">
        <f t="shared" si="2"/>
        <v>0</v>
      </c>
    </row>
    <row r="1890">
      <c r="A1890" s="119">
        <f t="shared" si="3"/>
        <v>1889</v>
      </c>
      <c r="B1890" s="50">
        <v>11603.0</v>
      </c>
      <c r="C1890" s="117">
        <f t="shared" si="1"/>
        <v>0.002855531235</v>
      </c>
      <c r="E1890" s="118">
        <f t="shared" si="2"/>
        <v>0</v>
      </c>
    </row>
    <row r="1891">
      <c r="A1891" s="119">
        <f t="shared" si="3"/>
        <v>1890</v>
      </c>
      <c r="B1891" s="50">
        <v>11603.0</v>
      </c>
      <c r="C1891" s="117">
        <f t="shared" si="1"/>
        <v>0.002855531235</v>
      </c>
      <c r="E1891" s="118">
        <f t="shared" si="2"/>
        <v>0</v>
      </c>
    </row>
    <row r="1892">
      <c r="A1892" s="119">
        <f t="shared" si="3"/>
        <v>1891</v>
      </c>
      <c r="B1892" s="50">
        <v>11578.0</v>
      </c>
      <c r="C1892" s="117">
        <f t="shared" si="1"/>
        <v>0.002849378664</v>
      </c>
      <c r="E1892" s="118">
        <f t="shared" si="2"/>
        <v>0</v>
      </c>
    </row>
    <row r="1893">
      <c r="A1893" s="119">
        <f t="shared" si="3"/>
        <v>1892</v>
      </c>
      <c r="B1893" s="50">
        <v>11573.0</v>
      </c>
      <c r="C1893" s="117">
        <f t="shared" si="1"/>
        <v>0.00284814815</v>
      </c>
      <c r="E1893" s="118">
        <f t="shared" si="2"/>
        <v>0</v>
      </c>
    </row>
    <row r="1894">
      <c r="A1894" s="119">
        <f t="shared" si="3"/>
        <v>1893</v>
      </c>
      <c r="B1894" s="50">
        <v>11572.0</v>
      </c>
      <c r="C1894" s="117">
        <f t="shared" si="1"/>
        <v>0.002847902047</v>
      </c>
      <c r="E1894" s="118">
        <f t="shared" si="2"/>
        <v>0</v>
      </c>
    </row>
    <row r="1895">
      <c r="A1895" s="119">
        <f t="shared" si="3"/>
        <v>1894</v>
      </c>
      <c r="B1895" s="50">
        <v>11568.0</v>
      </c>
      <c r="C1895" s="117">
        <f t="shared" si="1"/>
        <v>0.002846917636</v>
      </c>
      <c r="E1895" s="118">
        <f t="shared" si="2"/>
        <v>0</v>
      </c>
    </row>
    <row r="1896">
      <c r="A1896" s="119">
        <f t="shared" si="3"/>
        <v>1895</v>
      </c>
      <c r="B1896" s="50">
        <v>11565.0</v>
      </c>
      <c r="C1896" s="117">
        <f t="shared" si="1"/>
        <v>0.002846179327</v>
      </c>
      <c r="E1896" s="118">
        <f t="shared" si="2"/>
        <v>0</v>
      </c>
    </row>
    <row r="1897">
      <c r="A1897" s="119">
        <f t="shared" si="3"/>
        <v>1896</v>
      </c>
      <c r="B1897" s="50">
        <v>11552.0</v>
      </c>
      <c r="C1897" s="117">
        <f t="shared" si="1"/>
        <v>0.00284297999</v>
      </c>
      <c r="E1897" s="118">
        <f t="shared" si="2"/>
        <v>0</v>
      </c>
    </row>
    <row r="1898">
      <c r="A1898" s="119">
        <f t="shared" si="3"/>
        <v>1897</v>
      </c>
      <c r="B1898" s="50">
        <v>11548.0</v>
      </c>
      <c r="C1898" s="117">
        <f t="shared" si="1"/>
        <v>0.002841995579</v>
      </c>
      <c r="E1898" s="118">
        <f t="shared" si="2"/>
        <v>0</v>
      </c>
    </row>
    <row r="1899">
      <c r="A1899" s="119">
        <f t="shared" si="3"/>
        <v>1898</v>
      </c>
      <c r="B1899" s="50">
        <v>11545.0</v>
      </c>
      <c r="C1899" s="117">
        <f t="shared" si="1"/>
        <v>0.00284125727</v>
      </c>
      <c r="E1899" s="118">
        <f t="shared" si="2"/>
        <v>0</v>
      </c>
    </row>
    <row r="1900">
      <c r="A1900" s="119">
        <f t="shared" si="3"/>
        <v>1899</v>
      </c>
      <c r="B1900" s="50">
        <v>11523.0</v>
      </c>
      <c r="C1900" s="117">
        <f t="shared" si="1"/>
        <v>0.002835843008</v>
      </c>
      <c r="E1900" s="118">
        <f t="shared" si="2"/>
        <v>0</v>
      </c>
    </row>
    <row r="1901">
      <c r="A1901" s="119">
        <f t="shared" si="3"/>
        <v>1900</v>
      </c>
      <c r="B1901" s="50">
        <v>11497.0</v>
      </c>
      <c r="C1901" s="117">
        <f t="shared" si="1"/>
        <v>0.002829444334</v>
      </c>
      <c r="E1901" s="118">
        <f t="shared" si="2"/>
        <v>0</v>
      </c>
    </row>
    <row r="1902">
      <c r="A1902" s="119">
        <f t="shared" si="3"/>
        <v>1901</v>
      </c>
      <c r="B1902" s="50">
        <v>11490.0</v>
      </c>
      <c r="C1902" s="117">
        <f t="shared" si="1"/>
        <v>0.002827721614</v>
      </c>
      <c r="E1902" s="118">
        <f t="shared" si="2"/>
        <v>0</v>
      </c>
    </row>
    <row r="1903">
      <c r="A1903" s="119">
        <f t="shared" si="3"/>
        <v>1902</v>
      </c>
      <c r="B1903" s="50">
        <v>11457.0</v>
      </c>
      <c r="C1903" s="117">
        <f t="shared" si="1"/>
        <v>0.002819600221</v>
      </c>
      <c r="E1903" s="118">
        <f t="shared" si="2"/>
        <v>0</v>
      </c>
    </row>
    <row r="1904">
      <c r="A1904" s="119">
        <f t="shared" si="3"/>
        <v>1903</v>
      </c>
      <c r="B1904" s="50">
        <v>11451.0</v>
      </c>
      <c r="C1904" s="117">
        <f t="shared" si="1"/>
        <v>0.002818123604</v>
      </c>
      <c r="E1904" s="118">
        <f t="shared" si="2"/>
        <v>0</v>
      </c>
    </row>
    <row r="1905">
      <c r="A1905" s="119">
        <f t="shared" si="3"/>
        <v>1904</v>
      </c>
      <c r="B1905" s="50">
        <v>11449.0</v>
      </c>
      <c r="C1905" s="117">
        <f t="shared" si="1"/>
        <v>0.002817631398</v>
      </c>
      <c r="E1905" s="118">
        <f t="shared" si="2"/>
        <v>0</v>
      </c>
    </row>
    <row r="1906">
      <c r="A1906" s="119">
        <f t="shared" si="3"/>
        <v>1905</v>
      </c>
      <c r="B1906" s="50">
        <v>11446.0</v>
      </c>
      <c r="C1906" s="117">
        <f t="shared" si="1"/>
        <v>0.002816893089</v>
      </c>
      <c r="E1906" s="118">
        <f t="shared" si="2"/>
        <v>0</v>
      </c>
    </row>
    <row r="1907">
      <c r="A1907" s="119">
        <f t="shared" si="3"/>
        <v>1906</v>
      </c>
      <c r="B1907" s="50">
        <v>11430.0</v>
      </c>
      <c r="C1907" s="117">
        <f t="shared" si="1"/>
        <v>0.002812955444</v>
      </c>
      <c r="E1907" s="118">
        <f t="shared" si="2"/>
        <v>0</v>
      </c>
    </row>
    <row r="1908">
      <c r="A1908" s="119">
        <f t="shared" si="3"/>
        <v>1907</v>
      </c>
      <c r="B1908" s="50">
        <v>11428.0</v>
      </c>
      <c r="C1908" s="117">
        <f t="shared" si="1"/>
        <v>0.002812463238</v>
      </c>
      <c r="E1908" s="118">
        <f t="shared" si="2"/>
        <v>0</v>
      </c>
    </row>
    <row r="1909">
      <c r="A1909" s="119">
        <f t="shared" si="3"/>
        <v>1908</v>
      </c>
      <c r="B1909" s="50">
        <v>11423.0</v>
      </c>
      <c r="C1909" s="117">
        <f t="shared" si="1"/>
        <v>0.002811232724</v>
      </c>
      <c r="E1909" s="118">
        <f t="shared" si="2"/>
        <v>0</v>
      </c>
    </row>
    <row r="1910">
      <c r="A1910" s="119">
        <f t="shared" si="3"/>
        <v>1909</v>
      </c>
      <c r="B1910" s="50">
        <v>11417.0</v>
      </c>
      <c r="C1910" s="117">
        <f t="shared" si="1"/>
        <v>0.002809756107</v>
      </c>
      <c r="E1910" s="118">
        <f t="shared" si="2"/>
        <v>0</v>
      </c>
    </row>
    <row r="1911">
      <c r="A1911" s="119">
        <f t="shared" si="3"/>
        <v>1910</v>
      </c>
      <c r="B1911" s="50">
        <v>11414.0</v>
      </c>
      <c r="C1911" s="117">
        <f t="shared" si="1"/>
        <v>0.002809017799</v>
      </c>
      <c r="E1911" s="118">
        <f t="shared" si="2"/>
        <v>0</v>
      </c>
    </row>
    <row r="1912">
      <c r="A1912" s="119">
        <f t="shared" si="3"/>
        <v>1911</v>
      </c>
      <c r="B1912" s="50">
        <v>11392.0</v>
      </c>
      <c r="C1912" s="117">
        <f t="shared" si="1"/>
        <v>0.002803603536</v>
      </c>
      <c r="E1912" s="118">
        <f t="shared" si="2"/>
        <v>0</v>
      </c>
    </row>
    <row r="1913">
      <c r="A1913" s="119">
        <f t="shared" si="3"/>
        <v>1912</v>
      </c>
      <c r="B1913" s="50">
        <v>11384.0</v>
      </c>
      <c r="C1913" s="117">
        <f t="shared" si="1"/>
        <v>0.002801634713</v>
      </c>
      <c r="E1913" s="118">
        <f t="shared" si="2"/>
        <v>0</v>
      </c>
    </row>
    <row r="1914">
      <c r="A1914" s="119">
        <f t="shared" si="3"/>
        <v>1913</v>
      </c>
      <c r="B1914" s="23">
        <v>11352.0</v>
      </c>
      <c r="C1914" s="117">
        <f t="shared" si="1"/>
        <v>0.002793759423</v>
      </c>
      <c r="E1914" s="118">
        <f t="shared" si="2"/>
        <v>0</v>
      </c>
    </row>
    <row r="1915">
      <c r="A1915" s="119">
        <f t="shared" si="3"/>
        <v>1914</v>
      </c>
      <c r="B1915" s="50">
        <v>11344.0</v>
      </c>
      <c r="C1915" s="117">
        <f t="shared" si="1"/>
        <v>0.0027917906</v>
      </c>
      <c r="E1915" s="118">
        <f t="shared" si="2"/>
        <v>0</v>
      </c>
    </row>
    <row r="1916">
      <c r="A1916" s="119">
        <f t="shared" si="3"/>
        <v>1915</v>
      </c>
      <c r="B1916" s="50">
        <v>11339.0</v>
      </c>
      <c r="C1916" s="117">
        <f t="shared" si="1"/>
        <v>0.002790560086</v>
      </c>
      <c r="E1916" s="118">
        <f t="shared" si="2"/>
        <v>0</v>
      </c>
    </row>
    <row r="1917">
      <c r="A1917" s="119">
        <f t="shared" si="3"/>
        <v>1916</v>
      </c>
      <c r="B1917" s="50">
        <v>11327.0</v>
      </c>
      <c r="C1917" s="117">
        <f t="shared" si="1"/>
        <v>0.002787606852</v>
      </c>
      <c r="E1917" s="118">
        <f t="shared" si="2"/>
        <v>0</v>
      </c>
    </row>
    <row r="1918">
      <c r="A1918" s="119">
        <f t="shared" si="3"/>
        <v>1917</v>
      </c>
      <c r="B1918" s="50">
        <v>11322.0</v>
      </c>
      <c r="C1918" s="117">
        <f t="shared" si="1"/>
        <v>0.002786376338</v>
      </c>
      <c r="E1918" s="118">
        <f t="shared" si="2"/>
        <v>0</v>
      </c>
    </row>
    <row r="1919">
      <c r="A1919" s="119">
        <f t="shared" si="3"/>
        <v>1918</v>
      </c>
      <c r="B1919" s="50">
        <v>11298.0</v>
      </c>
      <c r="C1919" s="117">
        <f t="shared" si="1"/>
        <v>0.002780469869</v>
      </c>
      <c r="E1919" s="118">
        <f t="shared" si="2"/>
        <v>0</v>
      </c>
    </row>
    <row r="1920">
      <c r="A1920" s="119">
        <f t="shared" si="3"/>
        <v>1919</v>
      </c>
      <c r="B1920" s="50">
        <v>11263.0</v>
      </c>
      <c r="C1920" s="117">
        <f t="shared" si="1"/>
        <v>0.00277185627</v>
      </c>
      <c r="E1920" s="118">
        <f t="shared" si="2"/>
        <v>0</v>
      </c>
    </row>
    <row r="1921">
      <c r="A1921" s="119">
        <f t="shared" si="3"/>
        <v>1920</v>
      </c>
      <c r="B1921" s="50">
        <v>11248.0</v>
      </c>
      <c r="C1921" s="117">
        <f t="shared" si="1"/>
        <v>0.002768164727</v>
      </c>
      <c r="E1921" s="118">
        <f t="shared" si="2"/>
        <v>0</v>
      </c>
    </row>
    <row r="1922">
      <c r="A1922" s="119">
        <f t="shared" si="3"/>
        <v>1921</v>
      </c>
      <c r="B1922" s="50">
        <v>11235.0</v>
      </c>
      <c r="C1922" s="117">
        <f t="shared" si="1"/>
        <v>0.002764965391</v>
      </c>
      <c r="E1922" s="118">
        <f t="shared" si="2"/>
        <v>0</v>
      </c>
    </row>
    <row r="1923">
      <c r="A1923" s="119">
        <f t="shared" si="3"/>
        <v>1922</v>
      </c>
      <c r="B1923" s="50">
        <v>11231.0</v>
      </c>
      <c r="C1923" s="117">
        <f t="shared" si="1"/>
        <v>0.002763980979</v>
      </c>
      <c r="E1923" s="118">
        <f t="shared" si="2"/>
        <v>0</v>
      </c>
    </row>
    <row r="1924">
      <c r="A1924" s="119">
        <f t="shared" si="3"/>
        <v>1923</v>
      </c>
      <c r="B1924" s="50">
        <v>11224.0</v>
      </c>
      <c r="C1924" s="117">
        <f t="shared" si="1"/>
        <v>0.002762258259</v>
      </c>
      <c r="E1924" s="118">
        <f t="shared" si="2"/>
        <v>0</v>
      </c>
    </row>
    <row r="1925">
      <c r="A1925" s="119">
        <f t="shared" si="3"/>
        <v>1924</v>
      </c>
      <c r="B1925" s="50">
        <v>11160.0</v>
      </c>
      <c r="C1925" s="117">
        <f t="shared" si="1"/>
        <v>0.002746507678</v>
      </c>
      <c r="E1925" s="118">
        <f t="shared" si="2"/>
        <v>0</v>
      </c>
    </row>
    <row r="1926">
      <c r="A1926" s="119">
        <f t="shared" si="3"/>
        <v>1925</v>
      </c>
      <c r="B1926" s="50">
        <v>11142.0</v>
      </c>
      <c r="C1926" s="117">
        <f t="shared" si="1"/>
        <v>0.002742077827</v>
      </c>
      <c r="E1926" s="118">
        <f t="shared" si="2"/>
        <v>0</v>
      </c>
    </row>
    <row r="1927">
      <c r="A1927" s="119">
        <f t="shared" si="3"/>
        <v>1926</v>
      </c>
      <c r="B1927" s="50">
        <v>11140.0</v>
      </c>
      <c r="C1927" s="117">
        <f t="shared" si="1"/>
        <v>0.002741585621</v>
      </c>
      <c r="E1927" s="118">
        <f t="shared" si="2"/>
        <v>0</v>
      </c>
    </row>
    <row r="1928">
      <c r="A1928" s="119">
        <f t="shared" si="3"/>
        <v>1927</v>
      </c>
      <c r="B1928" s="50">
        <v>11137.0</v>
      </c>
      <c r="C1928" s="117">
        <f t="shared" si="1"/>
        <v>0.002740847312</v>
      </c>
      <c r="E1928" s="118">
        <f t="shared" si="2"/>
        <v>0</v>
      </c>
    </row>
    <row r="1929">
      <c r="A1929" s="119">
        <f t="shared" si="3"/>
        <v>1928</v>
      </c>
      <c r="B1929" s="50">
        <v>11137.0</v>
      </c>
      <c r="C1929" s="117">
        <f t="shared" si="1"/>
        <v>0.002740847312</v>
      </c>
      <c r="E1929" s="118">
        <f t="shared" si="2"/>
        <v>0</v>
      </c>
    </row>
    <row r="1930">
      <c r="A1930" s="119">
        <f t="shared" si="3"/>
        <v>1929</v>
      </c>
      <c r="B1930" s="50">
        <v>11136.0</v>
      </c>
      <c r="C1930" s="117">
        <f t="shared" si="1"/>
        <v>0.00274060121</v>
      </c>
      <c r="E1930" s="118">
        <f t="shared" si="2"/>
        <v>0</v>
      </c>
    </row>
    <row r="1931">
      <c r="A1931" s="119">
        <f t="shared" si="3"/>
        <v>1930</v>
      </c>
      <c r="B1931" s="50">
        <v>11117.0</v>
      </c>
      <c r="C1931" s="117">
        <f t="shared" si="1"/>
        <v>0.002735925256</v>
      </c>
      <c r="E1931" s="118">
        <f t="shared" si="2"/>
        <v>0</v>
      </c>
    </row>
    <row r="1932">
      <c r="A1932" s="119">
        <f t="shared" si="3"/>
        <v>1931</v>
      </c>
      <c r="B1932" s="50">
        <v>11105.0</v>
      </c>
      <c r="C1932" s="117">
        <f t="shared" si="1"/>
        <v>0.002732972022</v>
      </c>
      <c r="E1932" s="118">
        <f t="shared" si="2"/>
        <v>0</v>
      </c>
    </row>
    <row r="1933">
      <c r="A1933" s="119">
        <f t="shared" si="3"/>
        <v>1932</v>
      </c>
      <c r="B1933" s="50">
        <v>11047.0</v>
      </c>
      <c r="C1933" s="117">
        <f t="shared" si="1"/>
        <v>0.002718698057</v>
      </c>
      <c r="E1933" s="118">
        <f t="shared" si="2"/>
        <v>0</v>
      </c>
    </row>
    <row r="1934">
      <c r="A1934" s="119">
        <f t="shared" si="3"/>
        <v>1933</v>
      </c>
      <c r="B1934" s="50">
        <v>11028.0</v>
      </c>
      <c r="C1934" s="117">
        <f t="shared" si="1"/>
        <v>0.002714022103</v>
      </c>
      <c r="E1934" s="118">
        <f t="shared" si="2"/>
        <v>0</v>
      </c>
    </row>
    <row r="1935">
      <c r="A1935" s="119">
        <f t="shared" si="3"/>
        <v>1934</v>
      </c>
      <c r="B1935" s="50">
        <v>11025.0</v>
      </c>
      <c r="C1935" s="117">
        <f t="shared" si="1"/>
        <v>0.002713283794</v>
      </c>
      <c r="E1935" s="118">
        <f t="shared" si="2"/>
        <v>0</v>
      </c>
    </row>
    <row r="1936">
      <c r="A1936" s="119">
        <f t="shared" si="3"/>
        <v>1935</v>
      </c>
      <c r="B1936" s="50">
        <v>11012.0</v>
      </c>
      <c r="C1936" s="117">
        <f t="shared" si="1"/>
        <v>0.002710084458</v>
      </c>
      <c r="E1936" s="118">
        <f t="shared" si="2"/>
        <v>0</v>
      </c>
    </row>
    <row r="1937">
      <c r="A1937" s="119">
        <f t="shared" si="3"/>
        <v>1936</v>
      </c>
      <c r="B1937" s="50">
        <v>10970.0</v>
      </c>
      <c r="C1937" s="117">
        <f t="shared" si="1"/>
        <v>0.002699748138</v>
      </c>
      <c r="E1937" s="118">
        <f t="shared" si="2"/>
        <v>0</v>
      </c>
    </row>
    <row r="1938">
      <c r="A1938" s="119">
        <f t="shared" si="3"/>
        <v>1937</v>
      </c>
      <c r="B1938" s="50">
        <v>10964.0</v>
      </c>
      <c r="C1938" s="117">
        <f t="shared" si="1"/>
        <v>0.002698271521</v>
      </c>
      <c r="E1938" s="118">
        <f t="shared" si="2"/>
        <v>0</v>
      </c>
    </row>
    <row r="1939">
      <c r="A1939" s="119">
        <f t="shared" si="3"/>
        <v>1938</v>
      </c>
      <c r="B1939" s="50">
        <v>10942.0</v>
      </c>
      <c r="C1939" s="117">
        <f t="shared" si="1"/>
        <v>0.002692857259</v>
      </c>
      <c r="E1939" s="118">
        <f t="shared" si="2"/>
        <v>0</v>
      </c>
    </row>
    <row r="1940">
      <c r="A1940" s="119">
        <f t="shared" si="3"/>
        <v>1939</v>
      </c>
      <c r="B1940" s="50">
        <v>10933.0</v>
      </c>
      <c r="C1940" s="117">
        <f t="shared" si="1"/>
        <v>0.002690642333</v>
      </c>
      <c r="E1940" s="118">
        <f t="shared" si="2"/>
        <v>0</v>
      </c>
    </row>
    <row r="1941">
      <c r="A1941" s="119">
        <f t="shared" si="3"/>
        <v>1940</v>
      </c>
      <c r="B1941" s="50">
        <v>10928.0</v>
      </c>
      <c r="C1941" s="117">
        <f t="shared" si="1"/>
        <v>0.002689411819</v>
      </c>
      <c r="E1941" s="118">
        <f t="shared" si="2"/>
        <v>0</v>
      </c>
    </row>
    <row r="1942">
      <c r="A1942" s="119">
        <f t="shared" si="3"/>
        <v>1941</v>
      </c>
      <c r="B1942" s="50">
        <v>10923.0</v>
      </c>
      <c r="C1942" s="117">
        <f t="shared" si="1"/>
        <v>0.002688181305</v>
      </c>
      <c r="E1942" s="118">
        <f t="shared" si="2"/>
        <v>0</v>
      </c>
    </row>
    <row r="1943">
      <c r="A1943" s="119">
        <f t="shared" si="3"/>
        <v>1942</v>
      </c>
      <c r="B1943" s="50">
        <v>10912.0</v>
      </c>
      <c r="C1943" s="117">
        <f t="shared" si="1"/>
        <v>0.002685474174</v>
      </c>
      <c r="E1943" s="118">
        <f t="shared" si="2"/>
        <v>0</v>
      </c>
    </row>
    <row r="1944">
      <c r="A1944" s="119">
        <f t="shared" si="3"/>
        <v>1943</v>
      </c>
      <c r="B1944" s="50">
        <v>10905.0</v>
      </c>
      <c r="C1944" s="117">
        <f t="shared" si="1"/>
        <v>0.002683751454</v>
      </c>
      <c r="E1944" s="118">
        <f t="shared" si="2"/>
        <v>0</v>
      </c>
    </row>
    <row r="1945">
      <c r="A1945" s="119">
        <f t="shared" si="3"/>
        <v>1944</v>
      </c>
      <c r="B1945" s="50">
        <v>10904.0</v>
      </c>
      <c r="C1945" s="117">
        <f t="shared" si="1"/>
        <v>0.002683505351</v>
      </c>
      <c r="E1945" s="118">
        <f t="shared" si="2"/>
        <v>0</v>
      </c>
    </row>
    <row r="1946">
      <c r="A1946" s="119">
        <f t="shared" si="3"/>
        <v>1945</v>
      </c>
      <c r="B1946" s="50">
        <v>10896.0</v>
      </c>
      <c r="C1946" s="117">
        <f t="shared" si="1"/>
        <v>0.002681536528</v>
      </c>
      <c r="E1946" s="118">
        <f t="shared" si="2"/>
        <v>0</v>
      </c>
    </row>
    <row r="1947">
      <c r="A1947" s="119">
        <f t="shared" si="3"/>
        <v>1946</v>
      </c>
      <c r="B1947" s="50">
        <v>10887.0</v>
      </c>
      <c r="C1947" s="117">
        <f t="shared" si="1"/>
        <v>0.002679321603</v>
      </c>
      <c r="E1947" s="118">
        <f t="shared" si="2"/>
        <v>0</v>
      </c>
    </row>
    <row r="1948">
      <c r="A1948" s="119">
        <f t="shared" si="3"/>
        <v>1947</v>
      </c>
      <c r="B1948" s="50">
        <v>10884.0</v>
      </c>
      <c r="C1948" s="117">
        <f t="shared" si="1"/>
        <v>0.002678583294</v>
      </c>
      <c r="E1948" s="118">
        <f t="shared" si="2"/>
        <v>0</v>
      </c>
    </row>
    <row r="1949">
      <c r="A1949" s="119">
        <f t="shared" si="3"/>
        <v>1948</v>
      </c>
      <c r="B1949" s="50">
        <v>10881.0</v>
      </c>
      <c r="C1949" s="117">
        <f t="shared" si="1"/>
        <v>0.002677844986</v>
      </c>
      <c r="E1949" s="118">
        <f t="shared" si="2"/>
        <v>0</v>
      </c>
    </row>
    <row r="1950">
      <c r="A1950" s="119">
        <f t="shared" si="3"/>
        <v>1949</v>
      </c>
      <c r="B1950" s="50">
        <v>10878.0</v>
      </c>
      <c r="C1950" s="117">
        <f t="shared" si="1"/>
        <v>0.002677106677</v>
      </c>
      <c r="E1950" s="118">
        <f t="shared" si="2"/>
        <v>0</v>
      </c>
    </row>
    <row r="1951">
      <c r="A1951" s="119">
        <f t="shared" si="3"/>
        <v>1950</v>
      </c>
      <c r="B1951" s="50">
        <v>10860.0</v>
      </c>
      <c r="C1951" s="117">
        <f t="shared" si="1"/>
        <v>0.002672676826</v>
      </c>
      <c r="E1951" s="118">
        <f t="shared" si="2"/>
        <v>0</v>
      </c>
    </row>
    <row r="1952">
      <c r="A1952" s="119">
        <f t="shared" si="3"/>
        <v>1951</v>
      </c>
      <c r="B1952" s="50">
        <v>10853.0</v>
      </c>
      <c r="C1952" s="117">
        <f t="shared" si="1"/>
        <v>0.002670954106</v>
      </c>
      <c r="E1952" s="118">
        <f t="shared" si="2"/>
        <v>0</v>
      </c>
    </row>
    <row r="1953">
      <c r="A1953" s="119">
        <f t="shared" si="3"/>
        <v>1952</v>
      </c>
      <c r="B1953" s="50">
        <v>10835.0</v>
      </c>
      <c r="C1953" s="117">
        <f t="shared" si="1"/>
        <v>0.002666524255</v>
      </c>
      <c r="E1953" s="118">
        <f t="shared" si="2"/>
        <v>0</v>
      </c>
    </row>
    <row r="1954">
      <c r="A1954" s="119">
        <f t="shared" si="3"/>
        <v>1953</v>
      </c>
      <c r="B1954" s="50">
        <v>10831.0</v>
      </c>
      <c r="C1954" s="117">
        <f t="shared" si="1"/>
        <v>0.002665539844</v>
      </c>
      <c r="E1954" s="118">
        <f t="shared" si="2"/>
        <v>0</v>
      </c>
    </row>
    <row r="1955">
      <c r="A1955" s="119">
        <f t="shared" si="3"/>
        <v>1954</v>
      </c>
      <c r="B1955" s="50">
        <v>10826.0</v>
      </c>
      <c r="C1955" s="117">
        <f t="shared" si="1"/>
        <v>0.00266430933</v>
      </c>
      <c r="E1955" s="118">
        <f t="shared" si="2"/>
        <v>0</v>
      </c>
    </row>
    <row r="1956">
      <c r="A1956" s="119">
        <f t="shared" si="3"/>
        <v>1955</v>
      </c>
      <c r="B1956" s="50">
        <v>10820.0</v>
      </c>
      <c r="C1956" s="117">
        <f t="shared" si="1"/>
        <v>0.002662832713</v>
      </c>
      <c r="E1956" s="118">
        <f t="shared" si="2"/>
        <v>0</v>
      </c>
    </row>
    <row r="1957">
      <c r="A1957" s="119">
        <f t="shared" si="3"/>
        <v>1956</v>
      </c>
      <c r="B1957" s="50">
        <v>10813.0</v>
      </c>
      <c r="C1957" s="117">
        <f t="shared" si="1"/>
        <v>0.002661109993</v>
      </c>
      <c r="E1957" s="118">
        <f t="shared" si="2"/>
        <v>0</v>
      </c>
    </row>
    <row r="1958">
      <c r="A1958" s="119">
        <f t="shared" si="3"/>
        <v>1957</v>
      </c>
      <c r="B1958" s="50">
        <v>10797.0</v>
      </c>
      <c r="C1958" s="117">
        <f t="shared" si="1"/>
        <v>0.002657172347</v>
      </c>
      <c r="E1958" s="118">
        <f t="shared" si="2"/>
        <v>0</v>
      </c>
    </row>
    <row r="1959">
      <c r="A1959" s="119">
        <f t="shared" si="3"/>
        <v>1958</v>
      </c>
      <c r="B1959" s="50">
        <v>10775.0</v>
      </c>
      <c r="C1959" s="117">
        <f t="shared" si="1"/>
        <v>0.002651758085</v>
      </c>
      <c r="E1959" s="118">
        <f t="shared" si="2"/>
        <v>0</v>
      </c>
    </row>
    <row r="1960">
      <c r="A1960" s="119">
        <f t="shared" si="3"/>
        <v>1959</v>
      </c>
      <c r="B1960" s="50">
        <v>10775.0</v>
      </c>
      <c r="C1960" s="117">
        <f t="shared" si="1"/>
        <v>0.002651758085</v>
      </c>
      <c r="E1960" s="118">
        <f t="shared" si="2"/>
        <v>0</v>
      </c>
    </row>
    <row r="1961">
      <c r="A1961" s="119">
        <f t="shared" si="3"/>
        <v>1960</v>
      </c>
      <c r="B1961" s="50">
        <v>10771.0</v>
      </c>
      <c r="C1961" s="117">
        <f t="shared" si="1"/>
        <v>0.002650773673</v>
      </c>
      <c r="E1961" s="118">
        <f t="shared" si="2"/>
        <v>0</v>
      </c>
    </row>
    <row r="1962">
      <c r="A1962" s="119">
        <f t="shared" si="3"/>
        <v>1961</v>
      </c>
      <c r="B1962" s="50">
        <v>10768.0</v>
      </c>
      <c r="C1962" s="117">
        <f t="shared" si="1"/>
        <v>0.002650035365</v>
      </c>
      <c r="E1962" s="118">
        <f t="shared" si="2"/>
        <v>0</v>
      </c>
    </row>
    <row r="1963">
      <c r="A1963" s="119">
        <f t="shared" si="3"/>
        <v>1962</v>
      </c>
      <c r="B1963" s="50">
        <v>10766.0</v>
      </c>
      <c r="C1963" s="117">
        <f t="shared" si="1"/>
        <v>0.002649543159</v>
      </c>
      <c r="E1963" s="118">
        <f t="shared" si="2"/>
        <v>0</v>
      </c>
    </row>
    <row r="1964">
      <c r="A1964" s="119">
        <f t="shared" si="3"/>
        <v>1963</v>
      </c>
      <c r="B1964" s="50">
        <v>10727.0</v>
      </c>
      <c r="C1964" s="117">
        <f t="shared" si="1"/>
        <v>0.002639945149</v>
      </c>
      <c r="E1964" s="118">
        <f t="shared" si="2"/>
        <v>0</v>
      </c>
    </row>
    <row r="1965">
      <c r="A1965" s="119">
        <f t="shared" si="3"/>
        <v>1964</v>
      </c>
      <c r="B1965" s="50">
        <v>10716.0</v>
      </c>
      <c r="C1965" s="117">
        <f t="shared" si="1"/>
        <v>0.002637238017</v>
      </c>
      <c r="E1965" s="118">
        <f t="shared" si="2"/>
        <v>0</v>
      </c>
    </row>
    <row r="1966">
      <c r="A1966" s="119">
        <f t="shared" si="3"/>
        <v>1965</v>
      </c>
      <c r="B1966" s="50">
        <v>10673.0</v>
      </c>
      <c r="C1966" s="117">
        <f t="shared" si="1"/>
        <v>0.002626655595</v>
      </c>
      <c r="E1966" s="118">
        <f t="shared" si="2"/>
        <v>0</v>
      </c>
    </row>
    <row r="1967">
      <c r="A1967" s="119">
        <f t="shared" si="3"/>
        <v>1966</v>
      </c>
      <c r="B1967" s="50">
        <v>10670.0</v>
      </c>
      <c r="C1967" s="117">
        <f t="shared" si="1"/>
        <v>0.002625917287</v>
      </c>
      <c r="E1967" s="118">
        <f t="shared" si="2"/>
        <v>0</v>
      </c>
    </row>
    <row r="1968">
      <c r="A1968" s="119">
        <f t="shared" si="3"/>
        <v>1967</v>
      </c>
      <c r="B1968" s="50">
        <v>10663.0</v>
      </c>
      <c r="C1968" s="117">
        <f t="shared" si="1"/>
        <v>0.002624194567</v>
      </c>
      <c r="E1968" s="118">
        <f t="shared" si="2"/>
        <v>0</v>
      </c>
    </row>
    <row r="1969">
      <c r="A1969" s="119">
        <f t="shared" si="3"/>
        <v>1968</v>
      </c>
      <c r="B1969" s="50">
        <v>10659.0</v>
      </c>
      <c r="C1969" s="117">
        <f t="shared" si="1"/>
        <v>0.002623210156</v>
      </c>
      <c r="E1969" s="118">
        <f t="shared" si="2"/>
        <v>0</v>
      </c>
    </row>
    <row r="1970">
      <c r="A1970" s="119">
        <f t="shared" si="3"/>
        <v>1969</v>
      </c>
      <c r="B1970" s="50">
        <v>10627.0</v>
      </c>
      <c r="C1970" s="117">
        <f t="shared" si="1"/>
        <v>0.002615334865</v>
      </c>
      <c r="E1970" s="118">
        <f t="shared" si="2"/>
        <v>0</v>
      </c>
    </row>
    <row r="1971">
      <c r="A1971" s="119">
        <f t="shared" si="3"/>
        <v>1970</v>
      </c>
      <c r="B1971" s="50">
        <v>10607.0</v>
      </c>
      <c r="C1971" s="117">
        <f t="shared" si="1"/>
        <v>0.002610412808</v>
      </c>
      <c r="E1971" s="118">
        <f t="shared" si="2"/>
        <v>0</v>
      </c>
    </row>
    <row r="1972">
      <c r="A1972" s="119">
        <f t="shared" si="3"/>
        <v>1971</v>
      </c>
      <c r="B1972" s="50">
        <v>10603.0</v>
      </c>
      <c r="C1972" s="117">
        <f t="shared" si="1"/>
        <v>0.002609428397</v>
      </c>
      <c r="E1972" s="118">
        <f t="shared" si="2"/>
        <v>0</v>
      </c>
    </row>
    <row r="1973">
      <c r="A1973" s="119">
        <f t="shared" si="3"/>
        <v>1972</v>
      </c>
      <c r="B1973" s="50">
        <v>10582.0</v>
      </c>
      <c r="C1973" s="117">
        <f t="shared" si="1"/>
        <v>0.002604260237</v>
      </c>
      <c r="E1973" s="118">
        <f t="shared" si="2"/>
        <v>0</v>
      </c>
    </row>
    <row r="1974">
      <c r="A1974" s="119">
        <f t="shared" si="3"/>
        <v>1973</v>
      </c>
      <c r="B1974" s="50">
        <v>10487.0</v>
      </c>
      <c r="C1974" s="117">
        <f t="shared" si="1"/>
        <v>0.002580880467</v>
      </c>
      <c r="E1974" s="118">
        <f t="shared" si="2"/>
        <v>0</v>
      </c>
    </row>
    <row r="1975">
      <c r="A1975" s="119">
        <f t="shared" si="3"/>
        <v>1974</v>
      </c>
      <c r="B1975" s="50">
        <v>10484.0</v>
      </c>
      <c r="C1975" s="117">
        <f t="shared" si="1"/>
        <v>0.002580142159</v>
      </c>
      <c r="E1975" s="118">
        <f t="shared" si="2"/>
        <v>0</v>
      </c>
    </row>
    <row r="1976">
      <c r="A1976" s="119">
        <f t="shared" si="3"/>
        <v>1975</v>
      </c>
      <c r="B1976" s="50">
        <v>10477.0</v>
      </c>
      <c r="C1976" s="117">
        <f t="shared" si="1"/>
        <v>0.002578419439</v>
      </c>
      <c r="E1976" s="118">
        <f t="shared" si="2"/>
        <v>0</v>
      </c>
    </row>
    <row r="1977">
      <c r="A1977" s="119">
        <f t="shared" si="3"/>
        <v>1976</v>
      </c>
      <c r="B1977" s="50">
        <v>10475.0</v>
      </c>
      <c r="C1977" s="117">
        <f t="shared" si="1"/>
        <v>0.002577927233</v>
      </c>
      <c r="E1977" s="118">
        <f t="shared" si="2"/>
        <v>0</v>
      </c>
    </row>
    <row r="1978">
      <c r="A1978" s="119">
        <f t="shared" si="3"/>
        <v>1977</v>
      </c>
      <c r="B1978" s="23">
        <v>10463.0</v>
      </c>
      <c r="C1978" s="117">
        <f t="shared" si="1"/>
        <v>0.002574973999</v>
      </c>
      <c r="E1978" s="118">
        <f t="shared" si="2"/>
        <v>0</v>
      </c>
    </row>
    <row r="1979">
      <c r="A1979" s="119">
        <f t="shared" si="3"/>
        <v>1978</v>
      </c>
      <c r="B1979" s="50">
        <v>10456.0</v>
      </c>
      <c r="C1979" s="117">
        <f t="shared" si="1"/>
        <v>0.002573251279</v>
      </c>
      <c r="E1979" s="118">
        <f t="shared" si="2"/>
        <v>0</v>
      </c>
    </row>
    <row r="1980">
      <c r="A1980" s="119">
        <f t="shared" si="3"/>
        <v>1979</v>
      </c>
      <c r="B1980" s="50">
        <v>10447.0</v>
      </c>
      <c r="C1980" s="117">
        <f t="shared" si="1"/>
        <v>0.002571036354</v>
      </c>
      <c r="E1980" s="118">
        <f t="shared" si="2"/>
        <v>0</v>
      </c>
    </row>
    <row r="1981">
      <c r="A1981" s="119">
        <f t="shared" si="3"/>
        <v>1980</v>
      </c>
      <c r="B1981" s="50">
        <v>10446.0</v>
      </c>
      <c r="C1981" s="117">
        <f t="shared" si="1"/>
        <v>0.002570790251</v>
      </c>
      <c r="E1981" s="118">
        <f t="shared" si="2"/>
        <v>0</v>
      </c>
    </row>
    <row r="1982">
      <c r="A1982" s="119">
        <f t="shared" si="3"/>
        <v>1981</v>
      </c>
      <c r="B1982" s="50">
        <v>10445.0</v>
      </c>
      <c r="C1982" s="117">
        <f t="shared" si="1"/>
        <v>0.002570544148</v>
      </c>
      <c r="E1982" s="118">
        <f t="shared" si="2"/>
        <v>0</v>
      </c>
    </row>
    <row r="1983">
      <c r="A1983" s="119">
        <f t="shared" si="3"/>
        <v>1982</v>
      </c>
      <c r="B1983" s="50">
        <v>10440.0</v>
      </c>
      <c r="C1983" s="117">
        <f t="shared" si="1"/>
        <v>0.002569313634</v>
      </c>
      <c r="E1983" s="118">
        <f t="shared" si="2"/>
        <v>0</v>
      </c>
    </row>
    <row r="1984">
      <c r="A1984" s="119">
        <f t="shared" si="3"/>
        <v>1983</v>
      </c>
      <c r="B1984" s="50">
        <v>10438.0</v>
      </c>
      <c r="C1984" s="117">
        <f t="shared" si="1"/>
        <v>0.002568821428</v>
      </c>
      <c r="E1984" s="118">
        <f t="shared" si="2"/>
        <v>0</v>
      </c>
    </row>
    <row r="1985">
      <c r="A1985" s="119">
        <f t="shared" si="3"/>
        <v>1984</v>
      </c>
      <c r="B1985" s="50">
        <v>10435.0</v>
      </c>
      <c r="C1985" s="117">
        <f t="shared" si="1"/>
        <v>0.00256808312</v>
      </c>
      <c r="E1985" s="118">
        <f t="shared" si="2"/>
        <v>0</v>
      </c>
    </row>
    <row r="1986">
      <c r="A1986" s="119">
        <f t="shared" si="3"/>
        <v>1985</v>
      </c>
      <c r="B1986" s="50">
        <v>10429.0</v>
      </c>
      <c r="C1986" s="117">
        <f t="shared" si="1"/>
        <v>0.002566606503</v>
      </c>
      <c r="E1986" s="118">
        <f t="shared" si="2"/>
        <v>0</v>
      </c>
    </row>
    <row r="1987">
      <c r="A1987" s="119">
        <f t="shared" si="3"/>
        <v>1986</v>
      </c>
      <c r="B1987" s="50">
        <v>10413.0</v>
      </c>
      <c r="C1987" s="117">
        <f t="shared" si="1"/>
        <v>0.002562668857</v>
      </c>
      <c r="E1987" s="118">
        <f t="shared" si="2"/>
        <v>0</v>
      </c>
    </row>
    <row r="1988">
      <c r="A1988" s="119">
        <f t="shared" si="3"/>
        <v>1987</v>
      </c>
      <c r="B1988" s="50">
        <v>10392.0</v>
      </c>
      <c r="C1988" s="117">
        <f t="shared" si="1"/>
        <v>0.002557500698</v>
      </c>
      <c r="E1988" s="118">
        <f t="shared" si="2"/>
        <v>0</v>
      </c>
    </row>
    <row r="1989">
      <c r="A1989" s="119">
        <f t="shared" si="3"/>
        <v>1988</v>
      </c>
      <c r="B1989" s="50">
        <v>10383.0</v>
      </c>
      <c r="C1989" s="117">
        <f t="shared" si="1"/>
        <v>0.002555285772</v>
      </c>
      <c r="E1989" s="118">
        <f t="shared" si="2"/>
        <v>0</v>
      </c>
    </row>
    <row r="1990">
      <c r="A1990" s="119">
        <f t="shared" si="3"/>
        <v>1989</v>
      </c>
      <c r="B1990" s="50">
        <v>10363.0</v>
      </c>
      <c r="C1990" s="117">
        <f t="shared" si="1"/>
        <v>0.002550363715</v>
      </c>
      <c r="E1990" s="118">
        <f t="shared" si="2"/>
        <v>0</v>
      </c>
    </row>
    <row r="1991">
      <c r="A1991" s="119">
        <f t="shared" si="3"/>
        <v>1990</v>
      </c>
      <c r="B1991" s="50">
        <v>10331.0</v>
      </c>
      <c r="C1991" s="117">
        <f t="shared" si="1"/>
        <v>0.002542488425</v>
      </c>
      <c r="E1991" s="118">
        <f t="shared" si="2"/>
        <v>0</v>
      </c>
    </row>
    <row r="1992">
      <c r="A1992" s="119">
        <f t="shared" si="3"/>
        <v>1991</v>
      </c>
      <c r="B1992" s="50">
        <v>10323.0</v>
      </c>
      <c r="C1992" s="117">
        <f t="shared" si="1"/>
        <v>0.002540519602</v>
      </c>
      <c r="E1992" s="118">
        <f t="shared" si="2"/>
        <v>0</v>
      </c>
    </row>
    <row r="1993">
      <c r="A1993" s="119">
        <f t="shared" si="3"/>
        <v>1992</v>
      </c>
      <c r="B1993" s="50">
        <v>10300.0</v>
      </c>
      <c r="C1993" s="117">
        <f t="shared" si="1"/>
        <v>0.002534859237</v>
      </c>
      <c r="E1993" s="118">
        <f t="shared" si="2"/>
        <v>0</v>
      </c>
    </row>
    <row r="1994">
      <c r="A1994" s="119">
        <f t="shared" si="3"/>
        <v>1993</v>
      </c>
      <c r="B1994" s="50">
        <v>10300.0</v>
      </c>
      <c r="C1994" s="117">
        <f t="shared" si="1"/>
        <v>0.002534859237</v>
      </c>
      <c r="E1994" s="118">
        <f t="shared" si="2"/>
        <v>0</v>
      </c>
    </row>
    <row r="1995">
      <c r="A1995" s="119">
        <f t="shared" si="3"/>
        <v>1994</v>
      </c>
      <c r="B1995" s="50">
        <v>10285.0</v>
      </c>
      <c r="C1995" s="117">
        <f t="shared" si="1"/>
        <v>0.002531167694</v>
      </c>
      <c r="E1995" s="118">
        <f t="shared" si="2"/>
        <v>0</v>
      </c>
    </row>
    <row r="1996">
      <c r="A1996" s="119">
        <f t="shared" si="3"/>
        <v>1995</v>
      </c>
      <c r="B1996" s="50">
        <v>10281.0</v>
      </c>
      <c r="C1996" s="117">
        <f t="shared" si="1"/>
        <v>0.002530183283</v>
      </c>
      <c r="E1996" s="118">
        <f t="shared" si="2"/>
        <v>0</v>
      </c>
    </row>
    <row r="1997">
      <c r="A1997" s="119">
        <f t="shared" si="3"/>
        <v>1996</v>
      </c>
      <c r="B1997" s="50">
        <v>10280.0</v>
      </c>
      <c r="C1997" s="117">
        <f t="shared" si="1"/>
        <v>0.00252993718</v>
      </c>
      <c r="E1997" s="118">
        <f t="shared" si="2"/>
        <v>0</v>
      </c>
    </row>
    <row r="1998">
      <c r="A1998" s="119">
        <f t="shared" si="3"/>
        <v>1997</v>
      </c>
      <c r="B1998" s="50">
        <v>10279.0</v>
      </c>
      <c r="C1998" s="117">
        <f t="shared" si="1"/>
        <v>0.002529691077</v>
      </c>
      <c r="E1998" s="118">
        <f t="shared" si="2"/>
        <v>0</v>
      </c>
    </row>
    <row r="1999">
      <c r="A1999" s="119">
        <f t="shared" si="3"/>
        <v>1998</v>
      </c>
      <c r="B1999" s="50">
        <v>10279.0</v>
      </c>
      <c r="C1999" s="117">
        <f t="shared" si="1"/>
        <v>0.002529691077</v>
      </c>
      <c r="E1999" s="118">
        <f t="shared" si="2"/>
        <v>0</v>
      </c>
    </row>
    <row r="2000">
      <c r="A2000" s="119">
        <f t="shared" si="3"/>
        <v>1999</v>
      </c>
      <c r="B2000" s="50">
        <v>10261.0</v>
      </c>
      <c r="C2000" s="117">
        <f t="shared" si="1"/>
        <v>0.002525261226</v>
      </c>
      <c r="E2000" s="118">
        <f t="shared" si="2"/>
        <v>0</v>
      </c>
    </row>
    <row r="2001">
      <c r="A2001" s="119">
        <f t="shared" si="3"/>
        <v>2000</v>
      </c>
      <c r="B2001" s="50">
        <v>10253.0</v>
      </c>
      <c r="C2001" s="117">
        <f t="shared" si="1"/>
        <v>0.002523292403</v>
      </c>
      <c r="E2001" s="118">
        <f t="shared" si="2"/>
        <v>0</v>
      </c>
    </row>
    <row r="2002">
      <c r="A2002" s="119">
        <f t="shared" si="3"/>
        <v>2001</v>
      </c>
      <c r="B2002" s="50">
        <v>10241.0</v>
      </c>
      <c r="C2002" s="117">
        <f t="shared" si="1"/>
        <v>0.002520339169</v>
      </c>
      <c r="E2002" s="118">
        <f t="shared" si="2"/>
        <v>0</v>
      </c>
    </row>
    <row r="2003">
      <c r="A2003" s="119">
        <f t="shared" si="3"/>
        <v>2002</v>
      </c>
      <c r="B2003" s="50">
        <v>10236.0</v>
      </c>
      <c r="C2003" s="117">
        <f t="shared" si="1"/>
        <v>0.002519108655</v>
      </c>
      <c r="E2003" s="118">
        <f t="shared" si="2"/>
        <v>0</v>
      </c>
    </row>
    <row r="2004">
      <c r="A2004" s="119">
        <f t="shared" si="3"/>
        <v>2003</v>
      </c>
      <c r="B2004" s="50">
        <v>10233.0</v>
      </c>
      <c r="C2004" s="117">
        <f t="shared" si="1"/>
        <v>0.002518370346</v>
      </c>
      <c r="E2004" s="118">
        <f t="shared" si="2"/>
        <v>0</v>
      </c>
    </row>
    <row r="2005">
      <c r="A2005" s="119">
        <f t="shared" si="3"/>
        <v>2004</v>
      </c>
      <c r="B2005" s="50">
        <v>10211.0</v>
      </c>
      <c r="C2005" s="117">
        <f t="shared" si="1"/>
        <v>0.002512956084</v>
      </c>
      <c r="E2005" s="118">
        <f t="shared" si="2"/>
        <v>0</v>
      </c>
    </row>
    <row r="2006">
      <c r="A2006" s="119">
        <f t="shared" si="3"/>
        <v>2005</v>
      </c>
      <c r="B2006" s="50">
        <v>10206.0</v>
      </c>
      <c r="C2006" s="117">
        <f t="shared" si="1"/>
        <v>0.00251172557</v>
      </c>
      <c r="E2006" s="118">
        <f t="shared" si="2"/>
        <v>0</v>
      </c>
    </row>
    <row r="2007">
      <c r="A2007" s="119">
        <f t="shared" si="3"/>
        <v>2006</v>
      </c>
      <c r="B2007" s="50">
        <v>10171.0</v>
      </c>
      <c r="C2007" s="117">
        <f t="shared" si="1"/>
        <v>0.00250311197</v>
      </c>
      <c r="E2007" s="118">
        <f t="shared" si="2"/>
        <v>0</v>
      </c>
    </row>
    <row r="2008">
      <c r="A2008" s="119">
        <f t="shared" si="3"/>
        <v>2007</v>
      </c>
      <c r="B2008" s="50">
        <v>10166.0</v>
      </c>
      <c r="C2008" s="117">
        <f t="shared" si="1"/>
        <v>0.002501881456</v>
      </c>
      <c r="E2008" s="118">
        <f t="shared" si="2"/>
        <v>0</v>
      </c>
    </row>
    <row r="2009">
      <c r="A2009" s="119">
        <f t="shared" si="3"/>
        <v>2008</v>
      </c>
      <c r="B2009" s="50">
        <v>10156.0</v>
      </c>
      <c r="C2009" s="117">
        <f t="shared" si="1"/>
        <v>0.002499420428</v>
      </c>
      <c r="E2009" s="118">
        <f t="shared" si="2"/>
        <v>0</v>
      </c>
    </row>
    <row r="2010">
      <c r="A2010" s="119">
        <f t="shared" si="3"/>
        <v>2009</v>
      </c>
      <c r="B2010" s="50">
        <v>10098.0</v>
      </c>
      <c r="C2010" s="117">
        <f t="shared" si="1"/>
        <v>0.002485146463</v>
      </c>
      <c r="E2010" s="118">
        <f t="shared" si="2"/>
        <v>0</v>
      </c>
    </row>
    <row r="2011">
      <c r="A2011" s="119">
        <f t="shared" si="3"/>
        <v>2010</v>
      </c>
      <c r="B2011" s="50">
        <v>10071.0</v>
      </c>
      <c r="C2011" s="117">
        <f t="shared" si="1"/>
        <v>0.002478501687</v>
      </c>
      <c r="E2011" s="118">
        <f t="shared" si="2"/>
        <v>0</v>
      </c>
    </row>
    <row r="2012">
      <c r="A2012" s="119">
        <f t="shared" si="3"/>
        <v>2011</v>
      </c>
      <c r="B2012" s="50">
        <v>10060.0</v>
      </c>
      <c r="C2012" s="117">
        <f t="shared" si="1"/>
        <v>0.002475794555</v>
      </c>
      <c r="E2012" s="118">
        <f t="shared" si="2"/>
        <v>0</v>
      </c>
    </row>
    <row r="2013">
      <c r="A2013" s="119">
        <f t="shared" si="3"/>
        <v>2012</v>
      </c>
      <c r="B2013" s="50">
        <v>10053.0</v>
      </c>
      <c r="C2013" s="117">
        <f t="shared" si="1"/>
        <v>0.002474071835</v>
      </c>
      <c r="E2013" s="118">
        <f t="shared" si="2"/>
        <v>0</v>
      </c>
    </row>
    <row r="2014">
      <c r="A2014" s="119">
        <f t="shared" si="3"/>
        <v>2013</v>
      </c>
      <c r="B2014" s="50">
        <v>10046.0</v>
      </c>
      <c r="C2014" s="117">
        <f t="shared" si="1"/>
        <v>0.002472349116</v>
      </c>
      <c r="E2014" s="118">
        <f t="shared" si="2"/>
        <v>0</v>
      </c>
    </row>
    <row r="2015">
      <c r="A2015" s="119">
        <f t="shared" si="3"/>
        <v>2014</v>
      </c>
      <c r="B2015" s="50">
        <v>10040.0</v>
      </c>
      <c r="C2015" s="117">
        <f t="shared" si="1"/>
        <v>0.002470872499</v>
      </c>
      <c r="E2015" s="118">
        <f t="shared" si="2"/>
        <v>0</v>
      </c>
    </row>
    <row r="2016">
      <c r="A2016" s="119">
        <f t="shared" si="3"/>
        <v>2015</v>
      </c>
      <c r="B2016" s="50">
        <v>9998.0</v>
      </c>
      <c r="C2016" s="117">
        <f t="shared" si="1"/>
        <v>0.002460536179</v>
      </c>
      <c r="E2016" s="118">
        <f t="shared" si="2"/>
        <v>0</v>
      </c>
    </row>
    <row r="2017">
      <c r="A2017" s="119">
        <f t="shared" si="3"/>
        <v>2016</v>
      </c>
      <c r="B2017" s="50">
        <v>9997.0</v>
      </c>
      <c r="C2017" s="117">
        <f t="shared" si="1"/>
        <v>0.002460290076</v>
      </c>
      <c r="E2017" s="118">
        <f t="shared" si="2"/>
        <v>0</v>
      </c>
    </row>
    <row r="2018">
      <c r="A2018" s="119">
        <f t="shared" si="3"/>
        <v>2017</v>
      </c>
      <c r="B2018" s="50">
        <v>9982.0</v>
      </c>
      <c r="C2018" s="117">
        <f t="shared" si="1"/>
        <v>0.002456598534</v>
      </c>
      <c r="E2018" s="118">
        <f t="shared" si="2"/>
        <v>0</v>
      </c>
    </row>
    <row r="2019">
      <c r="A2019" s="119">
        <f t="shared" si="3"/>
        <v>2018</v>
      </c>
      <c r="B2019" s="50">
        <v>9928.0</v>
      </c>
      <c r="C2019" s="117">
        <f t="shared" si="1"/>
        <v>0.002443308981</v>
      </c>
      <c r="E2019" s="118">
        <f t="shared" si="2"/>
        <v>0</v>
      </c>
    </row>
    <row r="2020">
      <c r="A2020" s="119">
        <f t="shared" si="3"/>
        <v>2019</v>
      </c>
      <c r="B2020" s="50">
        <v>9880.0</v>
      </c>
      <c r="C2020" s="117">
        <f t="shared" si="1"/>
        <v>0.002431496044</v>
      </c>
      <c r="E2020" s="118">
        <f t="shared" si="2"/>
        <v>0</v>
      </c>
    </row>
    <row r="2021">
      <c r="A2021" s="119">
        <f t="shared" si="3"/>
        <v>2020</v>
      </c>
      <c r="B2021" s="50">
        <v>9880.0</v>
      </c>
      <c r="C2021" s="117">
        <f t="shared" si="1"/>
        <v>0.002431496044</v>
      </c>
      <c r="E2021" s="118">
        <f t="shared" si="2"/>
        <v>0</v>
      </c>
    </row>
    <row r="2022">
      <c r="A2022" s="119">
        <f t="shared" si="3"/>
        <v>2021</v>
      </c>
      <c r="B2022" s="50">
        <v>9876.0</v>
      </c>
      <c r="C2022" s="117">
        <f t="shared" si="1"/>
        <v>0.002430511633</v>
      </c>
      <c r="E2022" s="118">
        <f t="shared" si="2"/>
        <v>0</v>
      </c>
    </row>
    <row r="2023">
      <c r="A2023" s="119">
        <f t="shared" si="3"/>
        <v>2022</v>
      </c>
      <c r="B2023" s="50">
        <v>9855.0</v>
      </c>
      <c r="C2023" s="117">
        <f t="shared" si="1"/>
        <v>0.002425343473</v>
      </c>
      <c r="E2023" s="118">
        <f t="shared" si="2"/>
        <v>0</v>
      </c>
    </row>
    <row r="2024">
      <c r="A2024" s="119">
        <f t="shared" si="3"/>
        <v>2023</v>
      </c>
      <c r="B2024" s="50">
        <v>9835.0</v>
      </c>
      <c r="C2024" s="117">
        <f t="shared" si="1"/>
        <v>0.002420421417</v>
      </c>
      <c r="E2024" s="118">
        <f t="shared" si="2"/>
        <v>0</v>
      </c>
    </row>
    <row r="2025">
      <c r="A2025" s="119">
        <f t="shared" si="3"/>
        <v>2024</v>
      </c>
      <c r="B2025" s="50">
        <v>9831.0</v>
      </c>
      <c r="C2025" s="117">
        <f t="shared" si="1"/>
        <v>0.002419437005</v>
      </c>
      <c r="E2025" s="118">
        <f t="shared" si="2"/>
        <v>0</v>
      </c>
    </row>
    <row r="2026">
      <c r="A2026" s="119">
        <f t="shared" si="3"/>
        <v>2025</v>
      </c>
      <c r="B2026" s="50">
        <v>9828.0</v>
      </c>
      <c r="C2026" s="117">
        <f t="shared" si="1"/>
        <v>0.002418698697</v>
      </c>
      <c r="E2026" s="118">
        <f t="shared" si="2"/>
        <v>0</v>
      </c>
    </row>
    <row r="2027">
      <c r="A2027" s="119">
        <f t="shared" si="3"/>
        <v>2026</v>
      </c>
      <c r="B2027" s="50">
        <v>9810.0</v>
      </c>
      <c r="C2027" s="117">
        <f t="shared" si="1"/>
        <v>0.002414268846</v>
      </c>
      <c r="E2027" s="118">
        <f t="shared" si="2"/>
        <v>0</v>
      </c>
    </row>
    <row r="2028">
      <c r="A2028" s="119">
        <f t="shared" si="3"/>
        <v>2027</v>
      </c>
      <c r="B2028" s="50">
        <v>9799.0</v>
      </c>
      <c r="C2028" s="117">
        <f t="shared" si="1"/>
        <v>0.002411561714</v>
      </c>
      <c r="E2028" s="118">
        <f t="shared" si="2"/>
        <v>0</v>
      </c>
    </row>
    <row r="2029">
      <c r="A2029" s="119">
        <f t="shared" si="3"/>
        <v>2028</v>
      </c>
      <c r="B2029" s="50">
        <v>9793.0</v>
      </c>
      <c r="C2029" s="117">
        <f t="shared" si="1"/>
        <v>0.002410085097</v>
      </c>
      <c r="E2029" s="118">
        <f t="shared" si="2"/>
        <v>0</v>
      </c>
    </row>
    <row r="2030">
      <c r="A2030" s="119">
        <f t="shared" si="3"/>
        <v>2029</v>
      </c>
      <c r="B2030" s="50">
        <v>9778.0</v>
      </c>
      <c r="C2030" s="117">
        <f t="shared" si="1"/>
        <v>0.002406393555</v>
      </c>
      <c r="E2030" s="118">
        <f t="shared" si="2"/>
        <v>0</v>
      </c>
    </row>
    <row r="2031">
      <c r="A2031" s="119">
        <f t="shared" si="3"/>
        <v>2030</v>
      </c>
      <c r="B2031" s="50">
        <v>9773.0</v>
      </c>
      <c r="C2031" s="117">
        <f t="shared" si="1"/>
        <v>0.002405163041</v>
      </c>
      <c r="E2031" s="118">
        <f t="shared" si="2"/>
        <v>0</v>
      </c>
    </row>
    <row r="2032">
      <c r="A2032" s="119">
        <f t="shared" si="3"/>
        <v>2031</v>
      </c>
      <c r="B2032" s="50">
        <v>9751.0</v>
      </c>
      <c r="C2032" s="117">
        <f t="shared" si="1"/>
        <v>0.002399748778</v>
      </c>
      <c r="E2032" s="118">
        <f t="shared" si="2"/>
        <v>0</v>
      </c>
    </row>
    <row r="2033">
      <c r="A2033" s="119">
        <f t="shared" si="3"/>
        <v>2032</v>
      </c>
      <c r="B2033" s="50">
        <v>9706.0</v>
      </c>
      <c r="C2033" s="117">
        <f t="shared" si="1"/>
        <v>0.00238867415</v>
      </c>
      <c r="E2033" s="118">
        <f t="shared" si="2"/>
        <v>0</v>
      </c>
    </row>
    <row r="2034">
      <c r="A2034" s="119">
        <f t="shared" si="3"/>
        <v>2033</v>
      </c>
      <c r="B2034" s="50">
        <v>9656.0</v>
      </c>
      <c r="C2034" s="117">
        <f t="shared" si="1"/>
        <v>0.002376369009</v>
      </c>
      <c r="E2034" s="118">
        <f t="shared" si="2"/>
        <v>0</v>
      </c>
    </row>
    <row r="2035">
      <c r="A2035" s="119">
        <f t="shared" si="3"/>
        <v>2034</v>
      </c>
      <c r="B2035" s="50">
        <v>9651.0</v>
      </c>
      <c r="C2035" s="117">
        <f t="shared" si="1"/>
        <v>0.002375138494</v>
      </c>
      <c r="E2035" s="118">
        <f t="shared" si="2"/>
        <v>0</v>
      </c>
    </row>
    <row r="2036">
      <c r="A2036" s="119">
        <f t="shared" si="3"/>
        <v>2035</v>
      </c>
      <c r="B2036" s="50">
        <v>9646.0</v>
      </c>
      <c r="C2036" s="117">
        <f t="shared" si="1"/>
        <v>0.00237390798</v>
      </c>
      <c r="E2036" s="118">
        <f t="shared" si="2"/>
        <v>0</v>
      </c>
    </row>
    <row r="2037">
      <c r="A2037" s="119">
        <f t="shared" si="3"/>
        <v>2036</v>
      </c>
      <c r="B2037" s="50">
        <v>9636.0</v>
      </c>
      <c r="C2037" s="117">
        <f t="shared" si="1"/>
        <v>0.002371446952</v>
      </c>
      <c r="E2037" s="118">
        <f t="shared" si="2"/>
        <v>0</v>
      </c>
    </row>
    <row r="2038">
      <c r="A2038" s="119">
        <f t="shared" si="3"/>
        <v>2037</v>
      </c>
      <c r="B2038" s="50">
        <v>9622.0</v>
      </c>
      <c r="C2038" s="117">
        <f t="shared" si="1"/>
        <v>0.002368001512</v>
      </c>
      <c r="E2038" s="118">
        <f t="shared" si="2"/>
        <v>0</v>
      </c>
    </row>
    <row r="2039">
      <c r="A2039" s="119">
        <f t="shared" si="3"/>
        <v>2038</v>
      </c>
      <c r="B2039" s="50">
        <v>9613.0</v>
      </c>
      <c r="C2039" s="117">
        <f t="shared" si="1"/>
        <v>0.002365786587</v>
      </c>
      <c r="E2039" s="118">
        <f t="shared" si="2"/>
        <v>0</v>
      </c>
    </row>
    <row r="2040">
      <c r="A2040" s="119">
        <f t="shared" si="3"/>
        <v>2039</v>
      </c>
      <c r="B2040" s="50">
        <v>9592.0</v>
      </c>
      <c r="C2040" s="117">
        <f t="shared" si="1"/>
        <v>0.002360618427</v>
      </c>
      <c r="E2040" s="118">
        <f t="shared" si="2"/>
        <v>0</v>
      </c>
    </row>
    <row r="2041">
      <c r="A2041" s="119">
        <f t="shared" si="3"/>
        <v>2040</v>
      </c>
      <c r="B2041" s="23">
        <v>9548.0</v>
      </c>
      <c r="C2041" s="117">
        <f t="shared" si="1"/>
        <v>0.002349789902</v>
      </c>
      <c r="E2041" s="118">
        <f t="shared" si="2"/>
        <v>0</v>
      </c>
    </row>
    <row r="2042">
      <c r="A2042" s="119">
        <f t="shared" si="3"/>
        <v>2041</v>
      </c>
      <c r="B2042" s="50">
        <v>9542.0</v>
      </c>
      <c r="C2042" s="117">
        <f t="shared" si="1"/>
        <v>0.002348313285</v>
      </c>
      <c r="E2042" s="118">
        <f t="shared" si="2"/>
        <v>0</v>
      </c>
    </row>
    <row r="2043">
      <c r="A2043" s="119">
        <f t="shared" si="3"/>
        <v>2042</v>
      </c>
      <c r="B2043" s="23">
        <v>9512.0</v>
      </c>
      <c r="C2043" s="117">
        <f t="shared" si="1"/>
        <v>0.0023409302</v>
      </c>
      <c r="E2043" s="118">
        <f t="shared" si="2"/>
        <v>0</v>
      </c>
    </row>
    <row r="2044">
      <c r="A2044" s="119">
        <f t="shared" si="3"/>
        <v>2043</v>
      </c>
      <c r="B2044" s="50">
        <v>9511.0</v>
      </c>
      <c r="C2044" s="117">
        <f t="shared" si="1"/>
        <v>0.002340684097</v>
      </c>
      <c r="E2044" s="118">
        <f t="shared" si="2"/>
        <v>0</v>
      </c>
    </row>
    <row r="2045">
      <c r="A2045" s="119">
        <f t="shared" si="3"/>
        <v>2044</v>
      </c>
      <c r="B2045" s="50">
        <v>9464.0</v>
      </c>
      <c r="C2045" s="117">
        <f t="shared" si="1"/>
        <v>0.002329117264</v>
      </c>
      <c r="E2045" s="118">
        <f t="shared" si="2"/>
        <v>0</v>
      </c>
    </row>
    <row r="2046">
      <c r="A2046" s="119">
        <f t="shared" si="3"/>
        <v>2045</v>
      </c>
      <c r="B2046" s="50">
        <v>9438.0</v>
      </c>
      <c r="C2046" s="117">
        <f t="shared" si="1"/>
        <v>0.00232271859</v>
      </c>
      <c r="E2046" s="118">
        <f t="shared" si="2"/>
        <v>0</v>
      </c>
    </row>
    <row r="2047">
      <c r="A2047" s="119">
        <f t="shared" si="3"/>
        <v>2046</v>
      </c>
      <c r="B2047" s="50">
        <v>9433.0</v>
      </c>
      <c r="C2047" s="117">
        <f t="shared" si="1"/>
        <v>0.002321488076</v>
      </c>
      <c r="E2047" s="118">
        <f t="shared" si="2"/>
        <v>0</v>
      </c>
    </row>
    <row r="2048">
      <c r="A2048" s="119">
        <f t="shared" si="3"/>
        <v>2047</v>
      </c>
      <c r="B2048" s="50">
        <v>9389.0</v>
      </c>
      <c r="C2048" s="117">
        <f t="shared" si="1"/>
        <v>0.002310659551</v>
      </c>
      <c r="E2048" s="118">
        <f t="shared" si="2"/>
        <v>0</v>
      </c>
    </row>
    <row r="2049">
      <c r="A2049" s="119">
        <f t="shared" si="3"/>
        <v>2048</v>
      </c>
      <c r="B2049" s="50">
        <v>9385.0</v>
      </c>
      <c r="C2049" s="117">
        <f t="shared" si="1"/>
        <v>0.002309675139</v>
      </c>
      <c r="E2049" s="118">
        <f t="shared" si="2"/>
        <v>0</v>
      </c>
    </row>
    <row r="2050">
      <c r="A2050" s="119">
        <f t="shared" si="3"/>
        <v>2049</v>
      </c>
      <c r="B2050" s="50">
        <v>9370.0</v>
      </c>
      <c r="C2050" s="117">
        <f t="shared" si="1"/>
        <v>0.002305983597</v>
      </c>
      <c r="E2050" s="118">
        <f t="shared" si="2"/>
        <v>0</v>
      </c>
    </row>
    <row r="2051">
      <c r="A2051" s="119">
        <f t="shared" si="3"/>
        <v>2050</v>
      </c>
      <c r="B2051" s="50">
        <v>9356.0</v>
      </c>
      <c r="C2051" s="117">
        <f t="shared" si="1"/>
        <v>0.002302538157</v>
      </c>
      <c r="E2051" s="118">
        <f t="shared" si="2"/>
        <v>0</v>
      </c>
    </row>
    <row r="2052">
      <c r="A2052" s="119">
        <f t="shared" si="3"/>
        <v>2051</v>
      </c>
      <c r="B2052" s="50">
        <v>9354.0</v>
      </c>
      <c r="C2052" s="117">
        <f t="shared" si="1"/>
        <v>0.002302045951</v>
      </c>
      <c r="E2052" s="118">
        <f t="shared" si="2"/>
        <v>0</v>
      </c>
    </row>
    <row r="2053">
      <c r="A2053" s="119">
        <f t="shared" si="3"/>
        <v>2052</v>
      </c>
      <c r="B2053" s="50">
        <v>9341.0</v>
      </c>
      <c r="C2053" s="117">
        <f t="shared" si="1"/>
        <v>0.002298846614</v>
      </c>
      <c r="E2053" s="118">
        <f t="shared" si="2"/>
        <v>0</v>
      </c>
    </row>
    <row r="2054">
      <c r="A2054" s="119">
        <f t="shared" si="3"/>
        <v>2053</v>
      </c>
      <c r="B2054" s="23">
        <v>9248.0</v>
      </c>
      <c r="C2054" s="117">
        <f t="shared" si="1"/>
        <v>0.00227595905</v>
      </c>
      <c r="E2054" s="118">
        <f t="shared" si="2"/>
        <v>0</v>
      </c>
    </row>
    <row r="2055">
      <c r="A2055" s="119">
        <f t="shared" si="3"/>
        <v>2054</v>
      </c>
      <c r="B2055" s="50">
        <v>9233.0</v>
      </c>
      <c r="C2055" s="117">
        <f t="shared" si="1"/>
        <v>0.002272267508</v>
      </c>
      <c r="E2055" s="118">
        <f t="shared" si="2"/>
        <v>0</v>
      </c>
    </row>
    <row r="2056">
      <c r="A2056" s="119">
        <f t="shared" si="3"/>
        <v>2055</v>
      </c>
      <c r="B2056" s="50">
        <v>9224.0</v>
      </c>
      <c r="C2056" s="117">
        <f t="shared" si="1"/>
        <v>0.002270052582</v>
      </c>
      <c r="E2056" s="118">
        <f t="shared" si="2"/>
        <v>0</v>
      </c>
    </row>
    <row r="2057">
      <c r="A2057" s="119">
        <f t="shared" si="3"/>
        <v>2056</v>
      </c>
      <c r="B2057" s="50">
        <v>9219.0</v>
      </c>
      <c r="C2057" s="117">
        <f t="shared" si="1"/>
        <v>0.002268822068</v>
      </c>
      <c r="E2057" s="118">
        <f t="shared" si="2"/>
        <v>0</v>
      </c>
    </row>
    <row r="2058">
      <c r="A2058" s="119">
        <f t="shared" si="3"/>
        <v>2057</v>
      </c>
      <c r="B2058" s="50">
        <v>9207.0</v>
      </c>
      <c r="C2058" s="117">
        <f t="shared" si="1"/>
        <v>0.002265868834</v>
      </c>
      <c r="E2058" s="118">
        <f t="shared" si="2"/>
        <v>0</v>
      </c>
    </row>
    <row r="2059">
      <c r="A2059" s="119">
        <f t="shared" si="3"/>
        <v>2058</v>
      </c>
      <c r="B2059" s="50">
        <v>9182.0</v>
      </c>
      <c r="C2059" s="117">
        <f t="shared" si="1"/>
        <v>0.002259716263</v>
      </c>
      <c r="E2059" s="118">
        <f t="shared" si="2"/>
        <v>0</v>
      </c>
    </row>
    <row r="2060">
      <c r="A2060" s="119">
        <f t="shared" si="3"/>
        <v>2059</v>
      </c>
      <c r="B2060" s="50">
        <v>9163.0</v>
      </c>
      <c r="C2060" s="117">
        <f t="shared" si="1"/>
        <v>0.002255040309</v>
      </c>
      <c r="E2060" s="118">
        <f t="shared" si="2"/>
        <v>0</v>
      </c>
    </row>
    <row r="2061">
      <c r="A2061" s="119">
        <f t="shared" si="3"/>
        <v>2060</v>
      </c>
      <c r="B2061" s="50">
        <v>9142.0</v>
      </c>
      <c r="C2061" s="117">
        <f t="shared" si="1"/>
        <v>0.00224987215</v>
      </c>
      <c r="E2061" s="118">
        <f t="shared" si="2"/>
        <v>0</v>
      </c>
    </row>
    <row r="2062">
      <c r="A2062" s="119">
        <f t="shared" si="3"/>
        <v>2061</v>
      </c>
      <c r="B2062" s="50">
        <v>9136.0</v>
      </c>
      <c r="C2062" s="117">
        <f t="shared" si="1"/>
        <v>0.002248395533</v>
      </c>
      <c r="E2062" s="118">
        <f t="shared" si="2"/>
        <v>0</v>
      </c>
    </row>
    <row r="2063">
      <c r="A2063" s="119">
        <f t="shared" si="3"/>
        <v>2062</v>
      </c>
      <c r="B2063" s="50">
        <v>9133.0</v>
      </c>
      <c r="C2063" s="117">
        <f t="shared" si="1"/>
        <v>0.002247657224</v>
      </c>
      <c r="E2063" s="118">
        <f t="shared" si="2"/>
        <v>0</v>
      </c>
    </row>
    <row r="2064">
      <c r="A2064" s="119">
        <f t="shared" si="3"/>
        <v>2063</v>
      </c>
      <c r="B2064" s="50">
        <v>9127.0</v>
      </c>
      <c r="C2064" s="117">
        <f t="shared" si="1"/>
        <v>0.002246180607</v>
      </c>
      <c r="E2064" s="118">
        <f t="shared" si="2"/>
        <v>0</v>
      </c>
    </row>
    <row r="2065">
      <c r="A2065" s="119">
        <f t="shared" si="3"/>
        <v>2064</v>
      </c>
      <c r="B2065" s="50">
        <v>9117.0</v>
      </c>
      <c r="C2065" s="117">
        <f t="shared" si="1"/>
        <v>0.002243719579</v>
      </c>
      <c r="E2065" s="118">
        <f t="shared" si="2"/>
        <v>0</v>
      </c>
    </row>
    <row r="2066">
      <c r="A2066" s="119">
        <f t="shared" si="3"/>
        <v>2065</v>
      </c>
      <c r="B2066" s="50">
        <v>9097.0</v>
      </c>
      <c r="C2066" s="117">
        <f t="shared" si="1"/>
        <v>0.002238797522</v>
      </c>
      <c r="E2066" s="118">
        <f t="shared" si="2"/>
        <v>0</v>
      </c>
    </row>
    <row r="2067">
      <c r="A2067" s="119">
        <f t="shared" si="3"/>
        <v>2066</v>
      </c>
      <c r="B2067" s="50">
        <v>9073.0</v>
      </c>
      <c r="C2067" s="117">
        <f t="shared" si="1"/>
        <v>0.002232891054</v>
      </c>
      <c r="E2067" s="118">
        <f t="shared" si="2"/>
        <v>0</v>
      </c>
    </row>
    <row r="2068">
      <c r="A2068" s="119">
        <f t="shared" si="3"/>
        <v>2067</v>
      </c>
      <c r="B2068" s="50">
        <v>9067.0</v>
      </c>
      <c r="C2068" s="117">
        <f t="shared" si="1"/>
        <v>0.002231414437</v>
      </c>
      <c r="E2068" s="118">
        <f t="shared" si="2"/>
        <v>0</v>
      </c>
    </row>
    <row r="2069">
      <c r="A2069" s="119">
        <f t="shared" si="3"/>
        <v>2068</v>
      </c>
      <c r="B2069" s="50">
        <v>9056.0</v>
      </c>
      <c r="C2069" s="117">
        <f t="shared" si="1"/>
        <v>0.002228707305</v>
      </c>
      <c r="E2069" s="118">
        <f t="shared" si="2"/>
        <v>0</v>
      </c>
    </row>
    <row r="2070">
      <c r="A2070" s="119">
        <f t="shared" si="3"/>
        <v>2069</v>
      </c>
      <c r="B2070" s="50">
        <v>9055.0</v>
      </c>
      <c r="C2070" s="117">
        <f t="shared" si="1"/>
        <v>0.002228461203</v>
      </c>
      <c r="E2070" s="118">
        <f t="shared" si="2"/>
        <v>0</v>
      </c>
    </row>
    <row r="2071">
      <c r="A2071" s="119">
        <f t="shared" si="3"/>
        <v>2070</v>
      </c>
      <c r="B2071" s="50">
        <v>9030.0</v>
      </c>
      <c r="C2071" s="117">
        <f t="shared" si="1"/>
        <v>0.002222308632</v>
      </c>
      <c r="E2071" s="118">
        <f t="shared" si="2"/>
        <v>0</v>
      </c>
    </row>
    <row r="2072">
      <c r="A2072" s="119">
        <f t="shared" si="3"/>
        <v>2071</v>
      </c>
      <c r="B2072" s="23">
        <v>9020.0</v>
      </c>
      <c r="C2072" s="117">
        <f t="shared" si="1"/>
        <v>0.002219847603</v>
      </c>
      <c r="E2072" s="118">
        <f t="shared" si="2"/>
        <v>0</v>
      </c>
    </row>
    <row r="2073">
      <c r="A2073" s="119">
        <f t="shared" si="3"/>
        <v>2072</v>
      </c>
      <c r="B2073" s="50">
        <v>9001.0</v>
      </c>
      <c r="C2073" s="117">
        <f t="shared" si="1"/>
        <v>0.002215171649</v>
      </c>
      <c r="E2073" s="118">
        <f t="shared" si="2"/>
        <v>0</v>
      </c>
    </row>
    <row r="2074">
      <c r="A2074" s="119">
        <f t="shared" si="3"/>
        <v>2073</v>
      </c>
      <c r="B2074" s="50">
        <v>8978.0</v>
      </c>
      <c r="C2074" s="117">
        <f t="shared" si="1"/>
        <v>0.002209511284</v>
      </c>
      <c r="E2074" s="118">
        <f t="shared" si="2"/>
        <v>0</v>
      </c>
    </row>
    <row r="2075">
      <c r="A2075" s="119">
        <f t="shared" si="3"/>
        <v>2074</v>
      </c>
      <c r="B2075" s="50">
        <v>8974.0</v>
      </c>
      <c r="C2075" s="117">
        <f t="shared" si="1"/>
        <v>0.002208526873</v>
      </c>
      <c r="E2075" s="118">
        <f t="shared" si="2"/>
        <v>0</v>
      </c>
    </row>
    <row r="2076">
      <c r="A2076" s="119">
        <f t="shared" si="3"/>
        <v>2075</v>
      </c>
      <c r="B2076" s="50">
        <v>8971.0</v>
      </c>
      <c r="C2076" s="117">
        <f t="shared" si="1"/>
        <v>0.002207788564</v>
      </c>
      <c r="E2076" s="118">
        <f t="shared" si="2"/>
        <v>0</v>
      </c>
    </row>
    <row r="2077">
      <c r="A2077" s="119">
        <f t="shared" si="3"/>
        <v>2076</v>
      </c>
      <c r="B2077" s="50">
        <v>8957.0</v>
      </c>
      <c r="C2077" s="117">
        <f t="shared" si="1"/>
        <v>0.002204343124</v>
      </c>
      <c r="E2077" s="118">
        <f t="shared" si="2"/>
        <v>0</v>
      </c>
    </row>
    <row r="2078">
      <c r="A2078" s="119">
        <f t="shared" si="3"/>
        <v>2077</v>
      </c>
      <c r="B2078" s="50">
        <v>8949.0</v>
      </c>
      <c r="C2078" s="117">
        <f t="shared" si="1"/>
        <v>0.002202374302</v>
      </c>
      <c r="E2078" s="118">
        <f t="shared" si="2"/>
        <v>0</v>
      </c>
    </row>
    <row r="2079">
      <c r="A2079" s="119">
        <f t="shared" si="3"/>
        <v>2078</v>
      </c>
      <c r="B2079" s="50">
        <v>8936.0</v>
      </c>
      <c r="C2079" s="117">
        <f t="shared" si="1"/>
        <v>0.002199174965</v>
      </c>
      <c r="E2079" s="118">
        <f t="shared" si="2"/>
        <v>0</v>
      </c>
    </row>
    <row r="2080">
      <c r="A2080" s="119">
        <f t="shared" si="3"/>
        <v>2079</v>
      </c>
      <c r="B2080" s="50">
        <v>8918.0</v>
      </c>
      <c r="C2080" s="117">
        <f t="shared" si="1"/>
        <v>0.002194745114</v>
      </c>
      <c r="E2080" s="118">
        <f t="shared" si="2"/>
        <v>0</v>
      </c>
    </row>
    <row r="2081">
      <c r="A2081" s="119">
        <f t="shared" si="3"/>
        <v>2080</v>
      </c>
      <c r="B2081" s="50">
        <v>8881.0</v>
      </c>
      <c r="C2081" s="117">
        <f t="shared" si="1"/>
        <v>0.002185639309</v>
      </c>
      <c r="E2081" s="118">
        <f t="shared" si="2"/>
        <v>0</v>
      </c>
    </row>
    <row r="2082">
      <c r="A2082" s="119">
        <f t="shared" si="3"/>
        <v>2081</v>
      </c>
      <c r="B2082" s="50">
        <v>8878.0</v>
      </c>
      <c r="C2082" s="117">
        <f t="shared" si="1"/>
        <v>0.002184901</v>
      </c>
      <c r="E2082" s="118">
        <f t="shared" si="2"/>
        <v>0</v>
      </c>
    </row>
    <row r="2083">
      <c r="A2083" s="119">
        <f t="shared" si="3"/>
        <v>2082</v>
      </c>
      <c r="B2083" s="50">
        <v>8876.0</v>
      </c>
      <c r="C2083" s="117">
        <f t="shared" si="1"/>
        <v>0.002184408795</v>
      </c>
      <c r="E2083" s="118">
        <f t="shared" si="2"/>
        <v>0</v>
      </c>
    </row>
    <row r="2084">
      <c r="A2084" s="119">
        <f t="shared" si="3"/>
        <v>2083</v>
      </c>
      <c r="B2084" s="50">
        <v>8827.0</v>
      </c>
      <c r="C2084" s="117">
        <f t="shared" si="1"/>
        <v>0.002172349755</v>
      </c>
      <c r="E2084" s="118">
        <f t="shared" si="2"/>
        <v>0</v>
      </c>
    </row>
    <row r="2085">
      <c r="A2085" s="119">
        <f t="shared" si="3"/>
        <v>2084</v>
      </c>
      <c r="B2085" s="50">
        <v>8805.0</v>
      </c>
      <c r="C2085" s="117">
        <f t="shared" si="1"/>
        <v>0.002166935493</v>
      </c>
      <c r="E2085" s="118">
        <f t="shared" si="2"/>
        <v>0</v>
      </c>
    </row>
    <row r="2086">
      <c r="A2086" s="119">
        <f t="shared" si="3"/>
        <v>2085</v>
      </c>
      <c r="B2086" s="50">
        <v>8798.0</v>
      </c>
      <c r="C2086" s="117">
        <f t="shared" si="1"/>
        <v>0.002165212773</v>
      </c>
      <c r="E2086" s="118">
        <f t="shared" si="2"/>
        <v>0</v>
      </c>
    </row>
    <row r="2087">
      <c r="A2087" s="119">
        <f t="shared" si="3"/>
        <v>2086</v>
      </c>
      <c r="B2087" s="23">
        <v>8786.0</v>
      </c>
      <c r="C2087" s="117">
        <f t="shared" si="1"/>
        <v>0.002162259539</v>
      </c>
      <c r="E2087" s="118">
        <f t="shared" si="2"/>
        <v>0</v>
      </c>
    </row>
    <row r="2088">
      <c r="A2088" s="119">
        <f t="shared" si="3"/>
        <v>2087</v>
      </c>
      <c r="B2088" s="50">
        <v>8772.0</v>
      </c>
      <c r="C2088" s="117">
        <f t="shared" si="1"/>
        <v>0.002158814099</v>
      </c>
      <c r="E2088" s="118">
        <f t="shared" si="2"/>
        <v>0</v>
      </c>
    </row>
    <row r="2089">
      <c r="A2089" s="119">
        <f t="shared" si="3"/>
        <v>2088</v>
      </c>
      <c r="B2089" s="50">
        <v>8766.0</v>
      </c>
      <c r="C2089" s="117">
        <f t="shared" si="1"/>
        <v>0.002157337482</v>
      </c>
      <c r="E2089" s="118">
        <f t="shared" si="2"/>
        <v>0</v>
      </c>
    </row>
    <row r="2090">
      <c r="A2090" s="119">
        <f t="shared" si="3"/>
        <v>2089</v>
      </c>
      <c r="B2090" s="50">
        <v>8748.0</v>
      </c>
      <c r="C2090" s="117">
        <f t="shared" si="1"/>
        <v>0.002152907631</v>
      </c>
      <c r="E2090" s="118">
        <f t="shared" si="2"/>
        <v>0</v>
      </c>
    </row>
    <row r="2091">
      <c r="A2091" s="119">
        <f t="shared" si="3"/>
        <v>2090</v>
      </c>
      <c r="B2091" s="50">
        <v>8743.0</v>
      </c>
      <c r="C2091" s="117">
        <f t="shared" si="1"/>
        <v>0.002151677117</v>
      </c>
      <c r="E2091" s="118">
        <f t="shared" si="2"/>
        <v>0</v>
      </c>
    </row>
    <row r="2092">
      <c r="A2092" s="119">
        <f t="shared" si="3"/>
        <v>2091</v>
      </c>
      <c r="B2092" s="50">
        <v>8733.0</v>
      </c>
      <c r="C2092" s="117">
        <f t="shared" si="1"/>
        <v>0.002149216089</v>
      </c>
      <c r="E2092" s="118">
        <f t="shared" si="2"/>
        <v>0</v>
      </c>
    </row>
    <row r="2093">
      <c r="A2093" s="119">
        <f t="shared" si="3"/>
        <v>2092</v>
      </c>
      <c r="B2093" s="50">
        <v>8720.0</v>
      </c>
      <c r="C2093" s="117">
        <f t="shared" si="1"/>
        <v>0.002146016752</v>
      </c>
      <c r="E2093" s="118">
        <f t="shared" si="2"/>
        <v>0</v>
      </c>
    </row>
    <row r="2094">
      <c r="A2094" s="119">
        <f t="shared" si="3"/>
        <v>2093</v>
      </c>
      <c r="B2094" s="50">
        <v>8714.0</v>
      </c>
      <c r="C2094" s="117">
        <f t="shared" si="1"/>
        <v>0.002144540135</v>
      </c>
      <c r="E2094" s="118">
        <f t="shared" si="2"/>
        <v>0</v>
      </c>
    </row>
    <row r="2095">
      <c r="A2095" s="119">
        <f t="shared" si="3"/>
        <v>2094</v>
      </c>
      <c r="B2095" s="50">
        <v>8713.0</v>
      </c>
      <c r="C2095" s="117">
        <f t="shared" si="1"/>
        <v>0.002144294032</v>
      </c>
      <c r="E2095" s="118">
        <f t="shared" si="2"/>
        <v>0</v>
      </c>
    </row>
    <row r="2096">
      <c r="A2096" s="119">
        <f t="shared" si="3"/>
        <v>2095</v>
      </c>
      <c r="B2096" s="50">
        <v>8713.0</v>
      </c>
      <c r="C2096" s="117">
        <f t="shared" si="1"/>
        <v>0.002144294032</v>
      </c>
      <c r="E2096" s="118">
        <f t="shared" si="2"/>
        <v>0</v>
      </c>
    </row>
    <row r="2097">
      <c r="A2097" s="119">
        <f t="shared" si="3"/>
        <v>2096</v>
      </c>
      <c r="B2097" s="50">
        <v>8662.0</v>
      </c>
      <c r="C2097" s="117">
        <f t="shared" si="1"/>
        <v>0.002131742787</v>
      </c>
      <c r="E2097" s="118">
        <f t="shared" si="2"/>
        <v>0</v>
      </c>
    </row>
    <row r="2098">
      <c r="A2098" s="119">
        <f t="shared" si="3"/>
        <v>2097</v>
      </c>
      <c r="B2098" s="50">
        <v>8657.0</v>
      </c>
      <c r="C2098" s="117">
        <f t="shared" si="1"/>
        <v>0.002130512273</v>
      </c>
      <c r="E2098" s="118">
        <f t="shared" si="2"/>
        <v>0</v>
      </c>
    </row>
    <row r="2099">
      <c r="A2099" s="119">
        <f t="shared" si="3"/>
        <v>2098</v>
      </c>
      <c r="B2099" s="50">
        <v>8638.0</v>
      </c>
      <c r="C2099" s="117">
        <f t="shared" si="1"/>
        <v>0.002125836319</v>
      </c>
      <c r="E2099" s="118">
        <f t="shared" si="2"/>
        <v>0</v>
      </c>
    </row>
    <row r="2100">
      <c r="A2100" s="119">
        <f t="shared" si="3"/>
        <v>2099</v>
      </c>
      <c r="B2100" s="50">
        <v>8617.0</v>
      </c>
      <c r="C2100" s="117">
        <f t="shared" si="1"/>
        <v>0.002120668159</v>
      </c>
      <c r="E2100" s="118">
        <f t="shared" si="2"/>
        <v>0</v>
      </c>
    </row>
    <row r="2101">
      <c r="A2101" s="119">
        <f t="shared" si="3"/>
        <v>2100</v>
      </c>
      <c r="B2101" s="50">
        <v>8610.0</v>
      </c>
      <c r="C2101" s="117">
        <f t="shared" si="1"/>
        <v>0.002118945439</v>
      </c>
      <c r="E2101" s="118">
        <f t="shared" si="2"/>
        <v>0</v>
      </c>
    </row>
    <row r="2102">
      <c r="A2102" s="119">
        <f t="shared" si="3"/>
        <v>2101</v>
      </c>
      <c r="B2102" s="50">
        <v>8560.0</v>
      </c>
      <c r="C2102" s="117">
        <f t="shared" si="1"/>
        <v>0.002106640298</v>
      </c>
      <c r="E2102" s="118">
        <f t="shared" si="2"/>
        <v>0</v>
      </c>
    </row>
    <row r="2103">
      <c r="A2103" s="119">
        <f t="shared" si="3"/>
        <v>2102</v>
      </c>
      <c r="B2103" s="50">
        <v>8557.0</v>
      </c>
      <c r="C2103" s="117">
        <f t="shared" si="1"/>
        <v>0.002105901989</v>
      </c>
      <c r="E2103" s="118">
        <f t="shared" si="2"/>
        <v>0</v>
      </c>
    </row>
    <row r="2104">
      <c r="A2104" s="119">
        <f t="shared" si="3"/>
        <v>2103</v>
      </c>
      <c r="B2104" s="50">
        <v>8542.0</v>
      </c>
      <c r="C2104" s="117">
        <f t="shared" si="1"/>
        <v>0.002102210446</v>
      </c>
      <c r="E2104" s="118">
        <f t="shared" si="2"/>
        <v>0</v>
      </c>
    </row>
    <row r="2105">
      <c r="A2105" s="119">
        <f t="shared" si="3"/>
        <v>2104</v>
      </c>
      <c r="B2105" s="50">
        <v>8514.0</v>
      </c>
      <c r="C2105" s="117">
        <f t="shared" si="1"/>
        <v>0.002095319567</v>
      </c>
      <c r="E2105" s="118">
        <f t="shared" si="2"/>
        <v>0</v>
      </c>
    </row>
    <row r="2106">
      <c r="A2106" s="119">
        <f t="shared" si="3"/>
        <v>2105</v>
      </c>
      <c r="B2106" s="50">
        <v>8514.0</v>
      </c>
      <c r="C2106" s="117">
        <f t="shared" si="1"/>
        <v>0.002095319567</v>
      </c>
      <c r="E2106" s="118">
        <f t="shared" si="2"/>
        <v>0</v>
      </c>
    </row>
    <row r="2107">
      <c r="A2107" s="119">
        <f t="shared" si="3"/>
        <v>2106</v>
      </c>
      <c r="B2107" s="50">
        <v>8497.0</v>
      </c>
      <c r="C2107" s="117">
        <f t="shared" si="1"/>
        <v>0.002091135819</v>
      </c>
      <c r="E2107" s="118">
        <f t="shared" si="2"/>
        <v>0</v>
      </c>
    </row>
    <row r="2108">
      <c r="A2108" s="119">
        <f t="shared" si="3"/>
        <v>2107</v>
      </c>
      <c r="B2108" s="23">
        <v>8495.0</v>
      </c>
      <c r="C2108" s="117">
        <f t="shared" si="1"/>
        <v>0.002090643613</v>
      </c>
      <c r="E2108" s="118">
        <f t="shared" si="2"/>
        <v>0</v>
      </c>
    </row>
    <row r="2109">
      <c r="A2109" s="119">
        <f t="shared" si="3"/>
        <v>2108</v>
      </c>
      <c r="B2109" s="23">
        <v>8465.0</v>
      </c>
      <c r="C2109" s="117">
        <f t="shared" si="1"/>
        <v>0.002083260528</v>
      </c>
      <c r="E2109" s="118">
        <f t="shared" si="2"/>
        <v>0</v>
      </c>
    </row>
    <row r="2110">
      <c r="A2110" s="119">
        <f t="shared" si="3"/>
        <v>2109</v>
      </c>
      <c r="B2110" s="23">
        <v>8454.0</v>
      </c>
      <c r="C2110" s="117">
        <f t="shared" si="1"/>
        <v>0.002080553397</v>
      </c>
      <c r="E2110" s="118">
        <f t="shared" si="2"/>
        <v>0</v>
      </c>
    </row>
    <row r="2111">
      <c r="A2111" s="119">
        <f t="shared" si="3"/>
        <v>2110</v>
      </c>
      <c r="B2111" s="50">
        <v>8452.0</v>
      </c>
      <c r="C2111" s="117">
        <f t="shared" si="1"/>
        <v>0.002080061191</v>
      </c>
      <c r="E2111" s="118">
        <f t="shared" si="2"/>
        <v>0</v>
      </c>
    </row>
    <row r="2112">
      <c r="A2112" s="119">
        <f t="shared" si="3"/>
        <v>2111</v>
      </c>
      <c r="B2112" s="50">
        <v>8450.0</v>
      </c>
      <c r="C2112" s="117">
        <f t="shared" si="1"/>
        <v>0.002079568985</v>
      </c>
      <c r="E2112" s="118">
        <f t="shared" si="2"/>
        <v>0</v>
      </c>
    </row>
    <row r="2113">
      <c r="A2113" s="119">
        <f t="shared" si="3"/>
        <v>2112</v>
      </c>
      <c r="B2113" s="50">
        <v>8449.0</v>
      </c>
      <c r="C2113" s="117">
        <f t="shared" si="1"/>
        <v>0.002079322882</v>
      </c>
      <c r="E2113" s="118">
        <f t="shared" si="2"/>
        <v>0</v>
      </c>
    </row>
    <row r="2114">
      <c r="A2114" s="119">
        <f t="shared" si="3"/>
        <v>2113</v>
      </c>
      <c r="B2114" s="50">
        <v>8436.0</v>
      </c>
      <c r="C2114" s="117">
        <f t="shared" si="1"/>
        <v>0.002076123546</v>
      </c>
      <c r="E2114" s="118">
        <f t="shared" si="2"/>
        <v>0</v>
      </c>
    </row>
    <row r="2115">
      <c r="A2115" s="119">
        <f t="shared" si="3"/>
        <v>2114</v>
      </c>
      <c r="B2115" s="50">
        <v>8422.0</v>
      </c>
      <c r="C2115" s="117">
        <f t="shared" si="1"/>
        <v>0.002072678106</v>
      </c>
      <c r="E2115" s="118">
        <f t="shared" si="2"/>
        <v>0</v>
      </c>
    </row>
    <row r="2116">
      <c r="A2116" s="119">
        <f t="shared" si="3"/>
        <v>2115</v>
      </c>
      <c r="B2116" s="50">
        <v>8392.0</v>
      </c>
      <c r="C2116" s="117">
        <f t="shared" si="1"/>
        <v>0.002065295021</v>
      </c>
      <c r="E2116" s="118">
        <f t="shared" si="2"/>
        <v>0</v>
      </c>
    </row>
    <row r="2117">
      <c r="A2117" s="119">
        <f t="shared" si="3"/>
        <v>2116</v>
      </c>
      <c r="B2117" s="50">
        <v>8378.0</v>
      </c>
      <c r="C2117" s="117">
        <f t="shared" si="1"/>
        <v>0.002061849581</v>
      </c>
      <c r="E2117" s="118">
        <f t="shared" si="2"/>
        <v>0</v>
      </c>
    </row>
    <row r="2118">
      <c r="A2118" s="119">
        <f t="shared" si="3"/>
        <v>2117</v>
      </c>
      <c r="B2118" s="50">
        <v>8358.0</v>
      </c>
      <c r="C2118" s="117">
        <f t="shared" si="1"/>
        <v>0.002056927524</v>
      </c>
      <c r="E2118" s="118">
        <f t="shared" si="2"/>
        <v>0</v>
      </c>
    </row>
    <row r="2119">
      <c r="A2119" s="119">
        <f t="shared" si="3"/>
        <v>2118</v>
      </c>
      <c r="B2119" s="50">
        <v>8341.0</v>
      </c>
      <c r="C2119" s="117">
        <f t="shared" si="1"/>
        <v>0.002052743776</v>
      </c>
      <c r="E2119" s="118">
        <f t="shared" si="2"/>
        <v>0</v>
      </c>
    </row>
    <row r="2120">
      <c r="A2120" s="119">
        <f t="shared" si="3"/>
        <v>2119</v>
      </c>
      <c r="B2120" s="50">
        <v>8338.0</v>
      </c>
      <c r="C2120" s="117">
        <f t="shared" si="1"/>
        <v>0.002052005467</v>
      </c>
      <c r="E2120" s="118">
        <f t="shared" si="2"/>
        <v>0</v>
      </c>
    </row>
    <row r="2121">
      <c r="A2121" s="119">
        <f t="shared" si="3"/>
        <v>2120</v>
      </c>
      <c r="B2121" s="50">
        <v>8331.0</v>
      </c>
      <c r="C2121" s="117">
        <f t="shared" si="1"/>
        <v>0.002050282748</v>
      </c>
      <c r="E2121" s="118">
        <f t="shared" si="2"/>
        <v>0</v>
      </c>
    </row>
    <row r="2122">
      <c r="A2122" s="119">
        <f t="shared" si="3"/>
        <v>2121</v>
      </c>
      <c r="B2122" s="50">
        <v>8285.0</v>
      </c>
      <c r="C2122" s="117">
        <f t="shared" si="1"/>
        <v>0.002038962017</v>
      </c>
      <c r="E2122" s="118">
        <f t="shared" si="2"/>
        <v>0</v>
      </c>
    </row>
    <row r="2123">
      <c r="A2123" s="119">
        <f t="shared" si="3"/>
        <v>2122</v>
      </c>
      <c r="B2123" s="50">
        <v>8283.0</v>
      </c>
      <c r="C2123" s="117">
        <f t="shared" si="1"/>
        <v>0.002038469811</v>
      </c>
      <c r="E2123" s="118">
        <f t="shared" si="2"/>
        <v>0</v>
      </c>
    </row>
    <row r="2124">
      <c r="A2124" s="119">
        <f t="shared" si="3"/>
        <v>2123</v>
      </c>
      <c r="B2124" s="50">
        <v>8207.0</v>
      </c>
      <c r="C2124" s="117">
        <f t="shared" si="1"/>
        <v>0.002019765996</v>
      </c>
      <c r="E2124" s="118">
        <f t="shared" si="2"/>
        <v>0</v>
      </c>
    </row>
    <row r="2125">
      <c r="A2125" s="119">
        <f t="shared" si="3"/>
        <v>2124</v>
      </c>
      <c r="B2125" s="50">
        <v>8180.0</v>
      </c>
      <c r="C2125" s="117">
        <f t="shared" si="1"/>
        <v>0.002013121219</v>
      </c>
      <c r="E2125" s="118">
        <f t="shared" si="2"/>
        <v>0</v>
      </c>
    </row>
    <row r="2126">
      <c r="A2126" s="119">
        <f t="shared" si="3"/>
        <v>2125</v>
      </c>
      <c r="B2126" s="50">
        <v>8176.0</v>
      </c>
      <c r="C2126" s="117">
        <f t="shared" si="1"/>
        <v>0.002012136808</v>
      </c>
      <c r="E2126" s="118">
        <f t="shared" si="2"/>
        <v>0</v>
      </c>
    </row>
    <row r="2127">
      <c r="A2127" s="119">
        <f t="shared" si="3"/>
        <v>2126</v>
      </c>
      <c r="B2127" s="50">
        <v>8170.0</v>
      </c>
      <c r="C2127" s="117">
        <f t="shared" si="1"/>
        <v>0.002010660191</v>
      </c>
      <c r="E2127" s="118">
        <f t="shared" si="2"/>
        <v>0</v>
      </c>
    </row>
    <row r="2128">
      <c r="A2128" s="119">
        <f t="shared" si="3"/>
        <v>2127</v>
      </c>
      <c r="B2128" s="50">
        <v>8167.0</v>
      </c>
      <c r="C2128" s="117">
        <f t="shared" si="1"/>
        <v>0.002009921882</v>
      </c>
      <c r="E2128" s="118">
        <f t="shared" si="2"/>
        <v>0</v>
      </c>
    </row>
    <row r="2129">
      <c r="A2129" s="119">
        <f t="shared" si="3"/>
        <v>2128</v>
      </c>
      <c r="B2129" s="50">
        <v>8163.0</v>
      </c>
      <c r="C2129" s="117">
        <f t="shared" si="1"/>
        <v>0.002008937471</v>
      </c>
      <c r="E2129" s="118">
        <f t="shared" si="2"/>
        <v>0</v>
      </c>
    </row>
    <row r="2130">
      <c r="A2130" s="119">
        <f t="shared" si="3"/>
        <v>2129</v>
      </c>
      <c r="B2130" s="50">
        <v>8141.0</v>
      </c>
      <c r="C2130" s="117">
        <f t="shared" si="1"/>
        <v>0.002003523208</v>
      </c>
      <c r="E2130" s="118">
        <f t="shared" si="2"/>
        <v>0</v>
      </c>
    </row>
    <row r="2131">
      <c r="A2131" s="119">
        <f t="shared" si="3"/>
        <v>2130</v>
      </c>
      <c r="B2131" s="50">
        <v>8136.0</v>
      </c>
      <c r="C2131" s="117">
        <f t="shared" si="1"/>
        <v>0.002002292694</v>
      </c>
      <c r="E2131" s="118">
        <f t="shared" si="2"/>
        <v>0</v>
      </c>
    </row>
    <row r="2132">
      <c r="A2132" s="119">
        <f t="shared" si="3"/>
        <v>2131</v>
      </c>
      <c r="B2132" s="50">
        <v>8109.0</v>
      </c>
      <c r="C2132" s="117">
        <f t="shared" si="1"/>
        <v>0.001995647917</v>
      </c>
      <c r="E2132" s="118">
        <f t="shared" si="2"/>
        <v>0</v>
      </c>
    </row>
    <row r="2133">
      <c r="A2133" s="119">
        <f t="shared" si="3"/>
        <v>2132</v>
      </c>
      <c r="B2133" s="50">
        <v>8071.0</v>
      </c>
      <c r="C2133" s="117">
        <f t="shared" si="1"/>
        <v>0.00198629601</v>
      </c>
      <c r="E2133" s="118">
        <f t="shared" si="2"/>
        <v>0</v>
      </c>
    </row>
    <row r="2134">
      <c r="A2134" s="119">
        <f t="shared" si="3"/>
        <v>2133</v>
      </c>
      <c r="B2134" s="50">
        <v>8069.0</v>
      </c>
      <c r="C2134" s="117">
        <f t="shared" si="1"/>
        <v>0.001985803804</v>
      </c>
      <c r="E2134" s="118">
        <f t="shared" si="2"/>
        <v>0</v>
      </c>
    </row>
    <row r="2135">
      <c r="A2135" s="119">
        <f t="shared" si="3"/>
        <v>2134</v>
      </c>
      <c r="B2135" s="50">
        <v>8053.0</v>
      </c>
      <c r="C2135" s="117">
        <f t="shared" si="1"/>
        <v>0.001981866158</v>
      </c>
      <c r="E2135" s="118">
        <f t="shared" si="2"/>
        <v>0</v>
      </c>
    </row>
    <row r="2136">
      <c r="A2136" s="119">
        <f t="shared" si="3"/>
        <v>2135</v>
      </c>
      <c r="B2136" s="50">
        <v>8034.0</v>
      </c>
      <c r="C2136" s="117">
        <f t="shared" si="1"/>
        <v>0.001977190205</v>
      </c>
      <c r="E2136" s="118">
        <f t="shared" si="2"/>
        <v>0</v>
      </c>
    </row>
    <row r="2137">
      <c r="A2137" s="119">
        <f t="shared" si="3"/>
        <v>2136</v>
      </c>
      <c r="B2137" s="50">
        <v>8014.0</v>
      </c>
      <c r="C2137" s="117">
        <f t="shared" si="1"/>
        <v>0.001972268148</v>
      </c>
      <c r="E2137" s="118">
        <f t="shared" si="2"/>
        <v>0</v>
      </c>
    </row>
    <row r="2138">
      <c r="A2138" s="119">
        <f t="shared" si="3"/>
        <v>2137</v>
      </c>
      <c r="B2138" s="50">
        <v>8003.0</v>
      </c>
      <c r="C2138" s="117">
        <f t="shared" si="1"/>
        <v>0.001969561017</v>
      </c>
      <c r="E2138" s="118">
        <f t="shared" si="2"/>
        <v>0</v>
      </c>
    </row>
    <row r="2139">
      <c r="A2139" s="119">
        <f t="shared" si="3"/>
        <v>2138</v>
      </c>
      <c r="B2139" s="50">
        <v>7999.0</v>
      </c>
      <c r="C2139" s="117">
        <f t="shared" si="1"/>
        <v>0.001968576605</v>
      </c>
      <c r="E2139" s="118">
        <f t="shared" si="2"/>
        <v>0</v>
      </c>
    </row>
    <row r="2140">
      <c r="A2140" s="119">
        <f t="shared" si="3"/>
        <v>2139</v>
      </c>
      <c r="B2140" s="50">
        <f>4076+2342+1554</f>
        <v>7972</v>
      </c>
      <c r="C2140" s="117">
        <f t="shared" si="1"/>
        <v>0.001961931829</v>
      </c>
      <c r="E2140" s="118">
        <f t="shared" si="2"/>
        <v>0</v>
      </c>
    </row>
    <row r="2141">
      <c r="A2141" s="119">
        <f t="shared" si="3"/>
        <v>2140</v>
      </c>
      <c r="B2141" s="50">
        <v>7911.0</v>
      </c>
      <c r="C2141" s="117">
        <f t="shared" si="1"/>
        <v>0.001946919555</v>
      </c>
      <c r="E2141" s="118">
        <f t="shared" si="2"/>
        <v>0</v>
      </c>
    </row>
    <row r="2142">
      <c r="A2142" s="119">
        <f t="shared" si="3"/>
        <v>2141</v>
      </c>
      <c r="B2142" s="50">
        <v>7897.0</v>
      </c>
      <c r="C2142" s="117">
        <f t="shared" si="1"/>
        <v>0.001943474116</v>
      </c>
      <c r="E2142" s="118">
        <f t="shared" si="2"/>
        <v>0</v>
      </c>
    </row>
    <row r="2143">
      <c r="A2143" s="119">
        <f t="shared" si="3"/>
        <v>2142</v>
      </c>
      <c r="B2143" s="50">
        <v>7860.0</v>
      </c>
      <c r="C2143" s="117">
        <f t="shared" si="1"/>
        <v>0.001934368311</v>
      </c>
      <c r="E2143" s="118">
        <f t="shared" si="2"/>
        <v>0</v>
      </c>
    </row>
    <row r="2144">
      <c r="A2144" s="119">
        <f t="shared" si="3"/>
        <v>2143</v>
      </c>
      <c r="B2144" s="23">
        <v>7855.0</v>
      </c>
      <c r="C2144" s="117">
        <f t="shared" si="1"/>
        <v>0.001933137796</v>
      </c>
      <c r="E2144" s="118">
        <f t="shared" si="2"/>
        <v>0</v>
      </c>
    </row>
    <row r="2145">
      <c r="A2145" s="119">
        <f t="shared" si="3"/>
        <v>2144</v>
      </c>
      <c r="B2145" s="50">
        <v>7847.0</v>
      </c>
      <c r="C2145" s="117">
        <f t="shared" si="1"/>
        <v>0.001931168974</v>
      </c>
      <c r="E2145" s="118">
        <f t="shared" si="2"/>
        <v>0</v>
      </c>
    </row>
    <row r="2146">
      <c r="A2146" s="119">
        <f t="shared" si="3"/>
        <v>2145</v>
      </c>
      <c r="B2146" s="50">
        <v>7837.0</v>
      </c>
      <c r="C2146" s="117">
        <f t="shared" si="1"/>
        <v>0.001928707945</v>
      </c>
      <c r="E2146" s="118">
        <f t="shared" si="2"/>
        <v>0</v>
      </c>
    </row>
    <row r="2147">
      <c r="A2147" s="119">
        <f t="shared" si="3"/>
        <v>2146</v>
      </c>
      <c r="B2147" s="50">
        <v>7821.0</v>
      </c>
      <c r="C2147" s="117">
        <f t="shared" si="1"/>
        <v>0.0019247703</v>
      </c>
      <c r="E2147" s="118">
        <f t="shared" si="2"/>
        <v>0</v>
      </c>
    </row>
    <row r="2148">
      <c r="A2148" s="119">
        <f t="shared" si="3"/>
        <v>2147</v>
      </c>
      <c r="B2148" s="50">
        <v>7800.0</v>
      </c>
      <c r="C2148" s="117">
        <f t="shared" si="1"/>
        <v>0.00191960214</v>
      </c>
      <c r="E2148" s="118">
        <f t="shared" si="2"/>
        <v>0</v>
      </c>
    </row>
    <row r="2149">
      <c r="A2149" s="119">
        <f t="shared" si="3"/>
        <v>2148</v>
      </c>
      <c r="B2149" s="50">
        <v>7793.0</v>
      </c>
      <c r="C2149" s="117">
        <f t="shared" si="1"/>
        <v>0.00191787942</v>
      </c>
      <c r="E2149" s="118">
        <f t="shared" si="2"/>
        <v>0</v>
      </c>
    </row>
    <row r="2150">
      <c r="A2150" s="119">
        <f t="shared" si="3"/>
        <v>2149</v>
      </c>
      <c r="B2150" s="50">
        <v>7764.0</v>
      </c>
      <c r="C2150" s="117">
        <f t="shared" si="1"/>
        <v>0.001910742438</v>
      </c>
      <c r="E2150" s="118">
        <f t="shared" si="2"/>
        <v>0</v>
      </c>
    </row>
    <row r="2151">
      <c r="A2151" s="119">
        <f t="shared" si="3"/>
        <v>2150</v>
      </c>
      <c r="B2151" s="50">
        <v>7759.0</v>
      </c>
      <c r="C2151" s="117">
        <f t="shared" si="1"/>
        <v>0.001909511924</v>
      </c>
      <c r="E2151" s="118">
        <f t="shared" si="2"/>
        <v>0</v>
      </c>
    </row>
    <row r="2152">
      <c r="A2152" s="119">
        <f t="shared" si="3"/>
        <v>2151</v>
      </c>
      <c r="B2152" s="50">
        <v>7755.0</v>
      </c>
      <c r="C2152" s="117">
        <f t="shared" si="1"/>
        <v>0.001908527513</v>
      </c>
      <c r="E2152" s="118">
        <f t="shared" si="2"/>
        <v>0</v>
      </c>
    </row>
    <row r="2153">
      <c r="A2153" s="119">
        <f t="shared" si="3"/>
        <v>2152</v>
      </c>
      <c r="B2153" s="50">
        <v>7740.0</v>
      </c>
      <c r="C2153" s="117">
        <f t="shared" si="1"/>
        <v>0.00190483597</v>
      </c>
      <c r="E2153" s="118">
        <f t="shared" si="2"/>
        <v>0</v>
      </c>
    </row>
    <row r="2154">
      <c r="A2154" s="119">
        <f t="shared" si="3"/>
        <v>2153</v>
      </c>
      <c r="B2154" s="50">
        <v>7734.0</v>
      </c>
      <c r="C2154" s="117">
        <f t="shared" si="1"/>
        <v>0.001903359353</v>
      </c>
      <c r="E2154" s="118">
        <f t="shared" si="2"/>
        <v>0</v>
      </c>
    </row>
    <row r="2155">
      <c r="A2155" s="119">
        <f t="shared" si="3"/>
        <v>2154</v>
      </c>
      <c r="B2155" s="50">
        <v>7724.0</v>
      </c>
      <c r="C2155" s="117">
        <f t="shared" si="1"/>
        <v>0.001900898325</v>
      </c>
      <c r="E2155" s="118">
        <f t="shared" si="2"/>
        <v>0</v>
      </c>
    </row>
    <row r="2156">
      <c r="A2156" s="119">
        <f t="shared" si="3"/>
        <v>2155</v>
      </c>
      <c r="B2156" s="50">
        <v>7680.0</v>
      </c>
      <c r="C2156" s="117">
        <f t="shared" si="1"/>
        <v>0.0018900698</v>
      </c>
      <c r="E2156" s="118">
        <f t="shared" si="2"/>
        <v>0</v>
      </c>
    </row>
    <row r="2157">
      <c r="A2157" s="119">
        <f t="shared" si="3"/>
        <v>2156</v>
      </c>
      <c r="B2157" s="50">
        <v>7671.0</v>
      </c>
      <c r="C2157" s="117">
        <f t="shared" si="1"/>
        <v>0.001887854874</v>
      </c>
      <c r="E2157" s="118">
        <f t="shared" si="2"/>
        <v>0</v>
      </c>
    </row>
    <row r="2158">
      <c r="A2158" s="119">
        <f t="shared" si="3"/>
        <v>2157</v>
      </c>
      <c r="B2158" s="50">
        <v>7653.0</v>
      </c>
      <c r="C2158" s="117">
        <f t="shared" si="1"/>
        <v>0.001883425023</v>
      </c>
      <c r="E2158" s="118">
        <f t="shared" si="2"/>
        <v>0</v>
      </c>
    </row>
    <row r="2159">
      <c r="A2159" s="119">
        <f t="shared" si="3"/>
        <v>2158</v>
      </c>
      <c r="B2159" s="50">
        <v>7625.0</v>
      </c>
      <c r="C2159" s="117">
        <f t="shared" si="1"/>
        <v>0.001876534144</v>
      </c>
      <c r="E2159" s="118">
        <f t="shared" si="2"/>
        <v>0</v>
      </c>
    </row>
    <row r="2160">
      <c r="A2160" s="119">
        <f t="shared" si="3"/>
        <v>2159</v>
      </c>
      <c r="B2160" s="50">
        <v>7599.0</v>
      </c>
      <c r="C2160" s="117">
        <f t="shared" si="1"/>
        <v>0.00187013547</v>
      </c>
      <c r="E2160" s="118">
        <f t="shared" si="2"/>
        <v>0</v>
      </c>
    </row>
    <row r="2161">
      <c r="A2161" s="119">
        <f t="shared" si="3"/>
        <v>2160</v>
      </c>
      <c r="B2161" s="50">
        <v>7576.0</v>
      </c>
      <c r="C2161" s="117">
        <f t="shared" si="1"/>
        <v>0.001864475104</v>
      </c>
      <c r="E2161" s="118">
        <f t="shared" si="2"/>
        <v>0</v>
      </c>
    </row>
    <row r="2162">
      <c r="A2162" s="119">
        <f t="shared" si="3"/>
        <v>2161</v>
      </c>
      <c r="B2162" s="50">
        <v>7562.0</v>
      </c>
      <c r="C2162" s="117">
        <f t="shared" si="1"/>
        <v>0.001861029665</v>
      </c>
      <c r="E2162" s="118">
        <f t="shared" si="2"/>
        <v>0</v>
      </c>
    </row>
    <row r="2163">
      <c r="A2163" s="119">
        <f t="shared" si="3"/>
        <v>2162</v>
      </c>
      <c r="B2163" s="50">
        <v>7535.0</v>
      </c>
      <c r="C2163" s="117">
        <f t="shared" si="1"/>
        <v>0.001854384888</v>
      </c>
      <c r="E2163" s="118">
        <f t="shared" si="2"/>
        <v>0</v>
      </c>
    </row>
    <row r="2164">
      <c r="A2164" s="119">
        <f t="shared" si="3"/>
        <v>2163</v>
      </c>
      <c r="B2164" s="50">
        <v>7511.0</v>
      </c>
      <c r="C2164" s="117">
        <f t="shared" si="1"/>
        <v>0.00184847842</v>
      </c>
      <c r="E2164" s="118">
        <f t="shared" si="2"/>
        <v>0</v>
      </c>
    </row>
    <row r="2165">
      <c r="A2165" s="119">
        <f t="shared" si="3"/>
        <v>2164</v>
      </c>
      <c r="B2165" s="23">
        <v>7505.0</v>
      </c>
      <c r="C2165" s="117">
        <f t="shared" si="1"/>
        <v>0.001847001803</v>
      </c>
      <c r="E2165" s="118">
        <f t="shared" si="2"/>
        <v>0</v>
      </c>
    </row>
    <row r="2166">
      <c r="A2166" s="119">
        <f t="shared" si="3"/>
        <v>2165</v>
      </c>
      <c r="B2166" s="50">
        <v>7504.0</v>
      </c>
      <c r="C2166" s="117">
        <f t="shared" si="1"/>
        <v>0.0018467557</v>
      </c>
      <c r="E2166" s="118">
        <f t="shared" si="2"/>
        <v>0</v>
      </c>
    </row>
    <row r="2167">
      <c r="A2167" s="119">
        <f t="shared" si="3"/>
        <v>2166</v>
      </c>
      <c r="B2167" s="50">
        <v>7487.0</v>
      </c>
      <c r="C2167" s="117">
        <f t="shared" si="1"/>
        <v>0.001842571952</v>
      </c>
      <c r="E2167" s="118">
        <f t="shared" si="2"/>
        <v>0</v>
      </c>
    </row>
    <row r="2168">
      <c r="A2168" s="119">
        <f t="shared" si="3"/>
        <v>2167</v>
      </c>
      <c r="B2168" s="50">
        <f>4743+2713</f>
        <v>7456</v>
      </c>
      <c r="C2168" s="117">
        <f t="shared" si="1"/>
        <v>0.001834942764</v>
      </c>
      <c r="E2168" s="118">
        <f t="shared" si="2"/>
        <v>0</v>
      </c>
    </row>
    <row r="2169">
      <c r="A2169" s="119">
        <f t="shared" si="3"/>
        <v>2168</v>
      </c>
      <c r="B2169" s="50">
        <v>7452.0</v>
      </c>
      <c r="C2169" s="117">
        <f t="shared" si="1"/>
        <v>0.001833958353</v>
      </c>
      <c r="E2169" s="118">
        <f t="shared" si="2"/>
        <v>0</v>
      </c>
    </row>
    <row r="2170">
      <c r="A2170" s="119">
        <f t="shared" si="3"/>
        <v>2169</v>
      </c>
      <c r="B2170" s="50">
        <v>7434.0</v>
      </c>
      <c r="C2170" s="117">
        <f t="shared" si="1"/>
        <v>0.001829528501</v>
      </c>
      <c r="E2170" s="118">
        <f t="shared" si="2"/>
        <v>0</v>
      </c>
    </row>
    <row r="2171">
      <c r="A2171" s="119">
        <f t="shared" si="3"/>
        <v>2170</v>
      </c>
      <c r="B2171" s="50">
        <v>7392.0</v>
      </c>
      <c r="C2171" s="117">
        <f t="shared" si="1"/>
        <v>0.001819192182</v>
      </c>
      <c r="E2171" s="118">
        <f t="shared" si="2"/>
        <v>0</v>
      </c>
    </row>
    <row r="2172">
      <c r="A2172" s="119">
        <f t="shared" si="3"/>
        <v>2171</v>
      </c>
      <c r="B2172" s="50">
        <v>7344.0</v>
      </c>
      <c r="C2172" s="117">
        <f t="shared" si="1"/>
        <v>0.001807379246</v>
      </c>
      <c r="E2172" s="118">
        <f t="shared" si="2"/>
        <v>0</v>
      </c>
    </row>
    <row r="2173">
      <c r="A2173" s="119">
        <f t="shared" si="3"/>
        <v>2172</v>
      </c>
      <c r="B2173" s="50">
        <v>7334.0</v>
      </c>
      <c r="C2173" s="117">
        <f t="shared" si="1"/>
        <v>0.001804918218</v>
      </c>
      <c r="E2173" s="118">
        <f t="shared" si="2"/>
        <v>0</v>
      </c>
    </row>
    <row r="2174">
      <c r="A2174" s="119">
        <f t="shared" si="3"/>
        <v>2173</v>
      </c>
      <c r="B2174" s="50">
        <v>7280.0</v>
      </c>
      <c r="C2174" s="117">
        <f t="shared" si="1"/>
        <v>0.001791628664</v>
      </c>
      <c r="E2174" s="118">
        <f t="shared" si="2"/>
        <v>0</v>
      </c>
    </row>
    <row r="2175">
      <c r="A2175" s="119">
        <f t="shared" si="3"/>
        <v>2174</v>
      </c>
      <c r="B2175" s="23">
        <v>7208.0</v>
      </c>
      <c r="C2175" s="117">
        <f t="shared" si="1"/>
        <v>0.00177390926</v>
      </c>
      <c r="E2175" s="118">
        <f t="shared" si="2"/>
        <v>0</v>
      </c>
    </row>
    <row r="2176">
      <c r="A2176" s="119">
        <f t="shared" si="3"/>
        <v>2175</v>
      </c>
      <c r="B2176" s="50">
        <v>7203.0</v>
      </c>
      <c r="C2176" s="117">
        <f t="shared" si="1"/>
        <v>0.001772678746</v>
      </c>
      <c r="E2176" s="118">
        <f t="shared" si="2"/>
        <v>0</v>
      </c>
    </row>
    <row r="2177">
      <c r="A2177" s="119">
        <f t="shared" si="3"/>
        <v>2176</v>
      </c>
      <c r="B2177" s="23">
        <v>7191.0</v>
      </c>
      <c r="C2177" s="117">
        <f t="shared" si="1"/>
        <v>0.001769725512</v>
      </c>
      <c r="E2177" s="118">
        <f t="shared" si="2"/>
        <v>0</v>
      </c>
    </row>
    <row r="2178">
      <c r="A2178" s="119">
        <f t="shared" si="3"/>
        <v>2177</v>
      </c>
      <c r="B2178" s="50">
        <v>7185.0</v>
      </c>
      <c r="C2178" s="117">
        <f t="shared" si="1"/>
        <v>0.001768248895</v>
      </c>
      <c r="E2178" s="118">
        <f t="shared" si="2"/>
        <v>0</v>
      </c>
    </row>
    <row r="2179">
      <c r="A2179" s="119">
        <f t="shared" si="3"/>
        <v>2178</v>
      </c>
      <c r="B2179" s="23">
        <v>7159.0</v>
      </c>
      <c r="C2179" s="117">
        <f t="shared" si="1"/>
        <v>0.001761850221</v>
      </c>
      <c r="E2179" s="118">
        <f t="shared" si="2"/>
        <v>0</v>
      </c>
    </row>
    <row r="2180">
      <c r="A2180" s="119">
        <f t="shared" si="3"/>
        <v>2179</v>
      </c>
      <c r="B2180" s="23">
        <v>7149.0</v>
      </c>
      <c r="C2180" s="117">
        <f t="shared" si="1"/>
        <v>0.001759389192</v>
      </c>
      <c r="E2180" s="118">
        <f t="shared" si="2"/>
        <v>0</v>
      </c>
    </row>
    <row r="2181">
      <c r="A2181" s="119">
        <f t="shared" si="3"/>
        <v>2180</v>
      </c>
      <c r="B2181" s="50">
        <v>7130.0</v>
      </c>
      <c r="C2181" s="117">
        <f t="shared" si="1"/>
        <v>0.001754713239</v>
      </c>
      <c r="E2181" s="118">
        <f t="shared" si="2"/>
        <v>0</v>
      </c>
    </row>
    <row r="2182">
      <c r="A2182" s="119">
        <f t="shared" si="3"/>
        <v>2181</v>
      </c>
      <c r="B2182" s="50">
        <v>7128.0</v>
      </c>
      <c r="C2182" s="117">
        <f t="shared" si="1"/>
        <v>0.001754221033</v>
      </c>
      <c r="E2182" s="118">
        <f t="shared" si="2"/>
        <v>0</v>
      </c>
    </row>
    <row r="2183">
      <c r="A2183" s="119">
        <f t="shared" si="3"/>
        <v>2182</v>
      </c>
      <c r="B2183" s="23">
        <v>7088.0</v>
      </c>
      <c r="C2183" s="117">
        <f t="shared" si="1"/>
        <v>0.001744376919</v>
      </c>
      <c r="E2183" s="118">
        <f t="shared" si="2"/>
        <v>0</v>
      </c>
    </row>
    <row r="2184">
      <c r="A2184" s="119">
        <f t="shared" si="3"/>
        <v>2183</v>
      </c>
      <c r="B2184" s="50">
        <v>7064.0</v>
      </c>
      <c r="C2184" s="117">
        <f t="shared" si="1"/>
        <v>0.001738470451</v>
      </c>
      <c r="E2184" s="118">
        <f t="shared" si="2"/>
        <v>0</v>
      </c>
    </row>
    <row r="2185">
      <c r="A2185" s="119">
        <f t="shared" si="3"/>
        <v>2184</v>
      </c>
      <c r="B2185" s="50">
        <v>7051.0</v>
      </c>
      <c r="C2185" s="117">
        <f t="shared" si="1"/>
        <v>0.001735271114</v>
      </c>
      <c r="E2185" s="118">
        <f t="shared" si="2"/>
        <v>0</v>
      </c>
    </row>
    <row r="2186">
      <c r="A2186" s="119">
        <f t="shared" si="3"/>
        <v>2185</v>
      </c>
      <c r="B2186" s="50">
        <v>7042.0</v>
      </c>
      <c r="C2186" s="117">
        <f t="shared" si="1"/>
        <v>0.001733056189</v>
      </c>
      <c r="E2186" s="118">
        <f t="shared" si="2"/>
        <v>0</v>
      </c>
    </row>
    <row r="2187">
      <c r="A2187" s="119">
        <f t="shared" si="3"/>
        <v>2186</v>
      </c>
      <c r="B2187" s="23">
        <v>7006.0</v>
      </c>
      <c r="C2187" s="117">
        <f t="shared" si="1"/>
        <v>0.001724196487</v>
      </c>
      <c r="E2187" s="118">
        <f t="shared" si="2"/>
        <v>0</v>
      </c>
    </row>
    <row r="2188">
      <c r="A2188" s="119">
        <f t="shared" si="3"/>
        <v>2187</v>
      </c>
      <c r="B2188" s="50">
        <v>6956.0</v>
      </c>
      <c r="C2188" s="117">
        <f t="shared" si="1"/>
        <v>0.001711891345</v>
      </c>
      <c r="E2188" s="118">
        <f t="shared" si="2"/>
        <v>0</v>
      </c>
    </row>
    <row r="2189">
      <c r="A2189" s="119">
        <f t="shared" si="3"/>
        <v>2188</v>
      </c>
      <c r="B2189" s="23">
        <v>6954.0</v>
      </c>
      <c r="C2189" s="117">
        <f t="shared" si="1"/>
        <v>0.001711399139</v>
      </c>
      <c r="E2189" s="118">
        <f t="shared" si="2"/>
        <v>0</v>
      </c>
    </row>
    <row r="2190">
      <c r="A2190" s="119">
        <f t="shared" si="3"/>
        <v>2189</v>
      </c>
      <c r="B2190" s="50">
        <v>6954.0</v>
      </c>
      <c r="C2190" s="117">
        <f t="shared" si="1"/>
        <v>0.001711399139</v>
      </c>
      <c r="E2190" s="118">
        <f t="shared" si="2"/>
        <v>0</v>
      </c>
    </row>
    <row r="2191">
      <c r="A2191" s="119">
        <f t="shared" si="3"/>
        <v>2190</v>
      </c>
      <c r="B2191" s="50">
        <v>6887.0</v>
      </c>
      <c r="C2191" s="117">
        <f t="shared" si="1"/>
        <v>0.001694910249</v>
      </c>
      <c r="E2191" s="118">
        <f t="shared" si="2"/>
        <v>0</v>
      </c>
    </row>
    <row r="2192">
      <c r="A2192" s="119">
        <f t="shared" si="3"/>
        <v>2191</v>
      </c>
      <c r="B2192" s="50">
        <v>6883.0</v>
      </c>
      <c r="C2192" s="117">
        <f t="shared" si="1"/>
        <v>0.001693925837</v>
      </c>
      <c r="E2192" s="118">
        <f t="shared" si="2"/>
        <v>0</v>
      </c>
    </row>
    <row r="2193">
      <c r="A2193" s="119">
        <f t="shared" si="3"/>
        <v>2192</v>
      </c>
      <c r="B2193" s="50">
        <v>6864.0</v>
      </c>
      <c r="C2193" s="117">
        <f t="shared" si="1"/>
        <v>0.001689249883</v>
      </c>
      <c r="E2193" s="118">
        <f t="shared" si="2"/>
        <v>0</v>
      </c>
    </row>
    <row r="2194">
      <c r="A2194" s="119">
        <f t="shared" si="3"/>
        <v>2193</v>
      </c>
      <c r="B2194" s="50">
        <v>6854.0</v>
      </c>
      <c r="C2194" s="117">
        <f t="shared" si="1"/>
        <v>0.001686788855</v>
      </c>
      <c r="E2194" s="118">
        <f t="shared" si="2"/>
        <v>0</v>
      </c>
    </row>
    <row r="2195">
      <c r="A2195" s="119">
        <f t="shared" si="3"/>
        <v>2194</v>
      </c>
      <c r="B2195" s="50">
        <v>6852.0</v>
      </c>
      <c r="C2195" s="117">
        <f t="shared" si="1"/>
        <v>0.001686296649</v>
      </c>
      <c r="E2195" s="118">
        <f t="shared" si="2"/>
        <v>0</v>
      </c>
    </row>
    <row r="2196">
      <c r="A2196" s="119">
        <f t="shared" si="3"/>
        <v>2195</v>
      </c>
      <c r="B2196" s="50">
        <v>6845.0</v>
      </c>
      <c r="C2196" s="117">
        <f t="shared" si="1"/>
        <v>0.00168457393</v>
      </c>
      <c r="E2196" s="118">
        <f t="shared" si="2"/>
        <v>0</v>
      </c>
    </row>
    <row r="2197">
      <c r="A2197" s="119">
        <f t="shared" si="3"/>
        <v>2196</v>
      </c>
      <c r="B2197" s="50">
        <v>6807.0</v>
      </c>
      <c r="C2197" s="117">
        <f t="shared" si="1"/>
        <v>0.001675222022</v>
      </c>
      <c r="E2197" s="118">
        <f t="shared" si="2"/>
        <v>0</v>
      </c>
    </row>
    <row r="2198">
      <c r="A2198" s="119">
        <f t="shared" si="3"/>
        <v>2197</v>
      </c>
      <c r="B2198" s="50">
        <v>6757.0</v>
      </c>
      <c r="C2198" s="117">
        <f t="shared" si="1"/>
        <v>0.00166291688</v>
      </c>
      <c r="E2198" s="118">
        <f t="shared" si="2"/>
        <v>0</v>
      </c>
    </row>
    <row r="2199">
      <c r="A2199" s="119">
        <f t="shared" si="3"/>
        <v>2198</v>
      </c>
      <c r="B2199" s="23">
        <v>6731.0</v>
      </c>
      <c r="C2199" s="117">
        <f t="shared" si="1"/>
        <v>0.001656518206</v>
      </c>
      <c r="E2199" s="118">
        <f t="shared" si="2"/>
        <v>0</v>
      </c>
    </row>
    <row r="2200">
      <c r="A2200" s="119">
        <f t="shared" si="3"/>
        <v>2199</v>
      </c>
      <c r="B2200" s="50">
        <v>6709.0</v>
      </c>
      <c r="C2200" s="117">
        <f t="shared" si="1"/>
        <v>0.001651103944</v>
      </c>
      <c r="E2200" s="118">
        <f t="shared" si="2"/>
        <v>0</v>
      </c>
    </row>
    <row r="2201">
      <c r="A2201" s="119">
        <f t="shared" si="3"/>
        <v>2200</v>
      </c>
      <c r="B2201" s="50">
        <v>6692.0</v>
      </c>
      <c r="C2201" s="117">
        <f t="shared" si="1"/>
        <v>0.001646920195</v>
      </c>
      <c r="E2201" s="118">
        <f t="shared" si="2"/>
        <v>0</v>
      </c>
    </row>
    <row r="2202">
      <c r="A2202" s="119">
        <f t="shared" si="3"/>
        <v>2201</v>
      </c>
      <c r="B2202" s="50">
        <v>6674.0</v>
      </c>
      <c r="C2202" s="117">
        <f t="shared" si="1"/>
        <v>0.001642490344</v>
      </c>
      <c r="E2202" s="118">
        <f t="shared" si="2"/>
        <v>0</v>
      </c>
    </row>
    <row r="2203">
      <c r="A2203" s="119">
        <f t="shared" si="3"/>
        <v>2202</v>
      </c>
      <c r="B2203" s="23">
        <v>6673.0</v>
      </c>
      <c r="C2203" s="117">
        <f t="shared" si="1"/>
        <v>0.001642244241</v>
      </c>
      <c r="E2203" s="118">
        <f t="shared" si="2"/>
        <v>0</v>
      </c>
    </row>
    <row r="2204">
      <c r="A2204" s="119">
        <f t="shared" si="3"/>
        <v>2203</v>
      </c>
      <c r="B2204" s="23">
        <v>6634.0</v>
      </c>
      <c r="C2204" s="117">
        <f t="shared" si="1"/>
        <v>0.001632646231</v>
      </c>
      <c r="E2204" s="118">
        <f t="shared" si="2"/>
        <v>0</v>
      </c>
    </row>
    <row r="2205">
      <c r="A2205" s="119">
        <f t="shared" si="3"/>
        <v>2204</v>
      </c>
      <c r="B2205" s="50">
        <v>6627.0</v>
      </c>
      <c r="C2205" s="117">
        <f t="shared" si="1"/>
        <v>0.001630923511</v>
      </c>
      <c r="E2205" s="118">
        <f t="shared" si="2"/>
        <v>0</v>
      </c>
    </row>
    <row r="2206">
      <c r="A2206" s="119">
        <f t="shared" si="3"/>
        <v>2205</v>
      </c>
      <c r="B2206" s="50">
        <v>6624.0</v>
      </c>
      <c r="C2206" s="117">
        <f t="shared" si="1"/>
        <v>0.001630185202</v>
      </c>
      <c r="E2206" s="118">
        <f t="shared" si="2"/>
        <v>0</v>
      </c>
    </row>
    <row r="2207">
      <c r="A2207" s="119">
        <f t="shared" si="3"/>
        <v>2206</v>
      </c>
      <c r="B2207" s="50">
        <v>6624.0</v>
      </c>
      <c r="C2207" s="117">
        <f t="shared" si="1"/>
        <v>0.001630185202</v>
      </c>
      <c r="E2207" s="118">
        <f t="shared" si="2"/>
        <v>0</v>
      </c>
    </row>
    <row r="2208">
      <c r="A2208" s="119">
        <f t="shared" si="3"/>
        <v>2207</v>
      </c>
      <c r="B2208" s="50">
        <v>6528.0</v>
      </c>
      <c r="C2208" s="117">
        <f t="shared" si="1"/>
        <v>0.00160655933</v>
      </c>
      <c r="E2208" s="118">
        <f t="shared" si="2"/>
        <v>0</v>
      </c>
    </row>
    <row r="2209">
      <c r="A2209" s="119">
        <f t="shared" si="3"/>
        <v>2208</v>
      </c>
      <c r="B2209" s="50">
        <v>6510.0</v>
      </c>
      <c r="C2209" s="117">
        <f t="shared" si="1"/>
        <v>0.001602129479</v>
      </c>
      <c r="E2209" s="118">
        <f t="shared" si="2"/>
        <v>0</v>
      </c>
    </row>
    <row r="2210">
      <c r="A2210" s="119">
        <f t="shared" si="3"/>
        <v>2209</v>
      </c>
      <c r="B2210" s="50">
        <v>6506.0</v>
      </c>
      <c r="C2210" s="117">
        <f t="shared" si="1"/>
        <v>0.001601145067</v>
      </c>
      <c r="E2210" s="118">
        <f t="shared" si="2"/>
        <v>0</v>
      </c>
    </row>
    <row r="2211">
      <c r="A2211" s="119">
        <f t="shared" si="3"/>
        <v>2210</v>
      </c>
      <c r="B2211" s="50">
        <v>6494.0</v>
      </c>
      <c r="C2211" s="117">
        <f t="shared" si="1"/>
        <v>0.001598191833</v>
      </c>
      <c r="E2211" s="118">
        <f t="shared" si="2"/>
        <v>0</v>
      </c>
    </row>
    <row r="2212">
      <c r="A2212" s="119">
        <f t="shared" si="3"/>
        <v>2211</v>
      </c>
      <c r="B2212" s="50">
        <v>6490.0</v>
      </c>
      <c r="C2212" s="117">
        <f t="shared" si="1"/>
        <v>0.001597207422</v>
      </c>
      <c r="E2212" s="118">
        <f t="shared" si="2"/>
        <v>0</v>
      </c>
    </row>
    <row r="2213">
      <c r="A2213" s="119">
        <f t="shared" si="3"/>
        <v>2212</v>
      </c>
      <c r="B2213" s="50">
        <v>6475.0</v>
      </c>
      <c r="C2213" s="117">
        <f t="shared" si="1"/>
        <v>0.001593515879</v>
      </c>
      <c r="E2213" s="118">
        <f t="shared" si="2"/>
        <v>0</v>
      </c>
    </row>
    <row r="2214">
      <c r="A2214" s="119">
        <f t="shared" si="3"/>
        <v>2213</v>
      </c>
      <c r="B2214" s="50">
        <v>6468.0</v>
      </c>
      <c r="C2214" s="117">
        <f t="shared" si="1"/>
        <v>0.001591793159</v>
      </c>
      <c r="E2214" s="118">
        <f t="shared" si="2"/>
        <v>0</v>
      </c>
    </row>
    <row r="2215">
      <c r="A2215" s="119">
        <f t="shared" si="3"/>
        <v>2214</v>
      </c>
      <c r="B2215" s="50">
        <v>6433.0</v>
      </c>
      <c r="C2215" s="117">
        <f t="shared" si="1"/>
        <v>0.00158317956</v>
      </c>
      <c r="E2215" s="118">
        <f t="shared" si="2"/>
        <v>0</v>
      </c>
    </row>
    <row r="2216">
      <c r="A2216" s="119">
        <f t="shared" si="3"/>
        <v>2215</v>
      </c>
      <c r="B2216" s="50">
        <v>6432.0</v>
      </c>
      <c r="C2216" s="117">
        <f t="shared" si="1"/>
        <v>0.001582933457</v>
      </c>
      <c r="E2216" s="118">
        <f t="shared" si="2"/>
        <v>0</v>
      </c>
    </row>
    <row r="2217">
      <c r="A2217" s="119">
        <f t="shared" si="3"/>
        <v>2216</v>
      </c>
      <c r="B2217" s="50">
        <v>6426.0</v>
      </c>
      <c r="C2217" s="117">
        <f t="shared" si="1"/>
        <v>0.00158145684</v>
      </c>
      <c r="E2217" s="118">
        <f t="shared" si="2"/>
        <v>0</v>
      </c>
    </row>
    <row r="2218">
      <c r="A2218" s="119">
        <f t="shared" si="3"/>
        <v>2217</v>
      </c>
      <c r="B2218" s="50">
        <v>6418.0</v>
      </c>
      <c r="C2218" s="117">
        <f t="shared" si="1"/>
        <v>0.001579488017</v>
      </c>
      <c r="E2218" s="118">
        <f t="shared" si="2"/>
        <v>0</v>
      </c>
    </row>
    <row r="2219">
      <c r="A2219" s="119">
        <f t="shared" si="3"/>
        <v>2218</v>
      </c>
      <c r="B2219" s="50">
        <v>6417.0</v>
      </c>
      <c r="C2219" s="117">
        <f t="shared" si="1"/>
        <v>0.001579241915</v>
      </c>
      <c r="E2219" s="118">
        <f t="shared" si="2"/>
        <v>0</v>
      </c>
    </row>
    <row r="2220">
      <c r="A2220" s="119">
        <f t="shared" si="3"/>
        <v>2219</v>
      </c>
      <c r="B2220" s="50">
        <v>6417.0</v>
      </c>
      <c r="C2220" s="117">
        <f t="shared" si="1"/>
        <v>0.001579241915</v>
      </c>
      <c r="E2220" s="118">
        <f t="shared" si="2"/>
        <v>0</v>
      </c>
    </row>
    <row r="2221">
      <c r="A2221" s="119">
        <f t="shared" si="3"/>
        <v>2220</v>
      </c>
      <c r="B2221" s="50">
        <v>6405.0</v>
      </c>
      <c r="C2221" s="117">
        <f t="shared" si="1"/>
        <v>0.001576288681</v>
      </c>
      <c r="E2221" s="118">
        <f t="shared" si="2"/>
        <v>0</v>
      </c>
    </row>
    <row r="2222">
      <c r="A2222" s="119">
        <f t="shared" si="3"/>
        <v>2221</v>
      </c>
      <c r="B2222" s="50">
        <v>6404.0</v>
      </c>
      <c r="C2222" s="117">
        <f t="shared" si="1"/>
        <v>0.001576042578</v>
      </c>
      <c r="E2222" s="118">
        <f t="shared" si="2"/>
        <v>0</v>
      </c>
    </row>
    <row r="2223">
      <c r="A2223" s="119">
        <f t="shared" si="3"/>
        <v>2222</v>
      </c>
      <c r="B2223" s="50">
        <v>6393.0</v>
      </c>
      <c r="C2223" s="117">
        <f t="shared" si="1"/>
        <v>0.001573335447</v>
      </c>
      <c r="E2223" s="118">
        <f t="shared" si="2"/>
        <v>0</v>
      </c>
    </row>
    <row r="2224">
      <c r="A2224" s="119">
        <f t="shared" si="3"/>
        <v>2223</v>
      </c>
      <c r="B2224" s="50">
        <f>3840+2543</f>
        <v>6383</v>
      </c>
      <c r="C2224" s="117">
        <f t="shared" si="1"/>
        <v>0.001570874418</v>
      </c>
      <c r="E2224" s="118">
        <f t="shared" si="2"/>
        <v>0</v>
      </c>
    </row>
    <row r="2225">
      <c r="A2225" s="119">
        <f t="shared" si="3"/>
        <v>2224</v>
      </c>
      <c r="B2225" s="50">
        <v>6348.0</v>
      </c>
      <c r="C2225" s="117">
        <f t="shared" si="1"/>
        <v>0.001562260819</v>
      </c>
      <c r="E2225" s="118">
        <f t="shared" si="2"/>
        <v>0</v>
      </c>
    </row>
    <row r="2226">
      <c r="A2226" s="119">
        <f t="shared" si="3"/>
        <v>2225</v>
      </c>
      <c r="B2226" s="50">
        <v>6345.0</v>
      </c>
      <c r="C2226" s="117">
        <f t="shared" si="1"/>
        <v>0.00156152251</v>
      </c>
      <c r="E2226" s="118">
        <f t="shared" si="2"/>
        <v>0</v>
      </c>
    </row>
    <row r="2227">
      <c r="A2227" s="119">
        <f t="shared" si="3"/>
        <v>2226</v>
      </c>
      <c r="B2227" s="50">
        <v>6345.0</v>
      </c>
      <c r="C2227" s="117">
        <f t="shared" si="1"/>
        <v>0.00156152251</v>
      </c>
      <c r="E2227" s="118">
        <f t="shared" si="2"/>
        <v>0</v>
      </c>
    </row>
    <row r="2228">
      <c r="A2228" s="119">
        <f t="shared" si="3"/>
        <v>2227</v>
      </c>
      <c r="B2228" s="50">
        <v>6318.0</v>
      </c>
      <c r="C2228" s="117">
        <f t="shared" si="1"/>
        <v>0.001554877734</v>
      </c>
      <c r="E2228" s="118">
        <f t="shared" si="2"/>
        <v>0</v>
      </c>
    </row>
    <row r="2229">
      <c r="A2229" s="119">
        <f t="shared" si="3"/>
        <v>2228</v>
      </c>
      <c r="B2229" s="50">
        <v>6288.0</v>
      </c>
      <c r="C2229" s="117">
        <f t="shared" si="1"/>
        <v>0.001547494648</v>
      </c>
      <c r="E2229" s="118">
        <f t="shared" si="2"/>
        <v>0</v>
      </c>
    </row>
    <row r="2230">
      <c r="A2230" s="119">
        <f t="shared" si="3"/>
        <v>2229</v>
      </c>
      <c r="B2230" s="50">
        <v>6278.0</v>
      </c>
      <c r="C2230" s="117">
        <f t="shared" si="1"/>
        <v>0.00154503362</v>
      </c>
      <c r="E2230" s="118">
        <f t="shared" si="2"/>
        <v>0</v>
      </c>
    </row>
    <row r="2231">
      <c r="A2231" s="119">
        <f t="shared" si="3"/>
        <v>2230</v>
      </c>
      <c r="B2231" s="50">
        <v>6226.0</v>
      </c>
      <c r="C2231" s="117">
        <f t="shared" si="1"/>
        <v>0.001532236273</v>
      </c>
      <c r="E2231" s="118">
        <f t="shared" si="2"/>
        <v>0</v>
      </c>
    </row>
    <row r="2232">
      <c r="A2232" s="119">
        <f t="shared" si="3"/>
        <v>2231</v>
      </c>
      <c r="B2232" s="50">
        <v>6223.0</v>
      </c>
      <c r="C2232" s="117">
        <f t="shared" si="1"/>
        <v>0.001531497964</v>
      </c>
      <c r="E2232" s="118">
        <f t="shared" si="2"/>
        <v>0</v>
      </c>
    </row>
    <row r="2233">
      <c r="A2233" s="119">
        <f t="shared" si="3"/>
        <v>2232</v>
      </c>
      <c r="B2233" s="50">
        <v>6211.0</v>
      </c>
      <c r="C2233" s="117">
        <f t="shared" si="1"/>
        <v>0.00152854473</v>
      </c>
      <c r="E2233" s="118">
        <f t="shared" si="2"/>
        <v>0</v>
      </c>
    </row>
    <row r="2234">
      <c r="A2234" s="119">
        <f t="shared" si="3"/>
        <v>2233</v>
      </c>
      <c r="B2234" s="50">
        <v>6195.0</v>
      </c>
      <c r="C2234" s="117">
        <f t="shared" si="1"/>
        <v>0.001524607085</v>
      </c>
      <c r="E2234" s="118">
        <f t="shared" si="2"/>
        <v>0</v>
      </c>
    </row>
    <row r="2235">
      <c r="A2235" s="119">
        <f t="shared" si="3"/>
        <v>2234</v>
      </c>
      <c r="B2235" s="23">
        <v>6193.0</v>
      </c>
      <c r="C2235" s="117">
        <f t="shared" si="1"/>
        <v>0.001524114879</v>
      </c>
      <c r="E2235" s="118">
        <f t="shared" si="2"/>
        <v>0</v>
      </c>
    </row>
    <row r="2236">
      <c r="A2236" s="119">
        <f t="shared" si="3"/>
        <v>2235</v>
      </c>
      <c r="B2236" s="50">
        <v>6192.0</v>
      </c>
      <c r="C2236" s="117">
        <f t="shared" si="1"/>
        <v>0.001523868776</v>
      </c>
      <c r="E2236" s="118">
        <f t="shared" si="2"/>
        <v>0</v>
      </c>
    </row>
    <row r="2237">
      <c r="A2237" s="119">
        <f t="shared" si="3"/>
        <v>2236</v>
      </c>
      <c r="B2237" s="50">
        <v>6189.0</v>
      </c>
      <c r="C2237" s="117">
        <f t="shared" si="1"/>
        <v>0.001523130467</v>
      </c>
      <c r="E2237" s="118">
        <f t="shared" si="2"/>
        <v>0</v>
      </c>
    </row>
    <row r="2238">
      <c r="A2238" s="119">
        <f t="shared" si="3"/>
        <v>2237</v>
      </c>
      <c r="B2238" s="50">
        <v>6183.0</v>
      </c>
      <c r="C2238" s="117">
        <f t="shared" si="1"/>
        <v>0.00152165385</v>
      </c>
      <c r="E2238" s="118">
        <f t="shared" si="2"/>
        <v>0</v>
      </c>
    </row>
    <row r="2239">
      <c r="A2239" s="119">
        <f t="shared" si="3"/>
        <v>2238</v>
      </c>
      <c r="B2239" s="50">
        <v>6173.0</v>
      </c>
      <c r="C2239" s="117">
        <f t="shared" si="1"/>
        <v>0.001519192822</v>
      </c>
      <c r="E2239" s="118">
        <f t="shared" si="2"/>
        <v>0</v>
      </c>
    </row>
    <row r="2240">
      <c r="A2240" s="119">
        <f t="shared" si="3"/>
        <v>2239</v>
      </c>
      <c r="B2240" s="50">
        <v>6113.0</v>
      </c>
      <c r="C2240" s="117">
        <f t="shared" si="1"/>
        <v>0.001504426652</v>
      </c>
      <c r="E2240" s="118">
        <f t="shared" si="2"/>
        <v>0</v>
      </c>
    </row>
    <row r="2241">
      <c r="A2241" s="119">
        <f t="shared" si="3"/>
        <v>2240</v>
      </c>
      <c r="B2241" s="50">
        <v>6098.0</v>
      </c>
      <c r="C2241" s="117">
        <f t="shared" si="1"/>
        <v>0.001500735109</v>
      </c>
      <c r="E2241" s="118">
        <f t="shared" si="2"/>
        <v>0</v>
      </c>
    </row>
    <row r="2242">
      <c r="A2242" s="119">
        <f t="shared" si="3"/>
        <v>2241</v>
      </c>
      <c r="B2242" s="50">
        <v>6071.0</v>
      </c>
      <c r="C2242" s="117">
        <f t="shared" si="1"/>
        <v>0.001494090333</v>
      </c>
      <c r="E2242" s="118">
        <f t="shared" si="2"/>
        <v>0</v>
      </c>
    </row>
    <row r="2243">
      <c r="A2243" s="119">
        <f t="shared" si="3"/>
        <v>2242</v>
      </c>
      <c r="B2243" s="50">
        <v>6056.0</v>
      </c>
      <c r="C2243" s="117">
        <f t="shared" si="1"/>
        <v>0.00149039879</v>
      </c>
      <c r="E2243" s="118">
        <f t="shared" si="2"/>
        <v>0</v>
      </c>
    </row>
    <row r="2244">
      <c r="A2244" s="119">
        <f t="shared" si="3"/>
        <v>2243</v>
      </c>
      <c r="B2244" s="50">
        <v>6041.0</v>
      </c>
      <c r="C2244" s="117">
        <f t="shared" si="1"/>
        <v>0.001486707247</v>
      </c>
      <c r="E2244" s="118">
        <f t="shared" si="2"/>
        <v>0</v>
      </c>
    </row>
    <row r="2245">
      <c r="A2245" s="119">
        <f t="shared" si="3"/>
        <v>2244</v>
      </c>
      <c r="B2245" s="50">
        <v>6017.0</v>
      </c>
      <c r="C2245" s="117">
        <f t="shared" si="1"/>
        <v>0.001480800779</v>
      </c>
      <c r="E2245" s="118">
        <f t="shared" si="2"/>
        <v>0</v>
      </c>
    </row>
    <row r="2246">
      <c r="A2246" s="119">
        <f t="shared" si="3"/>
        <v>2245</v>
      </c>
      <c r="B2246" s="50">
        <v>5996.0</v>
      </c>
      <c r="C2246" s="117">
        <f t="shared" si="1"/>
        <v>0.00147563262</v>
      </c>
      <c r="E2246" s="118">
        <f t="shared" si="2"/>
        <v>0</v>
      </c>
    </row>
    <row r="2247">
      <c r="A2247" s="119">
        <f t="shared" si="3"/>
        <v>2246</v>
      </c>
      <c r="B2247" s="50">
        <v>5991.0</v>
      </c>
      <c r="C2247" s="117">
        <f t="shared" si="1"/>
        <v>0.001474402105</v>
      </c>
      <c r="E2247" s="118">
        <f t="shared" si="2"/>
        <v>0</v>
      </c>
    </row>
    <row r="2248">
      <c r="A2248" s="119">
        <f t="shared" si="3"/>
        <v>2247</v>
      </c>
      <c r="B2248" s="50">
        <v>5911.0</v>
      </c>
      <c r="C2248" s="117">
        <f t="shared" si="1"/>
        <v>0.001454713878</v>
      </c>
      <c r="E2248" s="118">
        <f t="shared" si="2"/>
        <v>0</v>
      </c>
    </row>
    <row r="2249">
      <c r="A2249" s="119">
        <f t="shared" si="3"/>
        <v>2248</v>
      </c>
      <c r="B2249" s="50">
        <v>5910.0</v>
      </c>
      <c r="C2249" s="117">
        <f t="shared" si="1"/>
        <v>0.001454467776</v>
      </c>
      <c r="E2249" s="118">
        <f t="shared" si="2"/>
        <v>0</v>
      </c>
    </row>
    <row r="2250">
      <c r="A2250" s="119">
        <f t="shared" si="3"/>
        <v>2249</v>
      </c>
      <c r="B2250" s="50">
        <v>5894.0</v>
      </c>
      <c r="C2250" s="117">
        <f t="shared" si="1"/>
        <v>0.00145053013</v>
      </c>
      <c r="E2250" s="118">
        <f t="shared" si="2"/>
        <v>0</v>
      </c>
    </row>
    <row r="2251">
      <c r="A2251" s="119">
        <f t="shared" si="3"/>
        <v>2250</v>
      </c>
      <c r="B2251" s="50">
        <v>5890.0</v>
      </c>
      <c r="C2251" s="117">
        <f t="shared" si="1"/>
        <v>0.001449545719</v>
      </c>
      <c r="E2251" s="118">
        <f t="shared" si="2"/>
        <v>0</v>
      </c>
    </row>
    <row r="2252">
      <c r="A2252" s="119">
        <f t="shared" si="3"/>
        <v>2251</v>
      </c>
      <c r="B2252" s="50">
        <v>5849.0</v>
      </c>
      <c r="C2252" s="117">
        <f t="shared" si="1"/>
        <v>0.001439455502</v>
      </c>
      <c r="E2252" s="118">
        <f t="shared" si="2"/>
        <v>0</v>
      </c>
    </row>
    <row r="2253">
      <c r="A2253" s="119">
        <f t="shared" si="3"/>
        <v>2252</v>
      </c>
      <c r="B2253" s="50">
        <v>5827.0</v>
      </c>
      <c r="C2253" s="117">
        <f t="shared" si="1"/>
        <v>0.00143404124</v>
      </c>
      <c r="E2253" s="118">
        <f t="shared" si="2"/>
        <v>0</v>
      </c>
    </row>
    <row r="2254">
      <c r="A2254" s="119">
        <f t="shared" si="3"/>
        <v>2253</v>
      </c>
      <c r="B2254" s="50">
        <v>5822.0</v>
      </c>
      <c r="C2254" s="117">
        <f t="shared" si="1"/>
        <v>0.001432810726</v>
      </c>
      <c r="E2254" s="118">
        <f t="shared" si="2"/>
        <v>0</v>
      </c>
    </row>
    <row r="2255">
      <c r="A2255" s="119">
        <f t="shared" si="3"/>
        <v>2254</v>
      </c>
      <c r="B2255" s="50">
        <v>5791.0</v>
      </c>
      <c r="C2255" s="117">
        <f t="shared" si="1"/>
        <v>0.001425181538</v>
      </c>
      <c r="E2255" s="118">
        <f t="shared" si="2"/>
        <v>0</v>
      </c>
    </row>
    <row r="2256">
      <c r="A2256" s="119">
        <f t="shared" si="3"/>
        <v>2255</v>
      </c>
      <c r="B2256" s="50">
        <v>5726.0</v>
      </c>
      <c r="C2256" s="117">
        <f t="shared" si="1"/>
        <v>0.001409184853</v>
      </c>
      <c r="E2256" s="118">
        <f t="shared" si="2"/>
        <v>0</v>
      </c>
    </row>
    <row r="2257">
      <c r="A2257" s="119">
        <f t="shared" si="3"/>
        <v>2256</v>
      </c>
      <c r="B2257" s="50">
        <v>5691.0</v>
      </c>
      <c r="C2257" s="117">
        <f t="shared" si="1"/>
        <v>0.001400571254</v>
      </c>
      <c r="E2257" s="118">
        <f t="shared" si="2"/>
        <v>0</v>
      </c>
    </row>
    <row r="2258">
      <c r="A2258" s="119">
        <f t="shared" si="3"/>
        <v>2257</v>
      </c>
      <c r="B2258" s="50">
        <v>5678.0</v>
      </c>
      <c r="C2258" s="117">
        <f t="shared" si="1"/>
        <v>0.001397371917</v>
      </c>
      <c r="E2258" s="118">
        <f t="shared" si="2"/>
        <v>0</v>
      </c>
    </row>
    <row r="2259">
      <c r="A2259" s="119">
        <f t="shared" si="3"/>
        <v>2258</v>
      </c>
      <c r="B2259" s="23">
        <v>5671.0</v>
      </c>
      <c r="C2259" s="117">
        <f t="shared" si="1"/>
        <v>0.001395649197</v>
      </c>
      <c r="E2259" s="118">
        <f t="shared" si="2"/>
        <v>0</v>
      </c>
    </row>
    <row r="2260">
      <c r="A2260" s="119">
        <f t="shared" si="3"/>
        <v>2259</v>
      </c>
      <c r="B2260" s="50">
        <v>5669.0</v>
      </c>
      <c r="C2260" s="117">
        <f t="shared" si="1"/>
        <v>0.001395156991</v>
      </c>
      <c r="E2260" s="118">
        <f t="shared" si="2"/>
        <v>0</v>
      </c>
    </row>
    <row r="2261">
      <c r="A2261" s="119">
        <f t="shared" si="3"/>
        <v>2260</v>
      </c>
      <c r="B2261" s="50">
        <v>5652.0</v>
      </c>
      <c r="C2261" s="117">
        <f t="shared" si="1"/>
        <v>0.001390973243</v>
      </c>
      <c r="E2261" s="118">
        <f t="shared" si="2"/>
        <v>0</v>
      </c>
    </row>
    <row r="2262">
      <c r="A2262" s="119">
        <f t="shared" si="3"/>
        <v>2261</v>
      </c>
      <c r="B2262" s="50">
        <v>5605.0</v>
      </c>
      <c r="C2262" s="117">
        <f t="shared" si="1"/>
        <v>0.00137940641</v>
      </c>
      <c r="E2262" s="118">
        <f t="shared" si="2"/>
        <v>0</v>
      </c>
    </row>
    <row r="2263">
      <c r="A2263" s="119">
        <f t="shared" si="3"/>
        <v>2262</v>
      </c>
      <c r="B2263" s="50">
        <v>5601.0</v>
      </c>
      <c r="C2263" s="117">
        <f t="shared" si="1"/>
        <v>0.001378421998</v>
      </c>
      <c r="E2263" s="118">
        <f t="shared" si="2"/>
        <v>0</v>
      </c>
    </row>
    <row r="2264">
      <c r="A2264" s="119">
        <f t="shared" si="3"/>
        <v>2263</v>
      </c>
      <c r="B2264" s="50">
        <v>5589.0</v>
      </c>
      <c r="C2264" s="117">
        <f t="shared" si="1"/>
        <v>0.001375468764</v>
      </c>
      <c r="E2264" s="118">
        <f t="shared" si="2"/>
        <v>0</v>
      </c>
    </row>
    <row r="2265">
      <c r="A2265" s="119">
        <f t="shared" si="3"/>
        <v>2264</v>
      </c>
      <c r="B2265" s="50">
        <v>5556.0</v>
      </c>
      <c r="C2265" s="117">
        <f t="shared" si="1"/>
        <v>0.001367347371</v>
      </c>
      <c r="E2265" s="118">
        <f t="shared" si="2"/>
        <v>0</v>
      </c>
    </row>
    <row r="2266">
      <c r="A2266" s="119">
        <f t="shared" si="3"/>
        <v>2265</v>
      </c>
      <c r="B2266" s="50">
        <v>5556.0</v>
      </c>
      <c r="C2266" s="117">
        <f t="shared" si="1"/>
        <v>0.001367347371</v>
      </c>
      <c r="E2266" s="118">
        <f t="shared" si="2"/>
        <v>0</v>
      </c>
    </row>
    <row r="2267">
      <c r="A2267" s="119">
        <f t="shared" si="3"/>
        <v>2266</v>
      </c>
      <c r="B2267" s="50">
        <v>5463.0</v>
      </c>
      <c r="C2267" s="117">
        <f t="shared" si="1"/>
        <v>0.001344459807</v>
      </c>
      <c r="E2267" s="118">
        <f t="shared" si="2"/>
        <v>0</v>
      </c>
    </row>
    <row r="2268">
      <c r="A2268" s="119">
        <f t="shared" si="3"/>
        <v>2267</v>
      </c>
      <c r="B2268" s="50">
        <v>5463.0</v>
      </c>
      <c r="C2268" s="117">
        <f t="shared" si="1"/>
        <v>0.001344459807</v>
      </c>
      <c r="E2268" s="118">
        <f t="shared" si="2"/>
        <v>0</v>
      </c>
    </row>
    <row r="2269">
      <c r="A2269" s="119">
        <f t="shared" si="3"/>
        <v>2268</v>
      </c>
      <c r="B2269" s="50">
        <v>5440.0</v>
      </c>
      <c r="C2269" s="117">
        <f t="shared" si="1"/>
        <v>0.001338799441</v>
      </c>
      <c r="E2269" s="118">
        <f t="shared" si="2"/>
        <v>0</v>
      </c>
    </row>
    <row r="2270">
      <c r="A2270" s="119">
        <f t="shared" si="3"/>
        <v>2269</v>
      </c>
      <c r="B2270" s="23">
        <v>5431.0</v>
      </c>
      <c r="C2270" s="117">
        <f t="shared" si="1"/>
        <v>0.001336584516</v>
      </c>
      <c r="E2270" s="118">
        <f t="shared" si="2"/>
        <v>0</v>
      </c>
    </row>
    <row r="2271">
      <c r="A2271" s="119">
        <f t="shared" si="3"/>
        <v>2270</v>
      </c>
      <c r="B2271" s="50">
        <v>5385.0</v>
      </c>
      <c r="C2271" s="117">
        <f t="shared" si="1"/>
        <v>0.001325263785</v>
      </c>
      <c r="E2271" s="118">
        <f t="shared" si="2"/>
        <v>0</v>
      </c>
    </row>
    <row r="2272">
      <c r="A2272" s="119">
        <f t="shared" si="3"/>
        <v>2271</v>
      </c>
      <c r="B2272" s="50">
        <v>5378.0</v>
      </c>
      <c r="C2272" s="117">
        <f t="shared" si="1"/>
        <v>0.001323541065</v>
      </c>
      <c r="E2272" s="118">
        <f t="shared" si="2"/>
        <v>0</v>
      </c>
    </row>
    <row r="2273">
      <c r="A2273" s="119">
        <f t="shared" si="3"/>
        <v>2272</v>
      </c>
      <c r="B2273" s="50">
        <v>5354.0</v>
      </c>
      <c r="C2273" s="117">
        <f t="shared" si="1"/>
        <v>0.001317634597</v>
      </c>
      <c r="E2273" s="118">
        <f t="shared" si="2"/>
        <v>0</v>
      </c>
    </row>
    <row r="2274">
      <c r="A2274" s="119">
        <f t="shared" si="3"/>
        <v>2273</v>
      </c>
      <c r="B2274" s="50">
        <v>5317.0</v>
      </c>
      <c r="C2274" s="117">
        <f t="shared" si="1"/>
        <v>0.001308528792</v>
      </c>
      <c r="E2274" s="118">
        <f t="shared" si="2"/>
        <v>0</v>
      </c>
    </row>
    <row r="2275">
      <c r="A2275" s="119">
        <f t="shared" si="3"/>
        <v>2274</v>
      </c>
      <c r="B2275" s="50">
        <v>5312.0</v>
      </c>
      <c r="C2275" s="117">
        <f t="shared" si="1"/>
        <v>0.001307298278</v>
      </c>
      <c r="E2275" s="118">
        <f t="shared" si="2"/>
        <v>0</v>
      </c>
    </row>
    <row r="2276">
      <c r="A2276" s="119">
        <f t="shared" si="3"/>
        <v>2275</v>
      </c>
      <c r="B2276" s="50">
        <v>5310.0</v>
      </c>
      <c r="C2276" s="117">
        <f t="shared" si="1"/>
        <v>0.001306806072</v>
      </c>
      <c r="E2276" s="118">
        <f t="shared" si="2"/>
        <v>0</v>
      </c>
    </row>
    <row r="2277">
      <c r="A2277" s="119">
        <f t="shared" si="3"/>
        <v>2276</v>
      </c>
      <c r="B2277" s="50">
        <v>5292.0</v>
      </c>
      <c r="C2277" s="117">
        <f t="shared" si="1"/>
        <v>0.001302376221</v>
      </c>
      <c r="E2277" s="118">
        <f t="shared" si="2"/>
        <v>0</v>
      </c>
    </row>
    <row r="2278">
      <c r="A2278" s="119">
        <f t="shared" si="3"/>
        <v>2277</v>
      </c>
      <c r="B2278" s="50">
        <v>5289.0</v>
      </c>
      <c r="C2278" s="117">
        <f t="shared" si="1"/>
        <v>0.001301637913</v>
      </c>
      <c r="E2278" s="118">
        <f t="shared" si="2"/>
        <v>0</v>
      </c>
    </row>
    <row r="2279">
      <c r="A2279" s="119">
        <f t="shared" si="3"/>
        <v>2278</v>
      </c>
      <c r="B2279" s="50">
        <v>5256.0</v>
      </c>
      <c r="C2279" s="117">
        <f t="shared" si="1"/>
        <v>0.001293516519</v>
      </c>
      <c r="E2279" s="118">
        <f t="shared" si="2"/>
        <v>0</v>
      </c>
    </row>
    <row r="2280">
      <c r="A2280" s="119">
        <f t="shared" si="3"/>
        <v>2279</v>
      </c>
      <c r="B2280" s="23">
        <v>5218.0</v>
      </c>
      <c r="C2280" s="117">
        <f t="shared" si="1"/>
        <v>0.001284164611</v>
      </c>
      <c r="E2280" s="118">
        <f t="shared" si="2"/>
        <v>0</v>
      </c>
    </row>
    <row r="2281">
      <c r="A2281" s="119">
        <f t="shared" si="3"/>
        <v>2280</v>
      </c>
      <c r="B2281" s="50">
        <v>5159.0</v>
      </c>
      <c r="C2281" s="117">
        <f t="shared" si="1"/>
        <v>0.001269644544</v>
      </c>
      <c r="E2281" s="118">
        <f t="shared" si="2"/>
        <v>0</v>
      </c>
    </row>
    <row r="2282">
      <c r="A2282" s="119">
        <f t="shared" si="3"/>
        <v>2281</v>
      </c>
      <c r="B2282" s="50">
        <v>5122.0</v>
      </c>
      <c r="C2282" s="117">
        <f t="shared" si="1"/>
        <v>0.001260538739</v>
      </c>
      <c r="E2282" s="118">
        <f t="shared" si="2"/>
        <v>0</v>
      </c>
    </row>
    <row r="2283">
      <c r="A2283" s="119">
        <f t="shared" si="3"/>
        <v>2282</v>
      </c>
      <c r="B2283" s="50">
        <v>5080.0</v>
      </c>
      <c r="C2283" s="117">
        <f t="shared" si="1"/>
        <v>0.00125020242</v>
      </c>
      <c r="E2283" s="118">
        <f t="shared" si="2"/>
        <v>0</v>
      </c>
    </row>
    <row r="2284">
      <c r="A2284" s="119">
        <f t="shared" si="3"/>
        <v>2283</v>
      </c>
      <c r="B2284" s="50">
        <v>5064.0</v>
      </c>
      <c r="C2284" s="117">
        <f t="shared" si="1"/>
        <v>0.001246264774</v>
      </c>
      <c r="E2284" s="118">
        <f t="shared" si="2"/>
        <v>0</v>
      </c>
    </row>
    <row r="2285">
      <c r="A2285" s="119">
        <f t="shared" si="3"/>
        <v>2284</v>
      </c>
      <c r="B2285" s="50">
        <v>5038.0</v>
      </c>
      <c r="C2285" s="117">
        <f t="shared" si="1"/>
        <v>0.0012398661</v>
      </c>
      <c r="E2285" s="118">
        <f t="shared" si="2"/>
        <v>0</v>
      </c>
    </row>
    <row r="2286">
      <c r="A2286" s="119">
        <f t="shared" si="3"/>
        <v>2285</v>
      </c>
      <c r="B2286" s="50">
        <v>5033.0</v>
      </c>
      <c r="C2286" s="117">
        <f t="shared" si="1"/>
        <v>0.001238635586</v>
      </c>
      <c r="E2286" s="118">
        <f t="shared" si="2"/>
        <v>0</v>
      </c>
    </row>
    <row r="2287">
      <c r="A2287" s="119">
        <f t="shared" si="3"/>
        <v>2286</v>
      </c>
      <c r="B2287" s="50">
        <v>4994.0</v>
      </c>
      <c r="C2287" s="117">
        <f t="shared" si="1"/>
        <v>0.001229037575</v>
      </c>
      <c r="E2287" s="118">
        <f t="shared" si="2"/>
        <v>0</v>
      </c>
    </row>
    <row r="2288">
      <c r="A2288" s="119">
        <f t="shared" si="3"/>
        <v>2287</v>
      </c>
      <c r="B2288" s="50">
        <v>4925.0</v>
      </c>
      <c r="C2288" s="117">
        <f t="shared" si="1"/>
        <v>0.00121205648</v>
      </c>
      <c r="E2288" s="118">
        <f t="shared" si="2"/>
        <v>0</v>
      </c>
    </row>
    <row r="2289">
      <c r="A2289" s="119">
        <f t="shared" si="3"/>
        <v>2288</v>
      </c>
      <c r="B2289" s="23">
        <v>4875.0</v>
      </c>
      <c r="C2289" s="117">
        <f t="shared" si="1"/>
        <v>0.001199751338</v>
      </c>
      <c r="E2289" s="118">
        <f t="shared" si="2"/>
        <v>0</v>
      </c>
    </row>
    <row r="2290">
      <c r="A2290" s="119">
        <f t="shared" si="3"/>
        <v>2289</v>
      </c>
      <c r="B2290" s="50">
        <v>4798.0</v>
      </c>
      <c r="C2290" s="117">
        <f t="shared" si="1"/>
        <v>0.001180801419</v>
      </c>
      <c r="E2290" s="118">
        <f t="shared" si="2"/>
        <v>0</v>
      </c>
    </row>
    <row r="2291">
      <c r="A2291" s="119">
        <f t="shared" si="3"/>
        <v>2290</v>
      </c>
      <c r="B2291" s="50">
        <v>4712.0</v>
      </c>
      <c r="C2291" s="117">
        <f t="shared" si="1"/>
        <v>0.001159636575</v>
      </c>
      <c r="E2291" s="118">
        <f t="shared" si="2"/>
        <v>0</v>
      </c>
    </row>
    <row r="2292">
      <c r="A2292" s="119">
        <f t="shared" si="3"/>
        <v>2291</v>
      </c>
      <c r="B2292" s="50">
        <v>4633.0</v>
      </c>
      <c r="C2292" s="117">
        <f t="shared" si="1"/>
        <v>0.001140194451</v>
      </c>
      <c r="E2292" s="118">
        <f t="shared" si="2"/>
        <v>0</v>
      </c>
    </row>
    <row r="2293">
      <c r="A2293" s="119">
        <f t="shared" si="3"/>
        <v>2292</v>
      </c>
      <c r="B2293" s="50">
        <v>4631.0</v>
      </c>
      <c r="C2293" s="117">
        <f t="shared" si="1"/>
        <v>0.001139702245</v>
      </c>
      <c r="E2293" s="118">
        <f t="shared" si="2"/>
        <v>0</v>
      </c>
    </row>
    <row r="2294">
      <c r="A2294" s="119">
        <f t="shared" si="3"/>
        <v>2293</v>
      </c>
      <c r="B2294" s="50">
        <v>4547.0</v>
      </c>
      <c r="C2294" s="117">
        <f t="shared" si="1"/>
        <v>0.001119029607</v>
      </c>
      <c r="E2294" s="118">
        <f t="shared" si="2"/>
        <v>0</v>
      </c>
    </row>
    <row r="2295">
      <c r="A2295" s="119">
        <f t="shared" si="3"/>
        <v>2294</v>
      </c>
      <c r="B2295" s="50">
        <v>4521.0</v>
      </c>
      <c r="C2295" s="117">
        <f t="shared" si="1"/>
        <v>0.001112630933</v>
      </c>
      <c r="E2295" s="118">
        <f t="shared" si="2"/>
        <v>0</v>
      </c>
    </row>
    <row r="2296">
      <c r="A2296" s="119">
        <f t="shared" si="3"/>
        <v>2295</v>
      </c>
      <c r="B2296" s="50">
        <v>4479.0</v>
      </c>
      <c r="C2296" s="117">
        <f t="shared" si="1"/>
        <v>0.001102294614</v>
      </c>
      <c r="E2296" s="118">
        <f t="shared" si="2"/>
        <v>0</v>
      </c>
    </row>
    <row r="2297">
      <c r="A2297" s="119">
        <f t="shared" si="3"/>
        <v>2296</v>
      </c>
      <c r="B2297" s="50">
        <v>4461.0</v>
      </c>
      <c r="C2297" s="117">
        <f t="shared" si="1"/>
        <v>0.001097864763</v>
      </c>
      <c r="E2297" s="118">
        <f t="shared" si="2"/>
        <v>0</v>
      </c>
    </row>
    <row r="2298">
      <c r="A2298" s="119">
        <f t="shared" si="3"/>
        <v>2297</v>
      </c>
      <c r="B2298" s="50">
        <v>4307.0</v>
      </c>
      <c r="C2298" s="117">
        <f t="shared" si="1"/>
        <v>0.001059964925</v>
      </c>
      <c r="E2298" s="118">
        <f t="shared" si="2"/>
        <v>0</v>
      </c>
    </row>
    <row r="2299">
      <c r="A2299" s="119">
        <f t="shared" si="3"/>
        <v>2298</v>
      </c>
      <c r="B2299" s="50">
        <v>4301.0</v>
      </c>
      <c r="C2299" s="117">
        <f t="shared" si="1"/>
        <v>0.001058488308</v>
      </c>
      <c r="E2299" s="118">
        <f t="shared" si="2"/>
        <v>0</v>
      </c>
    </row>
    <row r="2300">
      <c r="A2300" s="119">
        <f t="shared" si="3"/>
        <v>2299</v>
      </c>
      <c r="B2300" s="50">
        <v>4286.0</v>
      </c>
      <c r="C2300" s="117">
        <f t="shared" si="1"/>
        <v>0.001054796766</v>
      </c>
      <c r="E2300" s="118">
        <f t="shared" si="2"/>
        <v>0</v>
      </c>
    </row>
    <row r="2301">
      <c r="A2301" s="119">
        <f t="shared" si="3"/>
        <v>2300</v>
      </c>
      <c r="B2301" s="23">
        <v>4275.0</v>
      </c>
      <c r="C2301" s="117">
        <f t="shared" si="1"/>
        <v>0.001052089635</v>
      </c>
      <c r="E2301" s="118">
        <f t="shared" si="2"/>
        <v>0</v>
      </c>
    </row>
    <row r="2302">
      <c r="A2302" s="119">
        <f t="shared" si="3"/>
        <v>2301</v>
      </c>
      <c r="B2302" s="50">
        <v>4275.0</v>
      </c>
      <c r="C2302" s="117">
        <f t="shared" si="1"/>
        <v>0.001052089635</v>
      </c>
      <c r="E2302" s="118">
        <f t="shared" si="2"/>
        <v>0</v>
      </c>
    </row>
    <row r="2303">
      <c r="A2303" s="119">
        <f t="shared" si="3"/>
        <v>2302</v>
      </c>
      <c r="B2303" s="50">
        <v>4264.0</v>
      </c>
      <c r="C2303" s="117">
        <f t="shared" si="1"/>
        <v>0.001049382503</v>
      </c>
      <c r="E2303" s="118">
        <f t="shared" si="2"/>
        <v>0</v>
      </c>
    </row>
    <row r="2304">
      <c r="A2304" s="119">
        <f t="shared" si="3"/>
        <v>2303</v>
      </c>
      <c r="B2304" s="50">
        <v>4213.0</v>
      </c>
      <c r="C2304" s="117">
        <f t="shared" si="1"/>
        <v>0.001036831259</v>
      </c>
      <c r="E2304" s="118">
        <f t="shared" si="2"/>
        <v>0</v>
      </c>
    </row>
    <row r="2305">
      <c r="A2305" s="119">
        <f t="shared" si="3"/>
        <v>2304</v>
      </c>
      <c r="B2305" s="19">
        <v>4188.0</v>
      </c>
      <c r="C2305" s="117">
        <f t="shared" si="1"/>
        <v>0.001030678688</v>
      </c>
      <c r="E2305" s="118">
        <f t="shared" si="2"/>
        <v>0</v>
      </c>
    </row>
    <row r="2306">
      <c r="A2306" s="119">
        <f t="shared" si="3"/>
        <v>2305</v>
      </c>
      <c r="B2306" s="50">
        <v>4170.0</v>
      </c>
      <c r="C2306" s="117">
        <f t="shared" si="1"/>
        <v>0.001026248837</v>
      </c>
      <c r="E2306" s="118">
        <f t="shared" si="2"/>
        <v>0</v>
      </c>
    </row>
    <row r="2307">
      <c r="A2307" s="119">
        <f t="shared" si="3"/>
        <v>2306</v>
      </c>
      <c r="B2307" s="50">
        <v>4093.0</v>
      </c>
      <c r="C2307" s="117">
        <f t="shared" si="1"/>
        <v>0.001007298918</v>
      </c>
      <c r="E2307" s="118">
        <f t="shared" si="2"/>
        <v>0</v>
      </c>
    </row>
    <row r="2308">
      <c r="A2308" s="119">
        <f t="shared" si="3"/>
        <v>2307</v>
      </c>
      <c r="B2308" s="23">
        <v>4092.0</v>
      </c>
      <c r="C2308" s="117">
        <f t="shared" si="1"/>
        <v>0.001007052815</v>
      </c>
      <c r="E2308" s="118">
        <f t="shared" si="2"/>
        <v>0</v>
      </c>
    </row>
    <row r="2309">
      <c r="A2309" s="119">
        <f t="shared" si="3"/>
        <v>2308</v>
      </c>
      <c r="B2309" s="50">
        <v>4090.0</v>
      </c>
      <c r="C2309" s="117">
        <f t="shared" si="1"/>
        <v>0.001006560609</v>
      </c>
      <c r="E2309" s="118">
        <f t="shared" si="2"/>
        <v>0</v>
      </c>
    </row>
    <row r="2310">
      <c r="A2310" s="119">
        <f t="shared" si="3"/>
        <v>2309</v>
      </c>
      <c r="B2310" s="50">
        <v>4056.0</v>
      </c>
      <c r="C2310" s="117">
        <f t="shared" si="1"/>
        <v>0.000998193113</v>
      </c>
      <c r="E2310" s="118">
        <f t="shared" si="2"/>
        <v>0</v>
      </c>
    </row>
    <row r="2311">
      <c r="A2311" s="119">
        <f t="shared" si="3"/>
        <v>2310</v>
      </c>
      <c r="B2311" s="50">
        <v>4004.0</v>
      </c>
      <c r="C2311" s="117">
        <f t="shared" si="1"/>
        <v>0.0009853957654</v>
      </c>
      <c r="E2311" s="118">
        <f t="shared" si="2"/>
        <v>0</v>
      </c>
    </row>
    <row r="2312">
      <c r="A2312" s="119">
        <f t="shared" si="3"/>
        <v>2311</v>
      </c>
      <c r="B2312" s="50">
        <v>3970.0</v>
      </c>
      <c r="C2312" s="117">
        <f t="shared" si="1"/>
        <v>0.0009770282688</v>
      </c>
      <c r="E2312" s="118">
        <f t="shared" si="2"/>
        <v>0</v>
      </c>
    </row>
    <row r="2313">
      <c r="A2313" s="119">
        <f t="shared" si="3"/>
        <v>2312</v>
      </c>
      <c r="B2313" s="50">
        <v>3802.0</v>
      </c>
      <c r="C2313" s="117">
        <f t="shared" si="1"/>
        <v>0.000935682992</v>
      </c>
      <c r="E2313" s="118">
        <f t="shared" si="2"/>
        <v>0</v>
      </c>
    </row>
    <row r="2314">
      <c r="A2314" s="119">
        <f t="shared" si="3"/>
        <v>2313</v>
      </c>
      <c r="B2314" s="50">
        <v>3784.0</v>
      </c>
      <c r="C2314" s="117">
        <f t="shared" si="1"/>
        <v>0.0009312531409</v>
      </c>
      <c r="E2314" s="118">
        <f t="shared" si="2"/>
        <v>0</v>
      </c>
    </row>
    <row r="2315">
      <c r="A2315" s="119">
        <f t="shared" si="3"/>
        <v>2314</v>
      </c>
      <c r="B2315" s="50">
        <v>3782.0</v>
      </c>
      <c r="C2315" s="117">
        <f t="shared" si="1"/>
        <v>0.0009307609352</v>
      </c>
      <c r="E2315" s="118">
        <f t="shared" si="2"/>
        <v>0</v>
      </c>
    </row>
    <row r="2316">
      <c r="A2316" s="119">
        <f t="shared" si="3"/>
        <v>2315</v>
      </c>
      <c r="B2316" s="23">
        <v>3769.0</v>
      </c>
      <c r="C2316" s="117">
        <f t="shared" si="1"/>
        <v>0.0009275615983</v>
      </c>
      <c r="E2316" s="118">
        <f t="shared" si="2"/>
        <v>0</v>
      </c>
    </row>
    <row r="2317">
      <c r="A2317" s="119">
        <f t="shared" si="3"/>
        <v>2316</v>
      </c>
      <c r="B2317" s="50">
        <v>3765.0</v>
      </c>
      <c r="C2317" s="117">
        <f t="shared" si="1"/>
        <v>0.000926577187</v>
      </c>
      <c r="E2317" s="118">
        <f t="shared" si="2"/>
        <v>0</v>
      </c>
    </row>
    <row r="2318">
      <c r="A2318" s="119">
        <f t="shared" si="3"/>
        <v>2317</v>
      </c>
      <c r="B2318" s="50">
        <v>3764.0</v>
      </c>
      <c r="C2318" s="117">
        <f t="shared" si="1"/>
        <v>0.0009263310841</v>
      </c>
      <c r="E2318" s="118">
        <f t="shared" si="2"/>
        <v>0</v>
      </c>
    </row>
    <row r="2319">
      <c r="A2319" s="119">
        <f t="shared" si="3"/>
        <v>2318</v>
      </c>
      <c r="B2319" s="50">
        <v>3752.0</v>
      </c>
      <c r="C2319" s="117">
        <f t="shared" si="1"/>
        <v>0.0009233778501</v>
      </c>
      <c r="E2319" s="118">
        <f t="shared" si="2"/>
        <v>0</v>
      </c>
    </row>
    <row r="2320">
      <c r="A2320" s="119">
        <f t="shared" si="3"/>
        <v>2319</v>
      </c>
      <c r="B2320" s="50">
        <v>3735.0</v>
      </c>
      <c r="C2320" s="117">
        <f t="shared" si="1"/>
        <v>0.0009191941018</v>
      </c>
      <c r="E2320" s="118">
        <f t="shared" si="2"/>
        <v>0</v>
      </c>
    </row>
    <row r="2321">
      <c r="A2321" s="119">
        <f t="shared" si="3"/>
        <v>2320</v>
      </c>
      <c r="B2321" s="50">
        <v>3687.0</v>
      </c>
      <c r="C2321" s="117">
        <f t="shared" si="1"/>
        <v>0.0009073811656</v>
      </c>
      <c r="E2321" s="118">
        <f t="shared" si="2"/>
        <v>0</v>
      </c>
    </row>
    <row r="2322">
      <c r="A2322" s="119">
        <f t="shared" si="3"/>
        <v>2321</v>
      </c>
      <c r="B2322" s="50">
        <v>3606.0</v>
      </c>
      <c r="C2322" s="117">
        <f t="shared" si="1"/>
        <v>0.0008874468356</v>
      </c>
      <c r="E2322" s="118">
        <f t="shared" si="2"/>
        <v>0</v>
      </c>
    </row>
    <row r="2323">
      <c r="A2323" s="119">
        <f t="shared" si="3"/>
        <v>2322</v>
      </c>
      <c r="B2323" s="50">
        <v>3535.0</v>
      </c>
      <c r="C2323" s="117">
        <f t="shared" si="1"/>
        <v>0.0008699735341</v>
      </c>
      <c r="E2323" s="118">
        <f t="shared" si="2"/>
        <v>0</v>
      </c>
    </row>
    <row r="2324">
      <c r="A2324" s="119">
        <f t="shared" si="3"/>
        <v>2323</v>
      </c>
      <c r="B2324" s="50">
        <v>3496.0</v>
      </c>
      <c r="C2324" s="117">
        <f t="shared" si="1"/>
        <v>0.0008603755234</v>
      </c>
      <c r="E2324" s="118">
        <f t="shared" si="2"/>
        <v>0</v>
      </c>
    </row>
    <row r="2325">
      <c r="A2325" s="119">
        <f t="shared" si="3"/>
        <v>2324</v>
      </c>
      <c r="B2325" s="50">
        <v>3469.0</v>
      </c>
      <c r="C2325" s="117">
        <f t="shared" si="1"/>
        <v>0.0008537307468</v>
      </c>
      <c r="E2325" s="118">
        <f t="shared" si="2"/>
        <v>0</v>
      </c>
    </row>
    <row r="2326">
      <c r="A2326" s="119">
        <f t="shared" si="3"/>
        <v>2325</v>
      </c>
      <c r="B2326" s="50">
        <v>3435.0</v>
      </c>
      <c r="C2326" s="117">
        <f t="shared" si="1"/>
        <v>0.0008453632503</v>
      </c>
      <c r="E2326" s="118">
        <f t="shared" si="2"/>
        <v>0</v>
      </c>
    </row>
    <row r="2327">
      <c r="A2327" s="119">
        <f t="shared" si="3"/>
        <v>2326</v>
      </c>
      <c r="B2327" s="50">
        <v>3419.0</v>
      </c>
      <c r="C2327" s="117">
        <f t="shared" si="1"/>
        <v>0.0008414256048</v>
      </c>
      <c r="E2327" s="118">
        <f t="shared" si="2"/>
        <v>0</v>
      </c>
    </row>
    <row r="2328">
      <c r="A2328" s="119">
        <f t="shared" si="3"/>
        <v>2327</v>
      </c>
      <c r="B2328" s="50">
        <v>3413.0</v>
      </c>
      <c r="C2328" s="117">
        <f t="shared" si="1"/>
        <v>0.0008399489878</v>
      </c>
      <c r="E2328" s="118">
        <f t="shared" si="2"/>
        <v>0</v>
      </c>
    </row>
    <row r="2329">
      <c r="A2329" s="119">
        <f t="shared" si="3"/>
        <v>2328</v>
      </c>
      <c r="B2329" s="50">
        <v>3401.0</v>
      </c>
      <c r="C2329" s="117">
        <f t="shared" si="1"/>
        <v>0.0008369957537</v>
      </c>
      <c r="E2329" s="118">
        <f t="shared" si="2"/>
        <v>0</v>
      </c>
    </row>
    <row r="2330">
      <c r="A2330" s="119">
        <f t="shared" si="3"/>
        <v>2329</v>
      </c>
      <c r="B2330" s="50">
        <v>3272.0</v>
      </c>
      <c r="C2330" s="117">
        <f t="shared" si="1"/>
        <v>0.0008052484876</v>
      </c>
      <c r="E2330" s="118">
        <f t="shared" si="2"/>
        <v>0</v>
      </c>
    </row>
    <row r="2331">
      <c r="A2331" s="119">
        <f t="shared" si="3"/>
        <v>2330</v>
      </c>
      <c r="B2331" s="50">
        <v>3209.0</v>
      </c>
      <c r="C2331" s="117">
        <f t="shared" si="1"/>
        <v>0.0007897440087</v>
      </c>
      <c r="E2331" s="118">
        <f t="shared" si="2"/>
        <v>0</v>
      </c>
    </row>
    <row r="2332">
      <c r="A2332" s="119">
        <f t="shared" si="3"/>
        <v>2331</v>
      </c>
      <c r="B2332" s="50">
        <v>3157.0</v>
      </c>
      <c r="C2332" s="117">
        <f t="shared" si="1"/>
        <v>0.0007769466611</v>
      </c>
      <c r="E2332" s="118">
        <f t="shared" si="2"/>
        <v>0</v>
      </c>
    </row>
    <row r="2333">
      <c r="A2333" s="119">
        <f t="shared" si="3"/>
        <v>2332</v>
      </c>
      <c r="B2333" s="50">
        <v>3071.0</v>
      </c>
      <c r="C2333" s="117">
        <f t="shared" si="1"/>
        <v>0.000755781817</v>
      </c>
      <c r="E2333" s="118">
        <f t="shared" si="2"/>
        <v>0</v>
      </c>
    </row>
    <row r="2334">
      <c r="A2334" s="119">
        <f t="shared" si="3"/>
        <v>2333</v>
      </c>
      <c r="B2334" s="50">
        <v>3030.0</v>
      </c>
      <c r="C2334" s="117">
        <f t="shared" si="1"/>
        <v>0.0007456916007</v>
      </c>
      <c r="E2334" s="118">
        <f t="shared" si="2"/>
        <v>0</v>
      </c>
    </row>
    <row r="2335">
      <c r="A2335" s="119">
        <f t="shared" si="3"/>
        <v>2334</v>
      </c>
      <c r="B2335" s="50">
        <v>3025.0</v>
      </c>
      <c r="C2335" s="117">
        <f t="shared" si="1"/>
        <v>0.0007444610865</v>
      </c>
      <c r="E2335" s="118">
        <f t="shared" si="2"/>
        <v>0</v>
      </c>
    </row>
    <row r="2336">
      <c r="A2336" s="119">
        <f t="shared" si="3"/>
        <v>2335</v>
      </c>
      <c r="B2336" s="50">
        <v>2964.0</v>
      </c>
      <c r="C2336" s="117">
        <f t="shared" si="1"/>
        <v>0.0007294488133</v>
      </c>
      <c r="E2336" s="118">
        <f t="shared" si="2"/>
        <v>0</v>
      </c>
    </row>
    <row r="2337">
      <c r="A2337" s="119">
        <f t="shared" si="3"/>
        <v>2336</v>
      </c>
      <c r="B2337" s="50">
        <v>2958.0</v>
      </c>
      <c r="C2337" s="117">
        <f t="shared" si="1"/>
        <v>0.0007279721963</v>
      </c>
      <c r="E2337" s="118">
        <f t="shared" si="2"/>
        <v>0</v>
      </c>
    </row>
    <row r="2338">
      <c r="A2338" s="119">
        <f t="shared" si="3"/>
        <v>2337</v>
      </c>
      <c r="B2338" s="50">
        <v>2783.0</v>
      </c>
      <c r="C2338" s="117">
        <f t="shared" si="1"/>
        <v>0.0006849041995</v>
      </c>
      <c r="E2338" s="118">
        <f t="shared" si="2"/>
        <v>0</v>
      </c>
    </row>
    <row r="2339">
      <c r="A2339" s="119">
        <f t="shared" si="3"/>
        <v>2338</v>
      </c>
      <c r="B2339" s="50">
        <v>2759.0</v>
      </c>
      <c r="C2339" s="117">
        <f t="shared" si="1"/>
        <v>0.0006789977314</v>
      </c>
      <c r="E2339" s="118">
        <f t="shared" si="2"/>
        <v>0</v>
      </c>
    </row>
    <row r="2340">
      <c r="A2340" s="119">
        <f t="shared" si="3"/>
        <v>2339</v>
      </c>
      <c r="B2340" s="50">
        <v>2668.0</v>
      </c>
      <c r="C2340" s="117">
        <f t="shared" si="1"/>
        <v>0.0006566023731</v>
      </c>
      <c r="E2340" s="118">
        <f t="shared" si="2"/>
        <v>0</v>
      </c>
    </row>
    <row r="2341">
      <c r="A2341" s="119">
        <f t="shared" si="3"/>
        <v>2340</v>
      </c>
      <c r="B2341" s="50">
        <v>2611.0</v>
      </c>
      <c r="C2341" s="117">
        <f t="shared" si="1"/>
        <v>0.0006425745113</v>
      </c>
      <c r="E2341" s="118">
        <f t="shared" si="2"/>
        <v>0</v>
      </c>
    </row>
    <row r="2342">
      <c r="A2342" s="119">
        <f t="shared" si="3"/>
        <v>2341</v>
      </c>
      <c r="B2342" s="50">
        <v>2495.0</v>
      </c>
      <c r="C2342" s="117">
        <f t="shared" si="1"/>
        <v>0.0006140265821</v>
      </c>
      <c r="E2342" s="118">
        <f t="shared" si="2"/>
        <v>0</v>
      </c>
    </row>
    <row r="2343">
      <c r="A2343" s="119">
        <f t="shared" si="3"/>
        <v>2342</v>
      </c>
      <c r="B2343" s="50">
        <v>2299.0</v>
      </c>
      <c r="C2343" s="117">
        <f t="shared" si="1"/>
        <v>0.0005657904257</v>
      </c>
      <c r="E2343" s="118">
        <f t="shared" si="2"/>
        <v>0</v>
      </c>
    </row>
    <row r="2344">
      <c r="A2344" s="119">
        <f t="shared" si="3"/>
        <v>2343</v>
      </c>
      <c r="B2344" s="50">
        <v>2270.0</v>
      </c>
      <c r="C2344" s="117">
        <f t="shared" si="1"/>
        <v>0.0005586534434</v>
      </c>
      <c r="E2344" s="118">
        <f t="shared" si="2"/>
        <v>0</v>
      </c>
    </row>
    <row r="2345">
      <c r="A2345" s="119">
        <f t="shared" si="3"/>
        <v>2344</v>
      </c>
      <c r="B2345" s="50">
        <v>2056.0</v>
      </c>
      <c r="C2345" s="117">
        <f t="shared" si="1"/>
        <v>0.000505987436</v>
      </c>
      <c r="E2345" s="118">
        <f t="shared" si="2"/>
        <v>0</v>
      </c>
    </row>
    <row r="2346">
      <c r="A2346" s="119">
        <f t="shared" si="3"/>
        <v>2345</v>
      </c>
      <c r="B2346" s="50">
        <v>2032.0</v>
      </c>
      <c r="C2346" s="117">
        <f t="shared" si="1"/>
        <v>0.0005000809678</v>
      </c>
      <c r="E2346" s="118">
        <f t="shared" si="2"/>
        <v>0</v>
      </c>
    </row>
    <row r="2347">
      <c r="A2347" s="119">
        <f t="shared" si="3"/>
        <v>2346</v>
      </c>
      <c r="B2347" s="50">
        <v>2028.0</v>
      </c>
      <c r="C2347" s="117">
        <f t="shared" si="1"/>
        <v>0.0004990965565</v>
      </c>
      <c r="E2347" s="118">
        <f t="shared" si="2"/>
        <v>0</v>
      </c>
    </row>
    <row r="2348">
      <c r="A2348" s="119">
        <f t="shared" si="3"/>
        <v>2347</v>
      </c>
      <c r="B2348" s="50">
        <v>2026.0</v>
      </c>
      <c r="C2348" s="117">
        <f t="shared" si="1"/>
        <v>0.0004986043508</v>
      </c>
      <c r="E2348" s="118">
        <f t="shared" si="2"/>
        <v>0</v>
      </c>
    </row>
    <row r="2349">
      <c r="A2349" s="119">
        <f t="shared" si="3"/>
        <v>2348</v>
      </c>
      <c r="B2349" s="50">
        <v>1873.0</v>
      </c>
      <c r="C2349" s="117">
        <f t="shared" si="1"/>
        <v>0.0004609506165</v>
      </c>
      <c r="E2349" s="118">
        <f t="shared" si="2"/>
        <v>0</v>
      </c>
    </row>
    <row r="2350">
      <c r="A2350" s="119">
        <f t="shared" si="3"/>
        <v>2349</v>
      </c>
      <c r="B2350" s="50">
        <v>1745.0</v>
      </c>
      <c r="C2350" s="117">
        <f t="shared" si="1"/>
        <v>0.0004294494532</v>
      </c>
      <c r="E2350" s="118">
        <f t="shared" si="2"/>
        <v>0</v>
      </c>
    </row>
    <row r="2351">
      <c r="A2351" s="119">
        <f t="shared" si="3"/>
        <v>2350</v>
      </c>
      <c r="B2351" s="50">
        <v>1625.0</v>
      </c>
      <c r="C2351" s="117">
        <f t="shared" si="1"/>
        <v>0.0003999171126</v>
      </c>
      <c r="E2351" s="118">
        <f t="shared" si="2"/>
        <v>0</v>
      </c>
    </row>
    <row r="2352">
      <c r="A2352" s="119">
        <f t="shared" si="3"/>
        <v>2351</v>
      </c>
      <c r="B2352" s="50">
        <v>1396.0</v>
      </c>
      <c r="C2352" s="117">
        <f t="shared" si="1"/>
        <v>0.0003435595625</v>
      </c>
      <c r="E2352" s="118">
        <f t="shared" si="2"/>
        <v>0</v>
      </c>
    </row>
    <row r="2353">
      <c r="A2353" s="119">
        <f t="shared" si="3"/>
        <v>2352</v>
      </c>
      <c r="B2353" s="50">
        <v>1385.0</v>
      </c>
      <c r="C2353" s="117">
        <f t="shared" si="1"/>
        <v>0.0003408524313</v>
      </c>
      <c r="E2353" s="118">
        <f t="shared" si="2"/>
        <v>0</v>
      </c>
    </row>
    <row r="2354">
      <c r="A2354" s="119">
        <f t="shared" si="3"/>
        <v>2353</v>
      </c>
      <c r="B2354" s="50">
        <v>1374.0</v>
      </c>
      <c r="C2354" s="117">
        <f t="shared" si="1"/>
        <v>0.0003381453001</v>
      </c>
      <c r="E2354" s="118">
        <f t="shared" si="2"/>
        <v>0</v>
      </c>
    </row>
    <row r="2355">
      <c r="A2355" s="119">
        <f t="shared" si="3"/>
        <v>2354</v>
      </c>
      <c r="B2355" s="50">
        <v>1361.0</v>
      </c>
      <c r="C2355" s="117">
        <f t="shared" si="1"/>
        <v>0.0003349459632</v>
      </c>
      <c r="E2355" s="118">
        <f t="shared" si="2"/>
        <v>0</v>
      </c>
    </row>
    <row r="2356">
      <c r="A2356" s="119">
        <f t="shared" si="3"/>
        <v>2355</v>
      </c>
      <c r="B2356" s="50">
        <v>1289.0</v>
      </c>
      <c r="C2356" s="117">
        <f t="shared" si="1"/>
        <v>0.0003172265588</v>
      </c>
      <c r="E2356" s="118">
        <f t="shared" si="2"/>
        <v>0</v>
      </c>
    </row>
    <row r="2357">
      <c r="A2357" s="119">
        <f t="shared" si="3"/>
        <v>2356</v>
      </c>
      <c r="B2357" s="50">
        <v>1277.0</v>
      </c>
      <c r="C2357" s="117">
        <f t="shared" si="1"/>
        <v>0.0003142733248</v>
      </c>
      <c r="E2357" s="118">
        <f t="shared" si="2"/>
        <v>0</v>
      </c>
    </row>
    <row r="2358">
      <c r="A2358" s="119">
        <f t="shared" si="3"/>
        <v>2357</v>
      </c>
      <c r="B2358" s="50">
        <v>1216.0</v>
      </c>
      <c r="C2358" s="117">
        <f t="shared" si="1"/>
        <v>0.0002992610516</v>
      </c>
      <c r="E2358" s="118">
        <f t="shared" si="2"/>
        <v>0</v>
      </c>
    </row>
    <row r="2359">
      <c r="A2359" s="119">
        <f t="shared" si="3"/>
        <v>2358</v>
      </c>
      <c r="B2359" s="50">
        <v>1066.0</v>
      </c>
      <c r="C2359" s="117">
        <f t="shared" si="1"/>
        <v>0.0002623456258</v>
      </c>
      <c r="E2359" s="118">
        <f t="shared" si="2"/>
        <v>0</v>
      </c>
    </row>
    <row r="2360">
      <c r="A2360" s="119">
        <f t="shared" si="3"/>
        <v>2359</v>
      </c>
      <c r="B2360" s="50">
        <v>243.0</v>
      </c>
      <c r="C2360" s="117">
        <f t="shared" si="1"/>
        <v>0.00005980298976</v>
      </c>
      <c r="E2360" s="118">
        <f t="shared" si="2"/>
        <v>0</v>
      </c>
    </row>
  </sheetData>
  <drawing r:id="rId1"/>
</worksheet>
</file>