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0" documentId="8_{EA5FBEAD-5658-4C50-8C9F-618525C683A1}" xr6:coauthVersionLast="47" xr6:coauthVersionMax="47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3" i="1" l="1"/>
  <c r="X33" i="1"/>
  <c r="AE33" i="1"/>
  <c r="AD33" i="1" s="1"/>
  <c r="AH33" i="1"/>
  <c r="AG33" i="1" s="1"/>
  <c r="AJ33" i="1" s="1"/>
  <c r="AI33" i="1"/>
  <c r="D33" i="1"/>
  <c r="C33" i="1" s="1"/>
  <c r="AN33" i="1"/>
  <c r="AO33" i="1"/>
  <c r="G33" i="1"/>
  <c r="F33" i="1" s="1"/>
  <c r="K33" i="1"/>
  <c r="J33" i="1" s="1"/>
  <c r="M33" i="1" s="1"/>
  <c r="L33" i="1"/>
  <c r="N33" i="1"/>
  <c r="Q33" i="1"/>
  <c r="P33" i="1" s="1"/>
  <c r="S33" i="1" s="1"/>
  <c r="R33" i="1"/>
  <c r="AQ33" i="1"/>
  <c r="AR33" i="1"/>
  <c r="AT33" i="1"/>
  <c r="AV33" i="1" s="1"/>
  <c r="AU33" i="1" s="1"/>
  <c r="AX33" i="1"/>
  <c r="AZ33" i="1" s="1"/>
  <c r="AY33" i="1" s="1"/>
  <c r="BB33" i="1"/>
  <c r="BE33" i="1"/>
  <c r="BG33" i="1" s="1"/>
  <c r="BF33" i="1" s="1"/>
  <c r="AK33" i="1" l="1"/>
  <c r="T33" i="1"/>
  <c r="BD33" i="1"/>
  <c r="BC33" i="1" s="1"/>
  <c r="AE32" i="1" l="1"/>
  <c r="AD32" i="1" s="1"/>
  <c r="X32" i="1"/>
  <c r="W32" i="1" s="1"/>
  <c r="F32" i="1"/>
  <c r="G32" i="1"/>
  <c r="AQ32" i="1"/>
  <c r="AR32" i="1"/>
  <c r="AT32" i="1"/>
  <c r="AV32" i="1" s="1"/>
  <c r="AU32" i="1" s="1"/>
  <c r="AX32" i="1"/>
  <c r="AZ32" i="1" s="1"/>
  <c r="AY32" i="1" s="1"/>
  <c r="BB32" i="1"/>
  <c r="BC32" i="1" s="1"/>
  <c r="BD32" i="1"/>
  <c r="BE32" i="1"/>
  <c r="P32" i="1"/>
  <c r="S32" i="1" s="1"/>
  <c r="Q32" i="1"/>
  <c r="R32" i="1"/>
  <c r="T32" i="1"/>
  <c r="K32" i="1"/>
  <c r="J32" i="1" s="1"/>
  <c r="M32" i="1" s="1"/>
  <c r="L32" i="1"/>
  <c r="BG32" i="1" l="1"/>
  <c r="BF32" i="1" s="1"/>
  <c r="N32" i="1"/>
  <c r="D32" i="1" l="1"/>
  <c r="C32" i="1" s="1"/>
  <c r="AO32" i="1"/>
  <c r="AN32" i="1" s="1"/>
  <c r="AO31" i="1"/>
  <c r="AN31" i="1" s="1"/>
  <c r="C31" i="1"/>
  <c r="D31" i="1"/>
  <c r="AG32" i="1" l="1"/>
  <c r="AJ32" i="1" s="1"/>
  <c r="AH32" i="1"/>
  <c r="AI32" i="1"/>
  <c r="AK32" i="1"/>
  <c r="W31" i="1"/>
  <c r="X31" i="1"/>
  <c r="G31" i="1" l="1"/>
  <c r="F31" i="1" s="1"/>
  <c r="AQ31" i="1"/>
  <c r="AR31" i="1"/>
  <c r="AT31" i="1"/>
  <c r="AU31" i="1"/>
  <c r="AV31" i="1"/>
  <c r="AX31" i="1"/>
  <c r="AZ31" i="1"/>
  <c r="AY31" i="1" s="1"/>
  <c r="BB31" i="1"/>
  <c r="BC31" i="1" s="1"/>
  <c r="BD31" i="1"/>
  <c r="BE31" i="1"/>
  <c r="Q31" i="1"/>
  <c r="P31" i="1" s="1"/>
  <c r="S31" i="1" s="1"/>
  <c r="R31" i="1"/>
  <c r="T31" i="1"/>
  <c r="K31" i="1"/>
  <c r="J31" i="1" s="1"/>
  <c r="M31" i="1" s="1"/>
  <c r="L31" i="1"/>
  <c r="N31" i="1"/>
  <c r="BG31" i="1" l="1"/>
  <c r="BF31" i="1" s="1"/>
  <c r="AG31" i="1" l="1"/>
  <c r="AH31" i="1"/>
  <c r="AI31" i="1"/>
  <c r="AJ31" i="1"/>
  <c r="AK31" i="1"/>
  <c r="AD31" i="1"/>
  <c r="AE31" i="1"/>
  <c r="AH30" i="1" l="1"/>
  <c r="AG30" i="1" s="1"/>
  <c r="AJ30" i="1" s="1"/>
  <c r="AI30" i="1"/>
  <c r="AK30" i="1"/>
  <c r="X30" i="1"/>
  <c r="W30" i="1" s="1"/>
  <c r="Q30" i="1"/>
  <c r="P30" i="1" s="1"/>
  <c r="S30" i="1" s="1"/>
  <c r="R30" i="1"/>
  <c r="T30" i="1"/>
  <c r="J30" i="1"/>
  <c r="M30" i="1" s="1"/>
  <c r="K30" i="1"/>
  <c r="N30" i="1" s="1"/>
  <c r="L30" i="1"/>
  <c r="G30" i="1"/>
  <c r="F30" i="1" s="1"/>
  <c r="D30" i="1"/>
  <c r="C30" i="1" s="1"/>
  <c r="AR30" i="1"/>
  <c r="AQ30" i="1" s="1"/>
  <c r="AT30" i="1"/>
  <c r="AV30" i="1" s="1"/>
  <c r="AU30" i="1" s="1"/>
  <c r="AX30" i="1"/>
  <c r="AY30" i="1" s="1"/>
  <c r="AZ30" i="1"/>
  <c r="BB30" i="1"/>
  <c r="BE30" i="1"/>
  <c r="BG30" i="1" s="1"/>
  <c r="BF30" i="1" s="1"/>
  <c r="AO30" i="1"/>
  <c r="AN30" i="1" s="1"/>
  <c r="AD30" i="1"/>
  <c r="AE30" i="1"/>
  <c r="BD30" i="1" l="1"/>
  <c r="BC30" i="1" s="1"/>
  <c r="G27" i="1" l="1"/>
  <c r="G28" i="1" s="1"/>
  <c r="C29" i="1"/>
  <c r="C27" i="1"/>
  <c r="D27" i="1"/>
  <c r="D28" i="1"/>
  <c r="D29" i="1" s="1"/>
  <c r="J27" i="1"/>
  <c r="M27" i="1" s="1"/>
  <c r="K27" i="1"/>
  <c r="L27" i="1"/>
  <c r="N27" i="1"/>
  <c r="K28" i="1"/>
  <c r="J28" i="1" s="1"/>
  <c r="M28" i="1" s="1"/>
  <c r="L28" i="1"/>
  <c r="N28" i="1"/>
  <c r="K29" i="1"/>
  <c r="N29" i="1" s="1"/>
  <c r="L29" i="1"/>
  <c r="P27" i="1"/>
  <c r="S27" i="1" s="1"/>
  <c r="Q27" i="1"/>
  <c r="R27" i="1"/>
  <c r="T27" i="1"/>
  <c r="Q28" i="1"/>
  <c r="P28" i="1" s="1"/>
  <c r="S28" i="1" s="1"/>
  <c r="R28" i="1"/>
  <c r="Q29" i="1"/>
  <c r="T29" i="1" s="1"/>
  <c r="R29" i="1"/>
  <c r="X27" i="1"/>
  <c r="X28" i="1" s="1"/>
  <c r="X29" i="1" s="1"/>
  <c r="W28" i="1"/>
  <c r="W29" i="1"/>
  <c r="AG27" i="1"/>
  <c r="AH27" i="1"/>
  <c r="AK27" i="1" s="1"/>
  <c r="AI27" i="1"/>
  <c r="AJ27" i="1"/>
  <c r="AG28" i="1"/>
  <c r="AJ28" i="1" s="1"/>
  <c r="AH28" i="1"/>
  <c r="AK28" i="1" s="1"/>
  <c r="AI28" i="1"/>
  <c r="AH29" i="1"/>
  <c r="AK29" i="1" s="1"/>
  <c r="AI29" i="1"/>
  <c r="AO27" i="1"/>
  <c r="AN27" i="1" s="1"/>
  <c r="AR27" i="1"/>
  <c r="AQ27" i="1" s="1"/>
  <c r="AT27" i="1"/>
  <c r="AU27" i="1" s="1"/>
  <c r="AV27" i="1"/>
  <c r="AX27" i="1"/>
  <c r="BB27" i="1"/>
  <c r="BD27" i="1" s="1"/>
  <c r="BE27" i="1"/>
  <c r="BG27" i="1"/>
  <c r="BF27" i="1" s="1"/>
  <c r="AN28" i="1"/>
  <c r="AO28" i="1"/>
  <c r="AT28" i="1"/>
  <c r="AX28" i="1"/>
  <c r="BB28" i="1"/>
  <c r="BD28" i="1" s="1"/>
  <c r="BC28" i="1" s="1"/>
  <c r="BE28" i="1"/>
  <c r="BG28" i="1" s="1"/>
  <c r="AN29" i="1"/>
  <c r="AO29" i="1"/>
  <c r="AT29" i="1"/>
  <c r="AX29" i="1"/>
  <c r="BB29" i="1"/>
  <c r="BD29" i="1" s="1"/>
  <c r="BC29" i="1" s="1"/>
  <c r="BE29" i="1"/>
  <c r="AE28" i="1"/>
  <c r="AE29" i="1" s="1"/>
  <c r="AD29" i="1"/>
  <c r="AD27" i="1"/>
  <c r="AE27" i="1"/>
  <c r="W27" i="1" l="1"/>
  <c r="AG29" i="1"/>
  <c r="AJ29" i="1" s="1"/>
  <c r="AR28" i="1"/>
  <c r="G29" i="1"/>
  <c r="F29" i="1" s="1"/>
  <c r="F28" i="1"/>
  <c r="F27" i="1"/>
  <c r="J29" i="1"/>
  <c r="M29" i="1" s="1"/>
  <c r="P29" i="1"/>
  <c r="S29" i="1" s="1"/>
  <c r="T28" i="1"/>
  <c r="AD28" i="1"/>
  <c r="C28" i="1"/>
  <c r="AV28" i="1"/>
  <c r="AU28" i="1" s="1"/>
  <c r="BF28" i="1"/>
  <c r="BG29" i="1"/>
  <c r="BF29" i="1" s="1"/>
  <c r="BC27" i="1"/>
  <c r="AZ27" i="1"/>
  <c r="AZ28" i="1" s="1"/>
  <c r="AQ28" i="1" l="1"/>
  <c r="AR29" i="1"/>
  <c r="AQ29" i="1" s="1"/>
  <c r="AV29" i="1"/>
  <c r="AU29" i="1" s="1"/>
  <c r="AZ29" i="1"/>
  <c r="AY29" i="1" s="1"/>
  <c r="AY28" i="1"/>
  <c r="AY27" i="1"/>
  <c r="W26" i="1" l="1"/>
  <c r="X26" i="1"/>
  <c r="AE26" i="1"/>
  <c r="AD26" i="1" s="1"/>
  <c r="C26" i="1"/>
  <c r="D26" i="1"/>
  <c r="Q26" i="1"/>
  <c r="P26" i="1" s="1"/>
  <c r="S26" i="1" s="1"/>
  <c r="R26" i="1"/>
  <c r="T26" i="1" l="1"/>
  <c r="AH26" i="1"/>
  <c r="AG26" i="1" s="1"/>
  <c r="AJ26" i="1" s="1"/>
  <c r="AI26" i="1"/>
  <c r="AK26" i="1"/>
  <c r="G26" i="1"/>
  <c r="F26" i="1" s="1"/>
  <c r="AQ26" i="1" l="1"/>
  <c r="AR26" i="1"/>
  <c r="AT26" i="1"/>
  <c r="AV26" i="1" s="1"/>
  <c r="AX26" i="1"/>
  <c r="AZ26" i="1" s="1"/>
  <c r="AY26" i="1" s="1"/>
  <c r="BB26" i="1"/>
  <c r="BD26" i="1" s="1"/>
  <c r="BE26" i="1"/>
  <c r="J26" i="1"/>
  <c r="M26" i="1" s="1"/>
  <c r="K26" i="1"/>
  <c r="L26" i="1"/>
  <c r="N26" i="1"/>
  <c r="BC26" i="1" l="1"/>
  <c r="AU26" i="1"/>
  <c r="BG26" i="1"/>
  <c r="BF26" i="1" s="1"/>
  <c r="X25" i="1" l="1"/>
  <c r="W25" i="1" s="1"/>
  <c r="Q25" i="1"/>
  <c r="T25" i="1" s="1"/>
  <c r="R25" i="1"/>
  <c r="J25" i="1"/>
  <c r="M25" i="1" s="1"/>
  <c r="K25" i="1"/>
  <c r="L25" i="1"/>
  <c r="N25" i="1"/>
  <c r="G25" i="1"/>
  <c r="F25" i="1" s="1"/>
  <c r="D25" i="1"/>
  <c r="C25" i="1" s="1"/>
  <c r="AO25" i="1"/>
  <c r="AO26" i="1" s="1"/>
  <c r="AN26" i="1" s="1"/>
  <c r="AQ25" i="1"/>
  <c r="AR25" i="1"/>
  <c r="AT25" i="1"/>
  <c r="AU25" i="1" s="1"/>
  <c r="AV25" i="1"/>
  <c r="AX25" i="1"/>
  <c r="AY25" i="1" s="1"/>
  <c r="AZ25" i="1"/>
  <c r="BB25" i="1"/>
  <c r="BC25" i="1" s="1"/>
  <c r="BD25" i="1"/>
  <c r="BE25" i="1"/>
  <c r="AN25" i="1" l="1"/>
  <c r="P25" i="1"/>
  <c r="S25" i="1" s="1"/>
  <c r="BG25" i="1"/>
  <c r="BF25" i="1" s="1"/>
  <c r="AE25" i="1" l="1"/>
  <c r="AD25" i="1" s="1"/>
  <c r="AG25" i="1"/>
  <c r="AJ25" i="1" s="1"/>
  <c r="AH25" i="1"/>
  <c r="AI25" i="1"/>
  <c r="AK25" i="1"/>
  <c r="W23" i="1"/>
  <c r="X23" i="1"/>
  <c r="W24" i="1"/>
  <c r="X24" i="1"/>
  <c r="AD24" i="1"/>
  <c r="AE24" i="1"/>
  <c r="C24" i="1"/>
  <c r="D24" i="1"/>
  <c r="G24" i="1"/>
  <c r="F24" i="1" s="1"/>
  <c r="J24" i="1"/>
  <c r="K24" i="1"/>
  <c r="L24" i="1"/>
  <c r="M24" i="1"/>
  <c r="N24" i="1"/>
  <c r="Q24" i="1"/>
  <c r="P24" i="1" s="1"/>
  <c r="S24" i="1" s="1"/>
  <c r="R24" i="1"/>
  <c r="AR24" i="1"/>
  <c r="AQ24" i="1" s="1"/>
  <c r="AT24" i="1"/>
  <c r="AV24" i="1" s="1"/>
  <c r="AU24" i="1" s="1"/>
  <c r="AX24" i="1"/>
  <c r="AZ24" i="1"/>
  <c r="BB24" i="1"/>
  <c r="BE24" i="1"/>
  <c r="AN23" i="1"/>
  <c r="AO23" i="1"/>
  <c r="AO24" i="1"/>
  <c r="AN24" i="1" s="1"/>
  <c r="BD24" i="1" l="1"/>
  <c r="BC24" i="1" s="1"/>
  <c r="AY24" i="1"/>
  <c r="T24" i="1"/>
  <c r="BG24" i="1"/>
  <c r="BF24" i="1" s="1"/>
  <c r="AG24" i="1" l="1"/>
  <c r="AJ24" i="1" s="1"/>
  <c r="AH24" i="1"/>
  <c r="AI24" i="1"/>
  <c r="AK24" i="1"/>
  <c r="AE23" i="1"/>
  <c r="AD23" i="1" s="1"/>
  <c r="D23" i="1"/>
  <c r="C23" i="1" s="1"/>
  <c r="G23" i="1"/>
  <c r="F23" i="1" s="1"/>
  <c r="K23" i="1"/>
  <c r="J23" i="1" s="1"/>
  <c r="M23" i="1" s="1"/>
  <c r="L23" i="1"/>
  <c r="N23" i="1"/>
  <c r="R23" i="1"/>
  <c r="AQ23" i="1"/>
  <c r="AR23" i="1"/>
  <c r="AT23" i="1"/>
  <c r="AU23" i="1" s="1"/>
  <c r="AV23" i="1"/>
  <c r="AX23" i="1"/>
  <c r="AZ23" i="1" s="1"/>
  <c r="AY23" i="1" s="1"/>
  <c r="BB23" i="1"/>
  <c r="BD23" i="1" s="1"/>
  <c r="BE23" i="1"/>
  <c r="BC23" i="1" l="1"/>
  <c r="BG23" i="1"/>
  <c r="BF23" i="1" s="1"/>
  <c r="AG23" i="1" l="1"/>
  <c r="AJ23" i="1" s="1"/>
  <c r="AH23" i="1"/>
  <c r="AI23" i="1"/>
  <c r="AK23" i="1"/>
  <c r="X20" i="1" l="1"/>
  <c r="X21" i="1" s="1"/>
  <c r="X22" i="1" s="1"/>
  <c r="W21" i="1"/>
  <c r="W22" i="1"/>
  <c r="D20" i="1"/>
  <c r="C20" i="1" s="1"/>
  <c r="C21" i="1"/>
  <c r="D21" i="1"/>
  <c r="D22" i="1" s="1"/>
  <c r="C22" i="1"/>
  <c r="AH20" i="1"/>
  <c r="AH21" i="1" s="1"/>
  <c r="AI20" i="1"/>
  <c r="AI21" i="1"/>
  <c r="AI22" i="1"/>
  <c r="AO20" i="1"/>
  <c r="AN20" i="1" s="1"/>
  <c r="AN21" i="1"/>
  <c r="AO21" i="1"/>
  <c r="AO22" i="1" s="1"/>
  <c r="AN22" i="1"/>
  <c r="AD20" i="1"/>
  <c r="AE20" i="1"/>
  <c r="AD21" i="1"/>
  <c r="AE21" i="1"/>
  <c r="AE22" i="1" s="1"/>
  <c r="AD22" i="1"/>
  <c r="G20" i="1"/>
  <c r="F20" i="1" s="1"/>
  <c r="G21" i="1"/>
  <c r="G22" i="1" s="1"/>
  <c r="F22" i="1" s="1"/>
  <c r="K20" i="1"/>
  <c r="J20" i="1" s="1"/>
  <c r="M20" i="1" s="1"/>
  <c r="L20" i="1"/>
  <c r="N20" i="1"/>
  <c r="K21" i="1"/>
  <c r="N21" i="1" s="1"/>
  <c r="L21" i="1"/>
  <c r="K22" i="1"/>
  <c r="N22" i="1" s="1"/>
  <c r="L22" i="1"/>
  <c r="R22" i="1"/>
  <c r="R21" i="1"/>
  <c r="R20" i="1"/>
  <c r="Q20" i="1"/>
  <c r="Q21" i="1" s="1"/>
  <c r="P20" i="1"/>
  <c r="S20" i="1" s="1"/>
  <c r="AQ20" i="1"/>
  <c r="AR20" i="1"/>
  <c r="AT20" i="1"/>
  <c r="AV20" i="1" s="1"/>
  <c r="AU20" i="1" s="1"/>
  <c r="AX20" i="1"/>
  <c r="AZ20" i="1"/>
  <c r="AY20" i="1" s="1"/>
  <c r="BB20" i="1"/>
  <c r="BE20" i="1"/>
  <c r="BG20" i="1" s="1"/>
  <c r="AQ21" i="1"/>
  <c r="AR21" i="1"/>
  <c r="AR22" i="1" s="1"/>
  <c r="AQ22" i="1" s="1"/>
  <c r="AT21" i="1"/>
  <c r="AX21" i="1"/>
  <c r="BB21" i="1"/>
  <c r="BE21" i="1"/>
  <c r="AT22" i="1"/>
  <c r="AX22" i="1"/>
  <c r="BB22" i="1"/>
  <c r="BE22" i="1"/>
  <c r="T20" i="1" l="1"/>
  <c r="W20" i="1"/>
  <c r="AZ21" i="1"/>
  <c r="AH22" i="1"/>
  <c r="AG21" i="1"/>
  <c r="AJ21" i="1" s="1"/>
  <c r="AK21" i="1"/>
  <c r="AK20" i="1"/>
  <c r="AG20" i="1"/>
  <c r="AJ20" i="1" s="1"/>
  <c r="F21" i="1"/>
  <c r="J22" i="1"/>
  <c r="M22" i="1" s="1"/>
  <c r="J21" i="1"/>
  <c r="M21" i="1" s="1"/>
  <c r="T21" i="1"/>
  <c r="P21" i="1"/>
  <c r="S21" i="1" s="1"/>
  <c r="Q22" i="1"/>
  <c r="Q23" i="1" s="1"/>
  <c r="AZ22" i="1"/>
  <c r="AY22" i="1" s="1"/>
  <c r="AY21" i="1"/>
  <c r="BG21" i="1"/>
  <c r="BF21" i="1" s="1"/>
  <c r="BF20" i="1"/>
  <c r="AV21" i="1"/>
  <c r="AV22" i="1" s="1"/>
  <c r="AU22" i="1" s="1"/>
  <c r="BD20" i="1"/>
  <c r="BD21" i="1" s="1"/>
  <c r="BC21" i="1" s="1"/>
  <c r="P23" i="1" l="1"/>
  <c r="S23" i="1" s="1"/>
  <c r="T23" i="1"/>
  <c r="BC20" i="1"/>
  <c r="BG22" i="1"/>
  <c r="BF22" i="1" s="1"/>
  <c r="AG22" i="1"/>
  <c r="AJ22" i="1" s="1"/>
  <c r="AK22" i="1"/>
  <c r="T22" i="1"/>
  <c r="P22" i="1"/>
  <c r="S22" i="1" s="1"/>
  <c r="AU21" i="1"/>
  <c r="BD22" i="1"/>
  <c r="BC22" i="1" s="1"/>
  <c r="W19" i="1" l="1"/>
  <c r="X19" i="1"/>
  <c r="D19" i="1"/>
  <c r="C19" i="1" s="1"/>
  <c r="AN19" i="1"/>
  <c r="AO19" i="1"/>
  <c r="F19" i="1" l="1"/>
  <c r="G19" i="1"/>
  <c r="AQ19" i="1"/>
  <c r="AR19" i="1"/>
  <c r="AT19" i="1"/>
  <c r="AV19" i="1" s="1"/>
  <c r="AU19" i="1" s="1"/>
  <c r="AX19" i="1"/>
  <c r="AZ19" i="1" s="1"/>
  <c r="AY19" i="1" s="1"/>
  <c r="BB19" i="1"/>
  <c r="BE19" i="1"/>
  <c r="P19" i="1"/>
  <c r="S19" i="1" s="1"/>
  <c r="Q19" i="1"/>
  <c r="T19" i="1" s="1"/>
  <c r="R19" i="1"/>
  <c r="J19" i="1"/>
  <c r="M19" i="1" s="1"/>
  <c r="K19" i="1"/>
  <c r="L19" i="1"/>
  <c r="N19" i="1"/>
  <c r="BC19" i="1" l="1"/>
  <c r="BD19" i="1"/>
  <c r="BG19" i="1"/>
  <c r="BF19" i="1" s="1"/>
  <c r="AD19" i="1" l="1"/>
  <c r="AE19" i="1"/>
  <c r="AG19" i="1"/>
  <c r="AJ19" i="1" s="1"/>
  <c r="AH19" i="1"/>
  <c r="AI19" i="1"/>
  <c r="AK19" i="1"/>
  <c r="C18" i="1" l="1"/>
  <c r="D18" i="1"/>
  <c r="F18" i="1"/>
  <c r="G18" i="1"/>
  <c r="K18" i="1"/>
  <c r="N18" i="1" s="1"/>
  <c r="L18" i="1"/>
  <c r="Q18" i="1"/>
  <c r="T18" i="1" s="1"/>
  <c r="R18" i="1"/>
  <c r="X18" i="1"/>
  <c r="W18" i="1" s="1"/>
  <c r="AE18" i="1"/>
  <c r="AD18" i="1" s="1"/>
  <c r="AG18" i="1"/>
  <c r="AJ18" i="1" s="1"/>
  <c r="AH18" i="1"/>
  <c r="AI18" i="1"/>
  <c r="AK18" i="1"/>
  <c r="AN18" i="1"/>
  <c r="AO18" i="1"/>
  <c r="AQ18" i="1"/>
  <c r="AR18" i="1"/>
  <c r="AT18" i="1"/>
  <c r="AU18" i="1"/>
  <c r="AV18" i="1"/>
  <c r="AX18" i="1"/>
  <c r="AY18" i="1"/>
  <c r="AZ18" i="1"/>
  <c r="BB18" i="1"/>
  <c r="BE18" i="1"/>
  <c r="BG18" i="1" s="1"/>
  <c r="BF18" i="1" s="1"/>
  <c r="P18" i="1" l="1"/>
  <c r="S18" i="1" s="1"/>
  <c r="J18" i="1"/>
  <c r="M18" i="1" s="1"/>
  <c r="BD18" i="1"/>
  <c r="BC18" i="1" s="1"/>
  <c r="X17" i="1" l="1"/>
  <c r="W17" i="1" s="1"/>
  <c r="AE17" i="1"/>
  <c r="AD17" i="1" s="1"/>
  <c r="AT17" i="1"/>
  <c r="AX17" i="1"/>
  <c r="BB17" i="1"/>
  <c r="BE17" i="1"/>
  <c r="L17" i="1" l="1"/>
  <c r="R17" i="1"/>
  <c r="AI17" i="1" l="1"/>
  <c r="L16" i="1" l="1"/>
  <c r="R16" i="1"/>
  <c r="AT16" i="1"/>
  <c r="AX16" i="1"/>
  <c r="BB16" i="1"/>
  <c r="BE16" i="1"/>
  <c r="AI16" i="1"/>
  <c r="L13" i="1" l="1"/>
  <c r="L14" i="1"/>
  <c r="L15" i="1"/>
  <c r="R13" i="1"/>
  <c r="R14" i="1"/>
  <c r="R15" i="1"/>
  <c r="AI13" i="1"/>
  <c r="AI14" i="1"/>
  <c r="AI15" i="1"/>
  <c r="AT13" i="1"/>
  <c r="AX13" i="1"/>
  <c r="BB13" i="1"/>
  <c r="BE13" i="1"/>
  <c r="AT14" i="1"/>
  <c r="AX14" i="1"/>
  <c r="BB14" i="1"/>
  <c r="BE14" i="1"/>
  <c r="AT15" i="1"/>
  <c r="AX15" i="1"/>
  <c r="BB15" i="1"/>
  <c r="BE15" i="1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CQ23" i="1"/>
  <c r="CQ24" i="1"/>
  <c r="CQ25" i="1"/>
  <c r="CQ26" i="1"/>
  <c r="CQ22" i="1" l="1"/>
  <c r="CQ21" i="1" l="1"/>
  <c r="CQ20" i="1" l="1"/>
  <c r="CQ19" i="1" l="1"/>
  <c r="CQ18" i="1" l="1"/>
  <c r="CQ17" i="1"/>
  <c r="CQ16" i="1"/>
  <c r="CQ15" i="1" l="1"/>
  <c r="CQ14" i="1" l="1"/>
  <c r="CQ13" i="1" l="1"/>
  <c r="AI12" i="1" l="1"/>
  <c r="AI11" i="1"/>
  <c r="K11" i="1" l="1"/>
  <c r="J11" i="1" s="1"/>
  <c r="M11" i="1" s="1"/>
  <c r="L11" i="1"/>
  <c r="L12" i="1"/>
  <c r="K12" i="1" l="1"/>
  <c r="K13" i="1" s="1"/>
  <c r="N11" i="1"/>
  <c r="N13" i="1" l="1"/>
  <c r="J13" i="1"/>
  <c r="M13" i="1" s="1"/>
  <c r="K14" i="1"/>
  <c r="N12" i="1"/>
  <c r="J12" i="1"/>
  <c r="M12" i="1" s="1"/>
  <c r="R12" i="1"/>
  <c r="AT12" i="1"/>
  <c r="AX12" i="1"/>
  <c r="BB12" i="1"/>
  <c r="BE12" i="1"/>
  <c r="N14" i="1" l="1"/>
  <c r="K15" i="1"/>
  <c r="J14" i="1"/>
  <c r="M14" i="1" s="1"/>
  <c r="CQ12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N15" i="1" l="1"/>
  <c r="K16" i="1"/>
  <c r="J15" i="1"/>
  <c r="M15" i="1" s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AE14" i="1" l="1"/>
  <c r="AD13" i="1"/>
  <c r="N16" i="1"/>
  <c r="K17" i="1"/>
  <c r="J16" i="1"/>
  <c r="M16" i="1" s="1"/>
  <c r="Q14" i="1"/>
  <c r="P13" i="1"/>
  <c r="S13" i="1" s="1"/>
  <c r="T13" i="1"/>
  <c r="X14" i="1"/>
  <c r="W13" i="1"/>
  <c r="W12" i="1"/>
  <c r="AD12" i="1"/>
  <c r="W11" i="1"/>
  <c r="AG11" i="1"/>
  <c r="AJ11" i="1" s="1"/>
  <c r="AH12" i="1"/>
  <c r="AH13" i="1" s="1"/>
  <c r="AD11" i="1"/>
  <c r="T11" i="1"/>
  <c r="P11" i="1"/>
  <c r="S11" i="1" s="1"/>
  <c r="AK13" i="1" l="1"/>
  <c r="AG13" i="1"/>
  <c r="AJ13" i="1" s="1"/>
  <c r="AH14" i="1"/>
  <c r="P14" i="1"/>
  <c r="S14" i="1" s="1"/>
  <c r="T14" i="1"/>
  <c r="Q15" i="1"/>
  <c r="J17" i="1"/>
  <c r="M17" i="1" s="1"/>
  <c r="N17" i="1"/>
  <c r="X15" i="1"/>
  <c r="W14" i="1"/>
  <c r="AE15" i="1"/>
  <c r="AD14" i="1"/>
  <c r="AK12" i="1"/>
  <c r="P12" i="1"/>
  <c r="S12" i="1" s="1"/>
  <c r="T12" i="1"/>
  <c r="AG12" i="1"/>
  <c r="AJ12" i="1" s="1"/>
  <c r="AG14" i="1" l="1"/>
  <c r="AJ14" i="1" s="1"/>
  <c r="AH15" i="1"/>
  <c r="AK14" i="1"/>
  <c r="AE16" i="1"/>
  <c r="AD16" i="1" s="1"/>
  <c r="AD15" i="1"/>
  <c r="Q16" i="1"/>
  <c r="T15" i="1"/>
  <c r="P15" i="1"/>
  <c r="S15" i="1" s="1"/>
  <c r="X16" i="1"/>
  <c r="W16" i="1" s="1"/>
  <c r="W15" i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Q17" i="1" l="1"/>
  <c r="T16" i="1"/>
  <c r="P16" i="1"/>
  <c r="S16" i="1" s="1"/>
  <c r="AH16" i="1"/>
  <c r="AK15" i="1"/>
  <c r="AG15" i="1"/>
  <c r="AJ15" i="1" s="1"/>
  <c r="AX11" i="1"/>
  <c r="AT11" i="1"/>
  <c r="AH17" i="1" l="1"/>
  <c r="AK16" i="1"/>
  <c r="AG16" i="1"/>
  <c r="AJ16" i="1" s="1"/>
  <c r="P17" i="1"/>
  <c r="S17" i="1" s="1"/>
  <c r="T17" i="1"/>
  <c r="CQ11" i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G17" i="1" l="1"/>
  <c r="AJ17" i="1" s="1"/>
  <c r="AK17" i="1"/>
  <c r="I7" i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D14" i="1" l="1"/>
  <c r="BC13" i="1"/>
  <c r="C13" i="1"/>
  <c r="D14" i="1"/>
  <c r="G14" i="1"/>
  <c r="F13" i="1"/>
  <c r="AU13" i="1"/>
  <c r="AV14" i="1"/>
  <c r="AO14" i="1"/>
  <c r="AN13" i="1"/>
  <c r="AQ13" i="1"/>
  <c r="AR14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R15" i="1" l="1"/>
  <c r="AQ14" i="1"/>
  <c r="D15" i="1"/>
  <c r="C14" i="1"/>
  <c r="BG14" i="1"/>
  <c r="BF13" i="1"/>
  <c r="AY13" i="1"/>
  <c r="AZ14" i="1"/>
  <c r="AV15" i="1"/>
  <c r="AU14" i="1"/>
  <c r="AO15" i="1"/>
  <c r="AN14" i="1"/>
  <c r="F14" i="1"/>
  <c r="G15" i="1"/>
  <c r="BD15" i="1"/>
  <c r="BC14" i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AZ15" i="1" l="1"/>
  <c r="AY14" i="1"/>
  <c r="BC15" i="1"/>
  <c r="BD16" i="1"/>
  <c r="AO16" i="1"/>
  <c r="AN15" i="1"/>
  <c r="D16" i="1"/>
  <c r="C15" i="1"/>
  <c r="F15" i="1"/>
  <c r="G16" i="1"/>
  <c r="AU15" i="1"/>
  <c r="AV16" i="1"/>
  <c r="BF14" i="1"/>
  <c r="BG15" i="1"/>
  <c r="AQ15" i="1"/>
  <c r="AR16" i="1"/>
  <c r="H74" i="12"/>
  <c r="K38" i="12"/>
  <c r="H72" i="12"/>
  <c r="I72" i="12" s="1"/>
  <c r="J72" i="12" s="1"/>
  <c r="U73" i="12"/>
  <c r="U74" i="12" s="1"/>
  <c r="V72" i="12"/>
  <c r="AU16" i="1" l="1"/>
  <c r="AV17" i="1"/>
  <c r="AU17" i="1" s="1"/>
  <c r="BD17" i="1"/>
  <c r="BC17" i="1" s="1"/>
  <c r="BC16" i="1"/>
  <c r="C16" i="1"/>
  <c r="D17" i="1"/>
  <c r="C17" i="1" s="1"/>
  <c r="AQ16" i="1"/>
  <c r="AR17" i="1"/>
  <c r="AQ17" i="1" s="1"/>
  <c r="BF15" i="1"/>
  <c r="BG16" i="1"/>
  <c r="G17" i="1"/>
  <c r="F17" i="1" s="1"/>
  <c r="F16" i="1"/>
  <c r="AO17" i="1"/>
  <c r="AN17" i="1" s="1"/>
  <c r="AN16" i="1"/>
  <c r="AY15" i="1"/>
  <c r="AZ16" i="1"/>
  <c r="I73" i="12"/>
  <c r="J73" i="12" s="1"/>
  <c r="V73" i="12"/>
  <c r="V74" i="12"/>
  <c r="U75" i="12"/>
  <c r="AY16" i="1" l="1"/>
  <c r="AZ17" i="1"/>
  <c r="AY17" i="1" s="1"/>
  <c r="BF16" i="1"/>
  <c r="BG17" i="1"/>
  <c r="BF17" i="1" s="1"/>
  <c r="I74" i="12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<sst xmlns="http://schemas.openxmlformats.org/spreadsheetml/2006/main" count="637" uniqueCount="127">
  <si>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</si>
  <si>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</si>
  <si>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</si>
  <si>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</si>
  <si>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</si>
  <si>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</si>
  <si>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</si>
  <si>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</si>
  <si>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</si>
  <si>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</si>
  <si>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</si>
  <si>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</si>
  <si>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</si>
  <si>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</si>
  <si>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</si>
  <si>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</si>
  <si>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</si>
  <si>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</si>
  <si>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</si>
  <si>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</si>
  <si>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</si>
  <si>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</si>
  <si>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</si>
  <si>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</si>
  <si>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</si>
  <si>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</si>
  <si>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</si>
  <si>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</si>
  <si>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</si>
  <si>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</si>
  <si>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</si>
  <si>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</si>
  <si>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</si>
  <si>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</si>
  <si>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</si>
  <si>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</si>
  <si>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</si>
  <si>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</si>
  <si>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</si>
  <si>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</si>
  <si>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</si>
  <si>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</si>
  <si>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</si>
  <si>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</si>
  <si>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</si>
  <si>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</si>
  <si>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</si>
  <si>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</si>
  <si>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</si>
  <si>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</si>
  <si>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</si>
  <si>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</si>
  <si>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</si>
  <si>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</si>
  <si>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</si>
  <si>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</si>
  <si>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</si>
  <si>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</si>
  <si>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</si>
  <si>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</si>
  <si>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</si>
  <si>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</si>
  <si>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</si>
  <si>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</si>
  <si>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</si>
  <si>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</si>
  <si>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</si>
  <si>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</si>
  <si>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</si>
  <si>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</si>
  <si>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</si>
  <si>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</si>
  <si>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</si>
  <si>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</si>
  <si>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</si>
  <si>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</si>
  <si>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</si>
  <si>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</si>
  <si>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</si>
  <si>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</si>
  <si>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</si>
  <si>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</si>
  <si>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</si>
  <si>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</si>
  <si>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</si>
  <si>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</si>
  <si>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</si>
  <si>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</si>
  <si>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</si>
  <si>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</si>
  <si>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</si>
  <si>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</si>
  <si>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</si>
  <si>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</si>
  <si>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</si>
  <si>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</si>
  <si>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</si>
  <si>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</si>
  <si>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</si>
  <si>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</si>
  <si>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</si>
  <si>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</si>
  <si>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</si>
  <si>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</si>
  <si>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</si>
  <si>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</si>
  <si>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</si>
  <si>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</si>
  <si>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</si>
  <si>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</si>
  <si>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</si>
  <si>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</si>
  <si>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</si>
  <si>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</si>
  <si>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</si>
  <si>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</si>
  <si>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</si>
  <si>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</si>
  <si>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</si>
  <si>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</si>
  <si>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</si>
  <si>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(19,07%)</t>
  </si>
  <si>
    <t>prom . PCR (19,07%)</t>
  </si>
  <si>
    <t>Acum. PCR (19,07%)</t>
  </si>
  <si>
    <t>Argentina</t>
  </si>
  <si>
    <t>Ecuador</t>
  </si>
  <si>
    <t>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</si>
</sst>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9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3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" fontId="178" fillId="65" borderId="25" xfId="0" quotePrefix="1" applyNumberFormat="1" applyFont="1" applyFill="1" applyBorder="1" applyAlignment="1">
      <alignment horizont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9" fillId="28" borderId="5" xfId="0" applyNumberFormat="1" applyFont="1" applyFill="1" applyBorder="1" applyAlignment="1">
      <alignment horizontal="center" vertic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343.14156129032256</c:v>
                </c:pt>
                <c:pt idx="1">
                  <c:v>340.98671999999999</c:v>
                </c:pt>
                <c:pt idx="2">
                  <c:v>343.98265053763447</c:v>
                </c:pt>
                <c:pt idx="3">
                  <c:v>335.4169208602151</c:v>
                </c:pt>
                <c:pt idx="4">
                  <c:v>324.54683</c:v>
                </c:pt>
                <c:pt idx="5">
                  <c:v>337.84684881720432</c:v>
                </c:pt>
                <c:pt idx="6">
                  <c:v>329.9823987096774</c:v>
                </c:pt>
                <c:pt idx="7">
                  <c:v>325.76310967741938</c:v>
                </c:pt>
                <c:pt idx="8">
                  <c:v>329.15689634408602</c:v>
                </c:pt>
                <c:pt idx="9">
                  <c:v>324.36820731182797</c:v>
                </c:pt>
                <c:pt idx="10">
                  <c:v>314.34545935483868</c:v>
                </c:pt>
                <c:pt idx="11">
                  <c:v>318.4840249462365</c:v>
                </c:pt>
                <c:pt idx="12">
                  <c:v>317.96359978494627</c:v>
                </c:pt>
                <c:pt idx="13">
                  <c:v>319.49336236559134</c:v>
                </c:pt>
                <c:pt idx="14">
                  <c:v>328.50966580645161</c:v>
                </c:pt>
                <c:pt idx="15">
                  <c:v>304.27666838709678</c:v>
                </c:pt>
                <c:pt idx="16">
                  <c:v>318.87273978494619</c:v>
                </c:pt>
                <c:pt idx="17">
                  <c:v>315.81114161290321</c:v>
                </c:pt>
                <c:pt idx="18">
                  <c:v>318.51901010752692</c:v>
                </c:pt>
                <c:pt idx="19">
                  <c:v>332.17433483870968</c:v>
                </c:pt>
                <c:pt idx="20">
                  <c:v>320.37403290322578</c:v>
                </c:pt>
                <c:pt idx="21">
                  <c:v>330.53553430107524</c:v>
                </c:pt>
                <c:pt idx="22">
                  <c:v>331.08390473118277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173.30500000000001</c:v>
                </c:pt>
                <c:pt idx="1">
                  <c:v>165.86</c:v>
                </c:pt>
                <c:pt idx="2">
                  <c:v>170.12299999999999</c:v>
                </c:pt>
                <c:pt idx="3">
                  <c:v>169.85400000000001</c:v>
                </c:pt>
                <c:pt idx="4">
                  <c:v>170.10400000000001</c:v>
                </c:pt>
                <c:pt idx="5">
                  <c:v>166.84100000000001</c:v>
                </c:pt>
                <c:pt idx="6">
                  <c:v>163.57599999999999</c:v>
                </c:pt>
                <c:pt idx="7">
                  <c:v>172.375</c:v>
                </c:pt>
                <c:pt idx="8">
                  <c:v>173.376</c:v>
                </c:pt>
                <c:pt idx="9">
                  <c:v>172.68100000000001</c:v>
                </c:pt>
                <c:pt idx="10">
                  <c:v>176.256</c:v>
                </c:pt>
                <c:pt idx="11">
                  <c:v>173.095</c:v>
                </c:pt>
                <c:pt idx="12">
                  <c:v>160.315</c:v>
                </c:pt>
                <c:pt idx="13">
                  <c:v>165.29499999999999</c:v>
                </c:pt>
                <c:pt idx="14">
                  <c:v>171.958</c:v>
                </c:pt>
                <c:pt idx="15">
                  <c:v>166.953</c:v>
                </c:pt>
                <c:pt idx="16">
                  <c:v>172.51300000000001</c:v>
                </c:pt>
                <c:pt idx="17">
                  <c:v>119.224</c:v>
                </c:pt>
                <c:pt idx="18">
                  <c:v>165.791</c:v>
                </c:pt>
                <c:pt idx="19">
                  <c:v>164.208</c:v>
                </c:pt>
                <c:pt idx="20">
                  <c:v>166.446</c:v>
                </c:pt>
                <c:pt idx="21">
                  <c:v>168.77699999999999</c:v>
                </c:pt>
                <c:pt idx="22">
                  <c:v>166.75800000000001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143.00648387096774</c:v>
                </c:pt>
                <c:pt idx="1">
                  <c:v>142.71227999999999</c:v>
                </c:pt>
                <c:pt idx="2">
                  <c:v>145.61977204301076</c:v>
                </c:pt>
                <c:pt idx="3">
                  <c:v>147.36827913978496</c:v>
                </c:pt>
                <c:pt idx="4">
                  <c:v>142.51502967741934</c:v>
                </c:pt>
                <c:pt idx="5">
                  <c:v>144.31479956989247</c:v>
                </c:pt>
                <c:pt idx="6">
                  <c:v>144.84860129032259</c:v>
                </c:pt>
                <c:pt idx="7">
                  <c:v>142.80589032258064</c:v>
                </c:pt>
                <c:pt idx="8">
                  <c:v>143.704103655914</c:v>
                </c:pt>
                <c:pt idx="9">
                  <c:v>147.77949591397848</c:v>
                </c:pt>
                <c:pt idx="10">
                  <c:v>149.2215406451613</c:v>
                </c:pt>
                <c:pt idx="11">
                  <c:v>147.97897505376346</c:v>
                </c:pt>
                <c:pt idx="12">
                  <c:v>147.33373247311829</c:v>
                </c:pt>
                <c:pt idx="13">
                  <c:v>144.15432473118281</c:v>
                </c:pt>
                <c:pt idx="14">
                  <c:v>147.3493341935484</c:v>
                </c:pt>
                <c:pt idx="15">
                  <c:v>129.48233161290324</c:v>
                </c:pt>
                <c:pt idx="16">
                  <c:v>145.03826021505378</c:v>
                </c:pt>
                <c:pt idx="17">
                  <c:v>148.27051591397847</c:v>
                </c:pt>
                <c:pt idx="18">
                  <c:v>137.73720440860214</c:v>
                </c:pt>
                <c:pt idx="19">
                  <c:v>132.10812053763442</c:v>
                </c:pt>
                <c:pt idx="20">
                  <c:v>140.57296709677419</c:v>
                </c:pt>
                <c:pt idx="21">
                  <c:v>136.49746569892474</c:v>
                </c:pt>
                <c:pt idx="22">
                  <c:v>141.93109526881722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0.68495483870967744</c:v>
                </c:pt>
                <c:pt idx="1">
                  <c:v>0</c:v>
                </c:pt>
                <c:pt idx="2">
                  <c:v>1.0925774193548385</c:v>
                </c:pt>
                <c:pt idx="3">
                  <c:v>1.9618</c:v>
                </c:pt>
                <c:pt idx="4">
                  <c:v>3.6211403225806453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0.19729677419354838</c:v>
                </c:pt>
                <c:pt idx="10">
                  <c:v>0</c:v>
                </c:pt>
                <c:pt idx="11">
                  <c:v>0</c:v>
                </c:pt>
                <c:pt idx="12">
                  <c:v>0.2996677419354839</c:v>
                </c:pt>
                <c:pt idx="13">
                  <c:v>7.6312903225806444E-2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7.2883424731182798</c:v>
                </c:pt>
                <c:pt idx="18">
                  <c:v>2.9617854838709676</c:v>
                </c:pt>
                <c:pt idx="19">
                  <c:v>6.7544623655913974E-2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234.60699999999997</c:v>
                </c:pt>
                <c:pt idx="1">
                  <c:v>234.0976</c:v>
                </c:pt>
                <c:pt idx="2">
                  <c:v>233.47499999999997</c:v>
                </c:pt>
                <c:pt idx="3">
                  <c:v>232.76749999999998</c:v>
                </c:pt>
                <c:pt idx="4">
                  <c:v>233.16370000000001</c:v>
                </c:pt>
                <c:pt idx="5">
                  <c:v>232.42789999999997</c:v>
                </c:pt>
                <c:pt idx="6">
                  <c:v>232.82409999999999</c:v>
                </c:pt>
                <c:pt idx="7">
                  <c:v>232.88069999999993</c:v>
                </c:pt>
                <c:pt idx="8">
                  <c:v>232.9939</c:v>
                </c:pt>
                <c:pt idx="9">
                  <c:v>233.13539999999998</c:v>
                </c:pt>
                <c:pt idx="10">
                  <c:v>233.19199999999998</c:v>
                </c:pt>
                <c:pt idx="11">
                  <c:v>233.0788</c:v>
                </c:pt>
                <c:pt idx="12">
                  <c:v>231.86189999999996</c:v>
                </c:pt>
                <c:pt idx="13">
                  <c:v>232.08829999999998</c:v>
                </c:pt>
                <c:pt idx="14">
                  <c:v>232.42789999999997</c:v>
                </c:pt>
                <c:pt idx="15">
                  <c:v>232.39959999999996</c:v>
                </c:pt>
                <c:pt idx="16">
                  <c:v>231.52229999999997</c:v>
                </c:pt>
                <c:pt idx="17">
                  <c:v>231.35249999999999</c:v>
                </c:pt>
                <c:pt idx="18">
                  <c:v>231.12609999999995</c:v>
                </c:pt>
                <c:pt idx="19">
                  <c:v>230.61669999999995</c:v>
                </c:pt>
                <c:pt idx="20">
                  <c:v>230.58839999999998</c:v>
                </c:pt>
                <c:pt idx="21">
                  <c:v>230.39029999999997</c:v>
                </c:pt>
                <c:pt idx="22">
                  <c:v>228.8338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1258.98</c:v>
                      </c:pt>
                      <c:pt idx="6">
                        <c:v>1200.8800000000001</c:v>
                      </c:pt>
                      <c:pt idx="7">
                        <c:v>1210.5699999999997</c:v>
                      </c:pt>
                      <c:pt idx="8">
                        <c:v>1164.4999999999998</c:v>
                      </c:pt>
                      <c:pt idx="9">
                        <c:v>1236.4699999999998</c:v>
                      </c:pt>
                      <c:pt idx="10">
                        <c:v>1227.6200000000001</c:v>
                      </c:pt>
                      <c:pt idx="11">
                        <c:v>1252.07</c:v>
                      </c:pt>
                      <c:pt idx="12">
                        <c:v>1221.3499999999999</c:v>
                      </c:pt>
                      <c:pt idx="13">
                        <c:v>1227.1299999999999</c:v>
                      </c:pt>
                      <c:pt idx="14">
                        <c:v>1299.29</c:v>
                      </c:pt>
                      <c:pt idx="15">
                        <c:v>1239.05</c:v>
                      </c:pt>
                      <c:pt idx="16">
                        <c:v>1212.04</c:v>
                      </c:pt>
                      <c:pt idx="17">
                        <c:v>1073.9599999999998</c:v>
                      </c:pt>
                      <c:pt idx="18">
                        <c:v>1214.1799999999998</c:v>
                      </c:pt>
                      <c:pt idx="19">
                        <c:v>1225.8599999999999</c:v>
                      </c:pt>
                      <c:pt idx="20">
                        <c:v>1194.67</c:v>
                      </c:pt>
                      <c:pt idx="21">
                        <c:v>1233.7099999999998</c:v>
                      </c:pt>
                      <c:pt idx="22">
                        <c:v>1220.4599999999998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1090.9731276832567</c:v>
                      </c:pt>
                      <c:pt idx="1">
                        <c:v>1089.9252663380507</c:v>
                      </c:pt>
                      <c:pt idx="2">
                        <c:v>1089.0952456670377</c:v>
                      </c:pt>
                      <c:pt idx="3">
                        <c:v>1088.2811257751632</c:v>
                      </c:pt>
                      <c:pt idx="4">
                        <c:v>1068.8678645253617</c:v>
                      </c:pt>
                      <c:pt idx="5">
                        <c:v>1048.586420734616</c:v>
                      </c:pt>
                      <c:pt idx="6">
                        <c:v>1063.2946414374305</c:v>
                      </c:pt>
                      <c:pt idx="7">
                        <c:v>1081.0144697090159</c:v>
                      </c:pt>
                      <c:pt idx="8">
                        <c:v>999.7487676896169</c:v>
                      </c:pt>
                      <c:pt idx="9">
                        <c:v>1062.5727460645571</c:v>
                      </c:pt>
                      <c:pt idx="10">
                        <c:v>1079.7869295595485</c:v>
                      </c:pt>
                      <c:pt idx="11">
                        <c:v>1080.314835426936</c:v>
                      </c:pt>
                      <c:pt idx="12">
                        <c:v>1081.2672920973127</c:v>
                      </c:pt>
                      <c:pt idx="13">
                        <c:v>1082.5934170774369</c:v>
                      </c:pt>
                      <c:pt idx="14">
                        <c:v>1076.2855779933218</c:v>
                      </c:pt>
                      <c:pt idx="15">
                        <c:v>1078.2970265543013</c:v>
                      </c:pt>
                      <c:pt idx="16">
                        <c:v>1084.0276673557005</c:v>
                      </c:pt>
                      <c:pt idx="17">
                        <c:v>1109.2192717443156</c:v>
                      </c:pt>
                      <c:pt idx="18">
                        <c:v>1104.2073461599618</c:v>
                      </c:pt>
                      <c:pt idx="19">
                        <c:v>1079.4307521068533</c:v>
                      </c:pt>
                      <c:pt idx="20">
                        <c:v>1080.3498171410399</c:v>
                      </c:pt>
                      <c:pt idx="21">
                        <c:v>1079.6803943393229</c:v>
                      </c:pt>
                      <c:pt idx="22">
                        <c:v>1078.8599141357927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  <c:pt idx="5">
                  <c:v>658.6</c:v>
                </c:pt>
                <c:pt idx="6">
                  <c:v>621.44000000000005</c:v>
                </c:pt>
                <c:pt idx="7">
                  <c:v>628.16999999999996</c:v>
                </c:pt>
                <c:pt idx="8">
                  <c:v>587.64</c:v>
                </c:pt>
                <c:pt idx="9">
                  <c:v>633.02</c:v>
                </c:pt>
                <c:pt idx="10">
                  <c:v>637.01</c:v>
                </c:pt>
                <c:pt idx="11">
                  <c:v>659.75</c:v>
                </c:pt>
                <c:pt idx="12">
                  <c:v>636.96</c:v>
                </c:pt>
                <c:pt idx="13">
                  <c:v>637.29999999999995</c:v>
                </c:pt>
                <c:pt idx="14">
                  <c:v>640.85</c:v>
                </c:pt>
                <c:pt idx="15">
                  <c:v>639.79999999999995</c:v>
                </c:pt>
                <c:pt idx="16">
                  <c:v>624.41</c:v>
                </c:pt>
                <c:pt idx="17">
                  <c:v>573.5</c:v>
                </c:pt>
                <c:pt idx="18">
                  <c:v>626.53</c:v>
                </c:pt>
                <c:pt idx="19">
                  <c:v>645.80999999999995</c:v>
                </c:pt>
                <c:pt idx="20">
                  <c:v>597.41999999999996</c:v>
                </c:pt>
                <c:pt idx="21">
                  <c:v>649.16</c:v>
                </c:pt>
                <c:pt idx="22">
                  <c:v>624.87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318.86</c:v>
                </c:pt>
                <c:pt idx="1">
                  <c:v>322.91000000000003</c:v>
                </c:pt>
                <c:pt idx="2">
                  <c:v>319.72000000000003</c:v>
                </c:pt>
                <c:pt idx="3">
                  <c:v>310.89999999999998</c:v>
                </c:pt>
                <c:pt idx="4">
                  <c:v>314.04000000000002</c:v>
                </c:pt>
                <c:pt idx="5">
                  <c:v>316.54000000000002</c:v>
                </c:pt>
                <c:pt idx="6">
                  <c:v>319.41000000000003</c:v>
                </c:pt>
                <c:pt idx="7">
                  <c:v>317.85000000000002</c:v>
                </c:pt>
                <c:pt idx="8">
                  <c:v>320.27</c:v>
                </c:pt>
                <c:pt idx="9">
                  <c:v>318.08999999999997</c:v>
                </c:pt>
                <c:pt idx="10">
                  <c:v>316.63</c:v>
                </c:pt>
                <c:pt idx="11">
                  <c:v>316.10000000000002</c:v>
                </c:pt>
                <c:pt idx="12">
                  <c:v>314.13</c:v>
                </c:pt>
                <c:pt idx="13">
                  <c:v>316.19</c:v>
                </c:pt>
                <c:pt idx="14">
                  <c:v>310.55</c:v>
                </c:pt>
                <c:pt idx="15">
                  <c:v>320.01</c:v>
                </c:pt>
                <c:pt idx="16">
                  <c:v>311.95999999999998</c:v>
                </c:pt>
                <c:pt idx="17">
                  <c:v>227.31</c:v>
                </c:pt>
                <c:pt idx="18">
                  <c:v>312.33</c:v>
                </c:pt>
                <c:pt idx="19">
                  <c:v>305.24</c:v>
                </c:pt>
                <c:pt idx="20">
                  <c:v>319.08</c:v>
                </c:pt>
                <c:pt idx="21">
                  <c:v>307.74</c:v>
                </c:pt>
                <c:pt idx="22">
                  <c:v>308.33999999999997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116.73</c:v>
                </c:pt>
                <c:pt idx="1">
                  <c:v>119.93</c:v>
                </c:pt>
                <c:pt idx="2">
                  <c:v>106.39</c:v>
                </c:pt>
                <c:pt idx="3">
                  <c:v>120.41</c:v>
                </c:pt>
                <c:pt idx="4">
                  <c:v>79.010000000000005</c:v>
                </c:pt>
                <c:pt idx="5">
                  <c:v>109.84</c:v>
                </c:pt>
                <c:pt idx="6">
                  <c:v>85.43</c:v>
                </c:pt>
                <c:pt idx="7">
                  <c:v>90.85</c:v>
                </c:pt>
                <c:pt idx="8">
                  <c:v>83.09</c:v>
                </c:pt>
                <c:pt idx="9">
                  <c:v>112.06</c:v>
                </c:pt>
                <c:pt idx="10">
                  <c:v>100.78</c:v>
                </c:pt>
                <c:pt idx="11">
                  <c:v>103.32</c:v>
                </c:pt>
                <c:pt idx="12">
                  <c:v>98.36</c:v>
                </c:pt>
                <c:pt idx="13">
                  <c:v>101.04</c:v>
                </c:pt>
                <c:pt idx="14">
                  <c:v>175.59</c:v>
                </c:pt>
                <c:pt idx="15">
                  <c:v>107.34</c:v>
                </c:pt>
                <c:pt idx="16">
                  <c:v>103.27</c:v>
                </c:pt>
                <c:pt idx="17">
                  <c:v>101.85</c:v>
                </c:pt>
                <c:pt idx="18">
                  <c:v>104.02</c:v>
                </c:pt>
                <c:pt idx="19">
                  <c:v>104.41</c:v>
                </c:pt>
                <c:pt idx="20">
                  <c:v>110.17</c:v>
                </c:pt>
                <c:pt idx="21">
                  <c:v>105.61</c:v>
                </c:pt>
                <c:pt idx="22">
                  <c:v>118.35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  <c:pt idx="5">
                  <c:v>174</c:v>
                </c:pt>
                <c:pt idx="6">
                  <c:v>174.6</c:v>
                </c:pt>
                <c:pt idx="7">
                  <c:v>173.7</c:v>
                </c:pt>
                <c:pt idx="8">
                  <c:v>173.5</c:v>
                </c:pt>
                <c:pt idx="9">
                  <c:v>173.3</c:v>
                </c:pt>
                <c:pt idx="10">
                  <c:v>173.2</c:v>
                </c:pt>
                <c:pt idx="11">
                  <c:v>172.9</c:v>
                </c:pt>
                <c:pt idx="12">
                  <c:v>171.9</c:v>
                </c:pt>
                <c:pt idx="13">
                  <c:v>172.6</c:v>
                </c:pt>
                <c:pt idx="14">
                  <c:v>172.3</c:v>
                </c:pt>
                <c:pt idx="15">
                  <c:v>171.9</c:v>
                </c:pt>
                <c:pt idx="16">
                  <c:v>172.4</c:v>
                </c:pt>
                <c:pt idx="17">
                  <c:v>171.3</c:v>
                </c:pt>
                <c:pt idx="18">
                  <c:v>171.3</c:v>
                </c:pt>
                <c:pt idx="19">
                  <c:v>170.4</c:v>
                </c:pt>
                <c:pt idx="20">
                  <c:v>168</c:v>
                </c:pt>
                <c:pt idx="21">
                  <c:v>171.2</c:v>
                </c:pt>
                <c:pt idx="22">
                  <c:v>168.9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1090.9731276832567</c:v>
                </c:pt>
                <c:pt idx="1">
                  <c:v>1089.9252663380507</c:v>
                </c:pt>
                <c:pt idx="2">
                  <c:v>1089.0952456670377</c:v>
                </c:pt>
                <c:pt idx="3">
                  <c:v>1088.2811257751632</c:v>
                </c:pt>
                <c:pt idx="4">
                  <c:v>1068.8678645253617</c:v>
                </c:pt>
                <c:pt idx="5">
                  <c:v>1048.586420734616</c:v>
                </c:pt>
                <c:pt idx="6">
                  <c:v>1063.2946414374305</c:v>
                </c:pt>
                <c:pt idx="7">
                  <c:v>1081.0144697090159</c:v>
                </c:pt>
                <c:pt idx="8">
                  <c:v>999.7487676896169</c:v>
                </c:pt>
                <c:pt idx="9">
                  <c:v>1062.5727460645571</c:v>
                </c:pt>
                <c:pt idx="10">
                  <c:v>1079.7869295595485</c:v>
                </c:pt>
                <c:pt idx="11">
                  <c:v>1080.314835426936</c:v>
                </c:pt>
                <c:pt idx="12">
                  <c:v>1081.2672920973127</c:v>
                </c:pt>
                <c:pt idx="13">
                  <c:v>1082.5934170774369</c:v>
                </c:pt>
                <c:pt idx="14">
                  <c:v>1076.2855779933218</c:v>
                </c:pt>
                <c:pt idx="15">
                  <c:v>1078.2970265543013</c:v>
                </c:pt>
                <c:pt idx="16">
                  <c:v>1084.0276673557005</c:v>
                </c:pt>
                <c:pt idx="17">
                  <c:v>1109.2192717443156</c:v>
                </c:pt>
                <c:pt idx="18">
                  <c:v>1104.2073461599618</c:v>
                </c:pt>
                <c:pt idx="19">
                  <c:v>1079.4307521068533</c:v>
                </c:pt>
                <c:pt idx="20">
                  <c:v>1080.3498171410399</c:v>
                </c:pt>
                <c:pt idx="21">
                  <c:v>1079.6803943393229</c:v>
                </c:pt>
                <c:pt idx="22">
                  <c:v>1078.8599141357927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11.181427889966608</c:v>
                </c:pt>
                <c:pt idx="1">
                  <c:v>12.356495468277945</c:v>
                </c:pt>
                <c:pt idx="2">
                  <c:v>10.909524566703769</c:v>
                </c:pt>
                <c:pt idx="3">
                  <c:v>11.119414851327717</c:v>
                </c:pt>
                <c:pt idx="4">
                  <c:v>11.599618381300685</c:v>
                </c:pt>
                <c:pt idx="5">
                  <c:v>11.661631419939578</c:v>
                </c:pt>
                <c:pt idx="6">
                  <c:v>13.130863412307203</c:v>
                </c:pt>
                <c:pt idx="7">
                  <c:v>11.499443472730164</c:v>
                </c:pt>
                <c:pt idx="8">
                  <c:v>11.357926538400383</c:v>
                </c:pt>
                <c:pt idx="9">
                  <c:v>11.111464461758626</c:v>
                </c:pt>
                <c:pt idx="10">
                  <c:v>11.610748926697408</c:v>
                </c:pt>
                <c:pt idx="11">
                  <c:v>11.97487676896168</c:v>
                </c:pt>
                <c:pt idx="12">
                  <c:v>11.314994434727302</c:v>
                </c:pt>
                <c:pt idx="13">
                  <c:v>12.156145651136907</c:v>
                </c:pt>
                <c:pt idx="14">
                  <c:v>12.547304817936078</c:v>
                </c:pt>
                <c:pt idx="15">
                  <c:v>12.157735729050723</c:v>
                </c:pt>
                <c:pt idx="16">
                  <c:v>12.270631260931786</c:v>
                </c:pt>
                <c:pt idx="17">
                  <c:v>12.774685959612022</c:v>
                </c:pt>
                <c:pt idx="18">
                  <c:v>13.003657179201781</c:v>
                </c:pt>
                <c:pt idx="19">
                  <c:v>12.439179519796472</c:v>
                </c:pt>
                <c:pt idx="20">
                  <c:v>12.542534584194625</c:v>
                </c:pt>
                <c:pt idx="21">
                  <c:v>12.660200349817142</c:v>
                </c:pt>
                <c:pt idx="22">
                  <c:v>12.173636508188903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1258.98</c:v>
                      </c:pt>
                      <c:pt idx="6">
                        <c:v>1200.8800000000001</c:v>
                      </c:pt>
                      <c:pt idx="7">
                        <c:v>1210.5699999999997</c:v>
                      </c:pt>
                      <c:pt idx="8">
                        <c:v>1164.4999999999998</c:v>
                      </c:pt>
                      <c:pt idx="9">
                        <c:v>1236.4699999999998</c:v>
                      </c:pt>
                      <c:pt idx="10">
                        <c:v>1227.6200000000001</c:v>
                      </c:pt>
                      <c:pt idx="11">
                        <c:v>1252.07</c:v>
                      </c:pt>
                      <c:pt idx="12">
                        <c:v>1221.3499999999999</c:v>
                      </c:pt>
                      <c:pt idx="13">
                        <c:v>1227.1299999999999</c:v>
                      </c:pt>
                      <c:pt idx="14">
                        <c:v>1299.29</c:v>
                      </c:pt>
                      <c:pt idx="15">
                        <c:v>1239.05</c:v>
                      </c:pt>
                      <c:pt idx="16">
                        <c:v>1212.04</c:v>
                      </c:pt>
                      <c:pt idx="17">
                        <c:v>1073.9599999999998</c:v>
                      </c:pt>
                      <c:pt idx="18">
                        <c:v>1214.1799999999998</c:v>
                      </c:pt>
                      <c:pt idx="19">
                        <c:v>1225.8599999999999</c:v>
                      </c:pt>
                      <c:pt idx="20">
                        <c:v>1194.67</c:v>
                      </c:pt>
                      <c:pt idx="21">
                        <c:v>1233.7099999999998</c:v>
                      </c:pt>
                      <c:pt idx="22">
                        <c:v>1220.4599999999998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  <c:pt idx="5">
                  <c:v>658.6</c:v>
                </c:pt>
                <c:pt idx="6">
                  <c:v>621.44000000000005</c:v>
                </c:pt>
                <c:pt idx="7">
                  <c:v>628.16999999999996</c:v>
                </c:pt>
                <c:pt idx="8">
                  <c:v>587.64</c:v>
                </c:pt>
                <c:pt idx="9">
                  <c:v>633.02</c:v>
                </c:pt>
                <c:pt idx="10">
                  <c:v>637.01</c:v>
                </c:pt>
                <c:pt idx="11">
                  <c:v>659.75</c:v>
                </c:pt>
                <c:pt idx="12">
                  <c:v>636.96</c:v>
                </c:pt>
                <c:pt idx="13">
                  <c:v>637.29999999999995</c:v>
                </c:pt>
                <c:pt idx="14">
                  <c:v>640.85</c:v>
                </c:pt>
                <c:pt idx="15">
                  <c:v>639.79999999999995</c:v>
                </c:pt>
                <c:pt idx="16">
                  <c:v>624.41</c:v>
                </c:pt>
                <c:pt idx="17">
                  <c:v>573.5</c:v>
                </c:pt>
                <c:pt idx="18">
                  <c:v>626.53</c:v>
                </c:pt>
                <c:pt idx="19">
                  <c:v>645.80999999999995</c:v>
                </c:pt>
                <c:pt idx="20">
                  <c:v>597.41999999999996</c:v>
                </c:pt>
                <c:pt idx="21">
                  <c:v>649.16</c:v>
                </c:pt>
                <c:pt idx="22">
                  <c:v>624.87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  <c:pt idx="5">
                  <c:v>174</c:v>
                </c:pt>
                <c:pt idx="6">
                  <c:v>174.6</c:v>
                </c:pt>
                <c:pt idx="7">
                  <c:v>173.7</c:v>
                </c:pt>
                <c:pt idx="8">
                  <c:v>173.5</c:v>
                </c:pt>
                <c:pt idx="9">
                  <c:v>173.3</c:v>
                </c:pt>
                <c:pt idx="10">
                  <c:v>173.2</c:v>
                </c:pt>
                <c:pt idx="11">
                  <c:v>172.9</c:v>
                </c:pt>
                <c:pt idx="12">
                  <c:v>171.9</c:v>
                </c:pt>
                <c:pt idx="13">
                  <c:v>172.6</c:v>
                </c:pt>
                <c:pt idx="14">
                  <c:v>172.3</c:v>
                </c:pt>
                <c:pt idx="15">
                  <c:v>171.9</c:v>
                </c:pt>
                <c:pt idx="16">
                  <c:v>172.4</c:v>
                </c:pt>
                <c:pt idx="17">
                  <c:v>171.3</c:v>
                </c:pt>
                <c:pt idx="18">
                  <c:v>171.3</c:v>
                </c:pt>
                <c:pt idx="19">
                  <c:v>170.4</c:v>
                </c:pt>
                <c:pt idx="20">
                  <c:v>168</c:v>
                </c:pt>
                <c:pt idx="21">
                  <c:v>171.2</c:v>
                </c:pt>
                <c:pt idx="22">
                  <c:v>168.9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H28" activePane="bottomRight" state="frozen"/>
      <selection activeCell="N48" sqref="N48"/>
      <selection pane="topRight" activeCell="N48" sqref="N48"/>
      <selection pane="bottomLeft" activeCell="N48" sqref="N48"/>
      <selection pane="bottomRight" activeCell="V33" sqref="V33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17" t="s">
        <v>31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261"/>
      <c r="AQ1" s="261"/>
      <c r="AR1" s="261"/>
      <c r="AS1" s="17"/>
      <c r="AT1" s="318" t="s">
        <v>32</v>
      </c>
      <c r="AU1" s="318"/>
      <c r="AV1" s="318"/>
      <c r="AW1" s="318"/>
      <c r="AX1" s="318"/>
      <c r="AY1" s="318"/>
      <c r="AZ1" s="318"/>
      <c r="BA1" s="62"/>
      <c r="BB1" s="323" t="s">
        <v>48</v>
      </c>
      <c r="BC1" s="323"/>
      <c r="BD1" s="323"/>
      <c r="BE1" s="323"/>
      <c r="BF1" s="323"/>
      <c r="BG1" s="324"/>
      <c r="BU1" s="63"/>
      <c r="BZ1" s="269"/>
    </row>
    <row r="2" spans="1:95" s="60" customFormat="1" ht="21" customHeight="1" thickBot="1" x14ac:dyDescent="0.4">
      <c r="A2" s="313" t="s">
        <v>29</v>
      </c>
      <c r="B2" s="314"/>
      <c r="C2" s="314"/>
      <c r="D2" s="314"/>
      <c r="E2" s="314"/>
      <c r="F2" s="314"/>
      <c r="G2" s="314"/>
      <c r="H2" s="17"/>
      <c r="I2" s="319" t="s">
        <v>29</v>
      </c>
      <c r="J2" s="320"/>
      <c r="K2" s="320"/>
      <c r="L2" s="320"/>
      <c r="M2" s="320"/>
      <c r="N2" s="320"/>
      <c r="O2" s="319" t="s">
        <v>29</v>
      </c>
      <c r="P2" s="320"/>
      <c r="Q2" s="320"/>
      <c r="R2" s="320"/>
      <c r="S2" s="320"/>
      <c r="T2" s="320"/>
      <c r="U2" s="17"/>
      <c r="V2" s="321" t="s">
        <v>18</v>
      </c>
      <c r="W2" s="322"/>
      <c r="X2" s="322"/>
      <c r="Y2" s="17"/>
      <c r="Z2" s="176"/>
      <c r="AA2" s="176"/>
      <c r="AB2" s="176"/>
      <c r="AC2" s="314" t="s">
        <v>29</v>
      </c>
      <c r="AD2" s="314"/>
      <c r="AE2" s="314"/>
      <c r="AF2" s="314"/>
      <c r="AG2" s="314"/>
      <c r="AH2" s="314"/>
      <c r="AI2" s="314"/>
      <c r="AJ2" s="314"/>
      <c r="AK2" s="314"/>
      <c r="AL2" s="17"/>
      <c r="AM2" s="24"/>
      <c r="AN2" s="24"/>
      <c r="AO2" s="24"/>
      <c r="AP2" s="24"/>
      <c r="AQ2" s="24"/>
      <c r="AR2" s="24"/>
      <c r="AS2" s="17"/>
      <c r="AT2" s="315" t="s">
        <v>18</v>
      </c>
      <c r="AU2" s="315"/>
      <c r="AV2" s="315"/>
      <c r="AW2" s="315"/>
      <c r="AX2" s="315"/>
      <c r="AY2" s="315"/>
      <c r="AZ2" s="316"/>
      <c r="BA2" s="57"/>
      <c r="BB2" s="315" t="s">
        <v>18</v>
      </c>
      <c r="BC2" s="315"/>
      <c r="BD2" s="315"/>
      <c r="BE2" s="315"/>
      <c r="BF2" s="315"/>
      <c r="BG2" s="316"/>
      <c r="BH2" s="58"/>
      <c r="BI2" s="304" t="s">
        <v>117</v>
      </c>
      <c r="BJ2" s="305"/>
      <c r="BK2" s="305"/>
      <c r="BL2" s="305"/>
      <c r="BM2" s="305"/>
      <c r="BN2" s="305"/>
      <c r="BO2" s="305"/>
      <c r="BP2" s="305"/>
      <c r="BQ2" s="305"/>
      <c r="BR2" s="305"/>
      <c r="BS2" s="305"/>
      <c r="BT2" s="306"/>
      <c r="BU2" s="59"/>
      <c r="BV2" s="301" t="s">
        <v>119</v>
      </c>
      <c r="BW2" s="302"/>
      <c r="BX2" s="302"/>
      <c r="BY2" s="302"/>
      <c r="BZ2" s="302"/>
      <c r="CA2" s="302"/>
      <c r="CB2" s="303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91" t="s">
        <v>91</v>
      </c>
      <c r="B4" s="371"/>
      <c r="C4" s="371"/>
      <c r="D4" s="371"/>
      <c r="E4" s="371"/>
      <c r="F4" s="371"/>
      <c r="G4" s="371"/>
      <c r="H4" s="34"/>
      <c r="I4" s="370" t="s">
        <v>92</v>
      </c>
      <c r="J4" s="371"/>
      <c r="K4" s="371"/>
      <c r="L4" s="371"/>
      <c r="M4" s="371"/>
      <c r="N4" s="371"/>
      <c r="O4" s="372"/>
      <c r="P4" s="372"/>
      <c r="Q4" s="372"/>
      <c r="R4" s="372"/>
      <c r="S4" s="372"/>
      <c r="T4" s="372"/>
      <c r="U4" s="34"/>
      <c r="V4" s="394" t="s">
        <v>26</v>
      </c>
      <c r="W4" s="395"/>
      <c r="X4" s="395"/>
      <c r="Y4" s="34"/>
      <c r="Z4" s="293" t="s">
        <v>36</v>
      </c>
      <c r="AA4" s="293"/>
      <c r="AB4" s="293"/>
      <c r="AC4" s="392" t="s">
        <v>93</v>
      </c>
      <c r="AD4" s="392"/>
      <c r="AE4" s="392"/>
      <c r="AF4" s="392"/>
      <c r="AG4" s="392"/>
      <c r="AH4" s="392"/>
      <c r="AI4" s="392"/>
      <c r="AJ4" s="392"/>
      <c r="AK4" s="393"/>
      <c r="AL4" s="17"/>
      <c r="AM4" s="392" t="s">
        <v>94</v>
      </c>
      <c r="AN4" s="392"/>
      <c r="AO4" s="392"/>
      <c r="AP4" s="392"/>
      <c r="AQ4" s="392"/>
      <c r="AR4" s="392"/>
      <c r="AS4" s="17"/>
      <c r="AT4" s="298"/>
      <c r="AU4" s="299"/>
      <c r="AV4" s="300"/>
      <c r="AW4" s="174"/>
      <c r="AX4" s="290"/>
      <c r="AY4" s="291"/>
      <c r="AZ4" s="292"/>
      <c r="BA4" s="175"/>
      <c r="BB4" s="298"/>
      <c r="BC4" s="299"/>
      <c r="BD4" s="299"/>
      <c r="BE4" s="299"/>
      <c r="BF4" s="299"/>
      <c r="BG4" s="300"/>
      <c r="BH4" s="3"/>
      <c r="BI4" s="189"/>
      <c r="BJ4" s="419"/>
      <c r="BK4" s="420"/>
      <c r="BL4" s="420"/>
      <c r="BM4" s="420"/>
      <c r="BN4" s="420"/>
      <c r="BO4" s="420"/>
      <c r="BP4" s="190"/>
      <c r="BQ4" s="364"/>
      <c r="BR4" s="365"/>
      <c r="BS4" s="366"/>
      <c r="BT4" s="69"/>
      <c r="BU4" s="15"/>
      <c r="BV4" s="307"/>
      <c r="BW4" s="308"/>
      <c r="BX4" s="309"/>
      <c r="BY4" s="206"/>
      <c r="BZ4" s="310"/>
      <c r="CA4" s="311"/>
      <c r="CB4" s="312"/>
      <c r="CN4" s="298"/>
      <c r="CO4" s="300"/>
      <c r="CP4" s="3"/>
      <c r="CQ4" s="279"/>
    </row>
    <row r="5" spans="1:95" ht="12.75" customHeight="1" x14ac:dyDescent="0.35">
      <c r="A5" s="35"/>
      <c r="B5" s="374" t="s">
        <v>42</v>
      </c>
      <c r="C5" s="374"/>
      <c r="D5" s="374"/>
      <c r="E5" s="374"/>
      <c r="F5" s="374"/>
      <c r="G5" s="374"/>
      <c r="H5" s="34"/>
      <c r="I5" s="373" t="s">
        <v>42</v>
      </c>
      <c r="J5" s="374"/>
      <c r="K5" s="374"/>
      <c r="L5" s="374"/>
      <c r="M5" s="374"/>
      <c r="N5" s="374"/>
      <c r="O5" s="375"/>
      <c r="P5" s="375"/>
      <c r="Q5" s="375"/>
      <c r="R5" s="375"/>
      <c r="S5" s="375"/>
      <c r="T5" s="375"/>
      <c r="U5" s="34"/>
      <c r="V5" s="373" t="s">
        <v>43</v>
      </c>
      <c r="W5" s="374"/>
      <c r="X5" s="374"/>
      <c r="Y5" s="34"/>
      <c r="Z5" s="289" t="s">
        <v>44</v>
      </c>
      <c r="AA5" s="289"/>
      <c r="AB5" s="289"/>
      <c r="AC5" s="297" t="s">
        <v>42</v>
      </c>
      <c r="AD5" s="297"/>
      <c r="AE5" s="297"/>
      <c r="AF5" s="297"/>
      <c r="AG5" s="297"/>
      <c r="AH5" s="297"/>
      <c r="AI5" s="297"/>
      <c r="AJ5" s="297"/>
      <c r="AK5" s="297"/>
      <c r="AL5" s="17"/>
      <c r="AM5" s="374" t="s">
        <v>42</v>
      </c>
      <c r="AN5" s="374"/>
      <c r="AO5" s="374"/>
      <c r="AP5" s="374"/>
      <c r="AQ5" s="374"/>
      <c r="AR5" s="374"/>
      <c r="AS5" s="17"/>
      <c r="AT5" s="294" t="s">
        <v>30</v>
      </c>
      <c r="AU5" s="295"/>
      <c r="AV5" s="296"/>
      <c r="AW5" s="248"/>
      <c r="AX5" s="286" t="s">
        <v>40</v>
      </c>
      <c r="AY5" s="287"/>
      <c r="AZ5" s="288"/>
      <c r="BA5" s="249"/>
      <c r="BB5" s="294" t="s">
        <v>49</v>
      </c>
      <c r="BC5" s="295"/>
      <c r="BD5" s="295"/>
      <c r="BE5" s="295"/>
      <c r="BF5" s="295"/>
      <c r="BG5" s="296"/>
      <c r="BH5" s="3"/>
      <c r="BI5" s="115" t="s">
        <v>45</v>
      </c>
      <c r="BJ5" s="414" t="s">
        <v>19</v>
      </c>
      <c r="BK5" s="415"/>
      <c r="BL5" s="415"/>
      <c r="BM5" s="415"/>
      <c r="BN5" s="415"/>
      <c r="BO5" s="415"/>
      <c r="BP5" s="191"/>
      <c r="BQ5" s="359" t="s">
        <v>20</v>
      </c>
      <c r="BR5" s="360"/>
      <c r="BS5" s="361"/>
      <c r="BT5" s="70"/>
      <c r="BU5" s="15"/>
      <c r="BV5" s="416" t="s">
        <v>34</v>
      </c>
      <c r="BW5" s="417"/>
      <c r="BX5" s="418"/>
      <c r="BY5" s="207"/>
      <c r="BZ5" s="411" t="s">
        <v>35</v>
      </c>
      <c r="CA5" s="412"/>
      <c r="CB5" s="413"/>
      <c r="CN5" s="294" t="s">
        <v>124</v>
      </c>
      <c r="CO5" s="296"/>
      <c r="CP5" s="3"/>
      <c r="CQ5" s="280" t="s">
        <v>125</v>
      </c>
    </row>
    <row r="6" spans="1:95" ht="11.25" customHeight="1" x14ac:dyDescent="0.35">
      <c r="A6" s="36"/>
      <c r="B6" s="386" t="s">
        <v>41</v>
      </c>
      <c r="C6" s="386"/>
      <c r="D6" s="386"/>
      <c r="E6" s="386"/>
      <c r="F6" s="386"/>
      <c r="G6" s="386"/>
      <c r="H6" s="16"/>
      <c r="I6" s="376" t="s">
        <v>109</v>
      </c>
      <c r="J6" s="377"/>
      <c r="K6" s="377"/>
      <c r="L6" s="377"/>
      <c r="M6" s="377"/>
      <c r="N6" s="377"/>
      <c r="O6" s="378"/>
      <c r="P6" s="378"/>
      <c r="Q6" s="378"/>
      <c r="R6" s="378"/>
      <c r="S6" s="378"/>
      <c r="T6" s="378"/>
      <c r="U6" s="16"/>
      <c r="V6" s="376" t="s">
        <v>37</v>
      </c>
      <c r="W6" s="377"/>
      <c r="X6" s="377"/>
      <c r="Y6" s="34"/>
      <c r="Z6" s="390" t="s">
        <v>38</v>
      </c>
      <c r="AA6" s="390"/>
      <c r="AB6" s="390"/>
      <c r="AC6" s="386" t="s">
        <v>41</v>
      </c>
      <c r="AD6" s="386"/>
      <c r="AE6" s="386"/>
      <c r="AF6" s="386"/>
      <c r="AG6" s="386"/>
      <c r="AH6" s="386"/>
      <c r="AI6" s="386"/>
      <c r="AJ6" s="386"/>
      <c r="AK6" s="386"/>
      <c r="AL6" s="17"/>
      <c r="AM6" s="386" t="s">
        <v>37</v>
      </c>
      <c r="AN6" s="386"/>
      <c r="AO6" s="386"/>
      <c r="AP6" s="386"/>
      <c r="AQ6" s="386"/>
      <c r="AR6" s="386"/>
      <c r="AS6" s="17"/>
      <c r="AT6" s="387"/>
      <c r="AU6" s="388"/>
      <c r="AV6" s="389"/>
      <c r="AW6" s="248"/>
      <c r="AX6" s="265"/>
      <c r="AY6" s="266" t="s">
        <v>39</v>
      </c>
      <c r="AZ6" s="267"/>
      <c r="BA6" s="249"/>
      <c r="BB6" s="387"/>
      <c r="BC6" s="388"/>
      <c r="BD6" s="388"/>
      <c r="BE6" s="388"/>
      <c r="BF6" s="388"/>
      <c r="BG6" s="389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387"/>
      <c r="CO6" s="389"/>
      <c r="CP6" s="3"/>
      <c r="CQ6" s="275"/>
    </row>
    <row r="7" spans="1:95" ht="18.75" customHeight="1" x14ac:dyDescent="0.4">
      <c r="A7" s="37"/>
      <c r="B7" s="397" t="s">
        <v>126</v>
      </c>
      <c r="C7" s="398"/>
      <c r="D7" s="398"/>
      <c r="E7" s="398"/>
      <c r="F7" s="398"/>
      <c r="G7" s="398"/>
      <c r="H7" s="255"/>
      <c r="I7" s="379" t="str">
        <f>B7</f>
        <v>Septiembre 2021</v>
      </c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1"/>
      <c r="U7" s="255"/>
      <c r="V7" s="379" t="str">
        <f>B7</f>
        <v>Septiembre 2021</v>
      </c>
      <c r="W7" s="409"/>
      <c r="X7" s="410"/>
      <c r="Y7" s="255"/>
      <c r="Z7" s="256" t="str">
        <f>V7</f>
        <v>Septiembre 2021</v>
      </c>
      <c r="AA7" s="257"/>
      <c r="AB7" s="258"/>
      <c r="AC7" s="399" t="str">
        <f>B7</f>
        <v>Septiembre 2021</v>
      </c>
      <c r="AD7" s="400"/>
      <c r="AE7" s="400"/>
      <c r="AF7" s="400"/>
      <c r="AG7" s="400"/>
      <c r="AH7" s="400"/>
      <c r="AI7" s="400"/>
      <c r="AJ7" s="400"/>
      <c r="AK7" s="400"/>
      <c r="AL7" s="259"/>
      <c r="AM7" s="397" t="str">
        <f>V7</f>
        <v>Septiembre 2021</v>
      </c>
      <c r="AN7" s="398"/>
      <c r="AO7" s="398"/>
      <c r="AP7" s="398"/>
      <c r="AQ7" s="398"/>
      <c r="AR7" s="398"/>
      <c r="AS7" s="259"/>
      <c r="AT7" s="384" t="str">
        <f>V7</f>
        <v>Septiembre 2021</v>
      </c>
      <c r="AU7" s="385"/>
      <c r="AV7" s="385"/>
      <c r="AW7" s="255"/>
      <c r="AX7" s="406" t="str">
        <f>AT7</f>
        <v>Septiembre 2021</v>
      </c>
      <c r="AY7" s="407"/>
      <c r="AZ7" s="408"/>
      <c r="BA7" s="260"/>
      <c r="BB7" s="281" t="str">
        <f>AM7</f>
        <v>Septiembre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384" t="str">
        <f>+BB7</f>
        <v>Septiembre 2021</v>
      </c>
      <c r="CO7" s="385"/>
      <c r="CQ7" s="277" t="str">
        <f>+CN7</f>
        <v>Septiembre 2021</v>
      </c>
    </row>
    <row r="8" spans="1:95" ht="15.75" customHeight="1" x14ac:dyDescent="0.35">
      <c r="A8" s="38"/>
      <c r="B8" s="340" t="s">
        <v>28</v>
      </c>
      <c r="C8" s="341"/>
      <c r="D8" s="346"/>
      <c r="E8" s="382" t="s">
        <v>90</v>
      </c>
      <c r="F8" s="383"/>
      <c r="G8" s="383"/>
      <c r="H8" s="39"/>
      <c r="I8" s="382" t="s">
        <v>107</v>
      </c>
      <c r="J8" s="383"/>
      <c r="K8" s="383"/>
      <c r="L8" s="383"/>
      <c r="M8" s="383"/>
      <c r="N8" s="383"/>
      <c r="O8" s="382" t="s">
        <v>90</v>
      </c>
      <c r="P8" s="383"/>
      <c r="Q8" s="383"/>
      <c r="R8" s="383"/>
      <c r="S8" s="383"/>
      <c r="T8" s="383"/>
      <c r="U8" s="39"/>
      <c r="V8" s="340" t="s">
        <v>2</v>
      </c>
      <c r="W8" s="341"/>
      <c r="X8" s="342"/>
      <c r="Y8" s="39"/>
      <c r="Z8" s="337" t="s">
        <v>2</v>
      </c>
      <c r="AA8" s="338"/>
      <c r="AB8" s="339"/>
      <c r="AC8" s="340" t="s">
        <v>2</v>
      </c>
      <c r="AD8" s="341"/>
      <c r="AE8" s="346"/>
      <c r="AF8" s="347" t="s">
        <v>46</v>
      </c>
      <c r="AG8" s="348"/>
      <c r="AH8" s="348"/>
      <c r="AI8" s="348"/>
      <c r="AJ8" s="348"/>
      <c r="AK8" s="348"/>
      <c r="AL8" s="17"/>
      <c r="AM8" s="340" t="s">
        <v>2</v>
      </c>
      <c r="AN8" s="341"/>
      <c r="AO8" s="342"/>
      <c r="AP8" s="262" t="s">
        <v>46</v>
      </c>
      <c r="AQ8" s="263"/>
      <c r="AR8" s="264"/>
      <c r="AS8" s="17"/>
      <c r="AT8" s="340" t="s">
        <v>2</v>
      </c>
      <c r="AU8" s="341"/>
      <c r="AV8" s="342"/>
      <c r="AW8" s="2"/>
      <c r="AX8" s="340" t="s">
        <v>2</v>
      </c>
      <c r="AY8" s="341"/>
      <c r="AZ8" s="342"/>
      <c r="BA8" s="39"/>
      <c r="BB8" s="340" t="s">
        <v>2</v>
      </c>
      <c r="BC8" s="341"/>
      <c r="BD8" s="342"/>
      <c r="BE8" s="343" t="s">
        <v>47</v>
      </c>
      <c r="BF8" s="344"/>
      <c r="BG8" s="345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677.75</v>
      </c>
      <c r="C11" s="47">
        <f t="shared" ref="C11:C12" si="5">IF(ISBLANK(B11),"",D11/$A11)</f>
        <v>677.75</v>
      </c>
      <c r="D11" s="163">
        <f>B11</f>
        <v>677.75</v>
      </c>
      <c r="E11" s="49">
        <v>343141.56129032257</v>
      </c>
      <c r="F11" s="50">
        <f t="shared" ref="F11:F12" si="6">IF(ISBLANK(E11),"",G11/$A11)</f>
        <v>343141.56129032257</v>
      </c>
      <c r="G11" s="163">
        <f>E11</f>
        <v>343141.56129032257</v>
      </c>
      <c r="H11" s="168"/>
      <c r="I11" s="49">
        <v>40172.229032258067</v>
      </c>
      <c r="J11" s="50">
        <f t="shared" ref="J11" si="7">IF(ISBLANK(I11),"",K11/$A11)</f>
        <v>40172.229032258067</v>
      </c>
      <c r="K11" s="163">
        <f>I11</f>
        <v>40172.229032258067</v>
      </c>
      <c r="L11" s="50">
        <f t="shared" ref="L11:L12" si="8">IF(ISBLANK(I11),"",I11*0.5)</f>
        <v>20086.114516129033</v>
      </c>
      <c r="M11" s="50">
        <f t="shared" ref="M11:M12" si="9">IFERROR(J11*0.5,"")</f>
        <v>20086.114516129033</v>
      </c>
      <c r="N11" s="50">
        <f t="shared" ref="N11:N12" si="10">K11*0.5</f>
        <v>20086.114516129033</v>
      </c>
      <c r="O11" s="49">
        <v>684.95483870967746</v>
      </c>
      <c r="P11" s="50">
        <f t="shared" ref="P11" si="11">IF(ISBLANK(O11),"",Q11/$A11)</f>
        <v>684.95483870967746</v>
      </c>
      <c r="Q11" s="163">
        <f>O11</f>
        <v>684.95483870967746</v>
      </c>
      <c r="R11" s="50">
        <f t="shared" ref="R11:R12" si="12">IF(ISBLANK(O11),"",O11*0.5)</f>
        <v>342.47741935483873</v>
      </c>
      <c r="S11" s="50">
        <f t="shared" ref="S11:S12" si="13">IFERROR(P11*0.5,"")</f>
        <v>342.47741935483873</v>
      </c>
      <c r="T11" s="50">
        <f t="shared" ref="T11:T12" si="14">Q11*0.5</f>
        <v>342.47741935483873</v>
      </c>
      <c r="U11" s="168"/>
      <c r="V11" s="49">
        <v>151</v>
      </c>
      <c r="W11" s="47">
        <f t="shared" ref="W11:W12" si="15">IF(ISBLANK(V11),"",X11/$A11)</f>
        <v>151</v>
      </c>
      <c r="X11" s="163">
        <f>V11</f>
        <v>151</v>
      </c>
      <c r="Y11" s="169"/>
      <c r="Z11" s="170"/>
      <c r="AA11" s="171"/>
      <c r="AB11" s="172">
        <f>AA11</f>
        <v>0</v>
      </c>
      <c r="AC11" s="49">
        <v>318.86</v>
      </c>
      <c r="AD11" s="50">
        <f t="shared" ref="AD11" si="16">IF(ISBLANK(AC11),"",AE11/$A11)</f>
        <v>318.86</v>
      </c>
      <c r="AE11" s="163">
        <f>AC11</f>
        <v>318.86</v>
      </c>
      <c r="AF11" s="49">
        <v>173305</v>
      </c>
      <c r="AG11" s="50">
        <f t="shared" ref="AG11" si="17">IF(ISBLANK(AF11),"",AH11/$A11)</f>
        <v>173305</v>
      </c>
      <c r="AH11" s="51">
        <f>AF11</f>
        <v>173305</v>
      </c>
      <c r="AI11" s="50">
        <f>IF(AF11*0.1907=0,"",AF11*0.1907)</f>
        <v>33049.263500000001</v>
      </c>
      <c r="AJ11" s="50">
        <f>IFERROR(AG11*0.1907,"")</f>
        <v>33049.263500000001</v>
      </c>
      <c r="AK11" s="50">
        <f>AH11*0.1907</f>
        <v>33049.263500000001</v>
      </c>
      <c r="AL11" s="17"/>
      <c r="AM11" s="49">
        <v>116.73</v>
      </c>
      <c r="AN11" s="47">
        <f t="shared" ref="AN11:AN12" si="18">IF(ISBLANK(AM11),"",AO11/$A11)</f>
        <v>116.73</v>
      </c>
      <c r="AO11" s="163">
        <f>AM11</f>
        <v>116.73</v>
      </c>
      <c r="AP11" s="49">
        <v>143006.48387096773</v>
      </c>
      <c r="AQ11" s="50">
        <f t="shared" ref="AQ11" si="19">IF(ISBLANK(AP11),"",AR11/$A11)</f>
        <v>143006.48387096773</v>
      </c>
      <c r="AR11" s="51">
        <f>AP11</f>
        <v>143006.48387096773</v>
      </c>
      <c r="AS11" s="17"/>
      <c r="AT11" s="47">
        <f>borrador!G9/6.289</f>
        <v>708.508506916839</v>
      </c>
      <c r="AU11" s="47">
        <f t="shared" ref="AU11" si="20">IF(ISBLANK(AT11),"",AV11/$A11)</f>
        <v>708.508506916839</v>
      </c>
      <c r="AV11" s="51">
        <f>AT11</f>
        <v>708.508506916839</v>
      </c>
      <c r="AW11" s="2"/>
      <c r="AX11" s="51">
        <f>borrador!H9/6.289</f>
        <v>382.46462076641762</v>
      </c>
      <c r="AY11" s="51">
        <f t="shared" ref="AY11" si="21">IF(ISBLANK(AX11),"",AZ11/$A11)</f>
        <v>382.46462076641762</v>
      </c>
      <c r="AZ11" s="51">
        <f>AX11</f>
        <v>382.46462076641762</v>
      </c>
      <c r="BA11" s="2"/>
      <c r="BB11" s="47">
        <f>borrador!E9/6.289</f>
        <v>11.181427889966608</v>
      </c>
      <c r="BC11" s="47">
        <f t="shared" ref="BC11" si="22">IF(ISBLANK(BB11),"",BD11/$A11)</f>
        <v>11.181427889966608</v>
      </c>
      <c r="BD11" s="48">
        <f>BB11</f>
        <v>11.181427889966608</v>
      </c>
      <c r="BE11" s="49">
        <f>borrador!F9*0.283*100</f>
        <v>234.60699999999997</v>
      </c>
      <c r="BF11" s="50">
        <f t="shared" ref="BF11" si="23">IF(ISBLANK(BE11),"",BG11/A11)</f>
        <v>234.60699999999997</v>
      </c>
      <c r="BG11" s="237">
        <f>BE11</f>
        <v>234.60699999999997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1264.3400000000001</v>
      </c>
      <c r="CO11" s="284">
        <f t="shared" ref="CO11:CO41" si="25">(E11+O11+AF11+AP11)/1000</f>
        <v>660.13800000000003</v>
      </c>
      <c r="CQ11" s="284">
        <f t="shared" ref="CQ11:CQ41" si="26">+AT11+AX11</f>
        <v>1090.9731276832567</v>
      </c>
    </row>
    <row r="12" spans="1:95" ht="15" customHeight="1" thickBot="1" x14ac:dyDescent="0.4">
      <c r="A12" s="243">
        <v>2</v>
      </c>
      <c r="B12" s="49">
        <v>744.03</v>
      </c>
      <c r="C12" s="47">
        <f t="shared" si="5"/>
        <v>710.89</v>
      </c>
      <c r="D12" s="163">
        <f t="shared" ref="D12" si="27">B12+D11</f>
        <v>1421.78</v>
      </c>
      <c r="E12" s="49">
        <v>340986.72</v>
      </c>
      <c r="F12" s="50">
        <f t="shared" si="6"/>
        <v>342064.14064516127</v>
      </c>
      <c r="G12" s="163">
        <f t="shared" ref="G12" si="28">E12+G11</f>
        <v>684128.28129032254</v>
      </c>
      <c r="H12" s="168"/>
      <c r="I12" s="49">
        <v>41571.919354838712</v>
      </c>
      <c r="J12" s="50">
        <f t="shared" ref="J12" si="29">IF(ISBLANK(I12),"",K12/$A12)</f>
        <v>40872.074193548389</v>
      </c>
      <c r="K12" s="163">
        <f t="shared" ref="K12" si="30">I12+K11</f>
        <v>81744.148387096779</v>
      </c>
      <c r="L12" s="50">
        <f t="shared" si="8"/>
        <v>20785.959677419356</v>
      </c>
      <c r="M12" s="50">
        <f t="shared" si="9"/>
        <v>20436.037096774195</v>
      </c>
      <c r="N12" s="50">
        <f t="shared" si="10"/>
        <v>40872.074193548389</v>
      </c>
      <c r="O12" s="49">
        <v>0</v>
      </c>
      <c r="P12" s="50">
        <f t="shared" ref="P12" si="31">IF(ISBLANK(O12),"",Q12/$A12)</f>
        <v>342.47741935483873</v>
      </c>
      <c r="Q12" s="163">
        <f t="shared" ref="Q12" si="32">O12+Q11</f>
        <v>684.95483870967746</v>
      </c>
      <c r="R12" s="50">
        <f t="shared" si="12"/>
        <v>0</v>
      </c>
      <c r="S12" s="50">
        <f t="shared" si="13"/>
        <v>171.23870967741937</v>
      </c>
      <c r="T12" s="50">
        <f t="shared" si="14"/>
        <v>342.47741935483873</v>
      </c>
      <c r="U12" s="168"/>
      <c r="V12" s="49">
        <v>168.6</v>
      </c>
      <c r="W12" s="47">
        <f t="shared" si="15"/>
        <v>159.80000000000001</v>
      </c>
      <c r="X12" s="163">
        <f t="shared" ref="X12" si="33">V12+X11</f>
        <v>319.60000000000002</v>
      </c>
      <c r="Y12" s="169"/>
      <c r="Z12" s="170"/>
      <c r="AA12" s="171"/>
      <c r="AB12" s="172"/>
      <c r="AC12" s="49">
        <v>322.91000000000003</v>
      </c>
      <c r="AD12" s="50">
        <f t="shared" ref="AD12" si="34">IF(ISBLANK(AC12),"",AE12/$A12)</f>
        <v>320.88499999999999</v>
      </c>
      <c r="AE12" s="163">
        <f t="shared" ref="AE12" si="35">AC12+AE11</f>
        <v>641.77</v>
      </c>
      <c r="AF12" s="49">
        <v>165860</v>
      </c>
      <c r="AG12" s="50">
        <f t="shared" ref="AG12" si="36">IF(ISBLANK(AF12),"",AH12/$A12)</f>
        <v>169582.5</v>
      </c>
      <c r="AH12" s="51">
        <f t="shared" ref="AH12" si="37">AF12+AH11</f>
        <v>339165</v>
      </c>
      <c r="AI12" s="50">
        <f>IF(AF12*0.1907=0,"",AF12*0.1907)</f>
        <v>31629.502</v>
      </c>
      <c r="AJ12" s="50">
        <f>IFERROR(AG12*0.1907,"")</f>
        <v>32339.382750000001</v>
      </c>
      <c r="AK12" s="50">
        <f>AH12*0.1907</f>
        <v>64678.765500000001</v>
      </c>
      <c r="AL12" s="17"/>
      <c r="AM12" s="49">
        <v>119.93</v>
      </c>
      <c r="AN12" s="47">
        <f t="shared" si="18"/>
        <v>118.33000000000001</v>
      </c>
      <c r="AO12" s="163">
        <f t="shared" ref="AO12" si="38">AM12+AO11</f>
        <v>236.66000000000003</v>
      </c>
      <c r="AP12" s="49">
        <v>142712.28</v>
      </c>
      <c r="AQ12" s="50">
        <f t="shared" ref="AQ12" si="39">IF(ISBLANK(AP12),"",AR12/$A12)</f>
        <v>142859.38193548386</v>
      </c>
      <c r="AR12" s="51">
        <f t="shared" ref="AR12" si="40">AP12+AR11</f>
        <v>285718.76387096773</v>
      </c>
      <c r="AS12" s="17"/>
      <c r="AT12" s="47">
        <f>borrador!G10/6.289</f>
        <v>707.63714422006683</v>
      </c>
      <c r="AU12" s="47">
        <f t="shared" ref="AU12" si="41">IF(ISBLANK(AT12),"",AV12/$A12)</f>
        <v>708.07282556845291</v>
      </c>
      <c r="AV12" s="51">
        <f t="shared" ref="AV12" si="42">AT12+AV11</f>
        <v>1416.1456511369058</v>
      </c>
      <c r="AW12" s="2"/>
      <c r="AX12" s="51">
        <f>borrador!H10/6.289</f>
        <v>382.28812211798379</v>
      </c>
      <c r="AY12" s="51">
        <f t="shared" ref="AY12" si="43">IF(ISBLANK(AX12),"",AZ12/$A12)</f>
        <v>382.37637144220071</v>
      </c>
      <c r="AZ12" s="51">
        <f t="shared" ref="AZ12" si="44">AX12+AZ11</f>
        <v>764.75274288440141</v>
      </c>
      <c r="BA12" s="2"/>
      <c r="BB12" s="47">
        <f>borrador!E10/6.289</f>
        <v>12.356495468277945</v>
      </c>
      <c r="BC12" s="47">
        <f t="shared" ref="BC12" si="45">IF(ISBLANK(BB12),"",BD12/$A12)</f>
        <v>11.768961679122278</v>
      </c>
      <c r="BD12" s="48">
        <f t="shared" ref="BD12" si="46">BB12+BD11</f>
        <v>23.537923358244555</v>
      </c>
      <c r="BE12" s="49">
        <f>borrador!F10*0.283*100</f>
        <v>234.0976</v>
      </c>
      <c r="BF12" s="50">
        <f t="shared" ref="BF12" si="47">IF(ISBLANK(BE12),"",BG12/A12)</f>
        <v>234.35229999999999</v>
      </c>
      <c r="BG12" s="237">
        <f t="shared" ref="BG12" si="48">BE12+BG11</f>
        <v>468.70459999999997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1355.47</v>
      </c>
      <c r="CO12" s="47">
        <f t="shared" si="25"/>
        <v>649.55899999999997</v>
      </c>
      <c r="CQ12" s="47">
        <f t="shared" si="26"/>
        <v>1089.9252663380507</v>
      </c>
    </row>
    <row r="13" spans="1:95" ht="15" customHeight="1" thickBot="1" x14ac:dyDescent="0.4">
      <c r="A13" s="244">
        <v>3</v>
      </c>
      <c r="B13" s="49">
        <v>702.38</v>
      </c>
      <c r="C13" s="47">
        <f t="shared" ref="C13:C15" si="49">IF(ISBLANK(B13),"",D13/$A13)</f>
        <v>708.05333333333328</v>
      </c>
      <c r="D13" s="163">
        <f t="shared" ref="D13:D15" si="50">B13+D12</f>
        <v>2124.16</v>
      </c>
      <c r="E13" s="49">
        <v>343982.65053763444</v>
      </c>
      <c r="F13" s="50">
        <f t="shared" ref="F13:F15" si="51">IF(ISBLANK(E13),"",G13/$A13)</f>
        <v>342703.64394265233</v>
      </c>
      <c r="G13" s="163">
        <f t="shared" ref="G13:G15" si="52">E13+G12</f>
        <v>1028110.931827957</v>
      </c>
      <c r="H13" s="168"/>
      <c r="I13" s="49">
        <v>42668.219354838708</v>
      </c>
      <c r="J13" s="50">
        <f t="shared" ref="J13:J15" si="53">IF(ISBLANK(I13),"",K13/$A13)</f>
        <v>41470.789247311826</v>
      </c>
      <c r="K13" s="163">
        <f t="shared" ref="K13:K15" si="54">I13+K12</f>
        <v>124412.36774193548</v>
      </c>
      <c r="L13" s="50">
        <f t="shared" ref="L13:L15" si="55">IF(ISBLANK(I13),"",I13*0.5)</f>
        <v>21334.109677419354</v>
      </c>
      <c r="M13" s="50">
        <f t="shared" ref="M13:M15" si="56">IFERROR(J13*0.5,"")</f>
        <v>20735.394623655913</v>
      </c>
      <c r="N13" s="50">
        <f t="shared" ref="N13:N15" si="57">K13*0.5</f>
        <v>62206.183870967739</v>
      </c>
      <c r="O13" s="49">
        <v>1092.5774193548386</v>
      </c>
      <c r="P13" s="50">
        <f t="shared" ref="P13:P15" si="58">IF(ISBLANK(O13),"",Q13/$A13)</f>
        <v>592.51075268817203</v>
      </c>
      <c r="Q13" s="163">
        <f t="shared" ref="Q13:Q15" si="59">O13+Q12</f>
        <v>1777.5322580645161</v>
      </c>
      <c r="R13" s="50">
        <f t="shared" ref="R13:R15" si="60">IF(ISBLANK(O13),"",O13*0.5)</f>
        <v>546.28870967741932</v>
      </c>
      <c r="S13" s="50">
        <f t="shared" ref="S13:S15" si="61">IFERROR(P13*0.5,"")</f>
        <v>296.25537634408602</v>
      </c>
      <c r="T13" s="50">
        <f t="shared" ref="T13:T15" si="62">Q13*0.5</f>
        <v>888.76612903225805</v>
      </c>
      <c r="U13" s="168"/>
      <c r="V13" s="49">
        <v>164.6</v>
      </c>
      <c r="W13" s="47">
        <f t="shared" ref="W13:W15" si="63">IF(ISBLANK(V13),"",X13/$A13)</f>
        <v>161.4</v>
      </c>
      <c r="X13" s="163">
        <f t="shared" ref="X13:X15" si="64">V13+X12</f>
        <v>484.20000000000005</v>
      </c>
      <c r="Y13" s="169"/>
      <c r="Z13" s="170"/>
      <c r="AA13" s="171"/>
      <c r="AB13" s="172"/>
      <c r="AC13" s="49">
        <v>319.72000000000003</v>
      </c>
      <c r="AD13" s="50">
        <f t="shared" ref="AD13:AD15" si="65">IF(ISBLANK(AC13),"",AE13/$A13)</f>
        <v>320.49666666666667</v>
      </c>
      <c r="AE13" s="163">
        <f t="shared" ref="AE13:AE15" si="66">AC13+AE12</f>
        <v>961.49</v>
      </c>
      <c r="AF13" s="49">
        <v>170123</v>
      </c>
      <c r="AG13" s="50">
        <f t="shared" ref="AG13:AG15" si="67">IF(ISBLANK(AF13),"",AH13/$A13)</f>
        <v>169762.66666666666</v>
      </c>
      <c r="AH13" s="51">
        <f t="shared" ref="AH13:AH15" si="68">AF13+AH12</f>
        <v>509288</v>
      </c>
      <c r="AI13" s="50">
        <f t="shared" ref="AI13:AI15" si="69">IF(AF13*0.1907=0,"",AF13*0.1907)</f>
        <v>32442.456100000003</v>
      </c>
      <c r="AJ13" s="50">
        <f t="shared" ref="AJ13:AJ15" si="70">IFERROR(AG13*0.1907,"")</f>
        <v>32373.740533333334</v>
      </c>
      <c r="AK13" s="50">
        <f t="shared" ref="AK13:AK15" si="71">AH13*0.1907</f>
        <v>97121.221600000004</v>
      </c>
      <c r="AL13" s="17"/>
      <c r="AM13" s="49">
        <v>106.39</v>
      </c>
      <c r="AN13" s="47">
        <f t="shared" ref="AN13:AN15" si="72">IF(ISBLANK(AM13),"",AO13/$A13)</f>
        <v>114.35000000000001</v>
      </c>
      <c r="AO13" s="163">
        <f t="shared" ref="AO13:AO15" si="73">AM13+AO12</f>
        <v>343.05</v>
      </c>
      <c r="AP13" s="49">
        <v>145619.77204301074</v>
      </c>
      <c r="AQ13" s="50">
        <f t="shared" ref="AQ13:AQ15" si="74">IF(ISBLANK(AP13),"",AR13/$A13)</f>
        <v>143779.51197132617</v>
      </c>
      <c r="AR13" s="51">
        <f t="shared" ref="AR13:AR15" si="75">AP13+AR12</f>
        <v>431338.53591397847</v>
      </c>
      <c r="AS13" s="17"/>
      <c r="AT13" s="47">
        <f>borrador!G11/6.289</f>
        <v>707.28573700111303</v>
      </c>
      <c r="AU13" s="47">
        <f t="shared" ref="AU13:AU15" si="76">IF(ISBLANK(AT13),"",AV13/$A13)</f>
        <v>707.81046271267303</v>
      </c>
      <c r="AV13" s="51">
        <f t="shared" ref="AV13:AV15" si="77">AT13+AV12</f>
        <v>2123.431388138019</v>
      </c>
      <c r="AW13" s="2"/>
      <c r="AX13" s="51">
        <f>borrador!H11/6.289</f>
        <v>381.80950866592462</v>
      </c>
      <c r="AY13" s="51">
        <f t="shared" ref="AY13:AY15" si="78">IF(ISBLANK(AX13),"",AZ13/$A13)</f>
        <v>382.18741718344199</v>
      </c>
      <c r="AZ13" s="51">
        <f t="shared" ref="AZ13:AZ15" si="79">AX13+AZ12</f>
        <v>1146.562251550326</v>
      </c>
      <c r="BA13" s="2"/>
      <c r="BB13" s="47">
        <f>borrador!E11/6.289</f>
        <v>10.909524566703769</v>
      </c>
      <c r="BC13" s="47">
        <f t="shared" ref="BC13:BC15" si="80">IF(ISBLANK(BB13),"",BD13/$A13)</f>
        <v>11.48248264164944</v>
      </c>
      <c r="BD13" s="48">
        <f t="shared" ref="BD13:BD15" si="81">BB13+BD12</f>
        <v>34.447447924948321</v>
      </c>
      <c r="BE13" s="49">
        <f>borrador!F11*0.283*100</f>
        <v>233.47499999999997</v>
      </c>
      <c r="BF13" s="50">
        <f t="shared" ref="BF13:BF15" si="82">IF(ISBLANK(BE13),"",BG13/A13)</f>
        <v>234.05986666666664</v>
      </c>
      <c r="BG13" s="237">
        <f t="shared" ref="BG13:BG15" si="83">BE13+BG12</f>
        <v>702.17959999999994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1293.0900000000001</v>
      </c>
      <c r="CO13" s="47">
        <f t="shared" si="25"/>
        <v>660.81799999999998</v>
      </c>
      <c r="CQ13" s="47">
        <f t="shared" si="26"/>
        <v>1089.0952456670377</v>
      </c>
    </row>
    <row r="14" spans="1:95" ht="15" customHeight="1" thickBot="1" x14ac:dyDescent="0.4">
      <c r="A14" s="244">
        <v>4</v>
      </c>
      <c r="B14" s="49">
        <v>729.73</v>
      </c>
      <c r="C14" s="47">
        <f t="shared" si="49"/>
        <v>713.47249999999997</v>
      </c>
      <c r="D14" s="163">
        <f t="shared" si="50"/>
        <v>2853.89</v>
      </c>
      <c r="E14" s="49">
        <v>335416.92086021509</v>
      </c>
      <c r="F14" s="50">
        <f t="shared" si="51"/>
        <v>340881.96317204303</v>
      </c>
      <c r="G14" s="163">
        <f t="shared" si="52"/>
        <v>1363527.8526881721</v>
      </c>
      <c r="H14" s="168"/>
      <c r="I14" s="49">
        <v>43697.512903225805</v>
      </c>
      <c r="J14" s="50">
        <f t="shared" si="53"/>
        <v>42027.470161290323</v>
      </c>
      <c r="K14" s="163">
        <f t="shared" si="54"/>
        <v>168109.88064516129</v>
      </c>
      <c r="L14" s="50">
        <f t="shared" si="55"/>
        <v>21848.756451612902</v>
      </c>
      <c r="M14" s="50">
        <f t="shared" si="56"/>
        <v>21013.735080645161</v>
      </c>
      <c r="N14" s="50">
        <f t="shared" si="57"/>
        <v>84054.940322580645</v>
      </c>
      <c r="O14" s="49">
        <v>1961.8</v>
      </c>
      <c r="P14" s="50">
        <f t="shared" si="58"/>
        <v>934.83306451612907</v>
      </c>
      <c r="Q14" s="163">
        <f t="shared" si="59"/>
        <v>3739.3322580645163</v>
      </c>
      <c r="R14" s="50">
        <f t="shared" si="60"/>
        <v>980.9</v>
      </c>
      <c r="S14" s="50">
        <f t="shared" si="61"/>
        <v>467.41653225806454</v>
      </c>
      <c r="T14" s="50">
        <f t="shared" si="62"/>
        <v>1869.6661290322581</v>
      </c>
      <c r="U14" s="168"/>
      <c r="V14" s="49">
        <v>166.5</v>
      </c>
      <c r="W14" s="47">
        <f t="shared" si="63"/>
        <v>162.67500000000001</v>
      </c>
      <c r="X14" s="163">
        <f t="shared" si="64"/>
        <v>650.70000000000005</v>
      </c>
      <c r="Y14" s="169"/>
      <c r="Z14" s="170"/>
      <c r="AA14" s="171"/>
      <c r="AB14" s="172"/>
      <c r="AC14" s="49">
        <v>310.89999999999998</v>
      </c>
      <c r="AD14" s="50">
        <f t="shared" si="65"/>
        <v>318.09749999999997</v>
      </c>
      <c r="AE14" s="163">
        <f t="shared" si="66"/>
        <v>1272.3899999999999</v>
      </c>
      <c r="AF14" s="49">
        <v>169854</v>
      </c>
      <c r="AG14" s="50">
        <f t="shared" si="67"/>
        <v>169785.5</v>
      </c>
      <c r="AH14" s="51">
        <f t="shared" si="68"/>
        <v>679142</v>
      </c>
      <c r="AI14" s="50">
        <f t="shared" si="69"/>
        <v>32391.157800000001</v>
      </c>
      <c r="AJ14" s="50">
        <f t="shared" si="70"/>
        <v>32378.094850000001</v>
      </c>
      <c r="AK14" s="50">
        <f t="shared" si="71"/>
        <v>129512.37940000001</v>
      </c>
      <c r="AL14" s="17"/>
      <c r="AM14" s="49">
        <v>120.41</v>
      </c>
      <c r="AN14" s="47">
        <f t="shared" si="72"/>
        <v>115.86500000000001</v>
      </c>
      <c r="AO14" s="163">
        <f t="shared" si="73"/>
        <v>463.46000000000004</v>
      </c>
      <c r="AP14" s="49">
        <v>147368.27913978495</v>
      </c>
      <c r="AQ14" s="50">
        <f t="shared" si="74"/>
        <v>144676.70376344086</v>
      </c>
      <c r="AR14" s="51">
        <f t="shared" si="75"/>
        <v>578706.81505376345</v>
      </c>
      <c r="AS14" s="17"/>
      <c r="AT14" s="47">
        <f>borrador!G12/6.289</f>
        <v>706.2951184608047</v>
      </c>
      <c r="AU14" s="47">
        <f t="shared" si="76"/>
        <v>707.43162664970589</v>
      </c>
      <c r="AV14" s="51">
        <f t="shared" si="77"/>
        <v>2829.7265065988236</v>
      </c>
      <c r="AW14" s="2"/>
      <c r="AX14" s="51">
        <f>borrador!H12/6.289</f>
        <v>381.9860073143584</v>
      </c>
      <c r="AY14" s="51">
        <f t="shared" si="78"/>
        <v>382.1370647161711</v>
      </c>
      <c r="AZ14" s="51">
        <f t="shared" si="79"/>
        <v>1528.5482588646844</v>
      </c>
      <c r="BA14" s="2"/>
      <c r="BB14" s="47">
        <f>borrador!E12/6.289</f>
        <v>11.119414851327717</v>
      </c>
      <c r="BC14" s="47">
        <f t="shared" si="80"/>
        <v>11.39171569406901</v>
      </c>
      <c r="BD14" s="48">
        <f t="shared" si="81"/>
        <v>45.566862776276039</v>
      </c>
      <c r="BE14" s="49">
        <f>borrador!F12*0.283*100</f>
        <v>232.76749999999998</v>
      </c>
      <c r="BF14" s="50">
        <f t="shared" si="82"/>
        <v>233.73677499999997</v>
      </c>
      <c r="BG14" s="237">
        <f t="shared" si="83"/>
        <v>934.94709999999986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1327.5400000000002</v>
      </c>
      <c r="CO14" s="47">
        <f t="shared" si="25"/>
        <v>654.601</v>
      </c>
      <c r="CQ14" s="47">
        <f t="shared" si="26"/>
        <v>1088.2811257751632</v>
      </c>
    </row>
    <row r="15" spans="1:95" ht="15" customHeight="1" thickBot="1" x14ac:dyDescent="0.4">
      <c r="A15" s="245">
        <v>5</v>
      </c>
      <c r="B15" s="49">
        <v>662.16</v>
      </c>
      <c r="C15" s="47">
        <f t="shared" si="49"/>
        <v>703.20999999999992</v>
      </c>
      <c r="D15" s="163">
        <f t="shared" si="50"/>
        <v>3516.0499999999997</v>
      </c>
      <c r="E15" s="49">
        <v>324546.83</v>
      </c>
      <c r="F15" s="50">
        <f t="shared" si="51"/>
        <v>337614.93653763446</v>
      </c>
      <c r="G15" s="163">
        <f t="shared" si="52"/>
        <v>1688074.6826881722</v>
      </c>
      <c r="H15" s="168"/>
      <c r="I15" s="49">
        <v>39327.20322580645</v>
      </c>
      <c r="J15" s="50">
        <f t="shared" si="53"/>
        <v>41487.416774193545</v>
      </c>
      <c r="K15" s="163">
        <f t="shared" si="54"/>
        <v>207437.08387096773</v>
      </c>
      <c r="L15" s="50">
        <f t="shared" si="55"/>
        <v>19663.601612903225</v>
      </c>
      <c r="M15" s="50">
        <f t="shared" si="56"/>
        <v>20743.708387096773</v>
      </c>
      <c r="N15" s="50">
        <f t="shared" si="57"/>
        <v>103718.54193548387</v>
      </c>
      <c r="O15" s="49">
        <v>3621.1403225806453</v>
      </c>
      <c r="P15" s="50">
        <f t="shared" si="58"/>
        <v>1472.0945161290324</v>
      </c>
      <c r="Q15" s="163">
        <f t="shared" si="59"/>
        <v>7360.4725806451615</v>
      </c>
      <c r="R15" s="50">
        <f t="shared" si="60"/>
        <v>1810.5701612903226</v>
      </c>
      <c r="S15" s="50">
        <f t="shared" si="61"/>
        <v>736.0472580645162</v>
      </c>
      <c r="T15" s="50">
        <f t="shared" si="62"/>
        <v>3680.2362903225808</v>
      </c>
      <c r="U15" s="168"/>
      <c r="V15" s="49">
        <v>171.3</v>
      </c>
      <c r="W15" s="47">
        <f t="shared" si="63"/>
        <v>164.4</v>
      </c>
      <c r="X15" s="163">
        <f t="shared" si="64"/>
        <v>822</v>
      </c>
      <c r="Y15" s="169"/>
      <c r="Z15" s="170"/>
      <c r="AA15" s="171"/>
      <c r="AB15" s="172"/>
      <c r="AC15" s="49">
        <v>314.04000000000002</v>
      </c>
      <c r="AD15" s="50">
        <f t="shared" si="65"/>
        <v>317.28599999999994</v>
      </c>
      <c r="AE15" s="163">
        <f t="shared" si="66"/>
        <v>1586.4299999999998</v>
      </c>
      <c r="AF15" s="49">
        <v>170104</v>
      </c>
      <c r="AG15" s="50">
        <f t="shared" si="67"/>
        <v>169849.2</v>
      </c>
      <c r="AH15" s="51">
        <f t="shared" si="68"/>
        <v>849246</v>
      </c>
      <c r="AI15" s="50">
        <f t="shared" si="69"/>
        <v>32438.8328</v>
      </c>
      <c r="AJ15" s="50">
        <f t="shared" si="70"/>
        <v>32390.242440000005</v>
      </c>
      <c r="AK15" s="50">
        <f t="shared" si="71"/>
        <v>161951.21220000001</v>
      </c>
      <c r="AL15" s="17"/>
      <c r="AM15" s="49">
        <v>79.010000000000005</v>
      </c>
      <c r="AN15" s="47">
        <f t="shared" si="72"/>
        <v>108.494</v>
      </c>
      <c r="AO15" s="163">
        <f t="shared" si="73"/>
        <v>542.47</v>
      </c>
      <c r="AP15" s="49">
        <v>142515.02967741934</v>
      </c>
      <c r="AQ15" s="50">
        <f t="shared" si="74"/>
        <v>144244.36894623656</v>
      </c>
      <c r="AR15" s="51">
        <f t="shared" si="75"/>
        <v>721221.84473118279</v>
      </c>
      <c r="AS15" s="17"/>
      <c r="AT15" s="47">
        <f>borrador!G13/6.289</f>
        <v>686.57020193989513</v>
      </c>
      <c r="AU15" s="47">
        <f t="shared" si="76"/>
        <v>703.25934170774372</v>
      </c>
      <c r="AV15" s="51">
        <f t="shared" si="77"/>
        <v>3516.2967085387186</v>
      </c>
      <c r="AW15" s="2"/>
      <c r="AX15" s="51">
        <f>borrador!H13/6.289</f>
        <v>382.2976625854667</v>
      </c>
      <c r="AY15" s="51">
        <f t="shared" si="78"/>
        <v>382.16918429003022</v>
      </c>
      <c r="AZ15" s="51">
        <f t="shared" si="79"/>
        <v>1910.8459214501511</v>
      </c>
      <c r="BA15" s="2"/>
      <c r="BB15" s="47">
        <f>borrador!E13/6.289</f>
        <v>11.599618381300685</v>
      </c>
      <c r="BC15" s="47">
        <f t="shared" si="80"/>
        <v>11.433296231515346</v>
      </c>
      <c r="BD15" s="48">
        <f t="shared" si="81"/>
        <v>57.166481157576726</v>
      </c>
      <c r="BE15" s="49">
        <f>borrador!F13*0.283*100</f>
        <v>233.16370000000001</v>
      </c>
      <c r="BF15" s="50">
        <f t="shared" si="82"/>
        <v>233.62215999999998</v>
      </c>
      <c r="BG15" s="237">
        <f t="shared" si="83"/>
        <v>1168.1107999999999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1226.51</v>
      </c>
      <c r="CO15" s="47">
        <f t="shared" si="25"/>
        <v>640.78700000000003</v>
      </c>
      <c r="CQ15" s="47">
        <f t="shared" si="26"/>
        <v>1068.8678645253617</v>
      </c>
    </row>
    <row r="16" spans="1:95" ht="15" customHeight="1" thickBot="1" x14ac:dyDescent="0.4">
      <c r="A16" s="245">
        <v>6</v>
      </c>
      <c r="B16" s="49">
        <v>658.6</v>
      </c>
      <c r="C16" s="47">
        <f t="shared" ref="C16" si="84">IF(ISBLANK(B16),"",D16/$A16)</f>
        <v>695.77499999999998</v>
      </c>
      <c r="D16" s="163">
        <f t="shared" ref="D16" si="85">B16+D15</f>
        <v>4174.6499999999996</v>
      </c>
      <c r="E16" s="49">
        <v>337846.8488172043</v>
      </c>
      <c r="F16" s="50">
        <f t="shared" ref="F16" si="86">IF(ISBLANK(E16),"",G16/$A16)</f>
        <v>337653.58858422941</v>
      </c>
      <c r="G16" s="163">
        <f t="shared" ref="G16" si="87">E16+G15</f>
        <v>2025921.5315053766</v>
      </c>
      <c r="H16" s="168"/>
      <c r="I16" s="49">
        <v>41990.709677419356</v>
      </c>
      <c r="J16" s="50">
        <f t="shared" ref="J16" si="88">IF(ISBLANK(I16),"",K16/$A16)</f>
        <v>41571.298924731185</v>
      </c>
      <c r="K16" s="163">
        <f t="shared" ref="K16" si="89">I16+K15</f>
        <v>249427.7935483871</v>
      </c>
      <c r="L16" s="50">
        <f t="shared" ref="L16" si="90">IF(ISBLANK(I16),"",I16*0.5)</f>
        <v>20995.354838709678</v>
      </c>
      <c r="M16" s="50">
        <f t="shared" ref="M16" si="91">IFERROR(J16*0.5,"")</f>
        <v>20785.649462365593</v>
      </c>
      <c r="N16" s="50">
        <f t="shared" ref="N16" si="92">K16*0.5</f>
        <v>124713.89677419355</v>
      </c>
      <c r="O16" s="49">
        <v>0</v>
      </c>
      <c r="P16" s="50">
        <f t="shared" ref="P16" si="93">IF(ISBLANK(O16),"",Q16/$A16)</f>
        <v>1226.745430107527</v>
      </c>
      <c r="Q16" s="163">
        <f t="shared" ref="Q16" si="94">O16+Q15</f>
        <v>7360.4725806451615</v>
      </c>
      <c r="R16" s="50">
        <f t="shared" ref="R16" si="95">IF(ISBLANK(O16),"",O16*0.5)</f>
        <v>0</v>
      </c>
      <c r="S16" s="50">
        <f t="shared" ref="S16" si="96">IFERROR(P16*0.5,"")</f>
        <v>613.3727150537635</v>
      </c>
      <c r="T16" s="50">
        <f t="shared" ref="T16" si="97">Q16*0.5</f>
        <v>3680.2362903225808</v>
      </c>
      <c r="U16" s="168"/>
      <c r="V16" s="49">
        <v>174</v>
      </c>
      <c r="W16" s="47">
        <f t="shared" ref="W16" si="98">IF(ISBLANK(V16),"",X16/$A16)</f>
        <v>166</v>
      </c>
      <c r="X16" s="163">
        <f t="shared" ref="X16" si="99">V16+X15</f>
        <v>996</v>
      </c>
      <c r="Y16" s="169"/>
      <c r="Z16" s="170"/>
      <c r="AA16" s="171"/>
      <c r="AB16" s="172"/>
      <c r="AC16" s="49">
        <v>316.54000000000002</v>
      </c>
      <c r="AD16" s="50">
        <f>IF(ISBLANK(AC16),"",AE16/$A16)</f>
        <v>317.16166666666663</v>
      </c>
      <c r="AE16" s="163">
        <f>AC16+AE15</f>
        <v>1902.9699999999998</v>
      </c>
      <c r="AF16" s="49">
        <v>166841</v>
      </c>
      <c r="AG16" s="50">
        <f t="shared" ref="AG16" si="100">IF(ISBLANK(AF16),"",AH16/$A16)</f>
        <v>169347.83333333334</v>
      </c>
      <c r="AH16" s="51">
        <f t="shared" ref="AH16" si="101">AF16+AH15</f>
        <v>1016087</v>
      </c>
      <c r="AI16" s="50">
        <f t="shared" ref="AI16" si="102">IF(AF16*0.1907=0,"",AF16*0.1907)</f>
        <v>31816.578700000002</v>
      </c>
      <c r="AJ16" s="50">
        <f t="shared" ref="AJ16" si="103">IFERROR(AG16*0.1907,"")</f>
        <v>32294.631816666672</v>
      </c>
      <c r="AK16" s="50">
        <f t="shared" ref="AK16" si="104">AH16*0.1907</f>
        <v>193767.79090000002</v>
      </c>
      <c r="AL16" s="17"/>
      <c r="AM16" s="49">
        <v>109.84</v>
      </c>
      <c r="AN16" s="47">
        <f t="shared" ref="AN16" si="105">IF(ISBLANK(AM16),"",AO16/$A16)</f>
        <v>108.71833333333335</v>
      </c>
      <c r="AO16" s="163">
        <f t="shared" ref="AO16" si="106">AM16+AO15</f>
        <v>652.31000000000006</v>
      </c>
      <c r="AP16" s="49">
        <v>144314.79956989246</v>
      </c>
      <c r="AQ16" s="50">
        <f t="shared" ref="AQ16" si="107">IF(ISBLANK(AP16),"",AR16/$A16)</f>
        <v>144256.10738351254</v>
      </c>
      <c r="AR16" s="51">
        <f t="shared" ref="AR16" si="108">AP16+AR15</f>
        <v>865536.64430107526</v>
      </c>
      <c r="AS16" s="17"/>
      <c r="AT16" s="47">
        <f>borrador!G14/6.289</f>
        <v>671.50421370647166</v>
      </c>
      <c r="AU16" s="47">
        <f t="shared" ref="AU16" si="109">IF(ISBLANK(AT16),"",AV16/$A16)</f>
        <v>697.96682037419839</v>
      </c>
      <c r="AV16" s="51">
        <f t="shared" ref="AV16" si="110">AT16+AV15</f>
        <v>4187.8009222451901</v>
      </c>
      <c r="AW16" s="2"/>
      <c r="AX16" s="51">
        <f>borrador!H14/6.289</f>
        <v>377.08220702814435</v>
      </c>
      <c r="AY16" s="51">
        <f t="shared" ref="AY16" si="111">IF(ISBLANK(AX16),"",AZ16/$A16)</f>
        <v>381.32135474638261</v>
      </c>
      <c r="AZ16" s="51">
        <f t="shared" ref="AZ16" si="112">AX16+AZ15</f>
        <v>2287.9281284782955</v>
      </c>
      <c r="BA16" s="2"/>
      <c r="BB16" s="47">
        <f>borrador!E14/6.289</f>
        <v>11.661631419939578</v>
      </c>
      <c r="BC16" s="47">
        <f t="shared" ref="BC16" si="113">IF(ISBLANK(BB16),"",BD16/$A16)</f>
        <v>11.471352096252717</v>
      </c>
      <c r="BD16" s="48">
        <f t="shared" ref="BD16" si="114">BB16+BD15</f>
        <v>68.828112577516308</v>
      </c>
      <c r="BE16" s="49">
        <f>borrador!F14*0.283*100</f>
        <v>232.42789999999997</v>
      </c>
      <c r="BF16" s="50">
        <f t="shared" ref="BF16" si="115">IF(ISBLANK(BE16),"",BG16/A16)</f>
        <v>233.42311666666663</v>
      </c>
      <c r="BG16" s="237">
        <f t="shared" ref="BG16" si="116">BE16+BG15</f>
        <v>1400.5386999999998</v>
      </c>
      <c r="BI16" s="199" t="s">
        <v>17</v>
      </c>
      <c r="BJ16" s="83">
        <v>20188.179999999997</v>
      </c>
      <c r="BK16" s="21">
        <v>19448.244430301474</v>
      </c>
      <c r="BL16" s="92">
        <f t="shared" si="4"/>
        <v>739.93556969852216</v>
      </c>
      <c r="BM16" s="254">
        <v>10507.267</v>
      </c>
      <c r="BN16" s="21">
        <v>13614.886473801384</v>
      </c>
      <c r="BO16" s="82">
        <f t="shared" si="0"/>
        <v>-3107.6194738013837</v>
      </c>
      <c r="BP16" s="197"/>
      <c r="BQ16" s="83">
        <v>5526.8220000000001</v>
      </c>
      <c r="BR16" s="21">
        <v>5656.1888823082445</v>
      </c>
      <c r="BS16" s="201">
        <f t="shared" si="1"/>
        <v>-129.36688230824439</v>
      </c>
      <c r="BT16" s="5"/>
      <c r="BU16" s="15"/>
      <c r="BV16" s="214">
        <v>22194.035617745274</v>
      </c>
      <c r="BW16" s="107">
        <v>20290.571272730263</v>
      </c>
      <c r="BX16" s="84">
        <f t="shared" si="2"/>
        <v>1903.4643450150106</v>
      </c>
      <c r="BY16" s="207"/>
      <c r="BZ16" s="83">
        <v>11946.975671807921</v>
      </c>
      <c r="CA16" s="107">
        <v>12659.694422849534</v>
      </c>
      <c r="CB16" s="215">
        <f t="shared" si="3"/>
        <v>-712.71875104161336</v>
      </c>
      <c r="CN16" s="47">
        <f t="shared" si="24"/>
        <v>1258.98</v>
      </c>
      <c r="CO16" s="47">
        <f t="shared" si="25"/>
        <v>649.00264838709677</v>
      </c>
      <c r="CQ16" s="47">
        <f t="shared" si="26"/>
        <v>1048.586420734616</v>
      </c>
    </row>
    <row r="17" spans="1:95" ht="15" customHeight="1" thickBot="1" x14ac:dyDescent="0.4">
      <c r="A17" s="245">
        <v>7</v>
      </c>
      <c r="B17" s="49">
        <v>621.44000000000005</v>
      </c>
      <c r="C17" s="47">
        <f t="shared" ref="C17" si="117">IF(ISBLANK(B17),"",D17/$A17)</f>
        <v>685.15571428571434</v>
      </c>
      <c r="D17" s="163">
        <f t="shared" ref="D17" si="118">B17+D16</f>
        <v>4796.09</v>
      </c>
      <c r="E17" s="49">
        <v>329982.39870967739</v>
      </c>
      <c r="F17" s="50">
        <f t="shared" ref="F17" si="119">IF(ISBLANK(E17),"",G17/$A17)</f>
        <v>336557.70431643631</v>
      </c>
      <c r="G17" s="163">
        <f t="shared" ref="G17" si="120">E17+G16</f>
        <v>2355903.9302150542</v>
      </c>
      <c r="H17" s="168"/>
      <c r="I17" s="49">
        <v>43683.553225806449</v>
      </c>
      <c r="J17" s="50">
        <f t="shared" ref="J17" si="121">IF(ISBLANK(I17),"",K17/$A17)</f>
        <v>41873.049539170512</v>
      </c>
      <c r="K17" s="163">
        <f t="shared" ref="K17" si="122">I17+K16</f>
        <v>293111.34677419357</v>
      </c>
      <c r="L17" s="50">
        <f t="shared" ref="L17" si="123">IF(ISBLANK(I17),"",I17*0.5)</f>
        <v>21841.776612903224</v>
      </c>
      <c r="M17" s="50">
        <f t="shared" ref="M17" si="124">IFERROR(J17*0.5,"")</f>
        <v>20936.524769585256</v>
      </c>
      <c r="N17" s="50">
        <f t="shared" ref="N17" si="125">K17*0.5</f>
        <v>146555.67338709679</v>
      </c>
      <c r="O17" s="49">
        <v>0</v>
      </c>
      <c r="P17" s="50">
        <f t="shared" ref="P17" si="126">IF(ISBLANK(O17),"",Q17/$A17)</f>
        <v>1051.4960829493089</v>
      </c>
      <c r="Q17" s="163">
        <f t="shared" ref="Q17" si="127">O17+Q16</f>
        <v>7360.4725806451615</v>
      </c>
      <c r="R17" s="50">
        <f t="shared" ref="R17" si="128">IF(ISBLANK(O17),"",O17*0.5)</f>
        <v>0</v>
      </c>
      <c r="S17" s="50">
        <f t="shared" ref="S17" si="129">IFERROR(P17*0.5,"")</f>
        <v>525.74804147465443</v>
      </c>
      <c r="T17" s="50">
        <f t="shared" ref="T17" si="130">Q17*0.5</f>
        <v>3680.2362903225808</v>
      </c>
      <c r="U17" s="168"/>
      <c r="V17" s="49">
        <v>174.6</v>
      </c>
      <c r="W17" s="47">
        <f t="shared" ref="W17" si="131">IF(ISBLANK(V17),"",X17/$A17)</f>
        <v>167.22857142857143</v>
      </c>
      <c r="X17" s="163">
        <f t="shared" ref="X17" si="132">V17+X16</f>
        <v>1170.5999999999999</v>
      </c>
      <c r="Y17" s="169"/>
      <c r="Z17" s="170"/>
      <c r="AA17" s="171"/>
      <c r="AB17" s="172"/>
      <c r="AC17" s="49">
        <v>319.41000000000003</v>
      </c>
      <c r="AD17" s="50">
        <f>IF(ISBLANK(AC17),"",AE17/$A17)</f>
        <v>317.48285714285709</v>
      </c>
      <c r="AE17" s="163">
        <f>AC17+AE16</f>
        <v>2222.3799999999997</v>
      </c>
      <c r="AF17" s="49">
        <v>163576</v>
      </c>
      <c r="AG17" s="50">
        <f t="shared" ref="AG17" si="133">IF(ISBLANK(AF17),"",AH17/$A17)</f>
        <v>168523.28571428571</v>
      </c>
      <c r="AH17" s="51">
        <f t="shared" ref="AH17" si="134">AF17+AH16</f>
        <v>1179663</v>
      </c>
      <c r="AI17" s="50">
        <f t="shared" ref="AI17" si="135">IF(AF17*0.1907=0,"",AF17*0.1907)</f>
        <v>31193.943200000002</v>
      </c>
      <c r="AJ17" s="50">
        <f t="shared" ref="AJ17" si="136">IFERROR(AG17*0.1907,"")</f>
        <v>32137.390585714285</v>
      </c>
      <c r="AK17" s="50">
        <f t="shared" ref="AK17" si="137">AH17*0.1907</f>
        <v>224961.7341</v>
      </c>
      <c r="AL17" s="17"/>
      <c r="AM17" s="49">
        <v>85.43</v>
      </c>
      <c r="AN17" s="47">
        <f t="shared" ref="AN17" si="138">IF(ISBLANK(AM17),"",AO17/$A17)</f>
        <v>105.39142857142858</v>
      </c>
      <c r="AO17" s="163">
        <f t="shared" ref="AO17" si="139">AM17+AO16</f>
        <v>737.74</v>
      </c>
      <c r="AP17" s="49">
        <v>144848.60129032258</v>
      </c>
      <c r="AQ17" s="50">
        <f t="shared" ref="AQ17" si="140">IF(ISBLANK(AP17),"",AR17/$A17)</f>
        <v>144340.74937019969</v>
      </c>
      <c r="AR17" s="51">
        <f t="shared" ref="AR17" si="141">AP17+AR16</f>
        <v>1010385.2455913979</v>
      </c>
      <c r="AS17" s="17"/>
      <c r="AT17" s="47">
        <f>borrador!G15/6.289</f>
        <v>680.97630783908414</v>
      </c>
      <c r="AU17" s="47">
        <f t="shared" ref="AU17" si="142">IF(ISBLANK(AT17),"",AV17/$A17)</f>
        <v>695.5396042977535</v>
      </c>
      <c r="AV17" s="51">
        <f t="shared" ref="AV17" si="143">AT17+AV16</f>
        <v>4868.7772300842744</v>
      </c>
      <c r="AW17" s="2"/>
      <c r="AX17" s="51">
        <f>borrador!H15/6.289</f>
        <v>382.31833359834633</v>
      </c>
      <c r="AY17" s="51">
        <f t="shared" ref="AY17" si="144">IF(ISBLANK(AX17),"",AZ17/$A17)</f>
        <v>381.46378029666312</v>
      </c>
      <c r="AZ17" s="51">
        <f t="shared" ref="AZ17" si="145">AX17+AZ16</f>
        <v>2670.2464620766418</v>
      </c>
      <c r="BA17" s="2"/>
      <c r="BB17" s="47">
        <f>borrador!E15/6.289</f>
        <v>13.130863412307203</v>
      </c>
      <c r="BC17" s="47">
        <f t="shared" ref="BC17" si="146">IF(ISBLANK(BB17),"",BD17/$A17)</f>
        <v>11.708425141403358</v>
      </c>
      <c r="BD17" s="48">
        <f t="shared" ref="BD17" si="147">BB17+BD16</f>
        <v>81.958975989823514</v>
      </c>
      <c r="BE17" s="49">
        <f>borrador!F15*0.283*100</f>
        <v>232.82409999999999</v>
      </c>
      <c r="BF17" s="50">
        <f t="shared" ref="BF17" si="148">IF(ISBLANK(BE17),"",BG17/A17)</f>
        <v>233.33754285714284</v>
      </c>
      <c r="BG17" s="237">
        <f t="shared" ref="BG17" si="149">BE17+BG16</f>
        <v>1633.3627999999999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  <c r="CN17" s="47">
        <f t="shared" si="24"/>
        <v>1200.8800000000001</v>
      </c>
      <c r="CO17" s="47">
        <f t="shared" si="25"/>
        <v>638.40700000000004</v>
      </c>
      <c r="CQ17" s="47">
        <f t="shared" si="26"/>
        <v>1063.2946414374305</v>
      </c>
    </row>
    <row r="18" spans="1:95" ht="15" customHeight="1" thickBot="1" x14ac:dyDescent="0.4">
      <c r="A18" s="245">
        <v>8</v>
      </c>
      <c r="B18" s="49">
        <v>628.16999999999996</v>
      </c>
      <c r="C18" s="47">
        <f t="shared" ref="C18" si="150">IF(ISBLANK(B18),"",D18/$A18)</f>
        <v>678.03250000000003</v>
      </c>
      <c r="D18" s="163">
        <f t="shared" ref="D18" si="151">B18+D17</f>
        <v>5424.26</v>
      </c>
      <c r="E18" s="49">
        <v>325763.10967741936</v>
      </c>
      <c r="F18" s="50">
        <f t="shared" ref="F18" si="152">IF(ISBLANK(E18),"",G18/$A18)</f>
        <v>335208.37998655922</v>
      </c>
      <c r="G18" s="163">
        <f t="shared" ref="G18" si="153">E18+G17</f>
        <v>2681667.0398924737</v>
      </c>
      <c r="H18" s="168"/>
      <c r="I18" s="49">
        <v>42751.04677419355</v>
      </c>
      <c r="J18" s="50">
        <f t="shared" ref="J18" si="154">IF(ISBLANK(I18),"",K18/$A18)</f>
        <v>41982.799193548388</v>
      </c>
      <c r="K18" s="163">
        <f t="shared" ref="K18" si="155">I18+K17</f>
        <v>335862.3935483871</v>
      </c>
      <c r="L18" s="50">
        <f t="shared" ref="L18" si="156">IF(ISBLANK(I18),"",I18*0.5)</f>
        <v>21375.523387096775</v>
      </c>
      <c r="M18" s="50">
        <f t="shared" ref="M18" si="157">IFERROR(J18*0.5,"")</f>
        <v>20991.399596774194</v>
      </c>
      <c r="N18" s="50">
        <f t="shared" ref="N18" si="158">K18*0.5</f>
        <v>167931.19677419355</v>
      </c>
      <c r="O18" s="49">
        <v>0</v>
      </c>
      <c r="P18" s="50">
        <f t="shared" ref="P18" si="159">IF(ISBLANK(O18),"",Q18/$A18)</f>
        <v>920.05907258064519</v>
      </c>
      <c r="Q18" s="163">
        <f t="shared" ref="Q18" si="160">O18+Q17</f>
        <v>7360.4725806451615</v>
      </c>
      <c r="R18" s="50">
        <f t="shared" ref="R18" si="161">IF(ISBLANK(O18),"",O18*0.5)</f>
        <v>0</v>
      </c>
      <c r="S18" s="50">
        <f t="shared" ref="S18" si="162">IFERROR(P18*0.5,"")</f>
        <v>460.0295362903226</v>
      </c>
      <c r="T18" s="50">
        <f t="shared" ref="T18" si="163">Q18*0.5</f>
        <v>3680.2362903225808</v>
      </c>
      <c r="U18" s="168"/>
      <c r="V18" s="49">
        <v>173.7</v>
      </c>
      <c r="W18" s="47">
        <f t="shared" ref="W18" si="164">IF(ISBLANK(V18),"",X18/$A18)</f>
        <v>168.03749999999999</v>
      </c>
      <c r="X18" s="163">
        <f t="shared" ref="X18" si="165">V18+X17</f>
        <v>1344.3</v>
      </c>
      <c r="Y18" s="169"/>
      <c r="Z18" s="170"/>
      <c r="AA18" s="171"/>
      <c r="AB18" s="172"/>
      <c r="AC18" s="49">
        <v>317.85000000000002</v>
      </c>
      <c r="AD18" s="50">
        <f>IF(ISBLANK(AC18),"",AE18/$A18)</f>
        <v>317.52874999999995</v>
      </c>
      <c r="AE18" s="163">
        <f>AC18+AE17</f>
        <v>2540.2299999999996</v>
      </c>
      <c r="AF18" s="49">
        <v>172375</v>
      </c>
      <c r="AG18" s="50">
        <f t="shared" ref="AG18" si="166">IF(ISBLANK(AF18),"",AH18/$A18)</f>
        <v>169004.75</v>
      </c>
      <c r="AH18" s="51">
        <f t="shared" ref="AH18" si="167">AF18+AH17</f>
        <v>1352038</v>
      </c>
      <c r="AI18" s="50">
        <f t="shared" ref="AI18" si="168">IF(AF18*0.1907=0,"",AF18*0.1907)</f>
        <v>32871.912499999999</v>
      </c>
      <c r="AJ18" s="50">
        <f t="shared" ref="AJ18" si="169">IFERROR(AG18*0.1907,"")</f>
        <v>32229.205825000001</v>
      </c>
      <c r="AK18" s="50">
        <f t="shared" ref="AK18" si="170">AH18*0.1907</f>
        <v>257833.64660000001</v>
      </c>
      <c r="AL18" s="17"/>
      <c r="AM18" s="49">
        <v>90.85</v>
      </c>
      <c r="AN18" s="47">
        <f t="shared" ref="AN18" si="171">IF(ISBLANK(AM18),"",AO18/$A18)</f>
        <v>103.57375</v>
      </c>
      <c r="AO18" s="163">
        <f t="shared" ref="AO18" si="172">AM18+AO17</f>
        <v>828.59</v>
      </c>
      <c r="AP18" s="49">
        <v>142805.89032258064</v>
      </c>
      <c r="AQ18" s="50">
        <f t="shared" ref="AQ18" si="173">IF(ISBLANK(AP18),"",AR18/$A18)</f>
        <v>144148.89198924732</v>
      </c>
      <c r="AR18" s="51">
        <f t="shared" ref="AR18" si="174">AP18+AR17</f>
        <v>1153191.1359139786</v>
      </c>
      <c r="AS18" s="17"/>
      <c r="AT18" s="47">
        <f>borrador!G16/6.289</f>
        <v>699.50230561297508</v>
      </c>
      <c r="AU18" s="47">
        <f t="shared" ref="AU18" si="175">IF(ISBLANK(AT18),"",AV18/$A18)</f>
        <v>696.03494196215615</v>
      </c>
      <c r="AV18" s="51">
        <f t="shared" ref="AV18" si="176">AT18+AV17</f>
        <v>5568.2795356972492</v>
      </c>
      <c r="AW18" s="2"/>
      <c r="AX18" s="51">
        <f>borrador!H16/6.289</f>
        <v>381.51216409604069</v>
      </c>
      <c r="AY18" s="51">
        <f t="shared" ref="AY18" si="177">IF(ISBLANK(AX18),"",AZ18/$A18)</f>
        <v>381.4698282715853</v>
      </c>
      <c r="AZ18" s="51">
        <f t="shared" ref="AZ18" si="178">AX18+AZ17</f>
        <v>3051.7586261726824</v>
      </c>
      <c r="BA18" s="2"/>
      <c r="BB18" s="47">
        <f>borrador!E16/6.289</f>
        <v>11.499443472730164</v>
      </c>
      <c r="BC18" s="47">
        <f t="shared" ref="BC18" si="179">IF(ISBLANK(BB18),"",BD18/$A18)</f>
        <v>11.68230243281921</v>
      </c>
      <c r="BD18" s="48">
        <f t="shared" ref="BD18" si="180">BB18+BD17</f>
        <v>93.458419462553678</v>
      </c>
      <c r="BE18" s="49">
        <f>borrador!F16*0.283*100</f>
        <v>232.88069999999993</v>
      </c>
      <c r="BF18" s="50">
        <f t="shared" ref="BF18" si="181">IF(ISBLANK(BE18),"",BG18/A18)</f>
        <v>233.28043749999998</v>
      </c>
      <c r="BG18" s="237">
        <f t="shared" ref="BG18" si="182">BE18+BG17</f>
        <v>1866.2434999999998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1210.5699999999997</v>
      </c>
      <c r="CO18" s="47">
        <f t="shared" si="25"/>
        <v>640.94399999999996</v>
      </c>
      <c r="CQ18" s="47">
        <f t="shared" si="26"/>
        <v>1081.0144697090159</v>
      </c>
    </row>
    <row r="19" spans="1:95" ht="15" customHeight="1" thickBot="1" x14ac:dyDescent="0.4">
      <c r="A19" s="245">
        <v>9</v>
      </c>
      <c r="B19" s="49">
        <v>587.64</v>
      </c>
      <c r="C19" s="47">
        <f t="shared" ref="C19" si="183">IF(ISBLANK(B19),"",D19/$A19)</f>
        <v>667.98888888888894</v>
      </c>
      <c r="D19" s="163">
        <f t="shared" ref="D19" si="184">B19+D18</f>
        <v>6011.9000000000005</v>
      </c>
      <c r="E19" s="49">
        <v>329156.89634408604</v>
      </c>
      <c r="F19" s="50">
        <f t="shared" ref="F19" si="185">IF(ISBLANK(E19),"",G19/$A19)</f>
        <v>334535.99291517329</v>
      </c>
      <c r="G19" s="163">
        <f t="shared" ref="G19" si="186">E19+G18</f>
        <v>3010823.9362365599</v>
      </c>
      <c r="H19" s="168"/>
      <c r="I19" s="49">
        <v>42899.019354838711</v>
      </c>
      <c r="J19" s="50">
        <f t="shared" ref="J19" si="187">IF(ISBLANK(I19),"",K19/$A19)</f>
        <v>42084.601433691758</v>
      </c>
      <c r="K19" s="163">
        <f t="shared" ref="K19" si="188">I19+K18</f>
        <v>378761.41290322581</v>
      </c>
      <c r="L19" s="50">
        <f t="shared" ref="L19" si="189">IF(ISBLANK(I19),"",I19*0.5)</f>
        <v>21449.509677419355</v>
      </c>
      <c r="M19" s="50">
        <f t="shared" ref="M19" si="190">IFERROR(J19*0.5,"")</f>
        <v>21042.300716845879</v>
      </c>
      <c r="N19" s="50">
        <f t="shared" ref="N19" si="191">K19*0.5</f>
        <v>189380.7064516129</v>
      </c>
      <c r="O19" s="49">
        <v>0</v>
      </c>
      <c r="P19" s="50">
        <f t="shared" ref="P19" si="192">IF(ISBLANK(O19),"",Q19/$A19)</f>
        <v>817.83028673835133</v>
      </c>
      <c r="Q19" s="163">
        <f t="shared" ref="Q19" si="193">O19+Q18</f>
        <v>7360.4725806451615</v>
      </c>
      <c r="R19" s="50">
        <f t="shared" ref="R19" si="194">IF(ISBLANK(O19),"",O19*0.5)</f>
        <v>0</v>
      </c>
      <c r="S19" s="50">
        <f t="shared" ref="S19" si="195">IFERROR(P19*0.5,"")</f>
        <v>408.91514336917567</v>
      </c>
      <c r="T19" s="50">
        <f t="shared" ref="T19" si="196">Q19*0.5</f>
        <v>3680.2362903225808</v>
      </c>
      <c r="U19" s="168"/>
      <c r="V19" s="49">
        <v>173.5</v>
      </c>
      <c r="W19" s="47">
        <f t="shared" ref="W19" si="197">IF(ISBLANK(V19),"",X19/$A19)</f>
        <v>168.64444444444445</v>
      </c>
      <c r="X19" s="163">
        <f t="shared" ref="X19" si="198">V19+X18</f>
        <v>1517.8</v>
      </c>
      <c r="Y19" s="169"/>
      <c r="Z19" s="170"/>
      <c r="AA19" s="171"/>
      <c r="AB19" s="172"/>
      <c r="AC19" s="49">
        <v>320.27</v>
      </c>
      <c r="AD19" s="50">
        <f>IF(ISBLANK(AC19),"",AE19/$A19)</f>
        <v>317.83333333333326</v>
      </c>
      <c r="AE19" s="163">
        <f>AC19+AE18</f>
        <v>2860.4999999999995</v>
      </c>
      <c r="AF19" s="49">
        <v>173376</v>
      </c>
      <c r="AG19" s="50">
        <f t="shared" ref="AG19" si="199">IF(ISBLANK(AF19),"",AH19/$A19)</f>
        <v>169490.44444444444</v>
      </c>
      <c r="AH19" s="51">
        <f t="shared" ref="AH19" si="200">AF19+AH18</f>
        <v>1525414</v>
      </c>
      <c r="AI19" s="50">
        <f t="shared" ref="AI19" si="201">IF(AF19*0.1907=0,"",AF19*0.1907)</f>
        <v>33062.803200000002</v>
      </c>
      <c r="AJ19" s="50">
        <f t="shared" ref="AJ19" si="202">IFERROR(AG19*0.1907,"")</f>
        <v>32321.827755555554</v>
      </c>
      <c r="AK19" s="50">
        <f t="shared" ref="AK19" si="203">AH19*0.1907</f>
        <v>290896.4498</v>
      </c>
      <c r="AL19" s="17"/>
      <c r="AM19" s="49">
        <v>83.09</v>
      </c>
      <c r="AN19" s="47">
        <f t="shared" ref="AN19" si="204">IF(ISBLANK(AM19),"",AO19/$A19)</f>
        <v>101.29777777777778</v>
      </c>
      <c r="AO19" s="163">
        <f t="shared" ref="AO19" si="205">AM19+AO18</f>
        <v>911.68000000000006</v>
      </c>
      <c r="AP19" s="49">
        <v>143704.10365591399</v>
      </c>
      <c r="AQ19" s="50">
        <f t="shared" ref="AQ19" si="206">IF(ISBLANK(AP19),"",AR19/$A19)</f>
        <v>144099.4710633214</v>
      </c>
      <c r="AR19" s="51">
        <f t="shared" ref="AR19" si="207">AP19+AR18</f>
        <v>1296895.2395698926</v>
      </c>
      <c r="AS19" s="17"/>
      <c r="AT19" s="47">
        <f>borrador!G17/6.289</f>
        <v>618.38130068373357</v>
      </c>
      <c r="AU19" s="47">
        <f t="shared" ref="AU19" si="208">IF(ISBLANK(AT19),"",AV19/$A19)</f>
        <v>687.406759597887</v>
      </c>
      <c r="AV19" s="51">
        <f t="shared" ref="AV19" si="209">AT19+AV18</f>
        <v>6186.6608363809828</v>
      </c>
      <c r="AW19" s="2"/>
      <c r="AX19" s="51">
        <f>borrador!H17/6.289</f>
        <v>381.36746700588333</v>
      </c>
      <c r="AY19" s="51">
        <f t="shared" ref="AY19" si="210">IF(ISBLANK(AX19),"",AZ19/$A19)</f>
        <v>381.4584547976184</v>
      </c>
      <c r="AZ19" s="51">
        <f t="shared" ref="AZ19" si="211">AX19+AZ18</f>
        <v>3433.1260931785655</v>
      </c>
      <c r="BA19" s="2"/>
      <c r="BB19" s="47">
        <f>borrador!E17/6.289</f>
        <v>11.357926538400383</v>
      </c>
      <c r="BC19" s="47">
        <f t="shared" ref="BC19" si="212">IF(ISBLANK(BB19),"",BD19/$A19)</f>
        <v>11.646260666772672</v>
      </c>
      <c r="BD19" s="48">
        <f t="shared" ref="BD19" si="213">BB19+BD18</f>
        <v>104.81634600095406</v>
      </c>
      <c r="BE19" s="49">
        <f>borrador!F17*0.283*100</f>
        <v>232.9939</v>
      </c>
      <c r="BF19" s="50">
        <f t="shared" ref="BF19" si="214">IF(ISBLANK(BE19),"",BG19/A19)</f>
        <v>233.24860000000001</v>
      </c>
      <c r="BG19" s="237">
        <f t="shared" ref="BG19" si="215">BE19+BG18</f>
        <v>2099.2374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1164.4999999999998</v>
      </c>
      <c r="CO19" s="47">
        <f t="shared" si="25"/>
        <v>646.23699999999997</v>
      </c>
      <c r="CQ19" s="47">
        <f t="shared" si="26"/>
        <v>999.7487676896169</v>
      </c>
    </row>
    <row r="20" spans="1:95" ht="15" customHeight="1" thickBot="1" x14ac:dyDescent="0.4">
      <c r="A20" s="244">
        <v>10</v>
      </c>
      <c r="B20" s="49">
        <v>633.02</v>
      </c>
      <c r="C20" s="47">
        <f t="shared" ref="C20:C22" si="216">IF(ISBLANK(B20),"",D20/$A20)</f>
        <v>664.49199999999996</v>
      </c>
      <c r="D20" s="163">
        <f t="shared" ref="D20:D22" si="217">B20+D19</f>
        <v>6644.92</v>
      </c>
      <c r="E20" s="49">
        <v>324368.20731182798</v>
      </c>
      <c r="F20" s="50">
        <f t="shared" ref="F20:F22" si="218">IF(ISBLANK(E20),"",G20/$A20)</f>
        <v>333519.21435483883</v>
      </c>
      <c r="G20" s="163">
        <f t="shared" ref="G20:G22" si="219">E20+G19</f>
        <v>3335192.143548388</v>
      </c>
      <c r="H20" s="168"/>
      <c r="I20" s="49">
        <v>42438.35</v>
      </c>
      <c r="J20" s="50">
        <f t="shared" ref="J20:J22" si="220">IF(ISBLANK(I20),"",K20/$A20)</f>
        <v>42119.976290322578</v>
      </c>
      <c r="K20" s="163">
        <f t="shared" ref="K20:K22" si="221">I20+K19</f>
        <v>421199.76290322578</v>
      </c>
      <c r="L20" s="50">
        <f t="shared" ref="L20:L22" si="222">IF(ISBLANK(I20),"",I20*0.5)</f>
        <v>21219.174999999999</v>
      </c>
      <c r="M20" s="50">
        <f t="shared" ref="M20:M22" si="223">IFERROR(J20*0.5,"")</f>
        <v>21059.988145161289</v>
      </c>
      <c r="N20" s="50">
        <f t="shared" ref="N20:N22" si="224">K20*0.5</f>
        <v>210599.88145161289</v>
      </c>
      <c r="O20" s="49">
        <v>197.29677419354837</v>
      </c>
      <c r="P20" s="50">
        <f t="shared" ref="P20:P22" si="225">IF(ISBLANK(O20),"",Q20/$A20)</f>
        <v>755.77693548387094</v>
      </c>
      <c r="Q20" s="163">
        <f t="shared" ref="Q20:Q22" si="226">O20+Q19</f>
        <v>7557.7693548387097</v>
      </c>
      <c r="R20" s="50">
        <f t="shared" ref="R20:R22" si="227">IF(ISBLANK(O20),"",O20*0.5)</f>
        <v>98.648387096774186</v>
      </c>
      <c r="S20" s="50">
        <f t="shared" ref="S20:S22" si="228">IFERROR(P20*0.5,"")</f>
        <v>377.88846774193547</v>
      </c>
      <c r="T20" s="50">
        <f t="shared" ref="T20:T22" si="229">Q20*0.5</f>
        <v>3778.8846774193548</v>
      </c>
      <c r="U20" s="168"/>
      <c r="V20" s="49">
        <v>173.3</v>
      </c>
      <c r="W20" s="47">
        <f t="shared" ref="W20:W22" si="230">IF(ISBLANK(V20),"",X20/$A20)</f>
        <v>169.10999999999999</v>
      </c>
      <c r="X20" s="163">
        <f t="shared" ref="X20:X22" si="231">V20+X19</f>
        <v>1691.1</v>
      </c>
      <c r="Y20" s="169"/>
      <c r="Z20" s="170"/>
      <c r="AA20" s="171"/>
      <c r="AB20" s="172"/>
      <c r="AC20" s="49">
        <v>318.08999999999997</v>
      </c>
      <c r="AD20" s="50">
        <f t="shared" ref="AD20:AD22" si="232">IF(ISBLANK(AC20),"",AE20/$A20)</f>
        <v>317.85899999999998</v>
      </c>
      <c r="AE20" s="163">
        <f t="shared" ref="AE20:AE22" si="233">AC20+AE19</f>
        <v>3178.5899999999997</v>
      </c>
      <c r="AF20" s="49">
        <v>172681</v>
      </c>
      <c r="AG20" s="50">
        <f t="shared" ref="AG20:AG22" si="234">IF(ISBLANK(AF20),"",AH20/$A20)</f>
        <v>169809.5</v>
      </c>
      <c r="AH20" s="51">
        <f t="shared" ref="AH20:AH22" si="235">AF20+AH19</f>
        <v>1698095</v>
      </c>
      <c r="AI20" s="50">
        <f t="shared" ref="AI20:AI22" si="236">IF(AF20*0.1907=0,"",AF20*0.1907)</f>
        <v>32930.2667</v>
      </c>
      <c r="AJ20" s="50">
        <f t="shared" ref="AJ20:AJ22" si="237">IFERROR(AG20*0.1907,"")</f>
        <v>32382.67165</v>
      </c>
      <c r="AK20" s="50">
        <f t="shared" ref="AK20:AK22" si="238">AH20*0.1907</f>
        <v>323826.71650000004</v>
      </c>
      <c r="AL20" s="17"/>
      <c r="AM20" s="49">
        <v>112.06</v>
      </c>
      <c r="AN20" s="47">
        <f t="shared" ref="AN20:AN22" si="239">IF(ISBLANK(AM20),"",AO20/$A20)</f>
        <v>102.374</v>
      </c>
      <c r="AO20" s="163">
        <f t="shared" ref="AO20:AO22" si="240">AM20+AO19</f>
        <v>1023.74</v>
      </c>
      <c r="AP20" s="49">
        <v>147779.49591397849</v>
      </c>
      <c r="AQ20" s="50">
        <f t="shared" ref="AQ20:AQ22" si="241">IF(ISBLANK(AP20),"",AR20/$A20)</f>
        <v>144467.47354838712</v>
      </c>
      <c r="AR20" s="51">
        <f t="shared" ref="AR20:AR22" si="242">AP20+AR19</f>
        <v>1444674.7354838711</v>
      </c>
      <c r="AS20" s="17"/>
      <c r="AT20" s="47">
        <f>borrador!G18/6.289</f>
        <v>681.53919542057565</v>
      </c>
      <c r="AU20" s="47">
        <f t="shared" ref="AU20:AU22" si="243">IF(ISBLANK(AT20),"",AV20/$A20)</f>
        <v>686.82000318015582</v>
      </c>
      <c r="AV20" s="51">
        <f t="shared" ref="AV20:AV22" si="244">AT20+AV19</f>
        <v>6868.200031801558</v>
      </c>
      <c r="AW20" s="2"/>
      <c r="AX20" s="51">
        <f>borrador!H18/6.289</f>
        <v>381.03355064398158</v>
      </c>
      <c r="AY20" s="51">
        <f t="shared" ref="AY20:AY22" si="245">IF(ISBLANK(AX20),"",AZ20/$A20)</f>
        <v>381.41596438225469</v>
      </c>
      <c r="AZ20" s="51">
        <f t="shared" ref="AZ20:AZ22" si="246">AX20+AZ19</f>
        <v>3814.159643822547</v>
      </c>
      <c r="BA20" s="2"/>
      <c r="BB20" s="47">
        <f>borrador!E18/6.289</f>
        <v>11.111464461758626</v>
      </c>
      <c r="BC20" s="47">
        <f t="shared" ref="BC20:BC22" si="247">IF(ISBLANK(BB20),"",BD20/$A20)</f>
        <v>11.592781046271268</v>
      </c>
      <c r="BD20" s="48">
        <f t="shared" ref="BD20:BD22" si="248">BB20+BD19</f>
        <v>115.92781046271269</v>
      </c>
      <c r="BE20" s="49">
        <f>borrador!F18*0.283*100</f>
        <v>233.13539999999998</v>
      </c>
      <c r="BF20" s="50">
        <f t="shared" ref="BF20:BF22" si="249">IF(ISBLANK(BE20),"",BG20/A20)</f>
        <v>233.23728</v>
      </c>
      <c r="BG20" s="237">
        <f t="shared" ref="BG20:BG22" si="250">BE20+BG19</f>
        <v>2332.3728000000001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1236.4699999999998</v>
      </c>
      <c r="CO20" s="47">
        <f t="shared" si="25"/>
        <v>645.02599999999995</v>
      </c>
      <c r="CQ20" s="47">
        <f t="shared" si="26"/>
        <v>1062.5727460645571</v>
      </c>
    </row>
    <row r="21" spans="1:95" ht="15" customHeight="1" thickBot="1" x14ac:dyDescent="0.4">
      <c r="A21" s="243">
        <v>11</v>
      </c>
      <c r="B21" s="49">
        <v>637.01</v>
      </c>
      <c r="C21" s="47">
        <f t="shared" si="216"/>
        <v>661.99363636363637</v>
      </c>
      <c r="D21" s="163">
        <f t="shared" si="217"/>
        <v>7281.93</v>
      </c>
      <c r="E21" s="49">
        <v>314345.45935483871</v>
      </c>
      <c r="F21" s="50">
        <f t="shared" si="218"/>
        <v>331776.14571847516</v>
      </c>
      <c r="G21" s="163">
        <f t="shared" si="219"/>
        <v>3649537.6029032269</v>
      </c>
      <c r="H21" s="168"/>
      <c r="I21" s="49">
        <v>41918.119354838709</v>
      </c>
      <c r="J21" s="50">
        <f t="shared" si="220"/>
        <v>42101.625659824043</v>
      </c>
      <c r="K21" s="163">
        <f t="shared" si="221"/>
        <v>463117.88225806446</v>
      </c>
      <c r="L21" s="50">
        <f t="shared" si="222"/>
        <v>20959.059677419355</v>
      </c>
      <c r="M21" s="50">
        <f t="shared" si="223"/>
        <v>21050.812829912022</v>
      </c>
      <c r="N21" s="50">
        <f t="shared" si="224"/>
        <v>231558.94112903223</v>
      </c>
      <c r="O21" s="49">
        <v>0</v>
      </c>
      <c r="P21" s="50">
        <f t="shared" si="225"/>
        <v>687.06994134897366</v>
      </c>
      <c r="Q21" s="163">
        <f t="shared" si="226"/>
        <v>7557.7693548387097</v>
      </c>
      <c r="R21" s="50">
        <f t="shared" si="227"/>
        <v>0</v>
      </c>
      <c r="S21" s="50">
        <f t="shared" si="228"/>
        <v>343.53497067448683</v>
      </c>
      <c r="T21" s="50">
        <f t="shared" si="229"/>
        <v>3778.8846774193548</v>
      </c>
      <c r="U21" s="168"/>
      <c r="V21" s="49">
        <v>173.2</v>
      </c>
      <c r="W21" s="47">
        <f t="shared" si="230"/>
        <v>169.48181818181817</v>
      </c>
      <c r="X21" s="163">
        <f t="shared" si="231"/>
        <v>1864.3</v>
      </c>
      <c r="Y21" s="169"/>
      <c r="Z21" s="170"/>
      <c r="AA21" s="171"/>
      <c r="AB21" s="172"/>
      <c r="AC21" s="49">
        <v>316.63</v>
      </c>
      <c r="AD21" s="50">
        <f t="shared" si="232"/>
        <v>317.74727272727273</v>
      </c>
      <c r="AE21" s="163">
        <f t="shared" si="233"/>
        <v>3495.22</v>
      </c>
      <c r="AF21" s="49">
        <v>176256</v>
      </c>
      <c r="AG21" s="50">
        <f t="shared" si="234"/>
        <v>170395.54545454544</v>
      </c>
      <c r="AH21" s="51">
        <f t="shared" si="235"/>
        <v>1874351</v>
      </c>
      <c r="AI21" s="50">
        <f t="shared" si="236"/>
        <v>33612.019200000002</v>
      </c>
      <c r="AJ21" s="50">
        <f t="shared" si="237"/>
        <v>32494.430518181816</v>
      </c>
      <c r="AK21" s="50">
        <f t="shared" si="238"/>
        <v>357438.73570000002</v>
      </c>
      <c r="AL21" s="17"/>
      <c r="AM21" s="49">
        <v>100.78</v>
      </c>
      <c r="AN21" s="47">
        <f t="shared" si="239"/>
        <v>102.22909090909091</v>
      </c>
      <c r="AO21" s="163">
        <f t="shared" si="240"/>
        <v>1124.52</v>
      </c>
      <c r="AP21" s="49">
        <v>149221.54064516129</v>
      </c>
      <c r="AQ21" s="50">
        <f t="shared" si="241"/>
        <v>144899.66146627569</v>
      </c>
      <c r="AR21" s="51">
        <f t="shared" si="242"/>
        <v>1593896.2761290325</v>
      </c>
      <c r="AS21" s="17"/>
      <c r="AT21" s="47">
        <f>borrador!G19/6.289</f>
        <v>699.22404197805702</v>
      </c>
      <c r="AU21" s="47">
        <f t="shared" si="243"/>
        <v>687.94764307087416</v>
      </c>
      <c r="AV21" s="51">
        <f t="shared" si="244"/>
        <v>7567.4240737796154</v>
      </c>
      <c r="AW21" s="2"/>
      <c r="AX21" s="51">
        <f>borrador!H19/6.289</f>
        <v>380.56288758149151</v>
      </c>
      <c r="AY21" s="51">
        <f t="shared" si="245"/>
        <v>381.33841194582169</v>
      </c>
      <c r="AZ21" s="51">
        <f t="shared" si="246"/>
        <v>4194.7225314040388</v>
      </c>
      <c r="BA21" s="2"/>
      <c r="BB21" s="47">
        <f>borrador!E19/6.289</f>
        <v>11.610748926697408</v>
      </c>
      <c r="BC21" s="47">
        <f t="shared" si="247"/>
        <v>11.594414489946372</v>
      </c>
      <c r="BD21" s="48">
        <f t="shared" si="248"/>
        <v>127.5385593894101</v>
      </c>
      <c r="BE21" s="49">
        <f>borrador!F19*0.283*100</f>
        <v>233.19199999999998</v>
      </c>
      <c r="BF21" s="50">
        <f t="shared" si="249"/>
        <v>233.23316363636366</v>
      </c>
      <c r="BG21" s="237">
        <f t="shared" si="250"/>
        <v>2565.5648000000001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1227.6200000000001</v>
      </c>
      <c r="CO21" s="47">
        <f t="shared" si="25"/>
        <v>639.82299999999998</v>
      </c>
      <c r="CQ21" s="47">
        <f t="shared" si="26"/>
        <v>1079.7869295595485</v>
      </c>
    </row>
    <row r="22" spans="1:95" ht="15" customHeight="1" thickBot="1" x14ac:dyDescent="0.4">
      <c r="A22" s="243">
        <v>12</v>
      </c>
      <c r="B22" s="49">
        <v>659.75</v>
      </c>
      <c r="C22" s="47">
        <f t="shared" si="216"/>
        <v>661.80666666666673</v>
      </c>
      <c r="D22" s="163">
        <f t="shared" si="217"/>
        <v>7941.68</v>
      </c>
      <c r="E22" s="49">
        <v>318484.02494623652</v>
      </c>
      <c r="F22" s="50">
        <f t="shared" si="218"/>
        <v>330668.4689874553</v>
      </c>
      <c r="G22" s="163">
        <f t="shared" si="219"/>
        <v>3968021.6278494634</v>
      </c>
      <c r="H22" s="168"/>
      <c r="I22" s="49">
        <v>40886.964516129032</v>
      </c>
      <c r="J22" s="50">
        <f t="shared" si="220"/>
        <v>42000.403897849457</v>
      </c>
      <c r="K22" s="163">
        <f t="shared" si="221"/>
        <v>504004.84677419352</v>
      </c>
      <c r="L22" s="50">
        <f t="shared" si="222"/>
        <v>20443.482258064516</v>
      </c>
      <c r="M22" s="50">
        <f t="shared" si="223"/>
        <v>21000.201948924729</v>
      </c>
      <c r="N22" s="50">
        <f t="shared" si="224"/>
        <v>252002.42338709676</v>
      </c>
      <c r="O22" s="49">
        <v>0</v>
      </c>
      <c r="P22" s="50">
        <f t="shared" si="225"/>
        <v>629.8141129032258</v>
      </c>
      <c r="Q22" s="163">
        <f t="shared" si="226"/>
        <v>7557.7693548387097</v>
      </c>
      <c r="R22" s="50">
        <f t="shared" si="227"/>
        <v>0</v>
      </c>
      <c r="S22" s="50">
        <f t="shared" si="228"/>
        <v>314.9070564516129</v>
      </c>
      <c r="T22" s="50">
        <f t="shared" si="229"/>
        <v>3778.8846774193548</v>
      </c>
      <c r="U22" s="168"/>
      <c r="V22" s="49">
        <v>172.9</v>
      </c>
      <c r="W22" s="47">
        <f t="shared" si="230"/>
        <v>169.76666666666668</v>
      </c>
      <c r="X22" s="163">
        <f t="shared" si="231"/>
        <v>2037.2</v>
      </c>
      <c r="Y22" s="169"/>
      <c r="Z22" s="170"/>
      <c r="AA22" s="171"/>
      <c r="AB22" s="172"/>
      <c r="AC22" s="49">
        <v>316.10000000000002</v>
      </c>
      <c r="AD22" s="50">
        <f t="shared" si="232"/>
        <v>317.60999999999996</v>
      </c>
      <c r="AE22" s="163">
        <f t="shared" si="233"/>
        <v>3811.3199999999997</v>
      </c>
      <c r="AF22" s="49">
        <v>173095</v>
      </c>
      <c r="AG22" s="50">
        <f t="shared" si="234"/>
        <v>170620.5</v>
      </c>
      <c r="AH22" s="51">
        <f t="shared" si="235"/>
        <v>2047446</v>
      </c>
      <c r="AI22" s="50">
        <f t="shared" si="236"/>
        <v>33009.216500000002</v>
      </c>
      <c r="AJ22" s="50">
        <f t="shared" si="237"/>
        <v>32537.32935</v>
      </c>
      <c r="AK22" s="50">
        <f t="shared" si="238"/>
        <v>390447.9522</v>
      </c>
      <c r="AL22" s="17"/>
      <c r="AM22" s="49">
        <v>103.32</v>
      </c>
      <c r="AN22" s="47">
        <f t="shared" si="239"/>
        <v>102.32</v>
      </c>
      <c r="AO22" s="163">
        <f t="shared" si="240"/>
        <v>1227.8399999999999</v>
      </c>
      <c r="AP22" s="49">
        <v>147978.97505376345</v>
      </c>
      <c r="AQ22" s="50">
        <f t="shared" si="241"/>
        <v>145156.27093189966</v>
      </c>
      <c r="AR22" s="51">
        <f t="shared" si="242"/>
        <v>1741875.251182796</v>
      </c>
      <c r="AS22" s="17"/>
      <c r="AT22" s="47">
        <f>borrador!G20/6.289</f>
        <v>699.9411671171888</v>
      </c>
      <c r="AU22" s="47">
        <f t="shared" si="243"/>
        <v>688.94710340806705</v>
      </c>
      <c r="AV22" s="51">
        <f t="shared" si="244"/>
        <v>8267.3652408968046</v>
      </c>
      <c r="AW22" s="2"/>
      <c r="AX22" s="51">
        <f>borrador!H20/6.289</f>
        <v>380.37366830974719</v>
      </c>
      <c r="AY22" s="51">
        <f t="shared" si="245"/>
        <v>381.25801664281545</v>
      </c>
      <c r="AZ22" s="51">
        <f t="shared" si="246"/>
        <v>4575.0961997137856</v>
      </c>
      <c r="BA22" s="2"/>
      <c r="BB22" s="47">
        <f>borrador!E20/6.289</f>
        <v>11.97487676896168</v>
      </c>
      <c r="BC22" s="47">
        <f t="shared" si="247"/>
        <v>11.626119679864315</v>
      </c>
      <c r="BD22" s="48">
        <f t="shared" si="248"/>
        <v>139.51343615837177</v>
      </c>
      <c r="BE22" s="49">
        <f>borrador!F20*0.283*100</f>
        <v>233.0788</v>
      </c>
      <c r="BF22" s="50">
        <f t="shared" si="249"/>
        <v>233.22030000000004</v>
      </c>
      <c r="BG22" s="237">
        <f t="shared" si="250"/>
        <v>2798.6436000000003</v>
      </c>
      <c r="BJ22" s="8"/>
      <c r="CE22" s="226"/>
      <c r="CN22" s="47">
        <f t="shared" si="24"/>
        <v>1252.07</v>
      </c>
      <c r="CO22" s="47">
        <f t="shared" si="25"/>
        <v>639.55799999999999</v>
      </c>
      <c r="CQ22" s="47">
        <f t="shared" si="26"/>
        <v>1080.314835426936</v>
      </c>
    </row>
    <row r="23" spans="1:95" ht="15" customHeight="1" thickBot="1" x14ac:dyDescent="0.4">
      <c r="A23" s="243">
        <v>13</v>
      </c>
      <c r="B23" s="49">
        <v>636.96</v>
      </c>
      <c r="C23" s="47">
        <f t="shared" ref="C23" si="251">IF(ISBLANK(B23),"",D23/$A23)</f>
        <v>659.89538461538461</v>
      </c>
      <c r="D23" s="163">
        <f t="shared" ref="D23" si="252">B23+D22</f>
        <v>8578.64</v>
      </c>
      <c r="E23" s="49">
        <v>317963.59978494624</v>
      </c>
      <c r="F23" s="50">
        <f t="shared" ref="F23" si="253">IF(ISBLANK(E23),"",G23/$A23)</f>
        <v>329691.17135649303</v>
      </c>
      <c r="G23" s="163">
        <f t="shared" ref="G23" si="254">E23+G22</f>
        <v>4285985.2276344094</v>
      </c>
      <c r="H23" s="168"/>
      <c r="I23" s="49">
        <v>41623.104838709674</v>
      </c>
      <c r="J23" s="50">
        <f t="shared" ref="J23" si="255">IF(ISBLANK(I23),"",K23/$A23)</f>
        <v>41971.380893300244</v>
      </c>
      <c r="K23" s="163">
        <f t="shared" ref="K23" si="256">I23+K22</f>
        <v>545627.95161290315</v>
      </c>
      <c r="L23" s="50">
        <f t="shared" ref="L23" si="257">IF(ISBLANK(I23),"",I23*0.5)</f>
        <v>20811.552419354837</v>
      </c>
      <c r="M23" s="50">
        <f t="shared" ref="M23" si="258">IFERROR(J23*0.5,"")</f>
        <v>20985.690446650122</v>
      </c>
      <c r="N23" s="50">
        <f t="shared" ref="N23" si="259">K23*0.5</f>
        <v>272813.97580645158</v>
      </c>
      <c r="O23" s="49">
        <v>299.66774193548389</v>
      </c>
      <c r="P23" s="50">
        <f t="shared" ref="P23" si="260">IF(ISBLANK(O23),"",Q23/$A23)</f>
        <v>604.41823821339949</v>
      </c>
      <c r="Q23" s="163">
        <f t="shared" ref="Q23" si="261">O23+Q22</f>
        <v>7857.4370967741934</v>
      </c>
      <c r="R23" s="50">
        <f t="shared" ref="R23" si="262">IF(ISBLANK(O23),"",O23*0.5)</f>
        <v>149.83387096774194</v>
      </c>
      <c r="S23" s="50">
        <f t="shared" ref="S23" si="263">IFERROR(P23*0.5,"")</f>
        <v>302.20911910669975</v>
      </c>
      <c r="T23" s="50">
        <f t="shared" ref="T23" si="264">Q23*0.5</f>
        <v>3928.7185483870967</v>
      </c>
      <c r="U23" s="168"/>
      <c r="V23" s="49">
        <v>171.9</v>
      </c>
      <c r="W23" s="47">
        <f t="shared" ref="W23:W24" si="265">IF(ISBLANK(V23),"",X23/$A23)</f>
        <v>169.93076923076922</v>
      </c>
      <c r="X23" s="163">
        <f t="shared" ref="X23:X24" si="266">V23+X22</f>
        <v>2209.1</v>
      </c>
      <c r="Y23" s="169"/>
      <c r="Z23" s="170"/>
      <c r="AA23" s="171"/>
      <c r="AB23" s="172"/>
      <c r="AC23" s="49">
        <v>314.13</v>
      </c>
      <c r="AD23" s="50">
        <f t="shared" ref="AD23" si="267">IF(ISBLANK(AC23),"",AE23/$A23)</f>
        <v>317.34230769230766</v>
      </c>
      <c r="AE23" s="163">
        <f t="shared" ref="AE23" si="268">AC23+AE22</f>
        <v>4125.45</v>
      </c>
      <c r="AF23" s="49">
        <v>160315</v>
      </c>
      <c r="AG23" s="50">
        <f t="shared" ref="AG23" si="269">IF(ISBLANK(AF23),"",AH23/$A23)</f>
        <v>169827.76923076922</v>
      </c>
      <c r="AH23" s="51">
        <f t="shared" ref="AH23" si="270">AF23+AH22</f>
        <v>2207761</v>
      </c>
      <c r="AI23" s="50">
        <f t="shared" ref="AI23" si="271">IF(AF23*0.1907=0,"",AF23*0.1907)</f>
        <v>30572.070500000002</v>
      </c>
      <c r="AJ23" s="50">
        <f t="shared" ref="AJ23" si="272">IFERROR(AG23*0.1907,"")</f>
        <v>32386.155592307692</v>
      </c>
      <c r="AK23" s="50">
        <f t="shared" ref="AK23" si="273">AH23*0.1907</f>
        <v>421020.02270000003</v>
      </c>
      <c r="AL23" s="17"/>
      <c r="AM23" s="49">
        <v>98.36</v>
      </c>
      <c r="AN23" s="47">
        <f t="shared" ref="AN23:AN24" si="274">IF(ISBLANK(AM23),"",AO23/$A23)</f>
        <v>102.0153846153846</v>
      </c>
      <c r="AO23" s="163">
        <f t="shared" ref="AO23:AO24" si="275">AM23+AO22</f>
        <v>1326.1999999999998</v>
      </c>
      <c r="AP23" s="49">
        <v>147333.73247311829</v>
      </c>
      <c r="AQ23" s="50">
        <f t="shared" ref="AQ23" si="276">IF(ISBLANK(AP23),"",AR23/$A23)</f>
        <v>145323.76797353185</v>
      </c>
      <c r="AR23" s="51">
        <f t="shared" ref="AR23" si="277">AP23+AR22</f>
        <v>1889208.9836559142</v>
      </c>
      <c r="AS23" s="17"/>
      <c r="AT23" s="47">
        <f>borrador!G21/6.289</f>
        <v>700.86818254094453</v>
      </c>
      <c r="AU23" s="47">
        <f t="shared" ref="AU23" si="278">IF(ISBLANK(AT23),"",AV23/$A23)</f>
        <v>689.86410949521144</v>
      </c>
      <c r="AV23" s="51">
        <f t="shared" ref="AV23" si="279">AT23+AV22</f>
        <v>8968.2334234377486</v>
      </c>
      <c r="AW23" s="2"/>
      <c r="AX23" s="51">
        <f>borrador!H21/6.289</f>
        <v>380.39910955636827</v>
      </c>
      <c r="AY23" s="51">
        <f t="shared" ref="AY23" si="280">IF(ISBLANK(AX23),"",AZ23/$A23)</f>
        <v>381.19194686693487</v>
      </c>
      <c r="AZ23" s="51">
        <f t="shared" ref="AZ23" si="281">AX23+AZ22</f>
        <v>4955.4953092701535</v>
      </c>
      <c r="BA23" s="2"/>
      <c r="BB23" s="47">
        <f>borrador!E21/6.289</f>
        <v>11.314994434727302</v>
      </c>
      <c r="BC23" s="47">
        <f t="shared" ref="BC23" si="282">IF(ISBLANK(BB23),"",BD23/$A23)</f>
        <v>11.602186968699929</v>
      </c>
      <c r="BD23" s="48">
        <f t="shared" ref="BD23" si="283">BB23+BD22</f>
        <v>150.82843059309909</v>
      </c>
      <c r="BE23" s="49">
        <f>borrador!F21*0.283*100</f>
        <v>231.86189999999996</v>
      </c>
      <c r="BF23" s="50">
        <f t="shared" ref="BF23" si="284">IF(ISBLANK(BE23),"",BG23/A23)</f>
        <v>233.1158076923077</v>
      </c>
      <c r="BG23" s="237">
        <f t="shared" ref="BG23" si="285">BE23+BG22</f>
        <v>3030.5055000000002</v>
      </c>
      <c r="BI23" s="304" t="s">
        <v>117</v>
      </c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6"/>
      <c r="BU23" s="59"/>
      <c r="BV23" s="334" t="s">
        <v>120</v>
      </c>
      <c r="BW23" s="335"/>
      <c r="BX23" s="335"/>
      <c r="BY23" s="335"/>
      <c r="BZ23" s="335"/>
      <c r="CA23" s="335"/>
      <c r="CB23" s="336"/>
      <c r="CN23" s="47">
        <f t="shared" si="24"/>
        <v>1221.3499999999999</v>
      </c>
      <c r="CO23" s="47">
        <f t="shared" si="25"/>
        <v>625.91200000000003</v>
      </c>
      <c r="CQ23" s="47">
        <f t="shared" si="26"/>
        <v>1081.2672920973127</v>
      </c>
    </row>
    <row r="24" spans="1:95" ht="15" customHeight="1" thickBot="1" x14ac:dyDescent="0.4">
      <c r="A24" s="243">
        <v>14</v>
      </c>
      <c r="B24" s="49">
        <v>637.29999999999995</v>
      </c>
      <c r="C24" s="47">
        <f t="shared" ref="C24" si="286">IF(ISBLANK(B24),"",D24/$A24)</f>
        <v>658.28142857142848</v>
      </c>
      <c r="D24" s="163">
        <f t="shared" ref="D24" si="287">B24+D23</f>
        <v>9215.9399999999987</v>
      </c>
      <c r="E24" s="49">
        <v>319493.36236559134</v>
      </c>
      <c r="F24" s="50">
        <f t="shared" ref="F24" si="288">IF(ISBLANK(E24),"",G24/$A24)</f>
        <v>328962.75642857148</v>
      </c>
      <c r="G24" s="163">
        <f t="shared" ref="G24" si="289">E24+G23</f>
        <v>4605478.5900000008</v>
      </c>
      <c r="H24" s="168"/>
      <c r="I24" s="49">
        <v>40937.219354838708</v>
      </c>
      <c r="J24" s="50">
        <f t="shared" ref="J24" si="290">IF(ISBLANK(I24),"",K24/$A24)</f>
        <v>41897.512211981564</v>
      </c>
      <c r="K24" s="163">
        <f t="shared" ref="K24" si="291">I24+K23</f>
        <v>586565.17096774187</v>
      </c>
      <c r="L24" s="50">
        <f t="shared" ref="L24" si="292">IF(ISBLANK(I24),"",I24*0.5)</f>
        <v>20468.609677419354</v>
      </c>
      <c r="M24" s="50">
        <f t="shared" ref="M24" si="293">IFERROR(J24*0.5,"")</f>
        <v>20948.756105990782</v>
      </c>
      <c r="N24" s="50">
        <f t="shared" ref="N24" si="294">K24*0.5</f>
        <v>293282.58548387093</v>
      </c>
      <c r="O24" s="49">
        <v>76.312903225806451</v>
      </c>
      <c r="P24" s="50">
        <f t="shared" ref="P24" si="295">IF(ISBLANK(O24),"",Q24/$A24)</f>
        <v>566.69642857142856</v>
      </c>
      <c r="Q24" s="163">
        <f t="shared" ref="Q24" si="296">O24+Q23</f>
        <v>7933.75</v>
      </c>
      <c r="R24" s="50">
        <f t="shared" ref="R24" si="297">IF(ISBLANK(O24),"",O24*0.5)</f>
        <v>38.156451612903226</v>
      </c>
      <c r="S24" s="50">
        <f t="shared" ref="S24" si="298">IFERROR(P24*0.5,"")</f>
        <v>283.34821428571428</v>
      </c>
      <c r="T24" s="50">
        <f t="shared" ref="T24" si="299">Q24*0.5</f>
        <v>3966.875</v>
      </c>
      <c r="U24" s="168"/>
      <c r="V24" s="49">
        <v>172.6</v>
      </c>
      <c r="W24" s="47">
        <f t="shared" si="265"/>
        <v>170.12142857142857</v>
      </c>
      <c r="X24" s="163">
        <f t="shared" si="266"/>
        <v>2381.6999999999998</v>
      </c>
      <c r="Y24" s="169"/>
      <c r="Z24" s="170"/>
      <c r="AA24" s="171"/>
      <c r="AB24" s="172"/>
      <c r="AC24" s="49">
        <v>316.19</v>
      </c>
      <c r="AD24" s="50">
        <f t="shared" ref="AD24" si="300">IF(ISBLANK(AC24),"",AE24/$A24)</f>
        <v>317.25999999999993</v>
      </c>
      <c r="AE24" s="163">
        <f t="shared" ref="AE24" si="301">AC24+AE23</f>
        <v>4441.6399999999994</v>
      </c>
      <c r="AF24" s="49">
        <v>165295</v>
      </c>
      <c r="AG24" s="50">
        <f t="shared" ref="AG24" si="302">IF(ISBLANK(AF24),"",AH24/$A24)</f>
        <v>169504</v>
      </c>
      <c r="AH24" s="51">
        <f t="shared" ref="AH24" si="303">AF24+AH23</f>
        <v>2373056</v>
      </c>
      <c r="AI24" s="50">
        <f t="shared" ref="AI24" si="304">IF(AF24*0.1907=0,"",AF24*0.1907)</f>
        <v>31521.756500000003</v>
      </c>
      <c r="AJ24" s="50">
        <f t="shared" ref="AJ24" si="305">IFERROR(AG24*0.1907,"")</f>
        <v>32324.412800000002</v>
      </c>
      <c r="AK24" s="50">
        <f t="shared" ref="AK24" si="306">AH24*0.1907</f>
        <v>452541.77920000005</v>
      </c>
      <c r="AL24" s="17"/>
      <c r="AM24" s="49">
        <v>101.04</v>
      </c>
      <c r="AN24" s="47">
        <f t="shared" si="274"/>
        <v>101.94571428571427</v>
      </c>
      <c r="AO24" s="163">
        <f t="shared" si="275"/>
        <v>1427.2399999999998</v>
      </c>
      <c r="AP24" s="49">
        <v>144154.3247311828</v>
      </c>
      <c r="AQ24" s="50">
        <f t="shared" ref="AQ24" si="307">IF(ISBLANK(AP24),"",AR24/$A24)</f>
        <v>145240.23631336406</v>
      </c>
      <c r="AR24" s="51">
        <f t="shared" ref="AR24" si="308">AP24+AR23</f>
        <v>2033363.308387097</v>
      </c>
      <c r="AS24" s="17"/>
      <c r="AT24" s="47">
        <f>borrador!G22/6.289</f>
        <v>702.36126570201941</v>
      </c>
      <c r="AU24" s="47">
        <f t="shared" ref="AU24" si="309">IF(ISBLANK(AT24),"",AV24/$A24)</f>
        <v>690.75676350998344</v>
      </c>
      <c r="AV24" s="51">
        <f t="shared" ref="AV24" si="310">AT24+AV23</f>
        <v>9670.5946891397689</v>
      </c>
      <c r="AW24" s="2"/>
      <c r="AX24" s="51">
        <f>borrador!H22/6.289</f>
        <v>380.23215137541746</v>
      </c>
      <c r="AY24" s="51">
        <f t="shared" ref="AY24" si="311">IF(ISBLANK(AX24),"",AZ24/$A24)</f>
        <v>381.12339004611221</v>
      </c>
      <c r="AZ24" s="51">
        <f t="shared" ref="AZ24" si="312">AX24+AZ23</f>
        <v>5335.7274606455712</v>
      </c>
      <c r="BA24" s="2"/>
      <c r="BB24" s="47">
        <f>borrador!E22/6.289</f>
        <v>12.156145651136907</v>
      </c>
      <c r="BC24" s="47">
        <f t="shared" ref="BC24" si="313">IF(ISBLANK(BB24),"",BD24/$A24)</f>
        <v>11.641755446016857</v>
      </c>
      <c r="BD24" s="48">
        <f t="shared" ref="BD24" si="314">BB24+BD23</f>
        <v>162.984576244236</v>
      </c>
      <c r="BE24" s="49">
        <f>borrador!F22*0.283*100</f>
        <v>232.08829999999998</v>
      </c>
      <c r="BF24" s="50">
        <f t="shared" ref="BF24" si="315">IF(ISBLANK(BE24),"",BG24/A24)</f>
        <v>233.0424142857143</v>
      </c>
      <c r="BG24" s="237">
        <f t="shared" ref="BG24" si="316">BE24+BG23</f>
        <v>3262.5938000000001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1227.1299999999999</v>
      </c>
      <c r="CO24" s="47">
        <f t="shared" si="25"/>
        <v>629.01900000000001</v>
      </c>
      <c r="CQ24" s="47">
        <f t="shared" si="26"/>
        <v>1082.5934170774369</v>
      </c>
    </row>
    <row r="25" spans="1:95" ht="15" customHeight="1" thickBot="1" x14ac:dyDescent="0.4">
      <c r="A25" s="243">
        <v>15</v>
      </c>
      <c r="B25" s="49">
        <v>640.85</v>
      </c>
      <c r="C25" s="47">
        <f t="shared" ref="C25" si="317">IF(ISBLANK(B25),"",D25/$A25)</f>
        <v>657.11933333333332</v>
      </c>
      <c r="D25" s="163">
        <f t="shared" ref="D25" si="318">B25+D24</f>
        <v>9856.7899999999991</v>
      </c>
      <c r="E25" s="49">
        <v>328509.66580645158</v>
      </c>
      <c r="F25" s="50">
        <f t="shared" ref="F25" si="319">IF(ISBLANK(E25),"",G25/$A25)</f>
        <v>328932.55038709682</v>
      </c>
      <c r="G25" s="163">
        <f t="shared" ref="G25" si="320">E25+G24</f>
        <v>4933988.2558064526</v>
      </c>
      <c r="H25" s="168"/>
      <c r="I25" s="49">
        <v>41899.506451612906</v>
      </c>
      <c r="J25" s="50">
        <f t="shared" ref="J25" si="321">IF(ISBLANK(I25),"",K25/$A25)</f>
        <v>41897.645161290318</v>
      </c>
      <c r="K25" s="163">
        <f t="shared" ref="K25" si="322">I25+K24</f>
        <v>628464.67741935479</v>
      </c>
      <c r="L25" s="50">
        <f t="shared" ref="L25" si="323">IF(ISBLANK(I25),"",I25*0.5)</f>
        <v>20949.753225806453</v>
      </c>
      <c r="M25" s="50">
        <f t="shared" ref="M25" si="324">IFERROR(J25*0.5,"")</f>
        <v>20948.822580645159</v>
      </c>
      <c r="N25" s="50">
        <f t="shared" ref="N25" si="325">K25*0.5</f>
        <v>314232.33870967739</v>
      </c>
      <c r="O25" s="49">
        <v>0</v>
      </c>
      <c r="P25" s="50">
        <f t="shared" ref="P25" si="326">IF(ISBLANK(O25),"",Q25/$A25)</f>
        <v>528.91666666666663</v>
      </c>
      <c r="Q25" s="163">
        <f t="shared" ref="Q25" si="327">O25+Q24</f>
        <v>7933.75</v>
      </c>
      <c r="R25" s="50">
        <f t="shared" ref="R25" si="328">IF(ISBLANK(O25),"",O25*0.5)</f>
        <v>0</v>
      </c>
      <c r="S25" s="50">
        <f t="shared" ref="S25" si="329">IFERROR(P25*0.5,"")</f>
        <v>264.45833333333331</v>
      </c>
      <c r="T25" s="50">
        <f t="shared" ref="T25" si="330">Q25*0.5</f>
        <v>3966.875</v>
      </c>
      <c r="U25" s="168"/>
      <c r="V25" s="49">
        <v>172.3</v>
      </c>
      <c r="W25" s="47">
        <f t="shared" ref="W25" si="331">IF(ISBLANK(V25),"",X25/$A25)</f>
        <v>170.26666666666668</v>
      </c>
      <c r="X25" s="163">
        <f t="shared" ref="X25" si="332">V25+X24</f>
        <v>2554</v>
      </c>
      <c r="Y25" s="169"/>
      <c r="Z25" s="170"/>
      <c r="AA25" s="171"/>
      <c r="AB25" s="172"/>
      <c r="AC25" s="49">
        <v>310.55</v>
      </c>
      <c r="AD25" s="50">
        <f t="shared" ref="AD25" si="333">IF(ISBLANK(AC25),"",AE25/$A25)</f>
        <v>316.81266666666664</v>
      </c>
      <c r="AE25" s="163">
        <f t="shared" ref="AE25" si="334">AC25+AE24</f>
        <v>4752.1899999999996</v>
      </c>
      <c r="AF25" s="49">
        <v>171958</v>
      </c>
      <c r="AG25" s="50">
        <f t="shared" ref="AG25" si="335">IF(ISBLANK(AF25),"",AH25/$A25)</f>
        <v>169667.6</v>
      </c>
      <c r="AH25" s="51">
        <f t="shared" ref="AH25" si="336">AF25+AH24</f>
        <v>2545014</v>
      </c>
      <c r="AI25" s="50">
        <f t="shared" ref="AI25" si="337">IF(AF25*0.1907=0,"",AF25*0.1907)</f>
        <v>32792.390599999999</v>
      </c>
      <c r="AJ25" s="50">
        <f t="shared" ref="AJ25" si="338">IFERROR(AG25*0.1907,"")</f>
        <v>32355.611320000004</v>
      </c>
      <c r="AK25" s="50">
        <f t="shared" ref="AK25" si="339">AH25*0.1907</f>
        <v>485334.16980000003</v>
      </c>
      <c r="AL25" s="17"/>
      <c r="AM25" s="49">
        <v>175.59</v>
      </c>
      <c r="AN25" s="47">
        <f t="shared" ref="AN25" si="340">IF(ISBLANK(AM25),"",AO25/$A25)</f>
        <v>106.85533333333332</v>
      </c>
      <c r="AO25" s="163">
        <f t="shared" ref="AO25" si="341">AM25+AO24</f>
        <v>1602.8299999999997</v>
      </c>
      <c r="AP25" s="49">
        <v>147349.33419354839</v>
      </c>
      <c r="AQ25" s="50">
        <f t="shared" ref="AQ25" si="342">IF(ISBLANK(AP25),"",AR25/$A25)</f>
        <v>145380.84283870968</v>
      </c>
      <c r="AR25" s="51">
        <f t="shared" ref="AR25" si="343">AP25+AR24</f>
        <v>2180712.6425806452</v>
      </c>
      <c r="AS25" s="17"/>
      <c r="AT25" s="47">
        <f>borrador!G23/6.289</f>
        <v>696.20289394180315</v>
      </c>
      <c r="AU25" s="47">
        <f t="shared" ref="AU25" si="344">IF(ISBLANK(AT25),"",AV25/$A25)</f>
        <v>691.11983887210476</v>
      </c>
      <c r="AV25" s="51">
        <f t="shared" ref="AV25" si="345">AT25+AV24</f>
        <v>10366.797583081572</v>
      </c>
      <c r="AW25" s="2"/>
      <c r="AX25" s="51">
        <f>borrador!H23/6.289</f>
        <v>380.08268405151858</v>
      </c>
      <c r="AY25" s="51">
        <f t="shared" ref="AY25" si="346">IF(ISBLANK(AX25),"",AZ25/$A25)</f>
        <v>381.05400964647265</v>
      </c>
      <c r="AZ25" s="51">
        <f t="shared" ref="AZ25" si="347">AX25+AZ24</f>
        <v>5715.8101446970895</v>
      </c>
      <c r="BA25" s="2"/>
      <c r="BB25" s="47">
        <f>borrador!E23/6.289</f>
        <v>12.547304817936078</v>
      </c>
      <c r="BC25" s="47">
        <f t="shared" ref="BC25" si="348">IF(ISBLANK(BB25),"",BD25/$A25)</f>
        <v>11.702125404144804</v>
      </c>
      <c r="BD25" s="48">
        <f t="shared" ref="BD25" si="349">BB25+BD24</f>
        <v>175.53188106217206</v>
      </c>
      <c r="BE25" s="49">
        <f>borrador!F23*0.283*100</f>
        <v>232.42789999999997</v>
      </c>
      <c r="BF25" s="50">
        <f t="shared" ref="BF25" si="350">IF(ISBLANK(BE25),"",BG25/A25)</f>
        <v>233.00144666666668</v>
      </c>
      <c r="BG25" s="237">
        <f t="shared" ref="BG25" si="351">BE25+BG24</f>
        <v>3495.0217000000002</v>
      </c>
      <c r="BI25" s="189"/>
      <c r="BJ25" s="362"/>
      <c r="BK25" s="363"/>
      <c r="BL25" s="363"/>
      <c r="BM25" s="363"/>
      <c r="BN25" s="363"/>
      <c r="BO25" s="363"/>
      <c r="BP25" s="190"/>
      <c r="BQ25" s="364"/>
      <c r="BR25" s="365"/>
      <c r="BS25" s="366"/>
      <c r="BT25" s="69"/>
      <c r="BU25" s="15"/>
      <c r="BV25" s="325" t="s">
        <v>49</v>
      </c>
      <c r="BW25" s="326"/>
      <c r="BX25" s="326"/>
      <c r="BY25" s="326"/>
      <c r="BZ25" s="326"/>
      <c r="CA25" s="326"/>
      <c r="CB25" s="327"/>
      <c r="CN25" s="47">
        <f t="shared" si="24"/>
        <v>1299.29</v>
      </c>
      <c r="CO25" s="47">
        <f t="shared" si="25"/>
        <v>647.81700000000001</v>
      </c>
      <c r="CQ25" s="47">
        <f t="shared" si="26"/>
        <v>1076.2855779933218</v>
      </c>
    </row>
    <row r="26" spans="1:95" ht="15" customHeight="1" thickBot="1" x14ac:dyDescent="0.4">
      <c r="A26" s="46">
        <v>16</v>
      </c>
      <c r="B26" s="49">
        <v>639.79999999999995</v>
      </c>
      <c r="C26" s="47">
        <f t="shared" ref="C26" si="352">IF(ISBLANK(B26),"",D26/$A26)</f>
        <v>656.0368749999999</v>
      </c>
      <c r="D26" s="163">
        <f t="shared" ref="D26" si="353">B26+D25</f>
        <v>10496.589999999998</v>
      </c>
      <c r="E26" s="49">
        <v>304276.66838709678</v>
      </c>
      <c r="F26" s="50">
        <f t="shared" ref="F26" si="354">IF(ISBLANK(E26),"",G26/$A26)</f>
        <v>327391.55776209681</v>
      </c>
      <c r="G26" s="163">
        <f t="shared" ref="G26" si="355">E26+G25</f>
        <v>5238264.924193549</v>
      </c>
      <c r="H26" s="168"/>
      <c r="I26" s="49">
        <v>40294.53172043011</v>
      </c>
      <c r="J26" s="50">
        <f t="shared" ref="J26" si="356">IF(ISBLANK(I26),"",K26/$A26)</f>
        <v>41797.450571236557</v>
      </c>
      <c r="K26" s="163">
        <f t="shared" ref="K26" si="357">I26+K25</f>
        <v>668759.20913978491</v>
      </c>
      <c r="L26" s="50">
        <f t="shared" ref="L26" si="358">IF(ISBLANK(I26),"",I26*0.5)</f>
        <v>20147.265860215055</v>
      </c>
      <c r="M26" s="50">
        <f t="shared" ref="M26" si="359">IFERROR(J26*0.5,"")</f>
        <v>20898.725285618279</v>
      </c>
      <c r="N26" s="50">
        <f t="shared" ref="N26" si="360">K26*0.5</f>
        <v>334379.60456989246</v>
      </c>
      <c r="O26" s="49">
        <v>0</v>
      </c>
      <c r="P26" s="50">
        <f t="shared" ref="P26" si="361">IF(ISBLANK(O26),"",Q26/$A26)</f>
        <v>495.859375</v>
      </c>
      <c r="Q26" s="163">
        <f t="shared" ref="Q26" si="362">O26+Q25</f>
        <v>7933.75</v>
      </c>
      <c r="R26" s="50">
        <f t="shared" ref="R26" si="363">IF(ISBLANK(O26),"",O26*0.5)</f>
        <v>0</v>
      </c>
      <c r="S26" s="50">
        <f t="shared" ref="S26" si="364">IFERROR(P26*0.5,"")</f>
        <v>247.9296875</v>
      </c>
      <c r="T26" s="50">
        <f t="shared" ref="T26" si="365">Q26*0.5</f>
        <v>3966.875</v>
      </c>
      <c r="U26" s="168"/>
      <c r="V26" s="49">
        <v>171.9</v>
      </c>
      <c r="W26" s="47">
        <f t="shared" ref="W26" si="366">IF(ISBLANK(V26),"",X26/$A26)</f>
        <v>170.36875000000001</v>
      </c>
      <c r="X26" s="163">
        <f t="shared" ref="X26" si="367">V26+X25</f>
        <v>2725.9</v>
      </c>
      <c r="Y26" s="169"/>
      <c r="Z26" s="170"/>
      <c r="AA26" s="171"/>
      <c r="AB26" s="172"/>
      <c r="AC26" s="49">
        <v>320.01</v>
      </c>
      <c r="AD26" s="50">
        <f t="shared" ref="AD26" si="368">IF(ISBLANK(AC26),"",AE26/$A26)</f>
        <v>317.01249999999999</v>
      </c>
      <c r="AE26" s="163">
        <f t="shared" ref="AE26" si="369">AC26+AE25</f>
        <v>5072.2</v>
      </c>
      <c r="AF26" s="49">
        <v>166953</v>
      </c>
      <c r="AG26" s="50">
        <f t="shared" ref="AG26" si="370">IF(ISBLANK(AF26),"",AH26/$A26)</f>
        <v>169497.9375</v>
      </c>
      <c r="AH26" s="51">
        <f t="shared" ref="AH26" si="371">AF26+AH25</f>
        <v>2711967</v>
      </c>
      <c r="AI26" s="50">
        <f t="shared" ref="AI26" si="372">IF(AF26*0.1907=0,"",AF26*0.1907)</f>
        <v>31837.937100000003</v>
      </c>
      <c r="AJ26" s="50">
        <f t="shared" ref="AJ26" si="373">IFERROR(AG26*0.1907,"")</f>
        <v>32323.256681250001</v>
      </c>
      <c r="AK26" s="50">
        <f t="shared" ref="AK26" si="374">AH26*0.1907</f>
        <v>517172.10690000001</v>
      </c>
      <c r="AL26" s="17"/>
      <c r="AM26" s="49">
        <v>107.34</v>
      </c>
      <c r="AN26" s="47">
        <f t="shared" ref="AN26" si="375">IF(ISBLANK(AM26),"",AO26/$A26)</f>
        <v>106.88562499999998</v>
      </c>
      <c r="AO26" s="163">
        <f t="shared" ref="AO26" si="376">AM26+AO25</f>
        <v>1710.1699999999996</v>
      </c>
      <c r="AP26" s="49">
        <v>129482.33161290323</v>
      </c>
      <c r="AQ26" s="50">
        <f t="shared" ref="AQ26" si="377">IF(ISBLANK(AP26),"",AR26/$A26)</f>
        <v>144387.18588709677</v>
      </c>
      <c r="AR26" s="51">
        <f t="shared" ref="AR26" si="378">AP26+AR25</f>
        <v>2310194.9741935483</v>
      </c>
      <c r="AS26" s="17"/>
      <c r="AT26" s="47">
        <f>borrador!G24/6.289</f>
        <v>698.37812052790593</v>
      </c>
      <c r="AU26" s="47">
        <f t="shared" ref="AU26" si="379">IF(ISBLANK(AT26),"",AV26/$A26)</f>
        <v>691.57348147559242</v>
      </c>
      <c r="AV26" s="51">
        <f t="shared" ref="AV26" si="380">AT26+AV25</f>
        <v>11065.175703609479</v>
      </c>
      <c r="AW26" s="2"/>
      <c r="AX26" s="51">
        <f>borrador!H24/6.289</f>
        <v>379.91890602639529</v>
      </c>
      <c r="AY26" s="51">
        <f t="shared" ref="AY26" si="381">IF(ISBLANK(AX26),"",AZ26/$A26)</f>
        <v>380.9830656702178</v>
      </c>
      <c r="AZ26" s="51">
        <f t="shared" ref="AZ26" si="382">AX26+AZ25</f>
        <v>6095.7290507234848</v>
      </c>
      <c r="BA26" s="2"/>
      <c r="BB26" s="47">
        <f>borrador!E24/6.289</f>
        <v>12.157735729050723</v>
      </c>
      <c r="BC26" s="47">
        <f t="shared" ref="BC26" si="383">IF(ISBLANK(BB26),"",BD26/$A26)</f>
        <v>11.730601049451424</v>
      </c>
      <c r="BD26" s="48">
        <f t="shared" ref="BD26" si="384">BB26+BD25</f>
        <v>187.68961679122279</v>
      </c>
      <c r="BE26" s="49">
        <f>borrador!F24*0.283*100</f>
        <v>232.39959999999996</v>
      </c>
      <c r="BF26" s="50">
        <f t="shared" ref="BF26" si="385">IF(ISBLANK(BE26),"",BG26/A26)</f>
        <v>232.96383125</v>
      </c>
      <c r="BG26" s="237">
        <f t="shared" ref="BG26" si="386">BE26+BG25</f>
        <v>3727.4213</v>
      </c>
      <c r="BI26" s="115" t="s">
        <v>45</v>
      </c>
      <c r="BJ26" s="357" t="s">
        <v>50</v>
      </c>
      <c r="BK26" s="358"/>
      <c r="BL26" s="358"/>
      <c r="BM26" s="358"/>
      <c r="BN26" s="358"/>
      <c r="BO26" s="358"/>
      <c r="BP26" s="191"/>
      <c r="BQ26" s="359" t="s">
        <v>100</v>
      </c>
      <c r="BR26" s="360"/>
      <c r="BS26" s="361"/>
      <c r="BT26" s="70"/>
      <c r="BU26" s="15"/>
      <c r="BV26" s="328"/>
      <c r="BW26" s="329"/>
      <c r="BX26" s="329"/>
      <c r="BY26" s="329"/>
      <c r="BZ26" s="329"/>
      <c r="CA26" s="329"/>
      <c r="CB26" s="330"/>
      <c r="CN26" s="47">
        <f t="shared" si="24"/>
        <v>1239.05</v>
      </c>
      <c r="CO26" s="47">
        <f t="shared" si="25"/>
        <v>600.71199999999999</v>
      </c>
      <c r="CQ26" s="47">
        <f t="shared" si="26"/>
        <v>1078.2970265543013</v>
      </c>
    </row>
    <row r="27" spans="1:95" ht="15" customHeight="1" thickBot="1" x14ac:dyDescent="0.4">
      <c r="A27" s="46">
        <v>17</v>
      </c>
      <c r="B27" s="49">
        <v>624.41</v>
      </c>
      <c r="C27" s="47">
        <f t="shared" ref="C27:C29" si="387">IF(ISBLANK(B27),"",D27/$A27)</f>
        <v>654.17647058823513</v>
      </c>
      <c r="D27" s="163">
        <f t="shared" ref="D27:D29" si="388">B27+D26</f>
        <v>11120.999999999998</v>
      </c>
      <c r="E27" s="49">
        <v>318872.7397849462</v>
      </c>
      <c r="F27" s="50">
        <f t="shared" ref="F27:F29" si="389">IF(ISBLANK(E27),"",G27/$A27)</f>
        <v>326890.45082226442</v>
      </c>
      <c r="G27" s="163">
        <f t="shared" ref="G27:G29" si="390">E27+G26</f>
        <v>5557137.6639784947</v>
      </c>
      <c r="H27" s="168"/>
      <c r="I27" s="49">
        <v>40833.038172043009</v>
      </c>
      <c r="J27" s="50">
        <f t="shared" ref="J27:J29" si="391">IF(ISBLANK(I27),"",K27/$A27)</f>
        <v>41740.720430107525</v>
      </c>
      <c r="K27" s="163">
        <f t="shared" ref="K27:K29" si="392">I27+K26</f>
        <v>709592.24731182796</v>
      </c>
      <c r="L27" s="50">
        <f t="shared" ref="L27:L29" si="393">IF(ISBLANK(I27),"",I27*0.5)</f>
        <v>20416.519086021504</v>
      </c>
      <c r="M27" s="50">
        <f t="shared" ref="M27:M29" si="394">IFERROR(J27*0.5,"")</f>
        <v>20870.360215053763</v>
      </c>
      <c r="N27" s="50">
        <f t="shared" ref="N27:N29" si="395">K27*0.5</f>
        <v>354796.12365591398</v>
      </c>
      <c r="O27" s="49">
        <v>0</v>
      </c>
      <c r="P27" s="50">
        <f t="shared" ref="P27:P29" si="396">IF(ISBLANK(O27),"",Q27/$A27)</f>
        <v>466.69117647058823</v>
      </c>
      <c r="Q27" s="163">
        <f t="shared" ref="Q27:Q29" si="397">O27+Q26</f>
        <v>7933.75</v>
      </c>
      <c r="R27" s="50">
        <f t="shared" ref="R27:R29" si="398">IF(ISBLANK(O27),"",O27*0.5)</f>
        <v>0</v>
      </c>
      <c r="S27" s="50">
        <f t="shared" ref="S27:S29" si="399">IFERROR(P27*0.5,"")</f>
        <v>233.34558823529412</v>
      </c>
      <c r="T27" s="50">
        <f t="shared" ref="T27:T29" si="400">Q27*0.5</f>
        <v>3966.875</v>
      </c>
      <c r="U27" s="168"/>
      <c r="V27" s="49">
        <v>172.4</v>
      </c>
      <c r="W27" s="47">
        <f t="shared" ref="W27:W29" si="401">IF(ISBLANK(V27),"",X27/$A27)</f>
        <v>170.48823529411766</v>
      </c>
      <c r="X27" s="163">
        <f t="shared" ref="X27:X29" si="402">V27+X26</f>
        <v>2898.3</v>
      </c>
      <c r="Y27" s="169"/>
      <c r="Z27" s="170"/>
      <c r="AA27" s="171"/>
      <c r="AB27" s="172"/>
      <c r="AC27" s="49">
        <v>311.95999999999998</v>
      </c>
      <c r="AD27" s="50">
        <f t="shared" ref="AD27" si="403">IF(ISBLANK(AC27),"",AE27/$A27)</f>
        <v>316.71529411764703</v>
      </c>
      <c r="AE27" s="163">
        <f t="shared" ref="AE27" si="404">AC27+AE26</f>
        <v>5384.16</v>
      </c>
      <c r="AF27" s="49">
        <v>172513</v>
      </c>
      <c r="AG27" s="50">
        <f t="shared" ref="AG27:AG29" si="405">IF(ISBLANK(AF27),"",AH27/$A27)</f>
        <v>169675.29411764705</v>
      </c>
      <c r="AH27" s="51">
        <f t="shared" ref="AH27:AH29" si="406">AF27+AH26</f>
        <v>2884480</v>
      </c>
      <c r="AI27" s="50">
        <f t="shared" ref="AI27:AI29" si="407">IF(AF27*0.1907=0,"",AF27*0.1907)</f>
        <v>32898.229100000004</v>
      </c>
      <c r="AJ27" s="50">
        <f t="shared" ref="AJ27:AJ29" si="408">IFERROR(AG27*0.1907,"")</f>
        <v>32357.078588235294</v>
      </c>
      <c r="AK27" s="50">
        <f t="shared" ref="AK27:AK29" si="409">AH27*0.1907</f>
        <v>550070.33600000001</v>
      </c>
      <c r="AL27" s="17"/>
      <c r="AM27" s="49">
        <v>103.27</v>
      </c>
      <c r="AN27" s="47">
        <f t="shared" ref="AN27:AN29" si="410">IF(ISBLANK(AM27),"",AO27/$A27)</f>
        <v>106.67294117647056</v>
      </c>
      <c r="AO27" s="163">
        <f t="shared" ref="AO27:AO29" si="411">AM27+AO26</f>
        <v>1813.4399999999996</v>
      </c>
      <c r="AP27" s="49">
        <v>145038.26021505377</v>
      </c>
      <c r="AQ27" s="50">
        <f t="shared" ref="AQ27:AQ29" si="412">IF(ISBLANK(AP27),"",AR27/$A27)</f>
        <v>144425.48437697659</v>
      </c>
      <c r="AR27" s="51">
        <f t="shared" ref="AR27:AR29" si="413">AP27+AR26</f>
        <v>2455233.2344086021</v>
      </c>
      <c r="AS27" s="17"/>
      <c r="AT27" s="47">
        <f>borrador!G25/6.289</f>
        <v>704.28525997773897</v>
      </c>
      <c r="AU27" s="47">
        <f t="shared" ref="AU27:AU29" si="414">IF(ISBLANK(AT27),"",AV27/$A27)</f>
        <v>692.32123315218928</v>
      </c>
      <c r="AV27" s="51">
        <f t="shared" ref="AV27:AV29" si="415">AT27+AV26</f>
        <v>11769.460963587218</v>
      </c>
      <c r="AW27" s="2"/>
      <c r="AX27" s="51">
        <f>borrador!H25/6.289</f>
        <v>379.74240737796151</v>
      </c>
      <c r="AY27" s="51">
        <f t="shared" ref="AY27:AY29" si="416">IF(ISBLANK(AX27),"",AZ27/$A27)</f>
        <v>380.91008577067328</v>
      </c>
      <c r="AZ27" s="51">
        <f t="shared" ref="AZ27:AZ29" si="417">AX27+AZ26</f>
        <v>6475.4714581014459</v>
      </c>
      <c r="BA27" s="2"/>
      <c r="BB27" s="47">
        <f>borrador!E25/6.289</f>
        <v>12.270631260931786</v>
      </c>
      <c r="BC27" s="47">
        <f t="shared" ref="BC27:BC29" si="418">IF(ISBLANK(BB27),"",BD27/$A27)</f>
        <v>11.762367532479681</v>
      </c>
      <c r="BD27" s="48">
        <f t="shared" ref="BD27:BD29" si="419">BB27+BD26</f>
        <v>199.96024805215458</v>
      </c>
      <c r="BE27" s="49">
        <f>borrador!F25*0.283*100</f>
        <v>231.52229999999997</v>
      </c>
      <c r="BF27" s="50">
        <f t="shared" ref="BF27:BF29" si="420">IF(ISBLANK(BE27),"",BG27/A27)</f>
        <v>232.87903529411764</v>
      </c>
      <c r="BG27" s="237">
        <f t="shared" ref="BG27:BG29" si="421">BE27+BG26</f>
        <v>3958.9436000000001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31"/>
      <c r="BW27" s="332"/>
      <c r="BX27" s="332"/>
      <c r="BY27" s="332"/>
      <c r="BZ27" s="332"/>
      <c r="CA27" s="332"/>
      <c r="CB27" s="333"/>
      <c r="CN27" s="47">
        <f t="shared" si="24"/>
        <v>1212.04</v>
      </c>
      <c r="CO27" s="47">
        <f t="shared" si="25"/>
        <v>636.42399999999998</v>
      </c>
      <c r="CQ27" s="47">
        <f t="shared" si="26"/>
        <v>1084.0276673557005</v>
      </c>
    </row>
    <row r="28" spans="1:95" ht="15.75" customHeight="1" thickBot="1" x14ac:dyDescent="0.4">
      <c r="A28" s="46">
        <v>18</v>
      </c>
      <c r="B28" s="49">
        <v>573.5</v>
      </c>
      <c r="C28" s="47">
        <f t="shared" si="387"/>
        <v>649.69444444444434</v>
      </c>
      <c r="D28" s="163">
        <f t="shared" si="388"/>
        <v>11694.499999999998</v>
      </c>
      <c r="E28" s="49">
        <v>315811.14161290321</v>
      </c>
      <c r="F28" s="50">
        <f t="shared" si="389"/>
        <v>326274.93364396656</v>
      </c>
      <c r="G28" s="163">
        <f t="shared" si="390"/>
        <v>5872948.8055913979</v>
      </c>
      <c r="H28" s="168"/>
      <c r="I28" s="49">
        <v>38977.874193548385</v>
      </c>
      <c r="J28" s="50">
        <f t="shared" si="391"/>
        <v>41587.228972520905</v>
      </c>
      <c r="K28" s="163">
        <f t="shared" si="392"/>
        <v>748570.1215053763</v>
      </c>
      <c r="L28" s="50">
        <f t="shared" si="393"/>
        <v>19488.937096774192</v>
      </c>
      <c r="M28" s="50">
        <f t="shared" si="394"/>
        <v>20793.614486260452</v>
      </c>
      <c r="N28" s="50">
        <f t="shared" si="395"/>
        <v>374285.06075268815</v>
      </c>
      <c r="O28" s="49">
        <v>7288.3424731182795</v>
      </c>
      <c r="P28" s="50">
        <f t="shared" si="396"/>
        <v>845.67180406212663</v>
      </c>
      <c r="Q28" s="163">
        <f t="shared" si="397"/>
        <v>15222.092473118279</v>
      </c>
      <c r="R28" s="50">
        <f t="shared" si="398"/>
        <v>3644.1712365591397</v>
      </c>
      <c r="S28" s="50">
        <f t="shared" si="399"/>
        <v>422.83590203106331</v>
      </c>
      <c r="T28" s="50">
        <f t="shared" si="400"/>
        <v>7611.0462365591393</v>
      </c>
      <c r="U28" s="168"/>
      <c r="V28" s="49">
        <v>171.3</v>
      </c>
      <c r="W28" s="47">
        <f t="shared" si="401"/>
        <v>170.53333333333336</v>
      </c>
      <c r="X28" s="163">
        <f t="shared" si="402"/>
        <v>3069.6000000000004</v>
      </c>
      <c r="Y28" s="169"/>
      <c r="Z28" s="170"/>
      <c r="AA28" s="171"/>
      <c r="AB28" s="172"/>
      <c r="AC28" s="49">
        <v>227.31</v>
      </c>
      <c r="AD28" s="50">
        <f t="shared" ref="AD28:AD29" si="422">IF(ISBLANK(AC28),"",AE28/$A28)</f>
        <v>311.74833333333333</v>
      </c>
      <c r="AE28" s="163">
        <f t="shared" ref="AE28:AE29" si="423">AC28+AE27</f>
        <v>5611.47</v>
      </c>
      <c r="AF28" s="49">
        <v>119224</v>
      </c>
      <c r="AG28" s="50">
        <f t="shared" si="405"/>
        <v>166872.44444444444</v>
      </c>
      <c r="AH28" s="51">
        <f t="shared" si="406"/>
        <v>3003704</v>
      </c>
      <c r="AI28" s="50">
        <f t="shared" si="407"/>
        <v>22736.016800000001</v>
      </c>
      <c r="AJ28" s="50">
        <f t="shared" si="408"/>
        <v>31822.575155555554</v>
      </c>
      <c r="AK28" s="50">
        <f t="shared" si="409"/>
        <v>572806.35279999999</v>
      </c>
      <c r="AL28" s="17"/>
      <c r="AM28" s="49">
        <v>101.85</v>
      </c>
      <c r="AN28" s="47">
        <f t="shared" si="410"/>
        <v>106.40499999999997</v>
      </c>
      <c r="AO28" s="163">
        <f t="shared" si="411"/>
        <v>1915.2899999999995</v>
      </c>
      <c r="AP28" s="49">
        <v>148270.51591397848</v>
      </c>
      <c r="AQ28" s="50">
        <f t="shared" si="412"/>
        <v>144639.09724014337</v>
      </c>
      <c r="AR28" s="51">
        <f t="shared" si="413"/>
        <v>2603503.7503225808</v>
      </c>
      <c r="AS28" s="17"/>
      <c r="AT28" s="47">
        <f>borrador!G26/6.289</f>
        <v>730.13197646684694</v>
      </c>
      <c r="AU28" s="47">
        <f t="shared" si="414"/>
        <v>694.42183000300372</v>
      </c>
      <c r="AV28" s="51">
        <f t="shared" si="415"/>
        <v>12499.592940054066</v>
      </c>
      <c r="AW28" s="2"/>
      <c r="AX28" s="51">
        <f>borrador!H26/6.289</f>
        <v>379.08729527746863</v>
      </c>
      <c r="AY28" s="51">
        <f t="shared" si="416"/>
        <v>380.80881963216194</v>
      </c>
      <c r="AZ28" s="51">
        <f t="shared" si="417"/>
        <v>6854.5587533789148</v>
      </c>
      <c r="BA28" s="2"/>
      <c r="BB28" s="47">
        <f>borrador!E26/6.289</f>
        <v>12.774685959612022</v>
      </c>
      <c r="BC28" s="47">
        <f t="shared" si="418"/>
        <v>11.818607445098145</v>
      </c>
      <c r="BD28" s="48">
        <f t="shared" si="419"/>
        <v>212.7349340117666</v>
      </c>
      <c r="BE28" s="49">
        <f>borrador!F26*0.283*100</f>
        <v>231.35249999999999</v>
      </c>
      <c r="BF28" s="50">
        <f t="shared" si="420"/>
        <v>232.79422777777779</v>
      </c>
      <c r="BG28" s="237">
        <f t="shared" si="421"/>
        <v>4190.2961000000005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1073.9599999999998</v>
      </c>
      <c r="CO28" s="47">
        <f t="shared" si="25"/>
        <v>590.59400000000005</v>
      </c>
      <c r="CP28" s="4"/>
      <c r="CQ28" s="47">
        <f t="shared" si="26"/>
        <v>1109.2192717443156</v>
      </c>
    </row>
    <row r="29" spans="1:95" ht="15" customHeight="1" thickBot="1" x14ac:dyDescent="0.4">
      <c r="A29" s="46">
        <v>19</v>
      </c>
      <c r="B29" s="49">
        <v>626.53</v>
      </c>
      <c r="C29" s="47">
        <f t="shared" si="387"/>
        <v>648.47526315789469</v>
      </c>
      <c r="D29" s="163">
        <f t="shared" si="388"/>
        <v>12321.029999999999</v>
      </c>
      <c r="E29" s="49">
        <v>318519.0101075269</v>
      </c>
      <c r="F29" s="50">
        <f t="shared" si="389"/>
        <v>325866.72714204865</v>
      </c>
      <c r="G29" s="163">
        <f t="shared" si="390"/>
        <v>6191467.8156989245</v>
      </c>
      <c r="H29" s="168"/>
      <c r="I29" s="49">
        <v>38602.215053763444</v>
      </c>
      <c r="J29" s="50">
        <f t="shared" si="391"/>
        <v>41430.122976796833</v>
      </c>
      <c r="K29" s="163">
        <f t="shared" si="392"/>
        <v>787172.33655913977</v>
      </c>
      <c r="L29" s="50">
        <f t="shared" si="393"/>
        <v>19301.107526881722</v>
      </c>
      <c r="M29" s="50">
        <f t="shared" si="394"/>
        <v>20715.061488398416</v>
      </c>
      <c r="N29" s="50">
        <f t="shared" si="395"/>
        <v>393586.16827956989</v>
      </c>
      <c r="O29" s="49">
        <v>2961.7854838709677</v>
      </c>
      <c r="P29" s="50">
        <f t="shared" si="396"/>
        <v>957.0462082625919</v>
      </c>
      <c r="Q29" s="163">
        <f t="shared" si="397"/>
        <v>18183.877956989247</v>
      </c>
      <c r="R29" s="50">
        <f t="shared" si="398"/>
        <v>1480.8927419354839</v>
      </c>
      <c r="S29" s="50">
        <f t="shared" si="399"/>
        <v>478.52310413129595</v>
      </c>
      <c r="T29" s="50">
        <f t="shared" si="400"/>
        <v>9091.9389784946234</v>
      </c>
      <c r="U29" s="168"/>
      <c r="V29" s="49">
        <v>171.3</v>
      </c>
      <c r="W29" s="47">
        <f t="shared" si="401"/>
        <v>170.57368421052635</v>
      </c>
      <c r="X29" s="163">
        <f t="shared" si="402"/>
        <v>3240.9000000000005</v>
      </c>
      <c r="Y29" s="169"/>
      <c r="Z29" s="170"/>
      <c r="AA29" s="171"/>
      <c r="AB29" s="172"/>
      <c r="AC29" s="49">
        <v>312.33</v>
      </c>
      <c r="AD29" s="50">
        <f t="shared" si="422"/>
        <v>311.77894736842109</v>
      </c>
      <c r="AE29" s="163">
        <f t="shared" si="423"/>
        <v>5923.8</v>
      </c>
      <c r="AF29" s="49">
        <v>165791</v>
      </c>
      <c r="AG29" s="50">
        <f t="shared" si="405"/>
        <v>166815.52631578947</v>
      </c>
      <c r="AH29" s="51">
        <f t="shared" si="406"/>
        <v>3169495</v>
      </c>
      <c r="AI29" s="50">
        <f t="shared" si="407"/>
        <v>31616.343700000001</v>
      </c>
      <c r="AJ29" s="50">
        <f t="shared" si="408"/>
        <v>31811.720868421053</v>
      </c>
      <c r="AK29" s="50">
        <f t="shared" si="409"/>
        <v>604422.69650000008</v>
      </c>
      <c r="AL29" s="17"/>
      <c r="AM29" s="49">
        <v>104.02</v>
      </c>
      <c r="AN29" s="47">
        <f t="shared" si="410"/>
        <v>106.2794736842105</v>
      </c>
      <c r="AO29" s="163">
        <f t="shared" si="411"/>
        <v>2019.3099999999995</v>
      </c>
      <c r="AP29" s="49">
        <v>137737.20440860215</v>
      </c>
      <c r="AQ29" s="50">
        <f t="shared" si="412"/>
        <v>144275.83972269384</v>
      </c>
      <c r="AR29" s="51">
        <f t="shared" si="413"/>
        <v>2741240.9547311831</v>
      </c>
      <c r="AS29" s="17"/>
      <c r="AT29" s="47">
        <f>borrador!G27/6.289</f>
        <v>725.11051041501037</v>
      </c>
      <c r="AU29" s="47">
        <f t="shared" si="414"/>
        <v>696.0370237088988</v>
      </c>
      <c r="AV29" s="51">
        <f t="shared" si="415"/>
        <v>13224.703450469076</v>
      </c>
      <c r="AW29" s="2"/>
      <c r="AX29" s="51">
        <f>borrador!H27/6.289</f>
        <v>379.09683574495148</v>
      </c>
      <c r="AY29" s="51">
        <f t="shared" si="416"/>
        <v>380.7187152170456</v>
      </c>
      <c r="AZ29" s="51">
        <f t="shared" si="417"/>
        <v>7233.6555891238659</v>
      </c>
      <c r="BA29" s="2"/>
      <c r="BB29" s="47">
        <f>borrador!E27/6.289</f>
        <v>13.003657179201781</v>
      </c>
      <c r="BC29" s="47">
        <f t="shared" si="418"/>
        <v>11.880978483735177</v>
      </c>
      <c r="BD29" s="48">
        <f t="shared" si="419"/>
        <v>225.73859119096838</v>
      </c>
      <c r="BE29" s="49">
        <f>borrador!F27*0.283*100</f>
        <v>231.12609999999995</v>
      </c>
      <c r="BF29" s="50">
        <f t="shared" si="420"/>
        <v>232.70643157894742</v>
      </c>
      <c r="BG29" s="237">
        <f t="shared" si="421"/>
        <v>4421.4222000000009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1214.1799999999998</v>
      </c>
      <c r="CO29" s="47">
        <f t="shared" si="25"/>
        <v>625.00900000000001</v>
      </c>
      <c r="CP29" s="4"/>
      <c r="CQ29" s="47">
        <f t="shared" si="26"/>
        <v>1104.2073461599618</v>
      </c>
    </row>
    <row r="30" spans="1:95" ht="13.5" customHeight="1" thickBot="1" x14ac:dyDescent="0.4">
      <c r="A30" s="46">
        <v>20</v>
      </c>
      <c r="B30" s="49">
        <v>645.80999999999995</v>
      </c>
      <c r="C30" s="47">
        <f t="shared" ref="C30" si="424">IF(ISBLANK(B30),"",D30/$A30)</f>
        <v>648.34199999999987</v>
      </c>
      <c r="D30" s="163">
        <f t="shared" ref="D30" si="425">B30+D29</f>
        <v>12966.839999999998</v>
      </c>
      <c r="E30" s="49">
        <v>332174.33483870968</v>
      </c>
      <c r="F30" s="50">
        <f t="shared" ref="F30" si="426">IF(ISBLANK(E30),"",G30/$A30)</f>
        <v>326182.10752688174</v>
      </c>
      <c r="G30" s="163">
        <f t="shared" ref="G30" si="427">E30+G29</f>
        <v>6523642.1505376343</v>
      </c>
      <c r="H30" s="168"/>
      <c r="I30" s="49">
        <v>40401.862903225803</v>
      </c>
      <c r="J30" s="50">
        <f t="shared" ref="J30" si="428">IF(ISBLANK(I30),"",K30/$A30)</f>
        <v>41378.709973118283</v>
      </c>
      <c r="K30" s="163">
        <f t="shared" ref="K30" si="429">I30+K29</f>
        <v>827574.19946236559</v>
      </c>
      <c r="L30" s="50">
        <f t="shared" ref="L30" si="430">IF(ISBLANK(I30),"",I30*0.5)</f>
        <v>20200.931451612902</v>
      </c>
      <c r="M30" s="50">
        <f t="shared" ref="M30" si="431">IFERROR(J30*0.5,"")</f>
        <v>20689.354986559141</v>
      </c>
      <c r="N30" s="50">
        <f t="shared" ref="N30" si="432">K30*0.5</f>
        <v>413787.0997311828</v>
      </c>
      <c r="O30" s="49">
        <v>67.544623655913981</v>
      </c>
      <c r="P30" s="50">
        <f t="shared" ref="P30" si="433">IF(ISBLANK(O30),"",Q30/$A30)</f>
        <v>912.57112903225811</v>
      </c>
      <c r="Q30" s="163">
        <f t="shared" ref="Q30" si="434">O30+Q29</f>
        <v>18251.422580645161</v>
      </c>
      <c r="R30" s="50">
        <f t="shared" ref="R30" si="435">IF(ISBLANK(O30),"",O30*0.5)</f>
        <v>33.77231182795699</v>
      </c>
      <c r="S30" s="50">
        <f t="shared" ref="S30" si="436">IFERROR(P30*0.5,"")</f>
        <v>456.28556451612906</v>
      </c>
      <c r="T30" s="50">
        <f t="shared" ref="T30" si="437">Q30*0.5</f>
        <v>9125.7112903225807</v>
      </c>
      <c r="U30" s="173"/>
      <c r="V30" s="49">
        <v>170.4</v>
      </c>
      <c r="W30" s="47">
        <f t="shared" ref="W30" si="438">IF(ISBLANK(V30),"",X30/$A30)</f>
        <v>170.56500000000003</v>
      </c>
      <c r="X30" s="163">
        <f t="shared" ref="X30" si="439">V30+X29</f>
        <v>3411.3000000000006</v>
      </c>
      <c r="Y30" s="117"/>
      <c r="Z30" s="118"/>
      <c r="AA30" s="119"/>
      <c r="AB30" s="120"/>
      <c r="AC30" s="49">
        <v>305.24</v>
      </c>
      <c r="AD30" s="50">
        <f t="shared" ref="AD30" si="440">IF(ISBLANK(AC30),"",AE30/$A30)</f>
        <v>311.452</v>
      </c>
      <c r="AE30" s="163">
        <f t="shared" ref="AE30" si="441">AC30+AE29</f>
        <v>6229.04</v>
      </c>
      <c r="AF30" s="49">
        <v>164208</v>
      </c>
      <c r="AG30" s="50">
        <f t="shared" ref="AG30" si="442">IF(ISBLANK(AF30),"",AH30/$A30)</f>
        <v>166685.15</v>
      </c>
      <c r="AH30" s="51">
        <f t="shared" ref="AH30" si="443">AF30+AH29</f>
        <v>3333703</v>
      </c>
      <c r="AI30" s="50">
        <f t="shared" ref="AI30" si="444">IF(AF30*0.1907=0,"",AF30*0.1907)</f>
        <v>31314.465600000003</v>
      </c>
      <c r="AJ30" s="50">
        <f t="shared" ref="AJ30" si="445">IFERROR(AG30*0.1907,"")</f>
        <v>31786.858104999999</v>
      </c>
      <c r="AK30" s="50">
        <f t="shared" ref="AK30" si="446">AH30*0.1907</f>
        <v>635737.16210000007</v>
      </c>
      <c r="AL30" s="17"/>
      <c r="AM30" s="49">
        <v>104.41</v>
      </c>
      <c r="AN30" s="47">
        <f t="shared" ref="AN30" si="447">IF(ISBLANK(AM30),"",AO30/$A30)</f>
        <v>106.18599999999996</v>
      </c>
      <c r="AO30" s="163">
        <f t="shared" ref="AO30" si="448">AM30+AO29</f>
        <v>2123.7199999999993</v>
      </c>
      <c r="AP30" s="49">
        <v>132108.12053763442</v>
      </c>
      <c r="AQ30" s="50">
        <f t="shared" ref="AQ30" si="449">IF(ISBLANK(AP30),"",AR30/$A30)</f>
        <v>143667.45376344089</v>
      </c>
      <c r="AR30" s="51">
        <f t="shared" ref="AR30" si="450">AP30+AR29</f>
        <v>2873349.0752688176</v>
      </c>
      <c r="AS30" s="17"/>
      <c r="AT30" s="47">
        <f>borrador!G28/6.289</f>
        <v>700.60899984099228</v>
      </c>
      <c r="AU30" s="47">
        <f t="shared" ref="AU30" si="451">IF(ISBLANK(AT30),"",AV30/$A30)</f>
        <v>696.26562251550342</v>
      </c>
      <c r="AV30" s="51">
        <f t="shared" ref="AV30" si="452">AT30+AV29</f>
        <v>13925.312450310068</v>
      </c>
      <c r="AW30" s="2"/>
      <c r="AX30" s="51">
        <f>borrador!H28/6.289</f>
        <v>378.82175226586099</v>
      </c>
      <c r="AY30" s="51">
        <f t="shared" ref="AY30" si="453">IF(ISBLANK(AX30),"",AZ30/$A30)</f>
        <v>380.62386706948632</v>
      </c>
      <c r="AZ30" s="51">
        <f t="shared" ref="AZ30" si="454">AX30+AZ29</f>
        <v>7612.4773413897265</v>
      </c>
      <c r="BA30" s="2"/>
      <c r="BB30" s="47">
        <f>borrador!E28/6.289</f>
        <v>12.439179519796472</v>
      </c>
      <c r="BC30" s="47">
        <f t="shared" ref="BC30" si="455">IF(ISBLANK(BB30),"",BD30/$A30)</f>
        <v>11.908888535538242</v>
      </c>
      <c r="BD30" s="48">
        <f t="shared" ref="BD30" si="456">BB30+BD29</f>
        <v>238.17777071076486</v>
      </c>
      <c r="BE30" s="49">
        <f>borrador!F28*0.283*100</f>
        <v>230.61669999999995</v>
      </c>
      <c r="BF30" s="50">
        <f t="shared" ref="BF30" si="457">IF(ISBLANK(BE30),"",BG30/A30)</f>
        <v>232.60194500000003</v>
      </c>
      <c r="BG30" s="237">
        <f t="shared" ref="BG30" si="458">BE30+BG29</f>
        <v>4652.0389000000005</v>
      </c>
      <c r="BI30" s="199" t="s">
        <v>5</v>
      </c>
      <c r="BJ30" s="81">
        <v>9099.8446600000007</v>
      </c>
      <c r="BK30" s="21">
        <v>9801.9145875398317</v>
      </c>
      <c r="BL30" s="92">
        <f t="shared" ref="BL30:BL41" si="459">BJ30-BK30</f>
        <v>-702.06992753983104</v>
      </c>
      <c r="BM30" s="253">
        <v>4737.68</v>
      </c>
      <c r="BN30" s="21">
        <v>4900.1360709150122</v>
      </c>
      <c r="BO30" s="82">
        <f t="shared" ref="BO30:BO41" si="460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461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462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463">BZ30-CA30</f>
        <v>958.01787220901315</v>
      </c>
      <c r="CN30" s="47">
        <f t="shared" si="24"/>
        <v>1225.8599999999999</v>
      </c>
      <c r="CO30" s="47">
        <f t="shared" si="25"/>
        <v>628.55799999999999</v>
      </c>
      <c r="CQ30" s="47">
        <f t="shared" si="26"/>
        <v>1079.4307521068533</v>
      </c>
    </row>
    <row r="31" spans="1:95" ht="15" customHeight="1" thickBot="1" x14ac:dyDescent="0.4">
      <c r="A31" s="46">
        <v>21</v>
      </c>
      <c r="B31" s="49">
        <v>597.41999999999996</v>
      </c>
      <c r="C31" s="47">
        <f t="shared" ref="C31" si="464">IF(ISBLANK(B31),"",D31/$A31)</f>
        <v>645.91714285714284</v>
      </c>
      <c r="D31" s="163">
        <f t="shared" ref="D31" si="465">B31+D30</f>
        <v>13564.259999999998</v>
      </c>
      <c r="E31" s="49">
        <v>320374.0329032258</v>
      </c>
      <c r="F31" s="50">
        <f t="shared" ref="F31" si="466">IF(ISBLANK(E31),"",G31/$A31)</f>
        <v>325905.53254480287</v>
      </c>
      <c r="G31" s="163">
        <f t="shared" ref="G31" si="467">E31+G30</f>
        <v>6844016.1834408604</v>
      </c>
      <c r="H31" s="168"/>
      <c r="I31" s="49">
        <v>39472.89301075269</v>
      </c>
      <c r="J31" s="50">
        <f t="shared" ref="J31" si="468">IF(ISBLANK(I31),"",K31/$A31)</f>
        <v>41287.956784434209</v>
      </c>
      <c r="K31" s="163">
        <f t="shared" ref="K31" si="469">I31+K30</f>
        <v>867047.09247311833</v>
      </c>
      <c r="L31" s="50">
        <f t="shared" ref="L31" si="470">IF(ISBLANK(I31),"",I31*0.5)</f>
        <v>19736.446505376345</v>
      </c>
      <c r="M31" s="50">
        <f t="shared" ref="M31" si="471">IFERROR(J31*0.5,"")</f>
        <v>20643.978392217105</v>
      </c>
      <c r="N31" s="50">
        <f t="shared" ref="N31" si="472">K31*0.5</f>
        <v>433523.54623655917</v>
      </c>
      <c r="O31" s="49">
        <v>0</v>
      </c>
      <c r="P31" s="50">
        <f t="shared" ref="P31" si="473">IF(ISBLANK(O31),"",Q31/$A31)</f>
        <v>869.11536098310296</v>
      </c>
      <c r="Q31" s="163">
        <f t="shared" ref="Q31" si="474">O31+Q30</f>
        <v>18251.422580645161</v>
      </c>
      <c r="R31" s="50">
        <f t="shared" ref="R31" si="475">IF(ISBLANK(O31),"",O31*0.5)</f>
        <v>0</v>
      </c>
      <c r="S31" s="50">
        <f t="shared" ref="S31" si="476">IFERROR(P31*0.5,"")</f>
        <v>434.55768049155148</v>
      </c>
      <c r="T31" s="50">
        <f t="shared" ref="T31" si="477">Q31*0.5</f>
        <v>9125.7112903225807</v>
      </c>
      <c r="U31" s="173"/>
      <c r="V31" s="49">
        <v>168</v>
      </c>
      <c r="W31" s="47">
        <f t="shared" ref="W31" si="478">IF(ISBLANK(V31),"",X31/$A31)</f>
        <v>170.44285714285718</v>
      </c>
      <c r="X31" s="163">
        <f t="shared" ref="X31" si="479">V31+X30</f>
        <v>3579.3000000000006</v>
      </c>
      <c r="Y31" s="117"/>
      <c r="Z31" s="118"/>
      <c r="AA31" s="119"/>
      <c r="AB31" s="120"/>
      <c r="AC31" s="49">
        <v>319.08</v>
      </c>
      <c r="AD31" s="50">
        <f t="shared" ref="AD31" si="480">IF(ISBLANK(AC31),"",AE31/$A31)</f>
        <v>311.8152380952381</v>
      </c>
      <c r="AE31" s="163">
        <f t="shared" ref="AE31" si="481">AC31+AE30</f>
        <v>6548.12</v>
      </c>
      <c r="AF31" s="49">
        <v>166446</v>
      </c>
      <c r="AG31" s="50">
        <f t="shared" ref="AG31" si="482">IF(ISBLANK(AF31),"",AH31/$A31)</f>
        <v>166673.76190476189</v>
      </c>
      <c r="AH31" s="51">
        <f t="shared" ref="AH31" si="483">AF31+AH30</f>
        <v>3500149</v>
      </c>
      <c r="AI31" s="50">
        <f t="shared" ref="AI31" si="484">IF(AF31*0.1907=0,"",AF31*0.1907)</f>
        <v>31741.252200000003</v>
      </c>
      <c r="AJ31" s="50">
        <f t="shared" ref="AJ31" si="485">IFERROR(AG31*0.1907,"")</f>
        <v>31784.686395238095</v>
      </c>
      <c r="AK31" s="50">
        <f t="shared" ref="AK31" si="486">AH31*0.1907</f>
        <v>667478.41430000006</v>
      </c>
      <c r="AL31" s="17"/>
      <c r="AM31" s="49">
        <v>110.17</v>
      </c>
      <c r="AN31" s="47">
        <f t="shared" ref="AN31" si="487">IF(ISBLANK(AM31),"",AO31/$A31)</f>
        <v>106.37571428571425</v>
      </c>
      <c r="AO31" s="163">
        <f t="shared" ref="AO31" si="488">AM31+AO30</f>
        <v>2233.8899999999994</v>
      </c>
      <c r="AP31" s="49">
        <v>140572.9670967742</v>
      </c>
      <c r="AQ31" s="50">
        <f t="shared" ref="AQ31" si="489">IF(ISBLANK(AP31),"",AR31/$A31)</f>
        <v>143520.09725550437</v>
      </c>
      <c r="AR31" s="51">
        <f t="shared" ref="AR31" si="490">AP31+AR30</f>
        <v>3013922.042365592</v>
      </c>
      <c r="AS31" s="17"/>
      <c r="AT31" s="47">
        <f>borrador!G29/6.289</f>
        <v>701.84767053585631</v>
      </c>
      <c r="AU31" s="47">
        <f t="shared" ref="AU31" si="491">IF(ISBLANK(AT31),"",AV31/$A31)</f>
        <v>696.53143432599643</v>
      </c>
      <c r="AV31" s="51">
        <f t="shared" ref="AV31" si="492">AT31+AV30</f>
        <v>14627.160120845925</v>
      </c>
      <c r="AW31" s="2"/>
      <c r="AX31" s="51">
        <f>borrador!H29/6.289</f>
        <v>378.50214660518367</v>
      </c>
      <c r="AY31" s="51">
        <f t="shared" ref="AY31" si="493">IF(ISBLANK(AX31),"",AZ31/$A31)</f>
        <v>380.52283276166241</v>
      </c>
      <c r="AZ31" s="51">
        <f t="shared" ref="AZ31" si="494">AX31+AZ30</f>
        <v>7990.9794879949104</v>
      </c>
      <c r="BA31" s="2"/>
      <c r="BB31" s="47">
        <f>borrador!E29/6.289</f>
        <v>12.542534584194625</v>
      </c>
      <c r="BC31" s="47">
        <f t="shared" ref="BC31" si="495">IF(ISBLANK(BB31),"",BD31/$A31)</f>
        <v>11.939062156902832</v>
      </c>
      <c r="BD31" s="48">
        <f t="shared" ref="BD31" si="496">BB31+BD30</f>
        <v>250.72030529495947</v>
      </c>
      <c r="BE31" s="49">
        <f>borrador!F29*0.283*100</f>
        <v>230.58839999999998</v>
      </c>
      <c r="BF31" s="50">
        <f t="shared" ref="BF31" si="497">IF(ISBLANK(BE31),"",BG31/A31)</f>
        <v>232.50606190476191</v>
      </c>
      <c r="BG31" s="237">
        <f t="shared" ref="BG31" si="498">BE31+BG30</f>
        <v>4882.6273000000001</v>
      </c>
      <c r="BI31" s="199" t="s">
        <v>6</v>
      </c>
      <c r="BJ31" s="81">
        <v>8067.8800829999991</v>
      </c>
      <c r="BK31" s="21">
        <v>8963.5767707149025</v>
      </c>
      <c r="BL31" s="92">
        <f t="shared" si="459"/>
        <v>-895.69668771490342</v>
      </c>
      <c r="BM31" s="254">
        <v>4276.2460000000001</v>
      </c>
      <c r="BN31" s="21">
        <v>4462.7581629957967</v>
      </c>
      <c r="BO31" s="82">
        <f t="shared" si="460"/>
        <v>-186.51216299579664</v>
      </c>
      <c r="BP31" s="197"/>
      <c r="BQ31" s="254">
        <v>787.85350000000005</v>
      </c>
      <c r="BR31" s="21">
        <v>1583.6143697070756</v>
      </c>
      <c r="BS31" s="220">
        <f t="shared" si="461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462"/>
        <v>-793.90235442160042</v>
      </c>
      <c r="BY31" s="207"/>
      <c r="BZ31" s="83">
        <v>7179.7383</v>
      </c>
      <c r="CA31" s="109">
        <v>12012.914276065794</v>
      </c>
      <c r="CB31" s="215">
        <f t="shared" si="463"/>
        <v>-4833.1759760657942</v>
      </c>
      <c r="CN31" s="47">
        <f t="shared" si="24"/>
        <v>1194.67</v>
      </c>
      <c r="CO31" s="47">
        <f t="shared" si="25"/>
        <v>627.39300000000003</v>
      </c>
      <c r="CQ31" s="47">
        <f t="shared" si="26"/>
        <v>1080.3498171410399</v>
      </c>
    </row>
    <row r="32" spans="1:95" ht="15" customHeight="1" thickBot="1" x14ac:dyDescent="0.4">
      <c r="A32" s="46">
        <v>22</v>
      </c>
      <c r="B32" s="49">
        <v>649.16</v>
      </c>
      <c r="C32" s="47">
        <f t="shared" ref="C32" si="499">IF(ISBLANK(B32),"",D32/$A32)</f>
        <v>646.0645454545454</v>
      </c>
      <c r="D32" s="163">
        <f t="shared" ref="D32" si="500">B32+D31</f>
        <v>14213.419999999998</v>
      </c>
      <c r="E32" s="49">
        <v>330535.53430107527</v>
      </c>
      <c r="F32" s="50">
        <f t="shared" ref="F32" si="501">IF(ISBLANK(E32),"",G32/$A32)</f>
        <v>326115.98717008799</v>
      </c>
      <c r="G32" s="163">
        <f t="shared" ref="G32" si="502">E32+G31</f>
        <v>7174551.7177419355</v>
      </c>
      <c r="H32" s="168"/>
      <c r="I32" s="49">
        <v>39770.82956989247</v>
      </c>
      <c r="J32" s="50">
        <f t="shared" ref="J32" si="503">IF(ISBLANK(I32),"",K32/$A32)</f>
        <v>41218.996456500492</v>
      </c>
      <c r="K32" s="163">
        <f t="shared" ref="K32" si="504">I32+K31</f>
        <v>906817.92204301083</v>
      </c>
      <c r="L32" s="50">
        <f t="shared" ref="L32" si="505">IF(ISBLANK(I32),"",I32*0.5)</f>
        <v>19885.414784946235</v>
      </c>
      <c r="M32" s="50">
        <f t="shared" ref="M32" si="506">IFERROR(J32*0.5,"")</f>
        <v>20609.498228250246</v>
      </c>
      <c r="N32" s="50">
        <f t="shared" ref="N32" si="507">K32*0.5</f>
        <v>453408.96102150541</v>
      </c>
      <c r="O32" s="49">
        <v>0</v>
      </c>
      <c r="P32" s="50">
        <f t="shared" ref="P32" si="508">IF(ISBLANK(O32),"",Q32/$A32)</f>
        <v>829.6101173020528</v>
      </c>
      <c r="Q32" s="163">
        <f t="shared" ref="Q32" si="509">O32+Q31</f>
        <v>18251.422580645161</v>
      </c>
      <c r="R32" s="50">
        <f t="shared" ref="R32" si="510">IF(ISBLANK(O32),"",O32*0.5)</f>
        <v>0</v>
      </c>
      <c r="S32" s="50">
        <f t="shared" ref="S32" si="511">IFERROR(P32*0.5,"")</f>
        <v>414.8050586510264</v>
      </c>
      <c r="T32" s="50">
        <f t="shared" ref="T32" si="512">Q32*0.5</f>
        <v>9125.7112903225807</v>
      </c>
      <c r="U32" s="173"/>
      <c r="V32" s="49">
        <v>171.2</v>
      </c>
      <c r="W32" s="47">
        <f t="shared" ref="W32" si="513">IF(ISBLANK(V32),"",X32/$A32)</f>
        <v>170.47727272727275</v>
      </c>
      <c r="X32" s="163">
        <f t="shared" ref="X32" si="514">V32+X31</f>
        <v>3750.5000000000005</v>
      </c>
      <c r="Y32" s="117"/>
      <c r="Z32" s="118"/>
      <c r="AA32" s="119"/>
      <c r="AB32" s="120"/>
      <c r="AC32" s="49">
        <v>307.74</v>
      </c>
      <c r="AD32" s="50">
        <f t="shared" ref="AD32" si="515">IF(ISBLANK(AC32),"",AE32/$A32)</f>
        <v>311.63</v>
      </c>
      <c r="AE32" s="163">
        <f t="shared" ref="AE32" si="516">AC32+AE31</f>
        <v>6855.86</v>
      </c>
      <c r="AF32" s="49">
        <v>168777</v>
      </c>
      <c r="AG32" s="50">
        <f t="shared" ref="AG32" si="517">IF(ISBLANK(AF32),"",AH32/$A32)</f>
        <v>166769.36363636365</v>
      </c>
      <c r="AH32" s="51">
        <f t="shared" ref="AH32" si="518">AF32+AH31</f>
        <v>3668926</v>
      </c>
      <c r="AI32" s="50">
        <f t="shared" ref="AI32" si="519">IF(AF32*0.1907=0,"",AF32*0.1907)</f>
        <v>32185.7739</v>
      </c>
      <c r="AJ32" s="50">
        <f t="shared" ref="AJ32" si="520">IFERROR(AG32*0.1907,"")</f>
        <v>31802.917645454549</v>
      </c>
      <c r="AK32" s="50">
        <f t="shared" ref="AK32" si="521">AH32*0.1907</f>
        <v>699664.18819999998</v>
      </c>
      <c r="AL32" s="17"/>
      <c r="AM32" s="49">
        <v>105.61</v>
      </c>
      <c r="AN32" s="47">
        <f t="shared" ref="AN32" si="522">IF(ISBLANK(AM32),"",AO32/$A32)</f>
        <v>106.34090909090907</v>
      </c>
      <c r="AO32" s="163">
        <f t="shared" ref="AO32" si="523">AM32+AO31</f>
        <v>2339.4999999999995</v>
      </c>
      <c r="AP32" s="49">
        <v>136497.46569892473</v>
      </c>
      <c r="AQ32" s="50">
        <f t="shared" ref="AQ32" si="524">IF(ISBLANK(AP32),"",AR32/$A32)</f>
        <v>143200.8867302053</v>
      </c>
      <c r="AR32" s="51">
        <f t="shared" ref="AR32" si="525">AP32+AR31</f>
        <v>3150419.5080645168</v>
      </c>
      <c r="AS32" s="17"/>
      <c r="AT32" s="47">
        <f>borrador!G30/6.289</f>
        <v>702.14183494991266</v>
      </c>
      <c r="AU32" s="47">
        <f t="shared" ref="AU32" si="526">IF(ISBLANK(AT32),"",AV32/$A32)</f>
        <v>696.78645253617447</v>
      </c>
      <c r="AV32" s="51">
        <f t="shared" ref="AV32" si="527">AT32+AV31</f>
        <v>15329.301955795838</v>
      </c>
      <c r="AW32" s="2"/>
      <c r="AX32" s="51">
        <f>borrador!H30/6.289</f>
        <v>377.53855938941012</v>
      </c>
      <c r="AY32" s="51">
        <f t="shared" ref="AY32" si="528">IF(ISBLANK(AX32),"",AZ32/$A32)</f>
        <v>380.38718397201461</v>
      </c>
      <c r="AZ32" s="51">
        <f t="shared" ref="AZ32" si="529">AX32+AZ31</f>
        <v>8368.5180473843211</v>
      </c>
      <c r="BA32" s="2"/>
      <c r="BB32" s="47">
        <f>borrador!E30/6.289</f>
        <v>12.660200349817142</v>
      </c>
      <c r="BC32" s="47">
        <f t="shared" ref="BC32" si="530">IF(ISBLANK(BB32),"",BD32/$A32)</f>
        <v>11.971841165671664</v>
      </c>
      <c r="BD32" s="48">
        <f t="shared" ref="BD32" si="531">BB32+BD31</f>
        <v>263.38050564477663</v>
      </c>
      <c r="BE32" s="49">
        <f>borrador!F30*0.283*100</f>
        <v>230.39029999999997</v>
      </c>
      <c r="BF32" s="50">
        <f t="shared" ref="BF32" si="532">IF(ISBLANK(BE32),"",BG32/A32)</f>
        <v>232.4098909090909</v>
      </c>
      <c r="BG32" s="237">
        <f t="shared" ref="BG32" si="533">BE32+BG31</f>
        <v>5113.0176000000001</v>
      </c>
      <c r="BI32" s="199" t="s">
        <v>7</v>
      </c>
      <c r="BJ32" s="81">
        <v>9257</v>
      </c>
      <c r="BK32" s="21">
        <v>10030.647453244723</v>
      </c>
      <c r="BL32" s="92">
        <f t="shared" si="459"/>
        <v>-773.64745324472278</v>
      </c>
      <c r="BM32" s="254">
        <v>3369.9969999999998</v>
      </c>
      <c r="BN32" s="21">
        <v>4980.4230613322788</v>
      </c>
      <c r="BO32" s="82">
        <f t="shared" si="460"/>
        <v>-1610.426061332279</v>
      </c>
      <c r="BP32" s="197"/>
      <c r="BQ32" s="254">
        <v>909.17</v>
      </c>
      <c r="BR32" s="21">
        <v>1693.1915254073704</v>
      </c>
      <c r="BS32" s="220">
        <f t="shared" si="461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462"/>
        <v>-802.61775792909475</v>
      </c>
      <c r="BY32" s="207"/>
      <c r="BZ32" s="83">
        <v>7868</v>
      </c>
      <c r="CA32" s="109">
        <v>12456.896493386255</v>
      </c>
      <c r="CB32" s="215">
        <f t="shared" si="463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1233.7099999999998</v>
      </c>
      <c r="CO32" s="47">
        <f t="shared" si="25"/>
        <v>635.80999999999995</v>
      </c>
      <c r="CQ32" s="47">
        <f t="shared" si="26"/>
        <v>1079.6803943393229</v>
      </c>
    </row>
    <row r="33" spans="1:95" ht="15" customHeight="1" thickBot="1" x14ac:dyDescent="0.4">
      <c r="A33" s="46">
        <v>23</v>
      </c>
      <c r="B33" s="49">
        <v>624.87</v>
      </c>
      <c r="C33" s="47">
        <f t="shared" ref="C33" si="534">IF(ISBLANK(B33),"",D33/$A33)</f>
        <v>645.14304347826078</v>
      </c>
      <c r="D33" s="163">
        <f t="shared" ref="D33" si="535">B33+D32</f>
        <v>14838.289999999999</v>
      </c>
      <c r="E33" s="49">
        <v>331083.90473118279</v>
      </c>
      <c r="F33" s="50">
        <f t="shared" ref="F33" si="536">IF(ISBLANK(E33),"",G33/$A33)</f>
        <v>326331.98358578776</v>
      </c>
      <c r="G33" s="163">
        <f t="shared" ref="G33" si="537">E33+G32</f>
        <v>7505635.6224731179</v>
      </c>
      <c r="H33" s="173"/>
      <c r="I33" s="49">
        <v>40137.236021505378</v>
      </c>
      <c r="J33" s="50">
        <f t="shared" ref="J33" si="538">IF(ISBLANK(I33),"",K33/$A33)</f>
        <v>41171.9633941094</v>
      </c>
      <c r="K33" s="163">
        <f t="shared" ref="K33" si="539">I33+K32</f>
        <v>946955.15806451626</v>
      </c>
      <c r="L33" s="50">
        <f t="shared" ref="L33" si="540">IF(ISBLANK(I33),"",I33*0.5)</f>
        <v>20068.618010752689</v>
      </c>
      <c r="M33" s="50">
        <f t="shared" ref="M33" si="541">IFERROR(J33*0.5,"")</f>
        <v>20585.9816970547</v>
      </c>
      <c r="N33" s="50">
        <f t="shared" ref="N33" si="542">K33*0.5</f>
        <v>473477.57903225813</v>
      </c>
      <c r="O33" s="49">
        <v>0</v>
      </c>
      <c r="P33" s="50">
        <f t="shared" ref="P33" si="543">IF(ISBLANK(O33),"",Q33/$A33)</f>
        <v>793.54011220196355</v>
      </c>
      <c r="Q33" s="163">
        <f t="shared" ref="Q33" si="544">O33+Q32</f>
        <v>18251.422580645161</v>
      </c>
      <c r="R33" s="50">
        <f t="shared" ref="R33" si="545">IF(ISBLANK(O33),"",O33*0.5)</f>
        <v>0</v>
      </c>
      <c r="S33" s="50">
        <f t="shared" ref="S33" si="546">IFERROR(P33*0.5,"")</f>
        <v>396.77005610098178</v>
      </c>
      <c r="T33" s="50">
        <f t="shared" ref="T33" si="547">Q33*0.5</f>
        <v>9125.7112903225807</v>
      </c>
      <c r="U33" s="173"/>
      <c r="V33" s="49">
        <v>168.9</v>
      </c>
      <c r="W33" s="47">
        <f t="shared" ref="W33" si="548">IF(ISBLANK(V33),"",X33/$A33)</f>
        <v>170.40869565217395</v>
      </c>
      <c r="X33" s="163">
        <f t="shared" ref="X33" si="549">V33+X32</f>
        <v>3919.4000000000005</v>
      </c>
      <c r="Y33" s="117"/>
      <c r="Z33" s="118"/>
      <c r="AA33" s="119"/>
      <c r="AB33" s="120"/>
      <c r="AC33" s="49">
        <v>308.33999999999997</v>
      </c>
      <c r="AD33" s="50">
        <f t="shared" ref="AD33" si="550">IF(ISBLANK(AC33),"",AE33/$A33)</f>
        <v>311.4869565217391</v>
      </c>
      <c r="AE33" s="163">
        <f t="shared" ref="AE33" si="551">AC33+AE32</f>
        <v>7164.2</v>
      </c>
      <c r="AF33" s="49">
        <v>166758</v>
      </c>
      <c r="AG33" s="50">
        <f t="shared" ref="AG33" si="552">IF(ISBLANK(AF33),"",AH33/$A33)</f>
        <v>166768.86956521738</v>
      </c>
      <c r="AH33" s="51">
        <f t="shared" ref="AH33" si="553">AF33+AH32</f>
        <v>3835684</v>
      </c>
      <c r="AI33" s="50">
        <f t="shared" ref="AI33" si="554">IF(AF33*0.1907=0,"",AF33*0.1907)</f>
        <v>31800.750600000003</v>
      </c>
      <c r="AJ33" s="50">
        <f t="shared" ref="AJ33" si="555">IFERROR(AG33*0.1907,"")</f>
        <v>31802.823426086954</v>
      </c>
      <c r="AK33" s="50">
        <f t="shared" ref="AK33" si="556">AH33*0.1907</f>
        <v>731464.9388</v>
      </c>
      <c r="AL33" s="17"/>
      <c r="AM33" s="49">
        <v>118.35</v>
      </c>
      <c r="AN33" s="47">
        <f t="shared" ref="AN33" si="557">IF(ISBLANK(AM33),"",AO33/$A33)</f>
        <v>106.86304347826085</v>
      </c>
      <c r="AO33" s="163">
        <f t="shared" ref="AO33" si="558">AM33+AO32</f>
        <v>2457.8499999999995</v>
      </c>
      <c r="AP33" s="49">
        <v>141931.09526881721</v>
      </c>
      <c r="AQ33" s="50">
        <f t="shared" ref="AQ33" si="559">IF(ISBLANK(AP33),"",AR33/$A33)</f>
        <v>143145.67840579714</v>
      </c>
      <c r="AR33" s="51">
        <f t="shared" ref="AR33" si="560">AP33+AR32</f>
        <v>3292350.603333334</v>
      </c>
      <c r="AS33" s="17"/>
      <c r="AT33" s="47">
        <f>borrador!G31/6.289</f>
        <v>701.96851645730646</v>
      </c>
      <c r="AU33" s="47">
        <f t="shared" ref="AU33" si="561">IF(ISBLANK(AT33),"",AV33/$A33)</f>
        <v>697.0117596631801</v>
      </c>
      <c r="AV33" s="51">
        <f t="shared" ref="AV33" si="562">AT33+AV32</f>
        <v>16031.270472253143</v>
      </c>
      <c r="AW33" s="2"/>
      <c r="AX33" s="51">
        <f>borrador!H31/6.289</f>
        <v>376.89139767848627</v>
      </c>
      <c r="AY33" s="51">
        <f t="shared" ref="AY33" si="563">IF(ISBLANK(AX33),"",AZ33/$A33)</f>
        <v>380.23519326360031</v>
      </c>
      <c r="AZ33" s="51">
        <f t="shared" ref="AZ33" si="564">AX33+AZ32</f>
        <v>8745.4094450628072</v>
      </c>
      <c r="BA33" s="2"/>
      <c r="BB33" s="47">
        <f>borrador!E31/6.289</f>
        <v>12.173636508188903</v>
      </c>
      <c r="BC33" s="47">
        <f t="shared" ref="BC33" si="565">IF(ISBLANK(BB33),"",BD33/$A33)</f>
        <v>11.980614876215894</v>
      </c>
      <c r="BD33" s="48">
        <f t="shared" ref="BD33" si="566">BB33+BD32</f>
        <v>275.55414215296554</v>
      </c>
      <c r="BE33" s="49">
        <f>borrador!F31*0.283*100</f>
        <v>228.8338</v>
      </c>
      <c r="BF33" s="50">
        <f t="shared" ref="BF33" si="567">IF(ISBLANK(BE33),"",BG33/A33)</f>
        <v>232.25440869565219</v>
      </c>
      <c r="BG33" s="237">
        <f t="shared" ref="BG33" si="568">BE33+BG32</f>
        <v>5341.8514000000005</v>
      </c>
      <c r="BI33" s="199" t="s">
        <v>8</v>
      </c>
      <c r="BJ33" s="81">
        <v>8977.5299999999988</v>
      </c>
      <c r="BK33" s="21">
        <v>9972.3536653604879</v>
      </c>
      <c r="BL33" s="92">
        <f t="shared" si="459"/>
        <v>-994.82366536048903</v>
      </c>
      <c r="BM33" s="254">
        <v>4679.8609999999999</v>
      </c>
      <c r="BN33" s="21">
        <v>4992.321976957579</v>
      </c>
      <c r="BO33" s="82">
        <f t="shared" si="460"/>
        <v>-312.46097695757908</v>
      </c>
      <c r="BP33" s="197"/>
      <c r="BQ33" s="254">
        <v>834.04312419354801</v>
      </c>
      <c r="BR33" s="21">
        <v>1971.3672978400978</v>
      </c>
      <c r="BS33" s="220">
        <f t="shared" si="461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462"/>
        <v>-910.91331534656842</v>
      </c>
      <c r="BY33" s="207"/>
      <c r="BZ33" s="83">
        <v>7468.5398000000005</v>
      </c>
      <c r="CA33" s="107">
        <v>14101.986661586783</v>
      </c>
      <c r="CB33" s="215">
        <f t="shared" si="463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1220.4599999999998</v>
      </c>
      <c r="CO33" s="47">
        <f t="shared" si="25"/>
        <v>639.77300000000002</v>
      </c>
      <c r="CQ33" s="47">
        <f t="shared" si="26"/>
        <v>1078.8599141357927</v>
      </c>
    </row>
    <row r="34" spans="1:95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10559.38129531788</v>
      </c>
      <c r="BL34" s="92">
        <f t="shared" si="459"/>
        <v>-1437.1912953178817</v>
      </c>
      <c r="BM34" s="254">
        <v>4645.9750000000004</v>
      </c>
      <c r="BN34" s="21">
        <v>5444.6415661926649</v>
      </c>
      <c r="BO34" s="82">
        <f t="shared" si="460"/>
        <v>-798.6665661926645</v>
      </c>
      <c r="BP34" s="197"/>
      <c r="BQ34" s="254">
        <v>810.53499999999997</v>
      </c>
      <c r="BR34" s="21">
        <v>1965.1262146158649</v>
      </c>
      <c r="BS34" s="220">
        <f t="shared" si="461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462"/>
        <v>-925.82655047140929</v>
      </c>
      <c r="BY34" s="207"/>
      <c r="BZ34" s="83">
        <v>7626.2873494691385</v>
      </c>
      <c r="CA34" s="107">
        <v>14314.411886949427</v>
      </c>
      <c r="CB34" s="215">
        <f t="shared" si="463"/>
        <v>-6688.1245374802884</v>
      </c>
      <c r="CN34" s="47">
        <f t="shared" si="24"/>
        <v>0</v>
      </c>
      <c r="CO34" s="47">
        <f t="shared" si="25"/>
        <v>0</v>
      </c>
      <c r="CQ34" s="47">
        <f t="shared" si="26"/>
        <v>0</v>
      </c>
    </row>
    <row r="35" spans="1:95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10554.353866119576</v>
      </c>
      <c r="BL35" s="92">
        <f t="shared" si="459"/>
        <v>-1950.2264591195744</v>
      </c>
      <c r="BM35" s="270">
        <v>4361.0186999999996</v>
      </c>
      <c r="BN35" s="21">
        <v>5572.7632000577723</v>
      </c>
      <c r="BO35" s="82">
        <f t="shared" si="460"/>
        <v>-1211.7445000577727</v>
      </c>
      <c r="BP35" s="197"/>
      <c r="BQ35" s="254">
        <v>754.316175053763</v>
      </c>
      <c r="BR35" s="21">
        <v>1835.1057112562673</v>
      </c>
      <c r="BS35" s="220">
        <f t="shared" si="461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462"/>
        <v>-1028.3283624129731</v>
      </c>
      <c r="BY35" s="207"/>
      <c r="BZ35" s="83">
        <v>7234.2440999999981</v>
      </c>
      <c r="CA35" s="107">
        <v>16098.577615919468</v>
      </c>
      <c r="CB35" s="215">
        <f t="shared" si="463"/>
        <v>-8864.3335159194703</v>
      </c>
      <c r="CN35" s="47">
        <f t="shared" si="24"/>
        <v>0</v>
      </c>
      <c r="CO35" s="47">
        <f t="shared" si="25"/>
        <v>0</v>
      </c>
      <c r="CQ35" s="47">
        <f t="shared" si="26"/>
        <v>0</v>
      </c>
    </row>
    <row r="36" spans="1:95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>
        <v>9009.9000000000015</v>
      </c>
      <c r="BK36" s="21">
        <v>11059.387897326431</v>
      </c>
      <c r="BL36" s="92">
        <f t="shared" si="459"/>
        <v>-2049.4878973264294</v>
      </c>
      <c r="BM36" s="254">
        <v>4556.8670000000002</v>
      </c>
      <c r="BN36" s="21">
        <v>5973.8421106670085</v>
      </c>
      <c r="BO36" s="82">
        <f t="shared" si="460"/>
        <v>-1416.9751106670083</v>
      </c>
      <c r="BP36" s="197"/>
      <c r="BQ36" s="254">
        <v>740.61</v>
      </c>
      <c r="BR36" s="21">
        <v>1830.3720490908759</v>
      </c>
      <c r="BS36" s="220">
        <f t="shared" si="461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462"/>
        <v>-1070.9963184567316</v>
      </c>
      <c r="BY36" s="207"/>
      <c r="BZ36" s="83">
        <v>5672.9896999999983</v>
      </c>
      <c r="CA36" s="107">
        <v>16382.86827351331</v>
      </c>
      <c r="CB36" s="215">
        <f t="shared" si="463"/>
        <v>-10709.878573513311</v>
      </c>
      <c r="CN36" s="47">
        <f t="shared" si="24"/>
        <v>0</v>
      </c>
      <c r="CO36" s="47">
        <f t="shared" si="25"/>
        <v>0</v>
      </c>
      <c r="CQ36" s="47">
        <f t="shared" si="26"/>
        <v>0</v>
      </c>
    </row>
    <row r="37" spans="1:95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>
        <v>9403.845523</v>
      </c>
      <c r="BK37" s="21">
        <v>11101.075707872222</v>
      </c>
      <c r="BL37" s="92">
        <f t="shared" si="459"/>
        <v>-1697.2301848722218</v>
      </c>
      <c r="BM37" s="254">
        <v>5131.8670000000002</v>
      </c>
      <c r="BN37" s="21">
        <v>6052.2746939036369</v>
      </c>
      <c r="BO37" s="82">
        <f t="shared" si="460"/>
        <v>-920.40769390363675</v>
      </c>
      <c r="BP37" s="197"/>
      <c r="BQ37" s="254">
        <v>681.10299999999995</v>
      </c>
      <c r="BR37" s="21">
        <v>1767.2672236712367</v>
      </c>
      <c r="BS37" s="220">
        <f t="shared" si="461"/>
        <v>-1086.1642236712369</v>
      </c>
      <c r="BT37" s="5"/>
      <c r="BU37" s="15"/>
      <c r="BV37" s="214">
        <v>351.89060263952945</v>
      </c>
      <c r="BW37" s="107">
        <v>1284.1484877921591</v>
      </c>
      <c r="BX37" s="84">
        <f t="shared" si="462"/>
        <v>-932.25788515262968</v>
      </c>
      <c r="BY37" s="207"/>
      <c r="BZ37" s="83">
        <v>7346.8215</v>
      </c>
      <c r="CA37" s="107">
        <v>16128.697029100895</v>
      </c>
      <c r="CB37" s="215">
        <f t="shared" si="463"/>
        <v>-8781.8755291008947</v>
      </c>
      <c r="CN37" s="47">
        <f t="shared" si="24"/>
        <v>0</v>
      </c>
      <c r="CO37" s="47">
        <f t="shared" si="25"/>
        <v>0</v>
      </c>
      <c r="CQ37" s="47">
        <f t="shared" si="26"/>
        <v>0</v>
      </c>
    </row>
    <row r="38" spans="1:95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459"/>
        <v>-10779.263002463777</v>
      </c>
      <c r="BM38" s="254"/>
      <c r="BN38" s="21">
        <v>5872.3145003282016</v>
      </c>
      <c r="BO38" s="82">
        <f t="shared" si="460"/>
        <v>-5872.3145003282016</v>
      </c>
      <c r="BP38" s="197"/>
      <c r="BQ38" s="254"/>
      <c r="BR38" s="21">
        <v>1651.7637108019353</v>
      </c>
      <c r="BS38" s="220">
        <f t="shared" si="461"/>
        <v>-1651.7637108019353</v>
      </c>
      <c r="BT38" s="5"/>
      <c r="BU38" s="15"/>
      <c r="BV38" s="214"/>
      <c r="BW38" s="107">
        <v>1208.7646526683636</v>
      </c>
      <c r="BX38" s="84">
        <f t="shared" si="462"/>
        <v>-1208.7646526683636</v>
      </c>
      <c r="BY38" s="207"/>
      <c r="BZ38" s="83"/>
      <c r="CA38" s="107">
        <v>15277.645896647065</v>
      </c>
      <c r="CB38" s="215">
        <f t="shared" si="463"/>
        <v>-15277.645896647065</v>
      </c>
      <c r="CN38" s="47">
        <f t="shared" si="24"/>
        <v>0</v>
      </c>
      <c r="CO38" s="47">
        <f t="shared" si="25"/>
        <v>0</v>
      </c>
      <c r="CQ38" s="47">
        <f t="shared" si="26"/>
        <v>0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459"/>
        <v>-11157.159529517237</v>
      </c>
      <c r="BM39" s="254"/>
      <c r="BN39" s="21">
        <v>6087.579337493291</v>
      </c>
      <c r="BO39" s="82">
        <f t="shared" si="460"/>
        <v>-6087.579337493291</v>
      </c>
      <c r="BP39" s="197"/>
      <c r="BQ39" s="254"/>
      <c r="BR39" s="21">
        <v>2795.5735691705136</v>
      </c>
      <c r="BS39" s="220">
        <f t="shared" si="461"/>
        <v>-2795.5735691705136</v>
      </c>
      <c r="BT39" s="5"/>
      <c r="BU39" s="15"/>
      <c r="BV39" s="214"/>
      <c r="BW39" s="107">
        <v>1215.1479933416113</v>
      </c>
      <c r="BX39" s="84">
        <f t="shared" si="462"/>
        <v>-1215.1479933416113</v>
      </c>
      <c r="BY39" s="207"/>
      <c r="BZ39" s="83"/>
      <c r="CA39" s="107">
        <v>15450.20609576125</v>
      </c>
      <c r="CB39" s="215">
        <f t="shared" si="463"/>
        <v>-15450.20609576125</v>
      </c>
      <c r="CN39" s="47">
        <f t="shared" si="24"/>
        <v>0</v>
      </c>
      <c r="CO39" s="47">
        <f t="shared" si="25"/>
        <v>0</v>
      </c>
      <c r="CQ39" s="47">
        <f t="shared" si="26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459"/>
        <v>-10743.073388846915</v>
      </c>
      <c r="BM40" s="254"/>
      <c r="BN40" s="21">
        <v>5832.3583361673891</v>
      </c>
      <c r="BO40" s="82">
        <f t="shared" si="460"/>
        <v>-5832.3583361673891</v>
      </c>
      <c r="BP40" s="197"/>
      <c r="BQ40" s="254"/>
      <c r="BR40" s="21">
        <v>2603.1652017662027</v>
      </c>
      <c r="BS40" s="220">
        <f t="shared" si="461"/>
        <v>-2603.1652017662027</v>
      </c>
      <c r="BT40" s="5"/>
      <c r="BU40" s="15"/>
      <c r="BV40" s="214"/>
      <c r="BW40" s="107">
        <v>1153.3893710620828</v>
      </c>
      <c r="BX40" s="84">
        <f t="shared" si="462"/>
        <v>-1153.3893710620828</v>
      </c>
      <c r="BY40" s="207"/>
      <c r="BZ40" s="83"/>
      <c r="CA40" s="107">
        <v>14780.364315283223</v>
      </c>
      <c r="CB40" s="215">
        <f t="shared" si="463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459"/>
        <v>-11004.303480979688</v>
      </c>
      <c r="BM41" s="254"/>
      <c r="BN41" s="21">
        <v>5961.3589319686052</v>
      </c>
      <c r="BO41" s="82">
        <f t="shared" si="460"/>
        <v>-5961.3589319686052</v>
      </c>
      <c r="BP41" s="197"/>
      <c r="BQ41" s="254"/>
      <c r="BR41" s="21">
        <v>2589.4017939279993</v>
      </c>
      <c r="BS41" s="220">
        <f t="shared" si="461"/>
        <v>-2589.4017939279993</v>
      </c>
      <c r="BT41" s="5"/>
      <c r="BU41" s="15"/>
      <c r="BV41" s="214"/>
      <c r="BW41" s="107">
        <v>1164.8762045276405</v>
      </c>
      <c r="BX41" s="84">
        <f t="shared" si="462"/>
        <v>-1164.8762045276405</v>
      </c>
      <c r="BY41" s="207"/>
      <c r="BZ41" s="83"/>
      <c r="CA41" s="107">
        <v>15031.252261225651</v>
      </c>
      <c r="CB41" s="215">
        <f t="shared" si="463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96"/>
      <c r="C42" s="369"/>
      <c r="D42" s="369"/>
      <c r="E42" s="369"/>
      <c r="F42" s="369"/>
      <c r="G42" s="369"/>
      <c r="H42" s="23"/>
      <c r="I42" s="367"/>
      <c r="J42" s="368"/>
      <c r="K42" s="368"/>
      <c r="L42" s="368"/>
      <c r="M42" s="368"/>
      <c r="N42" s="368"/>
      <c r="O42" s="367"/>
      <c r="P42" s="368"/>
      <c r="Q42" s="368"/>
      <c r="R42" s="368"/>
      <c r="S42" s="368"/>
      <c r="T42" s="368"/>
      <c r="U42" s="23"/>
      <c r="V42" s="401"/>
      <c r="W42" s="402"/>
      <c r="X42" s="402"/>
      <c r="Y42" s="23"/>
      <c r="Z42" s="23"/>
      <c r="AA42" s="23"/>
      <c r="AB42" s="23"/>
      <c r="AC42" s="396"/>
      <c r="AD42" s="403"/>
      <c r="AE42" s="403"/>
      <c r="AF42" s="403"/>
      <c r="AG42" s="403"/>
      <c r="AH42" s="403"/>
      <c r="AI42" s="403"/>
      <c r="AJ42" s="403"/>
      <c r="AK42" s="403"/>
      <c r="AL42" s="23"/>
      <c r="AM42" s="396"/>
      <c r="AN42" s="369"/>
      <c r="AO42" s="369"/>
      <c r="AP42" s="369"/>
      <c r="AQ42" s="369"/>
      <c r="AR42" s="369"/>
      <c r="AS42" s="23"/>
      <c r="AT42" s="401"/>
      <c r="AU42" s="402"/>
      <c r="AV42" s="402"/>
      <c r="AW42" s="23"/>
      <c r="AX42" s="401"/>
      <c r="AY42" s="402"/>
      <c r="AZ42" s="402"/>
      <c r="BA42" s="23"/>
      <c r="BB42" s="396"/>
      <c r="BC42" s="369"/>
      <c r="BD42" s="369"/>
      <c r="BE42" s="369"/>
      <c r="BF42" s="369"/>
      <c r="BG42" s="369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69"/>
      <c r="C43" s="369"/>
      <c r="D43" s="369"/>
      <c r="E43" s="369"/>
      <c r="F43" s="369"/>
      <c r="G43" s="369"/>
      <c r="H43" s="23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23"/>
      <c r="V43" s="402"/>
      <c r="W43" s="402"/>
      <c r="X43" s="402"/>
      <c r="Y43" s="23"/>
      <c r="Z43" s="23"/>
      <c r="AA43" s="23"/>
      <c r="AB43" s="23"/>
      <c r="AC43" s="403"/>
      <c r="AD43" s="403"/>
      <c r="AE43" s="403"/>
      <c r="AF43" s="403"/>
      <c r="AG43" s="403"/>
      <c r="AH43" s="403"/>
      <c r="AI43" s="403"/>
      <c r="AJ43" s="403"/>
      <c r="AK43" s="403"/>
      <c r="AL43" s="23"/>
      <c r="AM43" s="369"/>
      <c r="AN43" s="369"/>
      <c r="AO43" s="369"/>
      <c r="AP43" s="369"/>
      <c r="AQ43" s="369"/>
      <c r="AR43" s="369"/>
      <c r="AS43" s="23"/>
      <c r="AT43" s="402"/>
      <c r="AU43" s="402"/>
      <c r="AV43" s="402"/>
      <c r="AW43" s="23"/>
      <c r="AX43" s="402"/>
      <c r="AY43" s="402"/>
      <c r="AZ43" s="402"/>
      <c r="BA43" s="23"/>
      <c r="BB43" s="369"/>
      <c r="BC43" s="369"/>
      <c r="BD43" s="369"/>
      <c r="BE43" s="369"/>
      <c r="BF43" s="369"/>
      <c r="BG43" s="369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69"/>
      <c r="C44" s="369"/>
      <c r="D44" s="369"/>
      <c r="E44" s="369"/>
      <c r="F44" s="369"/>
      <c r="G44" s="369"/>
      <c r="H44" s="23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23"/>
      <c r="V44" s="402"/>
      <c r="W44" s="402"/>
      <c r="X44" s="402"/>
      <c r="Y44" s="23"/>
      <c r="Z44" s="23"/>
      <c r="AA44" s="23"/>
      <c r="AB44" s="23"/>
      <c r="AC44" s="403"/>
      <c r="AD44" s="403"/>
      <c r="AE44" s="403"/>
      <c r="AF44" s="403"/>
      <c r="AG44" s="403"/>
      <c r="AH44" s="403"/>
      <c r="AI44" s="403"/>
      <c r="AJ44" s="403"/>
      <c r="AK44" s="403"/>
      <c r="AL44" s="23"/>
      <c r="AM44" s="369"/>
      <c r="AN44" s="369"/>
      <c r="AO44" s="369"/>
      <c r="AP44" s="369"/>
      <c r="AQ44" s="369"/>
      <c r="AR44" s="369"/>
      <c r="AS44" s="23"/>
      <c r="AT44" s="402"/>
      <c r="AU44" s="402"/>
      <c r="AV44" s="402"/>
      <c r="AW44" s="23"/>
      <c r="AX44" s="402"/>
      <c r="AY44" s="402"/>
      <c r="AZ44" s="402"/>
      <c r="BA44" s="23"/>
      <c r="BB44" s="369"/>
      <c r="BC44" s="369"/>
      <c r="BD44" s="369"/>
      <c r="BE44" s="369"/>
      <c r="BF44" s="369"/>
      <c r="BG44" s="369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69"/>
      <c r="J45" s="369"/>
      <c r="K45" s="369"/>
      <c r="L45" s="369"/>
      <c r="M45" s="369"/>
      <c r="N45" s="369"/>
      <c r="O45" s="369"/>
      <c r="P45" s="369"/>
      <c r="Q45" s="369"/>
      <c r="R45" s="369"/>
      <c r="S45" s="369"/>
      <c r="T45" s="369"/>
      <c r="U45" s="23"/>
      <c r="V45" s="402"/>
      <c r="W45" s="402"/>
      <c r="X45" s="402"/>
      <c r="Y45" s="23"/>
      <c r="Z45" s="23"/>
      <c r="AA45" s="23"/>
      <c r="AB45" s="23"/>
      <c r="AC45" s="404"/>
      <c r="AD45" s="405"/>
      <c r="AE45" s="405"/>
      <c r="AF45" s="405"/>
      <c r="AG45" s="405"/>
      <c r="AH45" s="405"/>
      <c r="AI45" s="405"/>
      <c r="AJ45" s="405"/>
      <c r="AK45" s="405"/>
      <c r="AL45" s="23"/>
      <c r="AM45" s="23"/>
      <c r="AN45" s="23"/>
      <c r="AO45" s="23"/>
      <c r="AP45" s="23"/>
      <c r="AQ45" s="23"/>
      <c r="AR45" s="23"/>
      <c r="AS45" s="23"/>
      <c r="AT45" s="402"/>
      <c r="AU45" s="402"/>
      <c r="AV45" s="402"/>
      <c r="AW45" s="23"/>
      <c r="AX45" s="402"/>
      <c r="AY45" s="402"/>
      <c r="AZ45" s="402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405"/>
      <c r="AD46" s="405"/>
      <c r="AE46" s="405"/>
      <c r="AF46" s="405"/>
      <c r="AG46" s="405"/>
      <c r="AH46" s="405"/>
      <c r="AI46" s="405"/>
      <c r="AJ46" s="405"/>
      <c r="AK46" s="405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405"/>
      <c r="AD47" s="405"/>
      <c r="AE47" s="405"/>
      <c r="AF47" s="405"/>
      <c r="AG47" s="405"/>
      <c r="AH47" s="405"/>
      <c r="AI47" s="405"/>
      <c r="AJ47" s="405"/>
      <c r="AK47" s="405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04" t="s">
        <v>118</v>
      </c>
      <c r="BJ47" s="305"/>
      <c r="BK47" s="305"/>
      <c r="BL47" s="305"/>
      <c r="BM47" s="305"/>
      <c r="BN47" s="305"/>
      <c r="BO47" s="305"/>
      <c r="BP47" s="305"/>
      <c r="BQ47" s="305"/>
      <c r="BR47" s="305"/>
      <c r="BS47" s="305"/>
      <c r="BT47" s="306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49"/>
      <c r="BK49" s="350"/>
      <c r="BL49" s="350"/>
      <c r="BM49" s="350"/>
      <c r="BN49" s="350"/>
      <c r="BO49" s="351"/>
      <c r="BP49" s="60"/>
      <c r="BQ49" s="355"/>
      <c r="BR49" s="355"/>
      <c r="BS49" s="355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2" t="s">
        <v>52</v>
      </c>
      <c r="BK50" s="353"/>
      <c r="BL50" s="353"/>
      <c r="BM50" s="353"/>
      <c r="BN50" s="353"/>
      <c r="BO50" s="354"/>
      <c r="BP50" s="60"/>
      <c r="BQ50" s="356"/>
      <c r="BR50" s="356"/>
      <c r="BS50" s="356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569">BJ54-BK54</f>
        <v>-709.00054269733346</v>
      </c>
      <c r="BM54" s="253">
        <v>3323.3180000000002</v>
      </c>
      <c r="BN54" s="21">
        <v>3352.8927140551687</v>
      </c>
      <c r="BO54" s="220">
        <f t="shared" ref="BO54:BO65" si="570">BM54-BN54</f>
        <v>-29.574714055168442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569"/>
        <v>-697.95352329832804</v>
      </c>
      <c r="BM55" s="253">
        <v>2996.2914576344101</v>
      </c>
      <c r="BN55" s="21">
        <v>3103.0593240260428</v>
      </c>
      <c r="BO55" s="220">
        <f t="shared" si="570"/>
        <v>-106.76786639163265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569"/>
        <v>-750.13806617421142</v>
      </c>
      <c r="BM56" s="253">
        <v>3369.9969999999998</v>
      </c>
      <c r="BN56" s="21">
        <v>3503.9933612680038</v>
      </c>
      <c r="BO56" s="220">
        <f t="shared" si="570"/>
        <v>-133.99636126800397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569"/>
        <v>-804.14868121166728</v>
      </c>
      <c r="BM57" s="254">
        <v>3411.3465376344102</v>
      </c>
      <c r="BN57" s="21">
        <v>3307.1620041619899</v>
      </c>
      <c r="BO57" s="220">
        <f t="shared" si="570"/>
        <v>104.1845334724203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569"/>
        <v>-461.44507263164815</v>
      </c>
      <c r="BM58" s="254">
        <v>4970.3708010752698</v>
      </c>
      <c r="BN58" s="21">
        <v>3325.1405241232474</v>
      </c>
      <c r="BO58" s="220">
        <f t="shared" si="570"/>
        <v>1645.2302769520225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569"/>
        <v>-642.36619518203088</v>
      </c>
      <c r="BM59" s="270">
        <v>4421.1381332258097</v>
      </c>
      <c r="BN59" s="21">
        <v>3129.7852570267542</v>
      </c>
      <c r="BO59" s="220">
        <f t="shared" si="570"/>
        <v>1291.3528761990556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569"/>
        <v>-497.6951433553636</v>
      </c>
      <c r="BM60" s="254">
        <v>4697.0290000000005</v>
      </c>
      <c r="BN60" s="21">
        <v>3147.5039614155517</v>
      </c>
      <c r="BO60" s="220">
        <f t="shared" si="570"/>
        <v>1549.5250385844488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>
        <v>3502.6099999999992</v>
      </c>
      <c r="BK61" s="21">
        <v>4230.6362001414072</v>
      </c>
      <c r="BL61" s="92">
        <f t="shared" si="569"/>
        <v>-728.02620014140803</v>
      </c>
      <c r="BM61" s="254">
        <v>4532.442</v>
      </c>
      <c r="BN61" s="21">
        <v>3062.6357872950184</v>
      </c>
      <c r="BO61" s="220">
        <f t="shared" si="570"/>
        <v>1469.8062127049816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569"/>
        <v>-4885.6218678638943</v>
      </c>
      <c r="BM62" s="254"/>
      <c r="BN62" s="21">
        <v>3157.1791464073208</v>
      </c>
      <c r="BO62" s="220">
        <f t="shared" si="570"/>
        <v>-3157.1791464073208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6364.0145735796496</v>
      </c>
      <c r="BL63" s="92">
        <f t="shared" si="569"/>
        <v>-6364.0145735796496</v>
      </c>
      <c r="BM63" s="254"/>
      <c r="BN63" s="21">
        <v>3635.166438605439</v>
      </c>
      <c r="BO63" s="220">
        <f t="shared" si="570"/>
        <v>-3635.166438605439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6442.0657546335988</v>
      </c>
      <c r="BL64" s="92">
        <f t="shared" si="569"/>
        <v>-6442.0657546335988</v>
      </c>
      <c r="BM64" s="254"/>
      <c r="BN64" s="21">
        <v>3592.3211179648733</v>
      </c>
      <c r="BO64" s="220">
        <f t="shared" si="570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569"/>
        <v>-6359.5018162868801</v>
      </c>
      <c r="BM65" s="254"/>
      <c r="BN65" s="21">
        <v>3604.9264366143657</v>
      </c>
      <c r="BO65" s="220">
        <f t="shared" si="570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92"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A4:G4"/>
    <mergeCell ref="AM4:AR4"/>
    <mergeCell ref="AM5:AR5"/>
    <mergeCell ref="AC4:AK4"/>
    <mergeCell ref="V4:X4"/>
    <mergeCell ref="V5:X5"/>
    <mergeCell ref="AT7:AV7"/>
    <mergeCell ref="B5:G5"/>
    <mergeCell ref="AM6:AR6"/>
    <mergeCell ref="AC6:AK6"/>
    <mergeCell ref="AT6:AV6"/>
    <mergeCell ref="B6:G6"/>
    <mergeCell ref="V6:X6"/>
    <mergeCell ref="Z6:AB6"/>
    <mergeCell ref="I42:N45"/>
    <mergeCell ref="I4:T4"/>
    <mergeCell ref="I5:T5"/>
    <mergeCell ref="I6:T6"/>
    <mergeCell ref="I7:T7"/>
    <mergeCell ref="O8:T8"/>
    <mergeCell ref="O42:T45"/>
    <mergeCell ref="I8:N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:CB2"/>
    <mergeCell ref="BI2:BT2"/>
    <mergeCell ref="BV4:BX4"/>
    <mergeCell ref="BZ4:CB4"/>
    <mergeCell ref="BB4:BG4"/>
    <mergeCell ref="AX5:AZ5"/>
    <mergeCell ref="Z5:AB5"/>
    <mergeCell ref="AX4:AZ4"/>
    <mergeCell ref="Z4:AB4"/>
    <mergeCell ref="BB5:BG5"/>
    <mergeCell ref="AT5:AV5"/>
    <mergeCell ref="AC5:AK5"/>
    <mergeCell ref="AT4:AV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Septiembre 2021</v>
      </c>
      <c r="E1" s="239"/>
      <c r="F1" s="239"/>
      <c r="G1" s="425" t="s">
        <v>88</v>
      </c>
      <c r="H1" s="426"/>
      <c r="I1" s="426"/>
      <c r="J1" s="426"/>
      <c r="K1" s="426"/>
      <c r="L1" s="18" t="s">
        <v>54</v>
      </c>
      <c r="N1" s="165"/>
      <c r="O1" s="166"/>
      <c r="P1" s="166"/>
      <c r="Q1" s="167" t="str">
        <f>D1</f>
        <v>Septiembre 2021</v>
      </c>
      <c r="R1" s="166"/>
      <c r="S1" s="427" t="s">
        <v>89</v>
      </c>
      <c r="T1" s="428"/>
      <c r="U1" s="428"/>
      <c r="V1" s="428"/>
      <c r="W1" s="428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677.75</v>
      </c>
      <c r="C3" s="126" t="s">
        <v>65</v>
      </c>
      <c r="D3" s="126">
        <f>Prodiarias!V11</f>
        <v>151</v>
      </c>
      <c r="E3" s="126">
        <f>Prodiarias!AC11</f>
        <v>318.86</v>
      </c>
      <c r="F3" s="126">
        <f>Prodiarias!AM11</f>
        <v>116.73</v>
      </c>
      <c r="G3" s="126">
        <f>Prodiarias!AT11</f>
        <v>708.508506916839</v>
      </c>
      <c r="H3" s="126">
        <f>Prodiarias!AX11</f>
        <v>382.46462076641762</v>
      </c>
      <c r="I3" s="126">
        <f>Prodiarias!BB11</f>
        <v>11.181427889966608</v>
      </c>
      <c r="J3" s="126">
        <f>SUM(B3:I3)</f>
        <v>2366.4945555732234</v>
      </c>
      <c r="K3" s="242">
        <f>J3*6.28</f>
        <v>14861.585808999844</v>
      </c>
      <c r="N3" s="125">
        <v>1</v>
      </c>
      <c r="O3" s="126">
        <f>B3*0.8</f>
        <v>542.20000000000005</v>
      </c>
      <c r="P3" s="126" t="s">
        <v>65</v>
      </c>
      <c r="Q3" s="126">
        <f t="shared" ref="Q3:Q33" si="0">D3</f>
        <v>151</v>
      </c>
      <c r="R3" s="126">
        <f t="shared" ref="R3:R33" si="1">E3*0.8</f>
        <v>255.08800000000002</v>
      </c>
      <c r="S3" s="126">
        <f t="shared" ref="S3:S33" si="2">F3*0.8</f>
        <v>93.384000000000015</v>
      </c>
      <c r="T3" s="126">
        <f t="shared" ref="T3:T33" si="3">G3</f>
        <v>708.508506916839</v>
      </c>
      <c r="U3" s="126">
        <f t="shared" ref="U3:U33" si="4">H3</f>
        <v>382.46462076641762</v>
      </c>
      <c r="V3" s="127">
        <f t="shared" ref="V3:V33" si="5">I3*0.35</f>
        <v>3.9134997614883127</v>
      </c>
      <c r="W3" s="128">
        <f t="shared" ref="W3:W33" si="6">SUM(O3:V3)</f>
        <v>2136.5586274447451</v>
      </c>
      <c r="X3" s="138">
        <f>W3*6.28</f>
        <v>13417.588180352999</v>
      </c>
    </row>
    <row r="4" spans="1:24" ht="14.15" customHeight="1" x14ac:dyDescent="0.2">
      <c r="A4" s="135">
        <v>2</v>
      </c>
      <c r="B4" s="126">
        <f>Prodiarias!B12</f>
        <v>744.03</v>
      </c>
      <c r="C4" s="126" t="s">
        <v>65</v>
      </c>
      <c r="D4" s="126">
        <f>Prodiarias!V12</f>
        <v>168.6</v>
      </c>
      <c r="E4" s="126">
        <f>Prodiarias!AC12</f>
        <v>322.91000000000003</v>
      </c>
      <c r="F4" s="126">
        <f>Prodiarias!AM12</f>
        <v>119.93</v>
      </c>
      <c r="G4" s="126">
        <f>Prodiarias!AT12</f>
        <v>707.63714422006683</v>
      </c>
      <c r="H4" s="126">
        <f>Prodiarias!AX12</f>
        <v>382.28812211798379</v>
      </c>
      <c r="I4" s="126">
        <f>Prodiarias!BB12</f>
        <v>12.356495468277945</v>
      </c>
      <c r="J4" s="126">
        <f t="shared" ref="J4" si="7">SUM(B4:I4)</f>
        <v>2457.7517618063284</v>
      </c>
      <c r="K4" s="242">
        <f t="shared" ref="K4" si="8">J4*6.28</f>
        <v>15434.681064143742</v>
      </c>
      <c r="N4" s="125">
        <v>2</v>
      </c>
      <c r="O4" s="126">
        <f t="shared" ref="O4:O32" si="9">B4*0.8</f>
        <v>595.22400000000005</v>
      </c>
      <c r="P4" s="126" t="s">
        <v>65</v>
      </c>
      <c r="Q4" s="126">
        <f t="shared" si="0"/>
        <v>168.6</v>
      </c>
      <c r="R4" s="126">
        <f t="shared" si="1"/>
        <v>258.32800000000003</v>
      </c>
      <c r="S4" s="126">
        <f t="shared" si="2"/>
        <v>95.944000000000017</v>
      </c>
      <c r="T4" s="126">
        <f t="shared" si="3"/>
        <v>707.63714422006683</v>
      </c>
      <c r="U4" s="126">
        <f t="shared" si="4"/>
        <v>382.28812211798379</v>
      </c>
      <c r="V4" s="127">
        <f t="shared" si="5"/>
        <v>4.3247734138972804</v>
      </c>
      <c r="W4" s="128">
        <f t="shared" si="6"/>
        <v>2212.346039751948</v>
      </c>
      <c r="X4" s="138">
        <f t="shared" ref="X4:X32" si="10">W4*6.28</f>
        <v>13893.533129642234</v>
      </c>
    </row>
    <row r="5" spans="1:24" ht="14.15" customHeight="1" x14ac:dyDescent="0.2">
      <c r="A5" s="135">
        <v>3</v>
      </c>
      <c r="B5" s="126">
        <f>Prodiarias!B13</f>
        <v>702.38</v>
      </c>
      <c r="C5" s="126" t="s">
        <v>65</v>
      </c>
      <c r="D5" s="126">
        <f>Prodiarias!V13</f>
        <v>164.6</v>
      </c>
      <c r="E5" s="126">
        <f>Prodiarias!AC13</f>
        <v>319.72000000000003</v>
      </c>
      <c r="F5" s="126">
        <f>Prodiarias!AM13</f>
        <v>106.39</v>
      </c>
      <c r="G5" s="126">
        <f>Prodiarias!AT13</f>
        <v>707.28573700111303</v>
      </c>
      <c r="H5" s="126">
        <f>Prodiarias!AX13</f>
        <v>381.80950866592462</v>
      </c>
      <c r="I5" s="126">
        <f>Prodiarias!BB13</f>
        <v>10.909524566703769</v>
      </c>
      <c r="J5" s="126">
        <f t="shared" ref="J5:J33" si="11">SUM(B5:I5)</f>
        <v>2393.0947702337412</v>
      </c>
      <c r="K5" s="242">
        <f t="shared" ref="K5:K33" si="12">J5*6.28</f>
        <v>15028.635157067896</v>
      </c>
      <c r="N5" s="125">
        <v>3</v>
      </c>
      <c r="O5" s="126">
        <f t="shared" si="9"/>
        <v>561.904</v>
      </c>
      <c r="P5" s="126" t="s">
        <v>65</v>
      </c>
      <c r="Q5" s="126">
        <f t="shared" si="0"/>
        <v>164.6</v>
      </c>
      <c r="R5" s="126">
        <f t="shared" si="1"/>
        <v>255.77600000000004</v>
      </c>
      <c r="S5" s="126">
        <f t="shared" si="2"/>
        <v>85.112000000000009</v>
      </c>
      <c r="T5" s="126">
        <f t="shared" si="3"/>
        <v>707.28573700111303</v>
      </c>
      <c r="U5" s="126">
        <f t="shared" si="4"/>
        <v>381.80950866592462</v>
      </c>
      <c r="V5" s="127">
        <f t="shared" si="5"/>
        <v>3.8183335983463191</v>
      </c>
      <c r="W5" s="128">
        <f t="shared" si="6"/>
        <v>2160.305579265384</v>
      </c>
      <c r="X5" s="138">
        <f t="shared" si="10"/>
        <v>13566.719037786612</v>
      </c>
    </row>
    <row r="6" spans="1:24" ht="14.15" customHeight="1" x14ac:dyDescent="0.2">
      <c r="A6" s="135">
        <v>4</v>
      </c>
      <c r="B6" s="126">
        <f>Prodiarias!B14</f>
        <v>729.73</v>
      </c>
      <c r="C6" s="126" t="s">
        <v>65</v>
      </c>
      <c r="D6" s="126">
        <f>Prodiarias!V14</f>
        <v>166.5</v>
      </c>
      <c r="E6" s="126">
        <f>Prodiarias!AC14</f>
        <v>310.89999999999998</v>
      </c>
      <c r="F6" s="126">
        <f>Prodiarias!AM14</f>
        <v>120.41</v>
      </c>
      <c r="G6" s="126">
        <f>Prodiarias!AT14</f>
        <v>706.2951184608047</v>
      </c>
      <c r="H6" s="126">
        <f>Prodiarias!AX14</f>
        <v>381.9860073143584</v>
      </c>
      <c r="I6" s="126">
        <f>Prodiarias!BB14</f>
        <v>11.119414851327717</v>
      </c>
      <c r="J6" s="126">
        <f t="shared" si="11"/>
        <v>2426.9405406264914</v>
      </c>
      <c r="K6" s="242">
        <f t="shared" si="12"/>
        <v>15241.186595134366</v>
      </c>
      <c r="N6" s="125">
        <v>4</v>
      </c>
      <c r="O6" s="126">
        <f t="shared" si="9"/>
        <v>583.78399999999999</v>
      </c>
      <c r="P6" s="126" t="s">
        <v>65</v>
      </c>
      <c r="Q6" s="126">
        <f t="shared" si="0"/>
        <v>166.5</v>
      </c>
      <c r="R6" s="126">
        <f t="shared" si="1"/>
        <v>248.72</v>
      </c>
      <c r="S6" s="126">
        <f t="shared" si="2"/>
        <v>96.328000000000003</v>
      </c>
      <c r="T6" s="126">
        <f t="shared" si="3"/>
        <v>706.2951184608047</v>
      </c>
      <c r="U6" s="126">
        <f t="shared" si="4"/>
        <v>381.9860073143584</v>
      </c>
      <c r="V6" s="127">
        <f t="shared" si="5"/>
        <v>3.8917951979647007</v>
      </c>
      <c r="W6" s="128">
        <f t="shared" si="6"/>
        <v>2187.5049209731278</v>
      </c>
      <c r="X6" s="138">
        <f t="shared" si="10"/>
        <v>13737.530903711244</v>
      </c>
    </row>
    <row r="7" spans="1:24" ht="14.15" customHeight="1" x14ac:dyDescent="0.2">
      <c r="A7" s="135">
        <v>5</v>
      </c>
      <c r="B7" s="126">
        <f>Prodiarias!B15</f>
        <v>662.16</v>
      </c>
      <c r="C7" s="126" t="s">
        <v>65</v>
      </c>
      <c r="D7" s="126">
        <f>Prodiarias!V15</f>
        <v>171.3</v>
      </c>
      <c r="E7" s="126">
        <f>Prodiarias!AC15</f>
        <v>314.04000000000002</v>
      </c>
      <c r="F7" s="126">
        <f>Prodiarias!AM15</f>
        <v>79.010000000000005</v>
      </c>
      <c r="G7" s="126">
        <f>Prodiarias!AT15</f>
        <v>686.57020193989513</v>
      </c>
      <c r="H7" s="126">
        <f>Prodiarias!AX15</f>
        <v>382.2976625854667</v>
      </c>
      <c r="I7" s="126">
        <f>Prodiarias!BB15</f>
        <v>11.599618381300685</v>
      </c>
      <c r="J7" s="126">
        <f t="shared" si="11"/>
        <v>2306.9774829066628</v>
      </c>
      <c r="K7" s="242">
        <f t="shared" si="12"/>
        <v>14487.818592653843</v>
      </c>
      <c r="N7" s="125">
        <v>5</v>
      </c>
      <c r="O7" s="126">
        <f t="shared" si="9"/>
        <v>529.72799999999995</v>
      </c>
      <c r="P7" s="126" t="s">
        <v>65</v>
      </c>
      <c r="Q7" s="126">
        <f t="shared" si="0"/>
        <v>171.3</v>
      </c>
      <c r="R7" s="126">
        <f t="shared" si="1"/>
        <v>251.23200000000003</v>
      </c>
      <c r="S7" s="126">
        <f t="shared" si="2"/>
        <v>63.208000000000006</v>
      </c>
      <c r="T7" s="126">
        <f t="shared" si="3"/>
        <v>686.57020193989513</v>
      </c>
      <c r="U7" s="126">
        <f t="shared" si="4"/>
        <v>382.2976625854667</v>
      </c>
      <c r="V7" s="127">
        <f t="shared" si="5"/>
        <v>4.0598664334552392</v>
      </c>
      <c r="W7" s="128">
        <f t="shared" si="6"/>
        <v>2088.3957309588172</v>
      </c>
      <c r="X7" s="138">
        <f t="shared" si="10"/>
        <v>13115.125190421373</v>
      </c>
    </row>
    <row r="8" spans="1:24" ht="14.15" customHeight="1" x14ac:dyDescent="0.2">
      <c r="A8" s="135">
        <v>6</v>
      </c>
      <c r="B8" s="126">
        <f>Prodiarias!B16</f>
        <v>658.6</v>
      </c>
      <c r="C8" s="126" t="s">
        <v>65</v>
      </c>
      <c r="D8" s="126">
        <f>Prodiarias!V16</f>
        <v>174</v>
      </c>
      <c r="E8" s="126">
        <f>Prodiarias!AC16</f>
        <v>316.54000000000002</v>
      </c>
      <c r="F8" s="126">
        <f>Prodiarias!AM16</f>
        <v>109.84</v>
      </c>
      <c r="G8" s="126">
        <f>Prodiarias!AT16</f>
        <v>671.50421370647166</v>
      </c>
      <c r="H8" s="126">
        <f>Prodiarias!AX16</f>
        <v>377.08220702814435</v>
      </c>
      <c r="I8" s="126">
        <f>Prodiarias!BB16</f>
        <v>11.661631419939578</v>
      </c>
      <c r="J8" s="126">
        <f t="shared" si="11"/>
        <v>2319.2280521545554</v>
      </c>
      <c r="K8" s="242">
        <f t="shared" si="12"/>
        <v>14564.752167530609</v>
      </c>
      <c r="N8" s="125">
        <v>6</v>
      </c>
      <c r="O8" s="126">
        <f t="shared" si="9"/>
        <v>526.88</v>
      </c>
      <c r="P8" s="126" t="s">
        <v>65</v>
      </c>
      <c r="Q8" s="126">
        <f t="shared" si="0"/>
        <v>174</v>
      </c>
      <c r="R8" s="126">
        <f t="shared" si="1"/>
        <v>253.23200000000003</v>
      </c>
      <c r="S8" s="126">
        <f t="shared" si="2"/>
        <v>87.872000000000014</v>
      </c>
      <c r="T8" s="126">
        <f t="shared" si="3"/>
        <v>671.50421370647166</v>
      </c>
      <c r="U8" s="126">
        <f t="shared" si="4"/>
        <v>377.08220702814435</v>
      </c>
      <c r="V8" s="127">
        <f t="shared" si="5"/>
        <v>4.0815709969788525</v>
      </c>
      <c r="W8" s="128">
        <f t="shared" si="6"/>
        <v>2094.651991731595</v>
      </c>
      <c r="X8" s="138">
        <f t="shared" si="10"/>
        <v>13154.414508074417</v>
      </c>
    </row>
    <row r="9" spans="1:24" ht="14.15" customHeight="1" x14ac:dyDescent="0.2">
      <c r="A9" s="135">
        <v>7</v>
      </c>
      <c r="B9" s="126">
        <f>Prodiarias!B17</f>
        <v>621.44000000000005</v>
      </c>
      <c r="C9" s="126" t="s">
        <v>65</v>
      </c>
      <c r="D9" s="126">
        <f>Prodiarias!V17</f>
        <v>174.6</v>
      </c>
      <c r="E9" s="126">
        <f>Prodiarias!AC17</f>
        <v>319.41000000000003</v>
      </c>
      <c r="F9" s="126">
        <f>Prodiarias!AM17</f>
        <v>85.43</v>
      </c>
      <c r="G9" s="126">
        <f>Prodiarias!AT17</f>
        <v>680.97630783908414</v>
      </c>
      <c r="H9" s="126">
        <f>Prodiarias!AX17</f>
        <v>382.31833359834633</v>
      </c>
      <c r="I9" s="126">
        <f>Prodiarias!BB17</f>
        <v>13.130863412307203</v>
      </c>
      <c r="J9" s="126">
        <f t="shared" si="11"/>
        <v>2277.3055048497376</v>
      </c>
      <c r="K9" s="242">
        <f t="shared" si="12"/>
        <v>14301.478570456353</v>
      </c>
      <c r="N9" s="125">
        <v>7</v>
      </c>
      <c r="O9" s="126">
        <f t="shared" si="9"/>
        <v>497.15200000000004</v>
      </c>
      <c r="P9" s="126" t="s">
        <v>65</v>
      </c>
      <c r="Q9" s="126">
        <f t="shared" si="0"/>
        <v>174.6</v>
      </c>
      <c r="R9" s="126">
        <f t="shared" si="1"/>
        <v>255.52800000000002</v>
      </c>
      <c r="S9" s="126">
        <f t="shared" si="2"/>
        <v>68.344000000000008</v>
      </c>
      <c r="T9" s="126">
        <f t="shared" si="3"/>
        <v>680.97630783908414</v>
      </c>
      <c r="U9" s="126">
        <f t="shared" si="4"/>
        <v>382.31833359834633</v>
      </c>
      <c r="V9" s="127">
        <f t="shared" si="5"/>
        <v>4.5958021943075211</v>
      </c>
      <c r="W9" s="128">
        <f t="shared" si="6"/>
        <v>2063.5144436317382</v>
      </c>
      <c r="X9" s="138">
        <f t="shared" si="10"/>
        <v>12958.870706007317</v>
      </c>
    </row>
    <row r="10" spans="1:24" ht="14.15" customHeight="1" x14ac:dyDescent="0.2">
      <c r="A10" s="135">
        <v>8</v>
      </c>
      <c r="B10" s="126">
        <f>Prodiarias!B18</f>
        <v>628.16999999999996</v>
      </c>
      <c r="C10" s="126" t="s">
        <v>65</v>
      </c>
      <c r="D10" s="126">
        <f>Prodiarias!V18</f>
        <v>173.7</v>
      </c>
      <c r="E10" s="126">
        <f>Prodiarias!AC18</f>
        <v>317.85000000000002</v>
      </c>
      <c r="F10" s="126">
        <f>Prodiarias!AM18</f>
        <v>90.85</v>
      </c>
      <c r="G10" s="126">
        <f>Prodiarias!AT18</f>
        <v>699.50230561297508</v>
      </c>
      <c r="H10" s="126">
        <f>Prodiarias!AX18</f>
        <v>381.51216409604069</v>
      </c>
      <c r="I10" s="126">
        <f>Prodiarias!BB18</f>
        <v>11.499443472730164</v>
      </c>
      <c r="J10" s="126">
        <f t="shared" si="11"/>
        <v>2303.0839131817456</v>
      </c>
      <c r="K10" s="242">
        <f t="shared" si="12"/>
        <v>14463.366974781364</v>
      </c>
      <c r="N10" s="125">
        <v>8</v>
      </c>
      <c r="O10" s="126">
        <f t="shared" si="9"/>
        <v>502.536</v>
      </c>
      <c r="P10" s="126" t="s">
        <v>65</v>
      </c>
      <c r="Q10" s="126">
        <f t="shared" si="0"/>
        <v>173.7</v>
      </c>
      <c r="R10" s="126">
        <f t="shared" si="1"/>
        <v>254.28000000000003</v>
      </c>
      <c r="S10" s="126">
        <f t="shared" si="2"/>
        <v>72.679999999999993</v>
      </c>
      <c r="T10" s="126">
        <f t="shared" si="3"/>
        <v>699.50230561297508</v>
      </c>
      <c r="U10" s="126">
        <f t="shared" si="4"/>
        <v>381.51216409604069</v>
      </c>
      <c r="V10" s="127">
        <f t="shared" si="5"/>
        <v>4.0248052154555571</v>
      </c>
      <c r="W10" s="128">
        <f t="shared" si="6"/>
        <v>2088.2352749244715</v>
      </c>
      <c r="X10" s="138">
        <f t="shared" si="10"/>
        <v>13114.117526525681</v>
      </c>
    </row>
    <row r="11" spans="1:24" ht="14.15" customHeight="1" x14ac:dyDescent="0.2">
      <c r="A11" s="135">
        <v>9</v>
      </c>
      <c r="B11" s="126">
        <f>Prodiarias!B19</f>
        <v>587.64</v>
      </c>
      <c r="C11" s="126" t="s">
        <v>65</v>
      </c>
      <c r="D11" s="126">
        <f>Prodiarias!V19</f>
        <v>173.5</v>
      </c>
      <c r="E11" s="126">
        <f>Prodiarias!AC19</f>
        <v>320.27</v>
      </c>
      <c r="F11" s="126">
        <f>Prodiarias!AM19</f>
        <v>83.09</v>
      </c>
      <c r="G11" s="126">
        <f>Prodiarias!AT19</f>
        <v>618.38130068373357</v>
      </c>
      <c r="H11" s="126">
        <f>Prodiarias!AX19</f>
        <v>381.36746700588333</v>
      </c>
      <c r="I11" s="126">
        <f>Prodiarias!BB19</f>
        <v>11.357926538400383</v>
      </c>
      <c r="J11" s="126">
        <f t="shared" si="11"/>
        <v>2175.6066942280172</v>
      </c>
      <c r="K11" s="242">
        <f t="shared" si="12"/>
        <v>13662.810039751948</v>
      </c>
      <c r="N11" s="125">
        <v>9</v>
      </c>
      <c r="O11" s="126">
        <f t="shared" si="9"/>
        <v>470.11200000000002</v>
      </c>
      <c r="P11" s="126" t="s">
        <v>65</v>
      </c>
      <c r="Q11" s="126">
        <f t="shared" si="0"/>
        <v>173.5</v>
      </c>
      <c r="R11" s="126">
        <f t="shared" si="1"/>
        <v>256.21600000000001</v>
      </c>
      <c r="S11" s="126">
        <f t="shared" si="2"/>
        <v>66.472000000000008</v>
      </c>
      <c r="T11" s="126">
        <f t="shared" si="3"/>
        <v>618.38130068373357</v>
      </c>
      <c r="U11" s="126">
        <f t="shared" si="4"/>
        <v>381.36746700588333</v>
      </c>
      <c r="V11" s="127">
        <f t="shared" si="5"/>
        <v>3.9752742884401338</v>
      </c>
      <c r="W11" s="128">
        <f t="shared" si="6"/>
        <v>1970.0240419780573</v>
      </c>
      <c r="X11" s="138">
        <f t="shared" si="10"/>
        <v>12371.7509836222</v>
      </c>
    </row>
    <row r="12" spans="1:24" ht="14.15" customHeight="1" x14ac:dyDescent="0.2">
      <c r="A12" s="135">
        <v>10</v>
      </c>
      <c r="B12" s="126">
        <f>Prodiarias!B20</f>
        <v>633.02</v>
      </c>
      <c r="C12" s="126" t="s">
        <v>65</v>
      </c>
      <c r="D12" s="126">
        <f>Prodiarias!V20</f>
        <v>173.3</v>
      </c>
      <c r="E12" s="126">
        <f>Prodiarias!AC20</f>
        <v>318.08999999999997</v>
      </c>
      <c r="F12" s="126">
        <f>Prodiarias!AM20</f>
        <v>112.06</v>
      </c>
      <c r="G12" s="126">
        <f>Prodiarias!AT20</f>
        <v>681.53919542057565</v>
      </c>
      <c r="H12" s="126">
        <f>Prodiarias!AX20</f>
        <v>381.03355064398158</v>
      </c>
      <c r="I12" s="126">
        <f>Prodiarias!BB20</f>
        <v>11.111464461758626</v>
      </c>
      <c r="J12" s="126">
        <f t="shared" si="11"/>
        <v>2310.1542105263156</v>
      </c>
      <c r="K12" s="242">
        <f t="shared" si="12"/>
        <v>14507.768442105264</v>
      </c>
      <c r="N12" s="125">
        <v>10</v>
      </c>
      <c r="O12" s="126">
        <f t="shared" si="9"/>
        <v>506.416</v>
      </c>
      <c r="P12" s="126" t="s">
        <v>65</v>
      </c>
      <c r="Q12" s="126">
        <f t="shared" si="0"/>
        <v>173.3</v>
      </c>
      <c r="R12" s="126">
        <f t="shared" si="1"/>
        <v>254.47199999999998</v>
      </c>
      <c r="S12" s="126">
        <f t="shared" si="2"/>
        <v>89.64800000000001</v>
      </c>
      <c r="T12" s="126">
        <f t="shared" si="3"/>
        <v>681.53919542057565</v>
      </c>
      <c r="U12" s="126">
        <f t="shared" si="4"/>
        <v>381.03355064398158</v>
      </c>
      <c r="V12" s="127">
        <f t="shared" si="5"/>
        <v>3.8890125616155187</v>
      </c>
      <c r="W12" s="128">
        <f t="shared" si="6"/>
        <v>2090.2977586261727</v>
      </c>
      <c r="X12" s="138">
        <f t="shared" si="10"/>
        <v>13127.069924172365</v>
      </c>
    </row>
    <row r="13" spans="1:24" ht="14.15" customHeight="1" x14ac:dyDescent="0.2">
      <c r="A13" s="135">
        <v>11</v>
      </c>
      <c r="B13" s="126">
        <f>Prodiarias!B21</f>
        <v>637.01</v>
      </c>
      <c r="C13" s="126" t="s">
        <v>65</v>
      </c>
      <c r="D13" s="126">
        <f>Prodiarias!V21</f>
        <v>173.2</v>
      </c>
      <c r="E13" s="126">
        <f>Prodiarias!AC21</f>
        <v>316.63</v>
      </c>
      <c r="F13" s="126">
        <f>Prodiarias!AM21</f>
        <v>100.78</v>
      </c>
      <c r="G13" s="126">
        <f>Prodiarias!AT21</f>
        <v>699.22404197805702</v>
      </c>
      <c r="H13" s="126">
        <f>Prodiarias!AX21</f>
        <v>380.56288758149151</v>
      </c>
      <c r="I13" s="126">
        <f>Prodiarias!BB21</f>
        <v>11.610748926697408</v>
      </c>
      <c r="J13" s="126">
        <f t="shared" si="11"/>
        <v>2319.017678486246</v>
      </c>
      <c r="K13" s="242">
        <f t="shared" si="12"/>
        <v>14563.431020893626</v>
      </c>
      <c r="N13" s="125">
        <v>11</v>
      </c>
      <c r="O13" s="126">
        <f t="shared" si="9"/>
        <v>509.608</v>
      </c>
      <c r="P13" s="126" t="s">
        <v>65</v>
      </c>
      <c r="Q13" s="126">
        <f t="shared" si="0"/>
        <v>173.2</v>
      </c>
      <c r="R13" s="126">
        <f t="shared" si="1"/>
        <v>253.304</v>
      </c>
      <c r="S13" s="126">
        <f t="shared" si="2"/>
        <v>80.624000000000009</v>
      </c>
      <c r="T13" s="126">
        <f t="shared" si="3"/>
        <v>699.22404197805702</v>
      </c>
      <c r="U13" s="126">
        <f t="shared" si="4"/>
        <v>380.56288758149151</v>
      </c>
      <c r="V13" s="127">
        <f t="shared" si="5"/>
        <v>4.0637621243440929</v>
      </c>
      <c r="W13" s="128">
        <f t="shared" si="6"/>
        <v>2100.5866916838927</v>
      </c>
      <c r="X13" s="138">
        <f t="shared" si="10"/>
        <v>13191.684423774846</v>
      </c>
    </row>
    <row r="14" spans="1:24" ht="14.15" customHeight="1" x14ac:dyDescent="0.2">
      <c r="A14" s="135">
        <v>12</v>
      </c>
      <c r="B14" s="126">
        <f>Prodiarias!B22</f>
        <v>659.75</v>
      </c>
      <c r="C14" s="126" t="s">
        <v>65</v>
      </c>
      <c r="D14" s="126">
        <f>Prodiarias!V22</f>
        <v>172.9</v>
      </c>
      <c r="E14" s="126">
        <f>Prodiarias!AC22</f>
        <v>316.10000000000002</v>
      </c>
      <c r="F14" s="126">
        <f>Prodiarias!AM22</f>
        <v>103.32</v>
      </c>
      <c r="G14" s="126">
        <f>Prodiarias!AT22</f>
        <v>699.9411671171888</v>
      </c>
      <c r="H14" s="126">
        <f>Prodiarias!AX22</f>
        <v>380.37366830974719</v>
      </c>
      <c r="I14" s="126">
        <f>Prodiarias!BB22</f>
        <v>11.97487676896168</v>
      </c>
      <c r="J14" s="126">
        <f t="shared" si="11"/>
        <v>2344.3597121958974</v>
      </c>
      <c r="K14" s="242">
        <f t="shared" si="12"/>
        <v>14722.578992590235</v>
      </c>
      <c r="N14" s="125">
        <v>12</v>
      </c>
      <c r="O14" s="126">
        <f t="shared" si="9"/>
        <v>527.80000000000007</v>
      </c>
      <c r="P14" s="126" t="s">
        <v>65</v>
      </c>
      <c r="Q14" s="126">
        <f t="shared" si="0"/>
        <v>172.9</v>
      </c>
      <c r="R14" s="126">
        <f t="shared" si="1"/>
        <v>252.88000000000002</v>
      </c>
      <c r="S14" s="126">
        <f t="shared" si="2"/>
        <v>82.656000000000006</v>
      </c>
      <c r="T14" s="126">
        <f t="shared" si="3"/>
        <v>699.9411671171888</v>
      </c>
      <c r="U14" s="126">
        <f t="shared" si="4"/>
        <v>380.37366830974719</v>
      </c>
      <c r="V14" s="127">
        <f t="shared" si="5"/>
        <v>4.1912068691365878</v>
      </c>
      <c r="W14" s="128">
        <f t="shared" si="6"/>
        <v>2120.7420422960727</v>
      </c>
      <c r="X14" s="138">
        <f t="shared" si="10"/>
        <v>13318.260025619336</v>
      </c>
    </row>
    <row r="15" spans="1:24" ht="14.15" customHeight="1" x14ac:dyDescent="0.2">
      <c r="A15" s="135">
        <v>13</v>
      </c>
      <c r="B15" s="126">
        <f>Prodiarias!B23</f>
        <v>636.96</v>
      </c>
      <c r="C15" s="126" t="s">
        <v>65</v>
      </c>
      <c r="D15" s="126">
        <f>Prodiarias!V23</f>
        <v>171.9</v>
      </c>
      <c r="E15" s="126">
        <f>Prodiarias!AC23</f>
        <v>314.13</v>
      </c>
      <c r="F15" s="126">
        <f>Prodiarias!AM23</f>
        <v>98.36</v>
      </c>
      <c r="G15" s="126">
        <f>Prodiarias!AT23</f>
        <v>700.86818254094453</v>
      </c>
      <c r="H15" s="126">
        <f>Prodiarias!AX23</f>
        <v>380.39910955636827</v>
      </c>
      <c r="I15" s="126">
        <f>Prodiarias!BB23</f>
        <v>11.314994434727302</v>
      </c>
      <c r="J15" s="126">
        <f t="shared" si="11"/>
        <v>2313.9322865320401</v>
      </c>
      <c r="K15" s="242">
        <f t="shared" si="12"/>
        <v>14531.494759421212</v>
      </c>
      <c r="N15" s="125">
        <v>13</v>
      </c>
      <c r="O15" s="126">
        <f t="shared" si="9"/>
        <v>509.56800000000004</v>
      </c>
      <c r="P15" s="126" t="s">
        <v>65</v>
      </c>
      <c r="Q15" s="126">
        <f t="shared" si="0"/>
        <v>171.9</v>
      </c>
      <c r="R15" s="126">
        <f t="shared" si="1"/>
        <v>251.304</v>
      </c>
      <c r="S15" s="126">
        <f t="shared" si="2"/>
        <v>78.688000000000002</v>
      </c>
      <c r="T15" s="126">
        <f t="shared" si="3"/>
        <v>700.86818254094453</v>
      </c>
      <c r="U15" s="126">
        <f t="shared" si="4"/>
        <v>380.39910955636827</v>
      </c>
      <c r="V15" s="127">
        <f t="shared" si="5"/>
        <v>3.9602480521545553</v>
      </c>
      <c r="W15" s="128">
        <f t="shared" si="6"/>
        <v>2096.6875401494672</v>
      </c>
      <c r="X15" s="138">
        <f t="shared" si="10"/>
        <v>13167.197752138654</v>
      </c>
    </row>
    <row r="16" spans="1:24" ht="14.15" customHeight="1" x14ac:dyDescent="0.2">
      <c r="A16" s="135">
        <v>14</v>
      </c>
      <c r="B16" s="126">
        <f>Prodiarias!B24</f>
        <v>637.29999999999995</v>
      </c>
      <c r="C16" s="126" t="s">
        <v>65</v>
      </c>
      <c r="D16" s="126">
        <f>Prodiarias!V24</f>
        <v>172.6</v>
      </c>
      <c r="E16" s="126">
        <f>Prodiarias!AC24</f>
        <v>316.19</v>
      </c>
      <c r="F16" s="126">
        <f>Prodiarias!AM24</f>
        <v>101.04</v>
      </c>
      <c r="G16" s="126">
        <f>Prodiarias!AT24</f>
        <v>702.36126570201941</v>
      </c>
      <c r="H16" s="126">
        <f>Prodiarias!AX24</f>
        <v>380.23215137541746</v>
      </c>
      <c r="I16" s="126">
        <f>Prodiarias!BB24</f>
        <v>12.156145651136907</v>
      </c>
      <c r="J16" s="126">
        <f t="shared" si="11"/>
        <v>2321.8795627285735</v>
      </c>
      <c r="K16" s="242">
        <f t="shared" si="12"/>
        <v>14581.403653935442</v>
      </c>
      <c r="N16" s="125">
        <v>14</v>
      </c>
      <c r="O16" s="126">
        <f t="shared" si="9"/>
        <v>509.84</v>
      </c>
      <c r="P16" s="126" t="s">
        <v>65</v>
      </c>
      <c r="Q16" s="126">
        <f t="shared" si="0"/>
        <v>172.6</v>
      </c>
      <c r="R16" s="126">
        <f t="shared" si="1"/>
        <v>252.952</v>
      </c>
      <c r="S16" s="126">
        <f t="shared" si="2"/>
        <v>80.832000000000008</v>
      </c>
      <c r="T16" s="126">
        <f t="shared" si="3"/>
        <v>702.36126570201941</v>
      </c>
      <c r="U16" s="126">
        <f t="shared" si="4"/>
        <v>380.23215137541746</v>
      </c>
      <c r="V16" s="127">
        <f t="shared" si="5"/>
        <v>4.2546509778979171</v>
      </c>
      <c r="W16" s="128">
        <f t="shared" si="6"/>
        <v>2103.072068055335</v>
      </c>
      <c r="X16" s="138">
        <f t="shared" si="10"/>
        <v>13207.292587387505</v>
      </c>
    </row>
    <row r="17" spans="1:24" ht="14.15" customHeight="1" x14ac:dyDescent="0.2">
      <c r="A17" s="135">
        <v>15</v>
      </c>
      <c r="B17" s="126">
        <f>Prodiarias!B25</f>
        <v>640.85</v>
      </c>
      <c r="C17" s="126" t="s">
        <v>65</v>
      </c>
      <c r="D17" s="126">
        <f>Prodiarias!V25</f>
        <v>172.3</v>
      </c>
      <c r="E17" s="126">
        <f>Prodiarias!AC25</f>
        <v>310.55</v>
      </c>
      <c r="F17" s="126">
        <f>Prodiarias!AM25</f>
        <v>175.59</v>
      </c>
      <c r="G17" s="126">
        <f>Prodiarias!AT25</f>
        <v>696.20289394180315</v>
      </c>
      <c r="H17" s="126">
        <f>Prodiarias!AX25</f>
        <v>380.08268405151858</v>
      </c>
      <c r="I17" s="126">
        <f>Prodiarias!BB25</f>
        <v>12.547304817936078</v>
      </c>
      <c r="J17" s="126">
        <f t="shared" si="11"/>
        <v>2388.122882811258</v>
      </c>
      <c r="K17" s="242">
        <f t="shared" si="12"/>
        <v>14997.411704054701</v>
      </c>
      <c r="N17" s="125">
        <v>15</v>
      </c>
      <c r="O17" s="126">
        <f t="shared" si="9"/>
        <v>512.68000000000006</v>
      </c>
      <c r="P17" s="126" t="s">
        <v>65</v>
      </c>
      <c r="Q17" s="126">
        <f t="shared" si="0"/>
        <v>172.3</v>
      </c>
      <c r="R17" s="126">
        <f t="shared" si="1"/>
        <v>248.44000000000003</v>
      </c>
      <c r="S17" s="126">
        <f t="shared" si="2"/>
        <v>140.47200000000001</v>
      </c>
      <c r="T17" s="126">
        <f t="shared" si="3"/>
        <v>696.20289394180315</v>
      </c>
      <c r="U17" s="126">
        <f t="shared" si="4"/>
        <v>380.08268405151858</v>
      </c>
      <c r="V17" s="127">
        <f t="shared" si="5"/>
        <v>4.3915566862776272</v>
      </c>
      <c r="W17" s="128">
        <f t="shared" si="6"/>
        <v>2154.5691346795993</v>
      </c>
      <c r="X17" s="138">
        <f t="shared" si="10"/>
        <v>13530.694165787883</v>
      </c>
    </row>
    <row r="18" spans="1:24" ht="14.15" customHeight="1" x14ac:dyDescent="0.2">
      <c r="A18" s="135">
        <v>16</v>
      </c>
      <c r="B18" s="126">
        <f>Prodiarias!B26</f>
        <v>639.79999999999995</v>
      </c>
      <c r="C18" s="126" t="s">
        <v>65</v>
      </c>
      <c r="D18" s="126">
        <f>Prodiarias!V26</f>
        <v>171.9</v>
      </c>
      <c r="E18" s="126">
        <f>Prodiarias!AC26</f>
        <v>320.01</v>
      </c>
      <c r="F18" s="126">
        <f>Prodiarias!AM26</f>
        <v>107.34</v>
      </c>
      <c r="G18" s="126">
        <f>Prodiarias!AT26</f>
        <v>698.37812052790593</v>
      </c>
      <c r="H18" s="126">
        <f>Prodiarias!AX26</f>
        <v>379.91890602639529</v>
      </c>
      <c r="I18" s="126">
        <f>Prodiarias!BB26</f>
        <v>12.157735729050723</v>
      </c>
      <c r="J18" s="126">
        <f t="shared" si="11"/>
        <v>2329.5047622833517</v>
      </c>
      <c r="K18" s="242">
        <f t="shared" si="12"/>
        <v>14629.289907139449</v>
      </c>
      <c r="N18" s="125">
        <v>16</v>
      </c>
      <c r="O18" s="126">
        <f t="shared" si="9"/>
        <v>511.84</v>
      </c>
      <c r="P18" s="126" t="s">
        <v>65</v>
      </c>
      <c r="Q18" s="126">
        <f t="shared" si="0"/>
        <v>171.9</v>
      </c>
      <c r="R18" s="126">
        <f t="shared" si="1"/>
        <v>256.00799999999998</v>
      </c>
      <c r="S18" s="126">
        <f t="shared" si="2"/>
        <v>85.872000000000014</v>
      </c>
      <c r="T18" s="126">
        <f t="shared" si="3"/>
        <v>698.37812052790593</v>
      </c>
      <c r="U18" s="126">
        <f t="shared" si="4"/>
        <v>379.91890602639529</v>
      </c>
      <c r="V18" s="127">
        <f t="shared" si="5"/>
        <v>4.2552075051677525</v>
      </c>
      <c r="W18" s="128">
        <f t="shared" si="6"/>
        <v>2108.1722340594688</v>
      </c>
      <c r="X18" s="138">
        <f t="shared" si="10"/>
        <v>13239.321629893464</v>
      </c>
    </row>
    <row r="19" spans="1:24" ht="14.15" customHeight="1" x14ac:dyDescent="0.2">
      <c r="A19" s="135">
        <v>17</v>
      </c>
      <c r="B19" s="126">
        <f>Prodiarias!B27</f>
        <v>624.41</v>
      </c>
      <c r="C19" s="126" t="s">
        <v>65</v>
      </c>
      <c r="D19" s="126">
        <f>Prodiarias!V27</f>
        <v>172.4</v>
      </c>
      <c r="E19" s="126">
        <f>Prodiarias!AC27</f>
        <v>311.95999999999998</v>
      </c>
      <c r="F19" s="126">
        <f>Prodiarias!AM27</f>
        <v>103.27</v>
      </c>
      <c r="G19" s="126">
        <f>Prodiarias!AT27</f>
        <v>704.28525997773897</v>
      </c>
      <c r="H19" s="126">
        <f>Prodiarias!AX27</f>
        <v>379.74240737796151</v>
      </c>
      <c r="I19" s="126">
        <f>Prodiarias!BB27</f>
        <v>12.270631260931786</v>
      </c>
      <c r="J19" s="126">
        <f t="shared" si="11"/>
        <v>2308.3382986166321</v>
      </c>
      <c r="K19" s="242">
        <f t="shared" si="12"/>
        <v>14496.364515312451</v>
      </c>
      <c r="N19" s="125">
        <v>17</v>
      </c>
      <c r="O19" s="126">
        <f t="shared" si="9"/>
        <v>499.52800000000002</v>
      </c>
      <c r="P19" s="126" t="s">
        <v>65</v>
      </c>
      <c r="Q19" s="126">
        <f t="shared" si="0"/>
        <v>172.4</v>
      </c>
      <c r="R19" s="126">
        <f t="shared" si="1"/>
        <v>249.56799999999998</v>
      </c>
      <c r="S19" s="126">
        <f t="shared" si="2"/>
        <v>82.616</v>
      </c>
      <c r="T19" s="126">
        <f t="shared" si="3"/>
        <v>704.28525997773897</v>
      </c>
      <c r="U19" s="126">
        <f t="shared" si="4"/>
        <v>379.74240737796151</v>
      </c>
      <c r="V19" s="127">
        <f t="shared" si="5"/>
        <v>4.2947209413261245</v>
      </c>
      <c r="W19" s="128">
        <f t="shared" si="6"/>
        <v>2092.4343882970265</v>
      </c>
      <c r="X19" s="138">
        <f t="shared" si="10"/>
        <v>13140.487958505328</v>
      </c>
    </row>
    <row r="20" spans="1:24" ht="14.15" customHeight="1" x14ac:dyDescent="0.2">
      <c r="A20" s="135">
        <v>18</v>
      </c>
      <c r="B20" s="126">
        <f>Prodiarias!B28</f>
        <v>573.5</v>
      </c>
      <c r="C20" s="126" t="s">
        <v>65</v>
      </c>
      <c r="D20" s="126">
        <f>Prodiarias!V28</f>
        <v>171.3</v>
      </c>
      <c r="E20" s="126">
        <f>Prodiarias!AC28</f>
        <v>227.31</v>
      </c>
      <c r="F20" s="126">
        <f>Prodiarias!AM28</f>
        <v>101.85</v>
      </c>
      <c r="G20" s="126">
        <f>Prodiarias!AT28</f>
        <v>730.13197646684694</v>
      </c>
      <c r="H20" s="126">
        <f>Prodiarias!AX28</f>
        <v>379.08729527746863</v>
      </c>
      <c r="I20" s="126">
        <f>Prodiarias!BB28</f>
        <v>12.774685959612022</v>
      </c>
      <c r="J20" s="126">
        <f t="shared" si="11"/>
        <v>2195.9539577039272</v>
      </c>
      <c r="K20" s="242">
        <f t="shared" si="12"/>
        <v>13790.590854380664</v>
      </c>
      <c r="N20" s="125">
        <v>18</v>
      </c>
      <c r="O20" s="126">
        <f t="shared" si="9"/>
        <v>458.8</v>
      </c>
      <c r="P20" s="126" t="s">
        <v>65</v>
      </c>
      <c r="Q20" s="126">
        <f t="shared" si="0"/>
        <v>171.3</v>
      </c>
      <c r="R20" s="126">
        <f t="shared" si="1"/>
        <v>181.84800000000001</v>
      </c>
      <c r="S20" s="126">
        <f t="shared" si="2"/>
        <v>81.48</v>
      </c>
      <c r="T20" s="126">
        <f t="shared" si="3"/>
        <v>730.13197646684694</v>
      </c>
      <c r="U20" s="126">
        <f t="shared" si="4"/>
        <v>379.08729527746863</v>
      </c>
      <c r="V20" s="127">
        <f t="shared" si="5"/>
        <v>4.4711400858642074</v>
      </c>
      <c r="W20" s="128">
        <f t="shared" si="6"/>
        <v>2007.1184118301799</v>
      </c>
      <c r="X20" s="138">
        <f t="shared" si="10"/>
        <v>12604.703626293531</v>
      </c>
    </row>
    <row r="21" spans="1:24" ht="14.15" customHeight="1" x14ac:dyDescent="0.2">
      <c r="A21" s="135">
        <v>19</v>
      </c>
      <c r="B21" s="126">
        <f>Prodiarias!B29</f>
        <v>626.53</v>
      </c>
      <c r="C21" s="126" t="s">
        <v>65</v>
      </c>
      <c r="D21" s="126">
        <f>Prodiarias!V29</f>
        <v>171.3</v>
      </c>
      <c r="E21" s="126">
        <f>Prodiarias!AC29</f>
        <v>312.33</v>
      </c>
      <c r="F21" s="126">
        <f>Prodiarias!AM29</f>
        <v>104.02</v>
      </c>
      <c r="G21" s="126">
        <f>Prodiarias!AT29</f>
        <v>725.11051041501037</v>
      </c>
      <c r="H21" s="126">
        <f>Prodiarias!AX29</f>
        <v>379.09683574495148</v>
      </c>
      <c r="I21" s="126">
        <f>Prodiarias!BB29</f>
        <v>13.003657179201781</v>
      </c>
      <c r="J21" s="126">
        <f t="shared" si="11"/>
        <v>2331.391003339163</v>
      </c>
      <c r="K21" s="242">
        <f t="shared" si="12"/>
        <v>14641.135500969944</v>
      </c>
      <c r="N21" s="125">
        <v>19</v>
      </c>
      <c r="O21" s="126">
        <f t="shared" si="9"/>
        <v>501.22399999999999</v>
      </c>
      <c r="P21" s="126" t="s">
        <v>65</v>
      </c>
      <c r="Q21" s="126">
        <f t="shared" si="0"/>
        <v>171.3</v>
      </c>
      <c r="R21" s="126">
        <f t="shared" si="1"/>
        <v>249.864</v>
      </c>
      <c r="S21" s="126">
        <f t="shared" si="2"/>
        <v>83.216000000000008</v>
      </c>
      <c r="T21" s="126">
        <f t="shared" si="3"/>
        <v>725.11051041501037</v>
      </c>
      <c r="U21" s="126">
        <f t="shared" si="4"/>
        <v>379.09683574495148</v>
      </c>
      <c r="V21" s="127">
        <f t="shared" si="5"/>
        <v>4.551280012720623</v>
      </c>
      <c r="W21" s="128">
        <f t="shared" si="6"/>
        <v>2114.3626261726827</v>
      </c>
      <c r="X21" s="138">
        <f t="shared" si="10"/>
        <v>13278.197292364448</v>
      </c>
    </row>
    <row r="22" spans="1:24" ht="14.15" customHeight="1" x14ac:dyDescent="0.2">
      <c r="A22" s="135">
        <v>20</v>
      </c>
      <c r="B22" s="126">
        <f>Prodiarias!B30</f>
        <v>645.80999999999995</v>
      </c>
      <c r="C22" s="126" t="s">
        <v>65</v>
      </c>
      <c r="D22" s="126">
        <f>Prodiarias!V30</f>
        <v>170.4</v>
      </c>
      <c r="E22" s="126">
        <f>Prodiarias!AC30</f>
        <v>305.24</v>
      </c>
      <c r="F22" s="126">
        <f>Prodiarias!AM30</f>
        <v>104.41</v>
      </c>
      <c r="G22" s="126">
        <f>Prodiarias!AT30</f>
        <v>700.60899984099228</v>
      </c>
      <c r="H22" s="126">
        <f>Prodiarias!AX30</f>
        <v>378.82175226586099</v>
      </c>
      <c r="I22" s="126">
        <f>Prodiarias!BB30</f>
        <v>12.439179519796472</v>
      </c>
      <c r="J22" s="126">
        <f t="shared" si="11"/>
        <v>2317.7299316266499</v>
      </c>
      <c r="K22" s="242">
        <f t="shared" si="12"/>
        <v>14555.343970615362</v>
      </c>
      <c r="N22" s="125">
        <v>20</v>
      </c>
      <c r="O22" s="126">
        <f t="shared" si="9"/>
        <v>516.64800000000002</v>
      </c>
      <c r="P22" s="126" t="s">
        <v>65</v>
      </c>
      <c r="Q22" s="126">
        <f t="shared" si="0"/>
        <v>170.4</v>
      </c>
      <c r="R22" s="126">
        <f t="shared" si="1"/>
        <v>244.19200000000001</v>
      </c>
      <c r="S22" s="126">
        <f t="shared" si="2"/>
        <v>83.528000000000006</v>
      </c>
      <c r="T22" s="126">
        <f t="shared" si="3"/>
        <v>700.60899984099228</v>
      </c>
      <c r="U22" s="126">
        <f t="shared" si="4"/>
        <v>378.82175226586099</v>
      </c>
      <c r="V22" s="127">
        <f t="shared" si="5"/>
        <v>4.3537128319287648</v>
      </c>
      <c r="W22" s="128">
        <f t="shared" si="6"/>
        <v>2098.5524649387821</v>
      </c>
      <c r="X22" s="138">
        <f t="shared" si="10"/>
        <v>13178.909479815553</v>
      </c>
    </row>
    <row r="23" spans="1:24" ht="14.15" customHeight="1" x14ac:dyDescent="0.2">
      <c r="A23" s="135">
        <v>21</v>
      </c>
      <c r="B23" s="126">
        <f>Prodiarias!B31</f>
        <v>597.41999999999996</v>
      </c>
      <c r="C23" s="126" t="s">
        <v>65</v>
      </c>
      <c r="D23" s="126">
        <f>Prodiarias!V31</f>
        <v>168</v>
      </c>
      <c r="E23" s="126">
        <f>Prodiarias!AC31</f>
        <v>319.08</v>
      </c>
      <c r="F23" s="126">
        <f>Prodiarias!AM31</f>
        <v>110.17</v>
      </c>
      <c r="G23" s="126">
        <f>Prodiarias!AT31</f>
        <v>701.84767053585631</v>
      </c>
      <c r="H23" s="126">
        <f>Prodiarias!AX31</f>
        <v>378.50214660518367</v>
      </c>
      <c r="I23" s="126">
        <f>Prodiarias!BB31</f>
        <v>12.542534584194625</v>
      </c>
      <c r="J23" s="126">
        <f t="shared" si="11"/>
        <v>2287.5623517252343</v>
      </c>
      <c r="K23" s="242">
        <f t="shared" si="12"/>
        <v>14365.891568834471</v>
      </c>
      <c r="N23" s="125">
        <v>21</v>
      </c>
      <c r="O23" s="126">
        <f t="shared" si="9"/>
        <v>477.93599999999998</v>
      </c>
      <c r="P23" s="126" t="s">
        <v>65</v>
      </c>
      <c r="Q23" s="126">
        <f t="shared" si="0"/>
        <v>168</v>
      </c>
      <c r="R23" s="126">
        <f t="shared" si="1"/>
        <v>255.26400000000001</v>
      </c>
      <c r="S23" s="126">
        <f t="shared" si="2"/>
        <v>88.13600000000001</v>
      </c>
      <c r="T23" s="126">
        <f t="shared" si="3"/>
        <v>701.84767053585631</v>
      </c>
      <c r="U23" s="126">
        <f t="shared" si="4"/>
        <v>378.50214660518367</v>
      </c>
      <c r="V23" s="127">
        <f t="shared" si="5"/>
        <v>4.3898871044681185</v>
      </c>
      <c r="W23" s="128">
        <f t="shared" si="6"/>
        <v>2074.0757042455079</v>
      </c>
      <c r="X23" s="138">
        <f t="shared" si="10"/>
        <v>13025.195422661791</v>
      </c>
    </row>
    <row r="24" spans="1:24" ht="14.15" customHeight="1" x14ac:dyDescent="0.2">
      <c r="A24" s="135">
        <v>22</v>
      </c>
      <c r="B24" s="126">
        <f>Prodiarias!B32</f>
        <v>649.16</v>
      </c>
      <c r="C24" s="126" t="s">
        <v>65</v>
      </c>
      <c r="D24" s="126">
        <f>Prodiarias!V32</f>
        <v>171.2</v>
      </c>
      <c r="E24" s="126">
        <f>Prodiarias!AC32</f>
        <v>307.74</v>
      </c>
      <c r="F24" s="126">
        <f>Prodiarias!AM32</f>
        <v>105.61</v>
      </c>
      <c r="G24" s="126">
        <f>Prodiarias!AT32</f>
        <v>702.14183494991266</v>
      </c>
      <c r="H24" s="126">
        <f>Prodiarias!AX32</f>
        <v>377.53855938941012</v>
      </c>
      <c r="I24" s="126">
        <f>Prodiarias!BB32</f>
        <v>12.660200349817142</v>
      </c>
      <c r="J24" s="126">
        <f t="shared" si="11"/>
        <v>2326.0505946891394</v>
      </c>
      <c r="K24" s="242">
        <f t="shared" si="12"/>
        <v>14607.597734647796</v>
      </c>
      <c r="N24" s="125">
        <v>22</v>
      </c>
      <c r="O24" s="126">
        <f t="shared" si="9"/>
        <v>519.32799999999997</v>
      </c>
      <c r="P24" s="126" t="s">
        <v>65</v>
      </c>
      <c r="Q24" s="126">
        <f t="shared" si="0"/>
        <v>171.2</v>
      </c>
      <c r="R24" s="126">
        <f t="shared" si="1"/>
        <v>246.19200000000001</v>
      </c>
      <c r="S24" s="126">
        <f t="shared" si="2"/>
        <v>84.488</v>
      </c>
      <c r="T24" s="126">
        <f t="shared" si="3"/>
        <v>702.14183494991266</v>
      </c>
      <c r="U24" s="126">
        <f t="shared" si="4"/>
        <v>377.53855938941012</v>
      </c>
      <c r="V24" s="127">
        <f t="shared" si="5"/>
        <v>4.4310701224359992</v>
      </c>
      <c r="W24" s="128">
        <f t="shared" si="6"/>
        <v>2105.3194644617588</v>
      </c>
      <c r="X24" s="138">
        <f t="shared" si="10"/>
        <v>13221.406236819847</v>
      </c>
    </row>
    <row r="25" spans="1:24" ht="14.15" customHeight="1" x14ac:dyDescent="0.2">
      <c r="A25" s="135">
        <v>23</v>
      </c>
      <c r="B25" s="126">
        <f>Prodiarias!B33</f>
        <v>624.87</v>
      </c>
      <c r="C25" s="126" t="s">
        <v>65</v>
      </c>
      <c r="D25" s="126">
        <f>Prodiarias!V33</f>
        <v>168.9</v>
      </c>
      <c r="E25" s="126">
        <f>Prodiarias!AC33</f>
        <v>308.33999999999997</v>
      </c>
      <c r="F25" s="126">
        <f>Prodiarias!AM33</f>
        <v>118.35</v>
      </c>
      <c r="G25" s="126">
        <f>Prodiarias!AT33</f>
        <v>701.96851645730646</v>
      </c>
      <c r="H25" s="126">
        <f>Prodiarias!AX33</f>
        <v>376.89139767848627</v>
      </c>
      <c r="I25" s="126">
        <f>Prodiarias!BB33</f>
        <v>12.173636508188903</v>
      </c>
      <c r="J25" s="126">
        <f t="shared" si="11"/>
        <v>2311.4935506439811</v>
      </c>
      <c r="K25" s="242">
        <f t="shared" si="12"/>
        <v>14516.179498044201</v>
      </c>
      <c r="N25" s="125">
        <v>23</v>
      </c>
      <c r="O25" s="126">
        <f t="shared" si="9"/>
        <v>499.89600000000002</v>
      </c>
      <c r="P25" s="126" t="s">
        <v>65</v>
      </c>
      <c r="Q25" s="126">
        <f t="shared" si="0"/>
        <v>168.9</v>
      </c>
      <c r="R25" s="126">
        <f t="shared" si="1"/>
        <v>246.672</v>
      </c>
      <c r="S25" s="126">
        <f t="shared" si="2"/>
        <v>94.68</v>
      </c>
      <c r="T25" s="126">
        <f t="shared" si="3"/>
        <v>701.96851645730646</v>
      </c>
      <c r="U25" s="126">
        <f t="shared" si="4"/>
        <v>376.89139767848627</v>
      </c>
      <c r="V25" s="127">
        <f t="shared" si="5"/>
        <v>4.2607727778661157</v>
      </c>
      <c r="W25" s="128">
        <f t="shared" si="6"/>
        <v>2093.2686869136587</v>
      </c>
      <c r="X25" s="138">
        <f t="shared" si="10"/>
        <v>13145.727353817778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1" t="s">
        <v>78</v>
      </c>
      <c r="C36" s="421"/>
      <c r="D36" s="421"/>
      <c r="E36" s="421"/>
      <c r="F36" s="421"/>
      <c r="G36" s="421"/>
      <c r="H36" s="421"/>
      <c r="I36" s="421"/>
      <c r="O36" s="421" t="s">
        <v>77</v>
      </c>
      <c r="P36" s="421"/>
      <c r="Q36" s="421"/>
      <c r="R36" s="421"/>
      <c r="S36" s="421"/>
      <c r="T36" s="421"/>
      <c r="U36" s="421"/>
      <c r="V36" s="421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343.14156129032256</v>
      </c>
      <c r="C38" s="126">
        <f>Prodiarias!O11/1000</f>
        <v>0.68495483870967744</v>
      </c>
      <c r="D38" s="126" t="s">
        <v>65</v>
      </c>
      <c r="E38" s="126">
        <f>Prodiarias!AF11/1000</f>
        <v>173.30500000000001</v>
      </c>
      <c r="F38" s="126">
        <f>Prodiarias!AP11/1000</f>
        <v>143.00648387096774</v>
      </c>
      <c r="G38" s="126" t="s">
        <v>65</v>
      </c>
      <c r="H38" s="126" t="s">
        <v>65</v>
      </c>
      <c r="I38" s="126">
        <f>Prodiarias!BE11</f>
        <v>234.60699999999997</v>
      </c>
      <c r="J38" s="126">
        <f>SUM(B38:I38)</f>
        <v>894.74499999999989</v>
      </c>
      <c r="K38" s="129">
        <f>J38*35.336/1000</f>
        <v>31.616709319999995</v>
      </c>
      <c r="L38" s="139">
        <f>J38/1000*6289</f>
        <v>5627.051304999999</v>
      </c>
      <c r="N38" s="125">
        <v>1</v>
      </c>
      <c r="O38" s="126">
        <f>B38*0.8</f>
        <v>274.51324903225805</v>
      </c>
      <c r="P38" s="126">
        <f>C38*0.5</f>
        <v>0.34247741935483872</v>
      </c>
      <c r="Q38" s="126" t="s">
        <v>65</v>
      </c>
      <c r="R38" s="126">
        <f t="shared" ref="R38:R68" si="13">E38*0.3172</f>
        <v>54.972346000000002</v>
      </c>
      <c r="S38" s="126">
        <f t="shared" ref="S38:S68" si="14">F38*0.8</f>
        <v>114.4051870967742</v>
      </c>
      <c r="T38" s="126" t="s">
        <v>65</v>
      </c>
      <c r="U38" s="126" t="s">
        <v>65</v>
      </c>
      <c r="V38" s="126">
        <f t="shared" ref="V38:V68" si="15">I38*0.35</f>
        <v>82.112449999999981</v>
      </c>
      <c r="W38" s="126">
        <f t="shared" ref="W38:W68" si="16">SUM(O38:V38)</f>
        <v>526.34570954838705</v>
      </c>
      <c r="X38" s="129">
        <f>W38*35.336/1000</f>
        <v>18.598951992601805</v>
      </c>
      <c r="Y38" s="139">
        <f>W38/1000*6289</f>
        <v>3310.188167349806</v>
      </c>
    </row>
    <row r="39" spans="1:27" x14ac:dyDescent="0.2">
      <c r="A39" s="125">
        <v>2</v>
      </c>
      <c r="B39" s="126">
        <f>Prodiarias!E12/1000</f>
        <v>340.98671999999999</v>
      </c>
      <c r="C39" s="126">
        <f>Prodiarias!O12/1000</f>
        <v>0</v>
      </c>
      <c r="D39" s="126" t="s">
        <v>65</v>
      </c>
      <c r="E39" s="126">
        <f>Prodiarias!AF12/1000</f>
        <v>165.86</v>
      </c>
      <c r="F39" s="126">
        <f>Prodiarias!AP12/1000</f>
        <v>142.71227999999999</v>
      </c>
      <c r="G39" s="126" t="s">
        <v>65</v>
      </c>
      <c r="H39" s="126" t="s">
        <v>65</v>
      </c>
      <c r="I39" s="126">
        <f>Prodiarias!BE12</f>
        <v>234.0976</v>
      </c>
      <c r="J39" s="126">
        <f t="shared" ref="J39:J49" si="17">SUM(B39:I39)</f>
        <v>883.65660000000003</v>
      </c>
      <c r="K39" s="129">
        <f t="shared" ref="K39:K49" si="18">J39*35.336/1000</f>
        <v>31.224889617599999</v>
      </c>
      <c r="L39" s="139">
        <f>J39/1000*6289</f>
        <v>5557.3163574</v>
      </c>
      <c r="N39" s="125">
        <v>2</v>
      </c>
      <c r="O39" s="126">
        <f t="shared" ref="O39:O53" si="19">B39*0.8</f>
        <v>272.789376</v>
      </c>
      <c r="P39" s="126">
        <f t="shared" ref="P39:P68" si="20">C39*0.5</f>
        <v>0</v>
      </c>
      <c r="Q39" s="126" t="s">
        <v>65</v>
      </c>
      <c r="R39" s="126">
        <f t="shared" si="13"/>
        <v>52.610792000000004</v>
      </c>
      <c r="S39" s="126">
        <f t="shared" si="14"/>
        <v>114.16982400000001</v>
      </c>
      <c r="T39" s="126" t="s">
        <v>65</v>
      </c>
      <c r="U39" s="126" t="s">
        <v>65</v>
      </c>
      <c r="V39" s="126">
        <f t="shared" si="15"/>
        <v>81.934159999999991</v>
      </c>
      <c r="W39" s="126">
        <f t="shared" si="16"/>
        <v>521.50415199999998</v>
      </c>
      <c r="X39" s="129">
        <f t="shared" ref="X39:X67" si="21">W39*35.336/1000</f>
        <v>18.427870715072</v>
      </c>
      <c r="Y39" s="139">
        <f t="shared" ref="Y39:Y53" si="22">W39/1000*6289</f>
        <v>3279.7396119280002</v>
      </c>
      <c r="AA39" s="18" t="s">
        <v>54</v>
      </c>
    </row>
    <row r="40" spans="1:27" x14ac:dyDescent="0.2">
      <c r="A40" s="125">
        <v>3</v>
      </c>
      <c r="B40" s="126">
        <f>Prodiarias!E13/1000</f>
        <v>343.98265053763447</v>
      </c>
      <c r="C40" s="126">
        <f>Prodiarias!O13/1000</f>
        <v>1.0925774193548385</v>
      </c>
      <c r="D40" s="126" t="s">
        <v>65</v>
      </c>
      <c r="E40" s="126">
        <f>Prodiarias!AF13/1000</f>
        <v>170.12299999999999</v>
      </c>
      <c r="F40" s="126">
        <f>Prodiarias!AP13/1000</f>
        <v>145.61977204301076</v>
      </c>
      <c r="G40" s="126" t="s">
        <v>65</v>
      </c>
      <c r="H40" s="126" t="s">
        <v>65</v>
      </c>
      <c r="I40" s="126">
        <f>Prodiarias!BE13</f>
        <v>233.47499999999997</v>
      </c>
      <c r="J40" s="126">
        <f t="shared" si="17"/>
        <v>894.29299999999989</v>
      </c>
      <c r="K40" s="129">
        <f t="shared" si="18"/>
        <v>31.600737447999997</v>
      </c>
      <c r="L40" s="139">
        <f>J40/1000*6289</f>
        <v>5624.2086769999996</v>
      </c>
      <c r="N40" s="125">
        <v>3</v>
      </c>
      <c r="O40" s="126">
        <f t="shared" si="19"/>
        <v>275.18612043010756</v>
      </c>
      <c r="P40" s="126">
        <f t="shared" si="20"/>
        <v>0.54628870967741927</v>
      </c>
      <c r="Q40" s="126" t="s">
        <v>65</v>
      </c>
      <c r="R40" s="126">
        <f t="shared" si="13"/>
        <v>53.963015599999991</v>
      </c>
      <c r="S40" s="126">
        <f t="shared" si="14"/>
        <v>116.49581763440861</v>
      </c>
      <c r="T40" s="126" t="s">
        <v>65</v>
      </c>
      <c r="U40" s="126" t="s">
        <v>65</v>
      </c>
      <c r="V40" s="126">
        <f t="shared" si="15"/>
        <v>81.716249999999988</v>
      </c>
      <c r="W40" s="126">
        <f t="shared" si="16"/>
        <v>527.90749237419357</v>
      </c>
      <c r="X40" s="129">
        <f t="shared" si="21"/>
        <v>18.654139150534501</v>
      </c>
      <c r="Y40" s="139">
        <f t="shared" si="22"/>
        <v>3320.0102195413033</v>
      </c>
      <c r="AA40" s="18" t="s">
        <v>54</v>
      </c>
    </row>
    <row r="41" spans="1:27" x14ac:dyDescent="0.2">
      <c r="A41" s="125">
        <v>4</v>
      </c>
      <c r="B41" s="126">
        <f>Prodiarias!E14/1000</f>
        <v>335.4169208602151</v>
      </c>
      <c r="C41" s="126">
        <f>Prodiarias!O14/1000</f>
        <v>1.9618</v>
      </c>
      <c r="D41" s="126" t="s">
        <v>65</v>
      </c>
      <c r="E41" s="126">
        <f>Prodiarias!AF14/1000</f>
        <v>169.85400000000001</v>
      </c>
      <c r="F41" s="126">
        <f>Prodiarias!AP14/1000</f>
        <v>147.36827913978496</v>
      </c>
      <c r="G41" s="126" t="s">
        <v>65</v>
      </c>
      <c r="H41" s="126" t="s">
        <v>65</v>
      </c>
      <c r="I41" s="126">
        <f>Prodiarias!BE14</f>
        <v>232.76749999999998</v>
      </c>
      <c r="J41" s="126">
        <f t="shared" si="17"/>
        <v>887.36850000000004</v>
      </c>
      <c r="K41" s="129">
        <f t="shared" si="18"/>
        <v>31.356053316000001</v>
      </c>
      <c r="L41" s="139">
        <f t="shared" ref="L41:L49" si="23">J41/1000*6289</f>
        <v>5580.6604964999997</v>
      </c>
      <c r="N41" s="125">
        <v>4</v>
      </c>
      <c r="O41" s="126">
        <f t="shared" si="19"/>
        <v>268.3335366881721</v>
      </c>
      <c r="P41" s="126">
        <f t="shared" si="20"/>
        <v>0.98089999999999999</v>
      </c>
      <c r="Q41" s="126" t="s">
        <v>65</v>
      </c>
      <c r="R41" s="126">
        <f t="shared" si="13"/>
        <v>53.877688800000001</v>
      </c>
      <c r="S41" s="126">
        <f t="shared" si="14"/>
        <v>117.89462331182797</v>
      </c>
      <c r="T41" s="126" t="s">
        <v>65</v>
      </c>
      <c r="U41" s="126" t="s">
        <v>65</v>
      </c>
      <c r="V41" s="126">
        <f t="shared" si="15"/>
        <v>81.468624999999989</v>
      </c>
      <c r="W41" s="126">
        <f t="shared" si="16"/>
        <v>522.5553738000001</v>
      </c>
      <c r="X41" s="129">
        <f t="shared" si="21"/>
        <v>18.465016688596801</v>
      </c>
      <c r="Y41" s="139">
        <f t="shared" si="22"/>
        <v>3286.3507458282002</v>
      </c>
    </row>
    <row r="42" spans="1:27" x14ac:dyDescent="0.2">
      <c r="A42" s="125">
        <v>5</v>
      </c>
      <c r="B42" s="126">
        <f>Prodiarias!E15/1000</f>
        <v>324.54683</v>
      </c>
      <c r="C42" s="126">
        <f>Prodiarias!O15/1000</f>
        <v>3.6211403225806453</v>
      </c>
      <c r="D42" s="126" t="s">
        <v>65</v>
      </c>
      <c r="E42" s="126">
        <f>Prodiarias!AF15/1000</f>
        <v>170.10400000000001</v>
      </c>
      <c r="F42" s="126">
        <f>Prodiarias!AP15/1000</f>
        <v>142.51502967741934</v>
      </c>
      <c r="G42" s="126" t="s">
        <v>65</v>
      </c>
      <c r="H42" s="126" t="s">
        <v>65</v>
      </c>
      <c r="I42" s="126">
        <f>Prodiarias!BE15</f>
        <v>233.16370000000001</v>
      </c>
      <c r="J42" s="126">
        <f t="shared" si="17"/>
        <v>873.95069999999987</v>
      </c>
      <c r="K42" s="129">
        <f t="shared" si="18"/>
        <v>30.881921935199994</v>
      </c>
      <c r="L42" s="139">
        <f t="shared" si="23"/>
        <v>5496.2759522999995</v>
      </c>
      <c r="N42" s="125">
        <v>5</v>
      </c>
      <c r="O42" s="126">
        <f t="shared" si="19"/>
        <v>259.63746400000002</v>
      </c>
      <c r="P42" s="126">
        <f t="shared" si="20"/>
        <v>1.8105701612903227</v>
      </c>
      <c r="Q42" s="126" t="s">
        <v>65</v>
      </c>
      <c r="R42" s="126">
        <f t="shared" si="13"/>
        <v>53.956988799999998</v>
      </c>
      <c r="S42" s="126">
        <f t="shared" si="14"/>
        <v>114.01202374193548</v>
      </c>
      <c r="T42" s="126" t="s">
        <v>65</v>
      </c>
      <c r="U42" s="126" t="s">
        <v>65</v>
      </c>
      <c r="V42" s="126">
        <f t="shared" si="15"/>
        <v>81.607294999999993</v>
      </c>
      <c r="W42" s="126">
        <f t="shared" si="16"/>
        <v>511.02434170322579</v>
      </c>
      <c r="X42" s="129">
        <f t="shared" si="21"/>
        <v>18.057556138425184</v>
      </c>
      <c r="Y42" s="139">
        <f t="shared" si="22"/>
        <v>3213.8320849715869</v>
      </c>
    </row>
    <row r="43" spans="1:27" x14ac:dyDescent="0.2">
      <c r="A43" s="125">
        <v>6</v>
      </c>
      <c r="B43" s="126">
        <f>Prodiarias!E16/1000</f>
        <v>337.84684881720432</v>
      </c>
      <c r="C43" s="126">
        <f>Prodiarias!O16/1000</f>
        <v>0</v>
      </c>
      <c r="D43" s="126" t="s">
        <v>65</v>
      </c>
      <c r="E43" s="126">
        <f>Prodiarias!AF16/1000</f>
        <v>166.84100000000001</v>
      </c>
      <c r="F43" s="126">
        <f>Prodiarias!AP16/1000</f>
        <v>144.31479956989247</v>
      </c>
      <c r="G43" s="126" t="s">
        <v>65</v>
      </c>
      <c r="H43" s="126" t="s">
        <v>65</v>
      </c>
      <c r="I43" s="126">
        <f>Prodiarias!BE16</f>
        <v>232.42789999999997</v>
      </c>
      <c r="J43" s="126">
        <f t="shared" si="17"/>
        <v>881.43054838709668</v>
      </c>
      <c r="K43" s="129">
        <f t="shared" si="18"/>
        <v>31.146229857806446</v>
      </c>
      <c r="L43" s="139">
        <f t="shared" si="23"/>
        <v>5543.3167188064508</v>
      </c>
      <c r="N43" s="125">
        <v>6</v>
      </c>
      <c r="O43" s="126">
        <f t="shared" si="19"/>
        <v>270.27747905376344</v>
      </c>
      <c r="P43" s="126">
        <f t="shared" si="20"/>
        <v>0</v>
      </c>
      <c r="Q43" s="126" t="s">
        <v>65</v>
      </c>
      <c r="R43" s="126">
        <f t="shared" si="13"/>
        <v>52.921965200000002</v>
      </c>
      <c r="S43" s="126">
        <f t="shared" si="14"/>
        <v>115.45183965591399</v>
      </c>
      <c r="T43" s="126" t="s">
        <v>65</v>
      </c>
      <c r="U43" s="126" t="s">
        <v>65</v>
      </c>
      <c r="V43" s="126">
        <f t="shared" si="15"/>
        <v>81.349764999999977</v>
      </c>
      <c r="W43" s="126">
        <f t="shared" si="16"/>
        <v>520.00104890967737</v>
      </c>
      <c r="X43" s="129">
        <f t="shared" si="21"/>
        <v>18.374757064272359</v>
      </c>
      <c r="Y43" s="139">
        <f t="shared" si="22"/>
        <v>3270.2865965929609</v>
      </c>
    </row>
    <row r="44" spans="1:27" x14ac:dyDescent="0.2">
      <c r="A44" s="125">
        <v>7</v>
      </c>
      <c r="B44" s="126">
        <f>Prodiarias!E17/1000</f>
        <v>329.9823987096774</v>
      </c>
      <c r="C44" s="126">
        <f>Prodiarias!O17/1000</f>
        <v>0</v>
      </c>
      <c r="D44" s="126" t="s">
        <v>65</v>
      </c>
      <c r="E44" s="126">
        <f>Prodiarias!AF17/1000</f>
        <v>163.57599999999999</v>
      </c>
      <c r="F44" s="126">
        <f>Prodiarias!AP17/1000</f>
        <v>144.84860129032259</v>
      </c>
      <c r="G44" s="126" t="s">
        <v>65</v>
      </c>
      <c r="H44" s="126" t="s">
        <v>65</v>
      </c>
      <c r="I44" s="126">
        <f>Prodiarias!BE17</f>
        <v>232.82409999999999</v>
      </c>
      <c r="J44" s="126">
        <f t="shared" si="17"/>
        <v>871.23109999999997</v>
      </c>
      <c r="K44" s="129">
        <f t="shared" si="18"/>
        <v>30.785822149599998</v>
      </c>
      <c r="L44" s="139">
        <f t="shared" si="23"/>
        <v>5479.1723878999992</v>
      </c>
      <c r="N44" s="125">
        <v>7</v>
      </c>
      <c r="O44" s="126">
        <f t="shared" si="19"/>
        <v>263.98591896774195</v>
      </c>
      <c r="P44" s="126">
        <f t="shared" si="20"/>
        <v>0</v>
      </c>
      <c r="Q44" s="126" t="s">
        <v>65</v>
      </c>
      <c r="R44" s="126">
        <f t="shared" si="13"/>
        <v>51.886307199999997</v>
      </c>
      <c r="S44" s="126">
        <f t="shared" si="14"/>
        <v>115.87888103225808</v>
      </c>
      <c r="T44" s="126" t="s">
        <v>65</v>
      </c>
      <c r="U44" s="126" t="s">
        <v>65</v>
      </c>
      <c r="V44" s="126">
        <f t="shared" si="15"/>
        <v>81.488434999999996</v>
      </c>
      <c r="W44" s="126">
        <f t="shared" si="16"/>
        <v>513.23954219999996</v>
      </c>
      <c r="X44" s="129">
        <f t="shared" si="21"/>
        <v>18.135832463179199</v>
      </c>
      <c r="Y44" s="139">
        <f t="shared" si="22"/>
        <v>3227.7634808958001</v>
      </c>
    </row>
    <row r="45" spans="1:27" x14ac:dyDescent="0.2">
      <c r="A45" s="125">
        <v>8</v>
      </c>
      <c r="B45" s="126">
        <f>Prodiarias!E18/1000</f>
        <v>325.76310967741938</v>
      </c>
      <c r="C45" s="126">
        <f>Prodiarias!O18/1000</f>
        <v>0</v>
      </c>
      <c r="D45" s="126" t="s">
        <v>65</v>
      </c>
      <c r="E45" s="126">
        <f>Prodiarias!AF18/1000</f>
        <v>172.375</v>
      </c>
      <c r="F45" s="126">
        <f>Prodiarias!AP18/1000</f>
        <v>142.80589032258064</v>
      </c>
      <c r="G45" s="126" t="s">
        <v>65</v>
      </c>
      <c r="H45" s="126" t="s">
        <v>65</v>
      </c>
      <c r="I45" s="126">
        <f>Prodiarias!BE18</f>
        <v>232.88069999999993</v>
      </c>
      <c r="J45" s="126">
        <f t="shared" si="17"/>
        <v>873.82469999999989</v>
      </c>
      <c r="K45" s="129">
        <f t="shared" si="18"/>
        <v>30.877469599199994</v>
      </c>
      <c r="L45" s="139">
        <f t="shared" si="23"/>
        <v>5495.4835382999991</v>
      </c>
      <c r="N45" s="125">
        <v>8</v>
      </c>
      <c r="O45" s="126">
        <f t="shared" si="19"/>
        <v>260.61048774193551</v>
      </c>
      <c r="P45" s="126">
        <f t="shared" si="20"/>
        <v>0</v>
      </c>
      <c r="Q45" s="126" t="s">
        <v>65</v>
      </c>
      <c r="R45" s="126">
        <f t="shared" si="13"/>
        <v>54.677349999999997</v>
      </c>
      <c r="S45" s="126">
        <f t="shared" si="14"/>
        <v>114.24471225806451</v>
      </c>
      <c r="T45" s="126" t="s">
        <v>65</v>
      </c>
      <c r="U45" s="126" t="s">
        <v>65</v>
      </c>
      <c r="V45" s="126">
        <f t="shared" si="15"/>
        <v>81.508244999999974</v>
      </c>
      <c r="W45" s="126">
        <f t="shared" si="16"/>
        <v>511.040795</v>
      </c>
      <c r="X45" s="129">
        <f t="shared" si="21"/>
        <v>18.05813753212</v>
      </c>
      <c r="Y45" s="139">
        <f t="shared" si="22"/>
        <v>3213.9355597549998</v>
      </c>
    </row>
    <row r="46" spans="1:27" x14ac:dyDescent="0.2">
      <c r="A46" s="125">
        <v>9</v>
      </c>
      <c r="B46" s="126">
        <f>Prodiarias!E19/1000</f>
        <v>329.15689634408602</v>
      </c>
      <c r="C46" s="126">
        <f>Prodiarias!O19/1000</f>
        <v>0</v>
      </c>
      <c r="D46" s="126" t="s">
        <v>65</v>
      </c>
      <c r="E46" s="126">
        <f>Prodiarias!AF19/1000</f>
        <v>173.376</v>
      </c>
      <c r="F46" s="126">
        <f>Prodiarias!AP19/1000</f>
        <v>143.704103655914</v>
      </c>
      <c r="G46" s="126" t="s">
        <v>65</v>
      </c>
      <c r="H46" s="126" t="s">
        <v>65</v>
      </c>
      <c r="I46" s="126">
        <f>Prodiarias!BE19</f>
        <v>232.9939</v>
      </c>
      <c r="J46" s="126">
        <f t="shared" si="17"/>
        <v>879.23090000000002</v>
      </c>
      <c r="K46" s="129">
        <f t="shared" si="18"/>
        <v>31.068503082399999</v>
      </c>
      <c r="L46" s="139">
        <f t="shared" si="23"/>
        <v>5529.4831301000004</v>
      </c>
      <c r="N46" s="125">
        <v>9</v>
      </c>
      <c r="O46" s="126">
        <f t="shared" si="19"/>
        <v>263.32551707526881</v>
      </c>
      <c r="P46" s="126">
        <f t="shared" si="20"/>
        <v>0</v>
      </c>
      <c r="Q46" s="126" t="s">
        <v>65</v>
      </c>
      <c r="R46" s="126">
        <f t="shared" si="13"/>
        <v>54.994867200000002</v>
      </c>
      <c r="S46" s="126">
        <f t="shared" si="14"/>
        <v>114.9632829247312</v>
      </c>
      <c r="T46" s="126" t="s">
        <v>65</v>
      </c>
      <c r="U46" s="126" t="s">
        <v>65</v>
      </c>
      <c r="V46" s="126">
        <f t="shared" si="15"/>
        <v>81.547864999999987</v>
      </c>
      <c r="W46" s="126">
        <f t="shared" si="16"/>
        <v>514.83153219999997</v>
      </c>
      <c r="X46" s="129">
        <f t="shared" si="21"/>
        <v>18.192087021819198</v>
      </c>
      <c r="Y46" s="139">
        <f t="shared" si="22"/>
        <v>3237.7755060057998</v>
      </c>
    </row>
    <row r="47" spans="1:27" x14ac:dyDescent="0.2">
      <c r="A47" s="125">
        <v>10</v>
      </c>
      <c r="B47" s="126">
        <f>Prodiarias!E20/1000</f>
        <v>324.36820731182797</v>
      </c>
      <c r="C47" s="126">
        <f>Prodiarias!O20/1000</f>
        <v>0.19729677419354838</v>
      </c>
      <c r="D47" s="126" t="s">
        <v>65</v>
      </c>
      <c r="E47" s="126">
        <f>Prodiarias!AF20/1000</f>
        <v>172.68100000000001</v>
      </c>
      <c r="F47" s="126">
        <f>Prodiarias!AP20/1000</f>
        <v>147.77949591397848</v>
      </c>
      <c r="G47" s="126" t="s">
        <v>65</v>
      </c>
      <c r="H47" s="126" t="s">
        <v>65</v>
      </c>
      <c r="I47" s="126">
        <f>Prodiarias!BE20</f>
        <v>233.13539999999998</v>
      </c>
      <c r="J47" s="126">
        <f t="shared" si="17"/>
        <v>878.16140000000007</v>
      </c>
      <c r="K47" s="129">
        <f t="shared" si="18"/>
        <v>31.030711230400001</v>
      </c>
      <c r="L47" s="139">
        <f t="shared" si="23"/>
        <v>5522.7570446000009</v>
      </c>
      <c r="N47" s="125">
        <v>10</v>
      </c>
      <c r="O47" s="126">
        <f t="shared" si="19"/>
        <v>259.49456584946239</v>
      </c>
      <c r="P47" s="126">
        <f t="shared" si="20"/>
        <v>9.864838709677419E-2</v>
      </c>
      <c r="Q47" s="126" t="s">
        <v>65</v>
      </c>
      <c r="R47" s="126">
        <f t="shared" si="13"/>
        <v>54.774413199999998</v>
      </c>
      <c r="S47" s="126">
        <f t="shared" si="14"/>
        <v>118.22359673118279</v>
      </c>
      <c r="T47" s="126" t="s">
        <v>65</v>
      </c>
      <c r="U47" s="126" t="s">
        <v>65</v>
      </c>
      <c r="V47" s="126">
        <f t="shared" si="15"/>
        <v>81.59738999999999</v>
      </c>
      <c r="W47" s="126">
        <f t="shared" si="16"/>
        <v>514.18861416774189</v>
      </c>
      <c r="X47" s="129">
        <f t="shared" si="21"/>
        <v>18.169368870231327</v>
      </c>
      <c r="Y47" s="139">
        <f t="shared" si="22"/>
        <v>3233.7321945009285</v>
      </c>
    </row>
    <row r="48" spans="1:27" x14ac:dyDescent="0.2">
      <c r="A48" s="125">
        <v>11</v>
      </c>
      <c r="B48" s="126">
        <f>Prodiarias!E21/1000</f>
        <v>314.34545935483868</v>
      </c>
      <c r="C48" s="126">
        <f>Prodiarias!O21/1000</f>
        <v>0</v>
      </c>
      <c r="D48" s="126" t="s">
        <v>65</v>
      </c>
      <c r="E48" s="126">
        <f>Prodiarias!AF21/1000</f>
        <v>176.256</v>
      </c>
      <c r="F48" s="126">
        <f>Prodiarias!AP21/1000</f>
        <v>149.2215406451613</v>
      </c>
      <c r="G48" s="126" t="s">
        <v>65</v>
      </c>
      <c r="H48" s="126" t="s">
        <v>65</v>
      </c>
      <c r="I48" s="126">
        <f>Prodiarias!BE21</f>
        <v>233.19199999999998</v>
      </c>
      <c r="J48" s="126">
        <f t="shared" si="17"/>
        <v>873.01499999999999</v>
      </c>
      <c r="K48" s="129">
        <f t="shared" si="18"/>
        <v>30.84885804</v>
      </c>
      <c r="L48" s="139">
        <f t="shared" si="23"/>
        <v>5490.3913350000003</v>
      </c>
      <c r="N48" s="125">
        <v>11</v>
      </c>
      <c r="O48" s="126">
        <f t="shared" si="19"/>
        <v>251.47636748387094</v>
      </c>
      <c r="P48" s="126">
        <f t="shared" si="20"/>
        <v>0</v>
      </c>
      <c r="Q48" s="126" t="s">
        <v>65</v>
      </c>
      <c r="R48" s="126">
        <f t="shared" si="13"/>
        <v>55.908403199999995</v>
      </c>
      <c r="S48" s="126">
        <f t="shared" si="14"/>
        <v>119.37723251612904</v>
      </c>
      <c r="T48" s="126" t="s">
        <v>65</v>
      </c>
      <c r="U48" s="126" t="s">
        <v>65</v>
      </c>
      <c r="V48" s="126">
        <f t="shared" si="15"/>
        <v>81.617199999999983</v>
      </c>
      <c r="W48" s="126">
        <f t="shared" si="16"/>
        <v>508.37920319999995</v>
      </c>
      <c r="X48" s="129">
        <f t="shared" si="21"/>
        <v>17.964087524275197</v>
      </c>
      <c r="Y48" s="139">
        <f t="shared" si="22"/>
        <v>3197.1968089247998</v>
      </c>
    </row>
    <row r="49" spans="1:25" x14ac:dyDescent="0.2">
      <c r="A49" s="125">
        <v>12</v>
      </c>
      <c r="B49" s="126">
        <f>Prodiarias!E22/1000</f>
        <v>318.4840249462365</v>
      </c>
      <c r="C49" s="126">
        <f>Prodiarias!O22/1000</f>
        <v>0</v>
      </c>
      <c r="D49" s="126" t="s">
        <v>65</v>
      </c>
      <c r="E49" s="126">
        <f>Prodiarias!AF22/1000</f>
        <v>173.095</v>
      </c>
      <c r="F49" s="126">
        <f>Prodiarias!AP22/1000</f>
        <v>147.97897505376346</v>
      </c>
      <c r="G49" s="126" t="s">
        <v>65</v>
      </c>
      <c r="H49" s="126" t="s">
        <v>65</v>
      </c>
      <c r="I49" s="126">
        <f>Prodiarias!BE22</f>
        <v>233.0788</v>
      </c>
      <c r="J49" s="126">
        <f t="shared" si="17"/>
        <v>872.63679999999999</v>
      </c>
      <c r="K49" s="129">
        <f t="shared" si="18"/>
        <v>30.835493964800001</v>
      </c>
      <c r="L49" s="139">
        <f t="shared" si="23"/>
        <v>5488.0128352000002</v>
      </c>
      <c r="N49" s="125">
        <v>12</v>
      </c>
      <c r="O49" s="126">
        <f t="shared" si="19"/>
        <v>254.78721995698922</v>
      </c>
      <c r="P49" s="126">
        <f t="shared" si="20"/>
        <v>0</v>
      </c>
      <c r="Q49" s="126" t="s">
        <v>65</v>
      </c>
      <c r="R49" s="126">
        <f t="shared" si="13"/>
        <v>54.905733999999995</v>
      </c>
      <c r="S49" s="126">
        <f t="shared" si="14"/>
        <v>118.38318004301078</v>
      </c>
      <c r="T49" s="126" t="s">
        <v>65</v>
      </c>
      <c r="U49" s="126" t="s">
        <v>65</v>
      </c>
      <c r="V49" s="126">
        <f t="shared" si="15"/>
        <v>81.577579999999998</v>
      </c>
      <c r="W49" s="126">
        <f t="shared" si="16"/>
        <v>509.65371399999998</v>
      </c>
      <c r="X49" s="129">
        <f t="shared" si="21"/>
        <v>18.009123637903997</v>
      </c>
      <c r="Y49" s="139">
        <f t="shared" si="22"/>
        <v>3205.2122073459996</v>
      </c>
    </row>
    <row r="50" spans="1:25" x14ac:dyDescent="0.2">
      <c r="A50" s="125">
        <v>13</v>
      </c>
      <c r="B50" s="126">
        <f>Prodiarias!E23/1000</f>
        <v>317.96359978494627</v>
      </c>
      <c r="C50" s="126">
        <f>Prodiarias!O23/1000</f>
        <v>0.2996677419354839</v>
      </c>
      <c r="D50" s="126" t="s">
        <v>65</v>
      </c>
      <c r="E50" s="126">
        <f>Prodiarias!AF23/1000</f>
        <v>160.315</v>
      </c>
      <c r="F50" s="126">
        <f>Prodiarias!AP23/1000</f>
        <v>147.33373247311829</v>
      </c>
      <c r="G50" s="126" t="s">
        <v>65</v>
      </c>
      <c r="H50" s="126" t="s">
        <v>65</v>
      </c>
      <c r="I50" s="126">
        <f>Prodiarias!BE23</f>
        <v>231.86189999999996</v>
      </c>
      <c r="J50" s="126">
        <f t="shared" ref="J50:J67" si="24">SUM(B50:I50)</f>
        <v>857.77390000000003</v>
      </c>
      <c r="K50" s="129">
        <f t="shared" ref="K50:K67" si="25">J50*35.336/1000</f>
        <v>30.310298530400001</v>
      </c>
      <c r="L50" s="139">
        <f t="shared" ref="L50:L67" si="26">J50/1000*6289</f>
        <v>5394.5400571</v>
      </c>
      <c r="N50" s="125">
        <v>13</v>
      </c>
      <c r="O50" s="126">
        <f t="shared" si="19"/>
        <v>254.37087982795703</v>
      </c>
      <c r="P50" s="126">
        <f t="shared" si="20"/>
        <v>0.14983387096774195</v>
      </c>
      <c r="Q50" s="126" t="s">
        <v>65</v>
      </c>
      <c r="R50" s="126">
        <f t="shared" si="13"/>
        <v>50.851917999999998</v>
      </c>
      <c r="S50" s="126">
        <f t="shared" si="14"/>
        <v>117.86698597849464</v>
      </c>
      <c r="T50" s="126" t="s">
        <v>65</v>
      </c>
      <c r="U50" s="126" t="s">
        <v>65</v>
      </c>
      <c r="V50" s="126">
        <f t="shared" si="15"/>
        <v>81.15166499999998</v>
      </c>
      <c r="W50" s="126">
        <f t="shared" si="16"/>
        <v>504.39128267741938</v>
      </c>
      <c r="X50" s="129">
        <f t="shared" si="21"/>
        <v>17.82317036468929</v>
      </c>
      <c r="Y50" s="139">
        <f t="shared" si="22"/>
        <v>3172.1167767582906</v>
      </c>
    </row>
    <row r="51" spans="1:25" x14ac:dyDescent="0.2">
      <c r="A51" s="125">
        <v>14</v>
      </c>
      <c r="B51" s="126">
        <f>Prodiarias!E24/1000</f>
        <v>319.49336236559134</v>
      </c>
      <c r="C51" s="126">
        <f>Prodiarias!O24/1000</f>
        <v>7.6312903225806444E-2</v>
      </c>
      <c r="D51" s="126" t="s">
        <v>65</v>
      </c>
      <c r="E51" s="126">
        <f>Prodiarias!AF24/1000</f>
        <v>165.29499999999999</v>
      </c>
      <c r="F51" s="126">
        <f>Prodiarias!AP24/1000</f>
        <v>144.15432473118281</v>
      </c>
      <c r="G51" s="126" t="s">
        <v>65</v>
      </c>
      <c r="H51" s="126" t="s">
        <v>65</v>
      </c>
      <c r="I51" s="126">
        <f>Prodiarias!BE24</f>
        <v>232.08829999999998</v>
      </c>
      <c r="J51" s="126">
        <f t="shared" si="24"/>
        <v>861.1072999999999</v>
      </c>
      <c r="K51" s="129">
        <f t="shared" si="25"/>
        <v>30.428087552799997</v>
      </c>
      <c r="L51" s="139">
        <f t="shared" si="26"/>
        <v>5415.5038096999997</v>
      </c>
      <c r="N51" s="125">
        <v>14</v>
      </c>
      <c r="O51" s="126">
        <f t="shared" si="19"/>
        <v>255.59468989247307</v>
      </c>
      <c r="P51" s="126">
        <f t="shared" si="20"/>
        <v>3.8156451612903222E-2</v>
      </c>
      <c r="Q51" s="126" t="s">
        <v>65</v>
      </c>
      <c r="R51" s="126">
        <f t="shared" si="13"/>
        <v>52.431573999999991</v>
      </c>
      <c r="S51" s="126">
        <f t="shared" si="14"/>
        <v>115.32345978494625</v>
      </c>
      <c r="T51" s="126" t="s">
        <v>65</v>
      </c>
      <c r="U51" s="126" t="s">
        <v>65</v>
      </c>
      <c r="V51" s="126">
        <f t="shared" si="15"/>
        <v>81.230904999999993</v>
      </c>
      <c r="W51" s="126">
        <f t="shared" si="16"/>
        <v>504.61878512903223</v>
      </c>
      <c r="X51" s="129">
        <f t="shared" si="21"/>
        <v>17.831209391319483</v>
      </c>
      <c r="Y51" s="139">
        <f t="shared" si="22"/>
        <v>3173.5475396764837</v>
      </c>
    </row>
    <row r="52" spans="1:25" x14ac:dyDescent="0.2">
      <c r="A52" s="125">
        <v>15</v>
      </c>
      <c r="B52" s="126">
        <f>Prodiarias!E25/1000</f>
        <v>328.50966580645161</v>
      </c>
      <c r="C52" s="126">
        <f>Prodiarias!O25/1000</f>
        <v>0</v>
      </c>
      <c r="D52" s="126" t="s">
        <v>65</v>
      </c>
      <c r="E52" s="126">
        <f>Prodiarias!AF25/1000</f>
        <v>171.958</v>
      </c>
      <c r="F52" s="126">
        <f>Prodiarias!AP25/1000</f>
        <v>147.3493341935484</v>
      </c>
      <c r="G52" s="126" t="s">
        <v>65</v>
      </c>
      <c r="H52" s="126" t="s">
        <v>65</v>
      </c>
      <c r="I52" s="126">
        <f>Prodiarias!BE25</f>
        <v>232.42789999999997</v>
      </c>
      <c r="J52" s="126">
        <f t="shared" si="24"/>
        <v>880.24489999999992</v>
      </c>
      <c r="K52" s="129">
        <f t="shared" si="25"/>
        <v>31.104333786399994</v>
      </c>
      <c r="L52" s="139">
        <f t="shared" si="26"/>
        <v>5535.8601760999991</v>
      </c>
      <c r="N52" s="125">
        <v>15</v>
      </c>
      <c r="O52" s="126">
        <f t="shared" si="19"/>
        <v>262.80773264516131</v>
      </c>
      <c r="P52" s="126">
        <f t="shared" si="20"/>
        <v>0</v>
      </c>
      <c r="Q52" s="126" t="s">
        <v>65</v>
      </c>
      <c r="R52" s="126">
        <f t="shared" si="13"/>
        <v>54.545077599999999</v>
      </c>
      <c r="S52" s="126">
        <f t="shared" si="14"/>
        <v>117.87946735483872</v>
      </c>
      <c r="T52" s="126" t="s">
        <v>65</v>
      </c>
      <c r="U52" s="126" t="s">
        <v>65</v>
      </c>
      <c r="V52" s="126">
        <f t="shared" si="15"/>
        <v>81.349764999999977</v>
      </c>
      <c r="W52" s="126">
        <f t="shared" si="16"/>
        <v>516.58204260000002</v>
      </c>
      <c r="X52" s="129">
        <f t="shared" si="21"/>
        <v>18.253943057313602</v>
      </c>
      <c r="Y52" s="139">
        <f t="shared" si="22"/>
        <v>3248.7844659114003</v>
      </c>
    </row>
    <row r="53" spans="1:25" x14ac:dyDescent="0.2">
      <c r="A53" s="125">
        <v>16</v>
      </c>
      <c r="B53" s="126">
        <f>Prodiarias!E26/1000</f>
        <v>304.27666838709678</v>
      </c>
      <c r="C53" s="126">
        <f>Prodiarias!O26/1000</f>
        <v>0</v>
      </c>
      <c r="D53" s="126" t="s">
        <v>65</v>
      </c>
      <c r="E53" s="126">
        <f>Prodiarias!AF26/1000</f>
        <v>166.953</v>
      </c>
      <c r="F53" s="126">
        <f>Prodiarias!AP26/1000</f>
        <v>129.48233161290324</v>
      </c>
      <c r="G53" s="126" t="s">
        <v>65</v>
      </c>
      <c r="H53" s="126" t="s">
        <v>65</v>
      </c>
      <c r="I53" s="126">
        <f>Prodiarias!BE26</f>
        <v>232.39959999999996</v>
      </c>
      <c r="J53" s="126">
        <f t="shared" si="24"/>
        <v>833.11159999999995</v>
      </c>
      <c r="K53" s="129">
        <f t="shared" si="25"/>
        <v>29.438831497599995</v>
      </c>
      <c r="L53" s="139">
        <f t="shared" si="26"/>
        <v>5239.4388523999996</v>
      </c>
      <c r="N53" s="125">
        <v>16</v>
      </c>
      <c r="O53" s="126">
        <f t="shared" si="19"/>
        <v>243.42133470967744</v>
      </c>
      <c r="P53" s="126">
        <f t="shared" si="20"/>
        <v>0</v>
      </c>
      <c r="Q53" s="126" t="s">
        <v>65</v>
      </c>
      <c r="R53" s="126">
        <f t="shared" si="13"/>
        <v>52.957491599999997</v>
      </c>
      <c r="S53" s="126">
        <f t="shared" si="14"/>
        <v>103.5858652903226</v>
      </c>
      <c r="T53" s="126" t="s">
        <v>65</v>
      </c>
      <c r="U53" s="126" t="s">
        <v>65</v>
      </c>
      <c r="V53" s="126">
        <f t="shared" si="15"/>
        <v>81.339859999999987</v>
      </c>
      <c r="W53" s="126">
        <f t="shared" si="16"/>
        <v>481.30455160000002</v>
      </c>
      <c r="X53" s="129">
        <f t="shared" si="21"/>
        <v>17.007377635337601</v>
      </c>
      <c r="Y53" s="139">
        <f t="shared" si="22"/>
        <v>3026.9243250124</v>
      </c>
    </row>
    <row r="54" spans="1:25" x14ac:dyDescent="0.2">
      <c r="A54" s="125">
        <v>17</v>
      </c>
      <c r="B54" s="126">
        <f>Prodiarias!E27/1000</f>
        <v>318.87273978494619</v>
      </c>
      <c r="C54" s="126">
        <f>Prodiarias!O27/1000</f>
        <v>0</v>
      </c>
      <c r="D54" s="126" t="s">
        <v>65</v>
      </c>
      <c r="E54" s="126">
        <f>Prodiarias!AF27/1000</f>
        <v>172.51300000000001</v>
      </c>
      <c r="F54" s="126">
        <f>Prodiarias!AP27/1000</f>
        <v>145.03826021505378</v>
      </c>
      <c r="G54" s="126" t="s">
        <v>65</v>
      </c>
      <c r="H54" s="126" t="s">
        <v>65</v>
      </c>
      <c r="I54" s="126">
        <f>Prodiarias!BE27</f>
        <v>231.52229999999997</v>
      </c>
      <c r="J54" s="126">
        <f t="shared" si="24"/>
        <v>867.94629999999995</v>
      </c>
      <c r="K54" s="129">
        <f t="shared" si="25"/>
        <v>30.669750456799996</v>
      </c>
      <c r="L54" s="139">
        <f t="shared" si="26"/>
        <v>5458.5142806999993</v>
      </c>
      <c r="N54" s="125">
        <v>17</v>
      </c>
      <c r="O54" s="126">
        <f t="shared" ref="O54:O67" si="27">B54*0.8</f>
        <v>255.09819182795695</v>
      </c>
      <c r="P54" s="126">
        <f t="shared" si="20"/>
        <v>0</v>
      </c>
      <c r="Q54" s="126" t="s">
        <v>65</v>
      </c>
      <c r="R54" s="126">
        <f t="shared" si="13"/>
        <v>54.721123599999999</v>
      </c>
      <c r="S54" s="126">
        <f t="shared" si="14"/>
        <v>116.03060817204303</v>
      </c>
      <c r="T54" s="126" t="s">
        <v>65</v>
      </c>
      <c r="U54" s="126" t="s">
        <v>65</v>
      </c>
      <c r="V54" s="126">
        <f t="shared" si="15"/>
        <v>81.032804999999982</v>
      </c>
      <c r="W54" s="126">
        <f t="shared" si="16"/>
        <v>506.88272860000001</v>
      </c>
      <c r="X54" s="129">
        <f t="shared" si="21"/>
        <v>17.911208097809599</v>
      </c>
      <c r="Y54" s="139">
        <f t="shared" ref="Y54:Y67" si="28">W54/1000*6289</f>
        <v>3187.7854801654003</v>
      </c>
    </row>
    <row r="55" spans="1:25" x14ac:dyDescent="0.2">
      <c r="A55" s="125">
        <v>18</v>
      </c>
      <c r="B55" s="126">
        <f>Prodiarias!E28/1000</f>
        <v>315.81114161290321</v>
      </c>
      <c r="C55" s="126">
        <f>Prodiarias!O28/1000</f>
        <v>7.2883424731182798</v>
      </c>
      <c r="D55" s="126" t="s">
        <v>65</v>
      </c>
      <c r="E55" s="126">
        <f>Prodiarias!AF28/1000</f>
        <v>119.224</v>
      </c>
      <c r="F55" s="126">
        <f>Prodiarias!AP28/1000</f>
        <v>148.27051591397847</v>
      </c>
      <c r="G55" s="126" t="s">
        <v>65</v>
      </c>
      <c r="H55" s="126" t="s">
        <v>65</v>
      </c>
      <c r="I55" s="126">
        <f>Prodiarias!BE28</f>
        <v>231.35249999999999</v>
      </c>
      <c r="J55" s="126">
        <f t="shared" si="24"/>
        <v>821.9464999999999</v>
      </c>
      <c r="K55" s="129">
        <f t="shared" si="25"/>
        <v>29.044301523999994</v>
      </c>
      <c r="L55" s="139">
        <f t="shared" si="26"/>
        <v>5169.221538499999</v>
      </c>
      <c r="N55" s="125">
        <v>18</v>
      </c>
      <c r="O55" s="126">
        <f t="shared" si="27"/>
        <v>252.64891329032258</v>
      </c>
      <c r="P55" s="126">
        <f t="shared" si="20"/>
        <v>3.6441712365591399</v>
      </c>
      <c r="Q55" s="126" t="s">
        <v>65</v>
      </c>
      <c r="R55" s="126">
        <f t="shared" si="13"/>
        <v>37.817852799999997</v>
      </c>
      <c r="S55" s="126">
        <f t="shared" si="14"/>
        <v>118.61641273118278</v>
      </c>
      <c r="T55" s="126" t="s">
        <v>65</v>
      </c>
      <c r="U55" s="126" t="s">
        <v>65</v>
      </c>
      <c r="V55" s="126">
        <f t="shared" si="15"/>
        <v>80.97337499999999</v>
      </c>
      <c r="W55" s="126">
        <f t="shared" si="16"/>
        <v>493.70072505806451</v>
      </c>
      <c r="X55" s="129">
        <f t="shared" si="21"/>
        <v>17.445408820651767</v>
      </c>
      <c r="Y55" s="139">
        <f t="shared" si="28"/>
        <v>3104.8838598901675</v>
      </c>
    </row>
    <row r="56" spans="1:25" x14ac:dyDescent="0.2">
      <c r="A56" s="125">
        <v>19</v>
      </c>
      <c r="B56" s="126">
        <f>Prodiarias!E29/1000</f>
        <v>318.51901010752692</v>
      </c>
      <c r="C56" s="126">
        <f>Prodiarias!O29/1000</f>
        <v>2.9617854838709676</v>
      </c>
      <c r="D56" s="126" t="s">
        <v>65</v>
      </c>
      <c r="E56" s="126">
        <f>Prodiarias!AF29/1000</f>
        <v>165.791</v>
      </c>
      <c r="F56" s="126">
        <f>Prodiarias!AP29/1000</f>
        <v>137.73720440860214</v>
      </c>
      <c r="G56" s="126" t="s">
        <v>65</v>
      </c>
      <c r="H56" s="126" t="s">
        <v>65</v>
      </c>
      <c r="I56" s="126">
        <f>Prodiarias!BE29</f>
        <v>231.12609999999995</v>
      </c>
      <c r="J56" s="126">
        <f t="shared" si="24"/>
        <v>856.13509999999997</v>
      </c>
      <c r="K56" s="129">
        <f t="shared" si="25"/>
        <v>30.252389893599997</v>
      </c>
      <c r="L56" s="139">
        <f t="shared" si="26"/>
        <v>5384.2336438999992</v>
      </c>
      <c r="N56" s="125">
        <v>19</v>
      </c>
      <c r="O56" s="126">
        <f t="shared" si="27"/>
        <v>254.81520808602156</v>
      </c>
      <c r="P56" s="126">
        <f t="shared" si="20"/>
        <v>1.4808927419354838</v>
      </c>
      <c r="Q56" s="126" t="s">
        <v>65</v>
      </c>
      <c r="R56" s="126">
        <f t="shared" si="13"/>
        <v>52.588905199999999</v>
      </c>
      <c r="S56" s="126">
        <f t="shared" si="14"/>
        <v>110.18976352688172</v>
      </c>
      <c r="T56" s="126" t="s">
        <v>65</v>
      </c>
      <c r="U56" s="126" t="s">
        <v>65</v>
      </c>
      <c r="V56" s="126">
        <f t="shared" si="15"/>
        <v>80.894134999999977</v>
      </c>
      <c r="W56" s="126">
        <f t="shared" si="16"/>
        <v>499.96890455483879</v>
      </c>
      <c r="X56" s="129">
        <f t="shared" si="21"/>
        <v>17.666901211349781</v>
      </c>
      <c r="Y56" s="139">
        <f t="shared" si="28"/>
        <v>3144.3044407453813</v>
      </c>
    </row>
    <row r="57" spans="1:25" x14ac:dyDescent="0.2">
      <c r="A57" s="125">
        <v>20</v>
      </c>
      <c r="B57" s="126">
        <f>Prodiarias!E30/1000</f>
        <v>332.17433483870968</v>
      </c>
      <c r="C57" s="126">
        <f>Prodiarias!O30/1000</f>
        <v>6.7544623655913974E-2</v>
      </c>
      <c r="D57" s="126" t="s">
        <v>65</v>
      </c>
      <c r="E57" s="126">
        <f>Prodiarias!AF30/1000</f>
        <v>164.208</v>
      </c>
      <c r="F57" s="126">
        <f>Prodiarias!AP30/1000</f>
        <v>132.10812053763442</v>
      </c>
      <c r="G57" s="126" t="s">
        <v>65</v>
      </c>
      <c r="H57" s="126" t="s">
        <v>65</v>
      </c>
      <c r="I57" s="126">
        <f>Prodiarias!BE30</f>
        <v>230.61669999999995</v>
      </c>
      <c r="J57" s="126">
        <f t="shared" si="24"/>
        <v>859.17469999999992</v>
      </c>
      <c r="K57" s="129">
        <f t="shared" si="25"/>
        <v>30.359797199199996</v>
      </c>
      <c r="L57" s="139">
        <f t="shared" si="26"/>
        <v>5403.3496882999998</v>
      </c>
      <c r="N57" s="125">
        <v>20</v>
      </c>
      <c r="O57" s="126">
        <f t="shared" si="27"/>
        <v>265.73946787096776</v>
      </c>
      <c r="P57" s="126">
        <f t="shared" si="20"/>
        <v>3.3772311827956987E-2</v>
      </c>
      <c r="Q57" s="126" t="s">
        <v>65</v>
      </c>
      <c r="R57" s="126">
        <f t="shared" si="13"/>
        <v>52.086777599999998</v>
      </c>
      <c r="S57" s="126">
        <f t="shared" si="14"/>
        <v>105.68649643010754</v>
      </c>
      <c r="T57" s="126" t="s">
        <v>65</v>
      </c>
      <c r="U57" s="126" t="s">
        <v>65</v>
      </c>
      <c r="V57" s="126">
        <f t="shared" si="15"/>
        <v>80.715844999999973</v>
      </c>
      <c r="W57" s="126">
        <f t="shared" si="16"/>
        <v>504.26235921290322</v>
      </c>
      <c r="X57" s="129">
        <f t="shared" si="21"/>
        <v>17.81861472514715</v>
      </c>
      <c r="Y57" s="139">
        <f t="shared" si="28"/>
        <v>3171.3059770899481</v>
      </c>
    </row>
    <row r="58" spans="1:25" x14ac:dyDescent="0.2">
      <c r="A58" s="125">
        <v>21</v>
      </c>
      <c r="B58" s="126">
        <f>Prodiarias!E31/1000</f>
        <v>320.37403290322578</v>
      </c>
      <c r="C58" s="126">
        <f>Prodiarias!O31/1000</f>
        <v>0</v>
      </c>
      <c r="D58" s="126" t="s">
        <v>65</v>
      </c>
      <c r="E58" s="126">
        <f>Prodiarias!AF31/1000</f>
        <v>166.446</v>
      </c>
      <c r="F58" s="126">
        <f>Prodiarias!AP31/1000</f>
        <v>140.57296709677419</v>
      </c>
      <c r="G58" s="126" t="s">
        <v>65</v>
      </c>
      <c r="H58" s="126" t="s">
        <v>65</v>
      </c>
      <c r="I58" s="126">
        <f>Prodiarias!BE31</f>
        <v>230.58839999999998</v>
      </c>
      <c r="J58" s="126">
        <f t="shared" si="24"/>
        <v>857.98139999999989</v>
      </c>
      <c r="K58" s="129">
        <f t="shared" si="25"/>
        <v>30.317630750399996</v>
      </c>
      <c r="L58" s="139">
        <f t="shared" si="26"/>
        <v>5395.8450245999993</v>
      </c>
      <c r="N58" s="125">
        <v>21</v>
      </c>
      <c r="O58" s="126">
        <f t="shared" si="27"/>
        <v>256.29922632258064</v>
      </c>
      <c r="P58" s="126">
        <f t="shared" si="20"/>
        <v>0</v>
      </c>
      <c r="Q58" s="126" t="s">
        <v>65</v>
      </c>
      <c r="R58" s="126">
        <f t="shared" si="13"/>
        <v>52.796671199999999</v>
      </c>
      <c r="S58" s="126">
        <f t="shared" si="14"/>
        <v>112.45837367741936</v>
      </c>
      <c r="T58" s="126" t="s">
        <v>65</v>
      </c>
      <c r="U58" s="126" t="s">
        <v>65</v>
      </c>
      <c r="V58" s="126">
        <f t="shared" si="15"/>
        <v>80.705939999999984</v>
      </c>
      <c r="W58" s="126">
        <f t="shared" si="16"/>
        <v>502.26021120000001</v>
      </c>
      <c r="X58" s="129">
        <f t="shared" si="21"/>
        <v>17.7478668229632</v>
      </c>
      <c r="Y58" s="139">
        <f t="shared" si="28"/>
        <v>3158.7144682367998</v>
      </c>
    </row>
    <row r="59" spans="1:25" x14ac:dyDescent="0.2">
      <c r="A59" s="125">
        <v>22</v>
      </c>
      <c r="B59" s="126">
        <f>Prodiarias!E32/1000</f>
        <v>330.53553430107524</v>
      </c>
      <c r="C59" s="126">
        <f>Prodiarias!O32/1000</f>
        <v>0</v>
      </c>
      <c r="D59" s="126" t="s">
        <v>65</v>
      </c>
      <c r="E59" s="126">
        <f>Prodiarias!AF32/1000</f>
        <v>168.77699999999999</v>
      </c>
      <c r="F59" s="126">
        <f>Prodiarias!AP32/1000</f>
        <v>136.49746569892474</v>
      </c>
      <c r="G59" s="126" t="s">
        <v>65</v>
      </c>
      <c r="H59" s="126" t="s">
        <v>65</v>
      </c>
      <c r="I59" s="126">
        <f>Prodiarias!BE32</f>
        <v>230.39029999999997</v>
      </c>
      <c r="J59" s="126">
        <f t="shared" si="24"/>
        <v>866.20029999999997</v>
      </c>
      <c r="K59" s="129">
        <f t="shared" si="25"/>
        <v>30.608053800799997</v>
      </c>
      <c r="L59" s="139">
        <f t="shared" si="26"/>
        <v>5447.5336866999996</v>
      </c>
      <c r="N59" s="125">
        <v>22</v>
      </c>
      <c r="O59" s="126">
        <f t="shared" si="27"/>
        <v>264.42842744086022</v>
      </c>
      <c r="P59" s="126">
        <f t="shared" si="20"/>
        <v>0</v>
      </c>
      <c r="Q59" s="126" t="s">
        <v>65</v>
      </c>
      <c r="R59" s="126">
        <f t="shared" si="13"/>
        <v>53.536064399999994</v>
      </c>
      <c r="S59" s="126">
        <f t="shared" si="14"/>
        <v>109.1979725591398</v>
      </c>
      <c r="T59" s="126" t="s">
        <v>65</v>
      </c>
      <c r="U59" s="126" t="s">
        <v>65</v>
      </c>
      <c r="V59" s="126">
        <f t="shared" si="15"/>
        <v>80.636604999999989</v>
      </c>
      <c r="W59" s="126">
        <f t="shared" si="16"/>
        <v>507.79906939999995</v>
      </c>
      <c r="X59" s="129">
        <f t="shared" si="21"/>
        <v>17.943587916318396</v>
      </c>
      <c r="Y59" s="139">
        <f t="shared" si="28"/>
        <v>3193.5483474565999</v>
      </c>
    </row>
    <row r="60" spans="1:25" x14ac:dyDescent="0.2">
      <c r="A60" s="125">
        <v>23</v>
      </c>
      <c r="B60" s="126">
        <f>Prodiarias!E33/1000</f>
        <v>331.08390473118277</v>
      </c>
      <c r="C60" s="126">
        <f>Prodiarias!O33/1000</f>
        <v>0</v>
      </c>
      <c r="D60" s="126" t="s">
        <v>65</v>
      </c>
      <c r="E60" s="126">
        <f>Prodiarias!AF33/1000</f>
        <v>166.75800000000001</v>
      </c>
      <c r="F60" s="126">
        <f>Prodiarias!AP33/1000</f>
        <v>141.93109526881722</v>
      </c>
      <c r="G60" s="126" t="s">
        <v>65</v>
      </c>
      <c r="H60" s="126" t="s">
        <v>65</v>
      </c>
      <c r="I60" s="126">
        <f>Prodiarias!BE33</f>
        <v>228.8338</v>
      </c>
      <c r="J60" s="126">
        <f t="shared" si="24"/>
        <v>868.60680000000002</v>
      </c>
      <c r="K60" s="129">
        <f t="shared" si="25"/>
        <v>30.693089884799999</v>
      </c>
      <c r="L60" s="139">
        <f t="shared" si="26"/>
        <v>5462.6681651999997</v>
      </c>
      <c r="N60" s="125">
        <v>23</v>
      </c>
      <c r="O60" s="126">
        <f t="shared" si="27"/>
        <v>264.86712378494622</v>
      </c>
      <c r="P60" s="126">
        <f t="shared" si="20"/>
        <v>0</v>
      </c>
      <c r="Q60" s="126" t="s">
        <v>65</v>
      </c>
      <c r="R60" s="126">
        <f t="shared" si="13"/>
        <v>52.895637600000001</v>
      </c>
      <c r="S60" s="126">
        <f t="shared" si="14"/>
        <v>113.54487621505378</v>
      </c>
      <c r="T60" s="126" t="s">
        <v>65</v>
      </c>
      <c r="U60" s="126" t="s">
        <v>65</v>
      </c>
      <c r="V60" s="126">
        <f t="shared" si="15"/>
        <v>80.091829999999987</v>
      </c>
      <c r="W60" s="126">
        <f t="shared" si="16"/>
        <v>511.39946759999998</v>
      </c>
      <c r="X60" s="129">
        <f t="shared" si="21"/>
        <v>18.070811587113599</v>
      </c>
      <c r="Y60" s="139">
        <f t="shared" si="28"/>
        <v>3216.1912517363999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2" t="s">
        <v>86</v>
      </c>
      <c r="F70" s="423"/>
      <c r="G70" s="423"/>
      <c r="H70" s="424"/>
      <c r="I70" s="155" t="str">
        <f>D1</f>
        <v>Septiembre 2021</v>
      </c>
      <c r="J70" s="156"/>
      <c r="Q70" s="422" t="s">
        <v>87</v>
      </c>
      <c r="R70" s="423"/>
      <c r="S70" s="423"/>
      <c r="T70" s="424"/>
      <c r="U70" s="155" t="str">
        <f>D1</f>
        <v>Septiembre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14861.585808999844</v>
      </c>
      <c r="G72" s="151">
        <f>L38</f>
        <v>5627.051304999999</v>
      </c>
      <c r="H72" s="153">
        <f>F72+G72</f>
        <v>20488.637113999845</v>
      </c>
      <c r="I72" s="152">
        <f>H72</f>
        <v>20488.637113999845</v>
      </c>
      <c r="J72" s="146">
        <f t="shared" ref="J72:J84" si="29">IF(F72=0,"",I72/E72)</f>
        <v>20488.637113999845</v>
      </c>
      <c r="Q72" s="126">
        <v>1</v>
      </c>
      <c r="R72" s="144">
        <f t="shared" ref="R72:R84" si="30">X3</f>
        <v>13417.588180352999</v>
      </c>
      <c r="S72" s="151">
        <f t="shared" ref="S72:S84" si="31">Y38</f>
        <v>3310.188167349806</v>
      </c>
      <c r="T72" s="153">
        <f t="shared" ref="T72:T84" si="32">R72+S72</f>
        <v>16727.776347702806</v>
      </c>
      <c r="U72" s="152">
        <f>T72</f>
        <v>16727.776347702806</v>
      </c>
      <c r="V72" s="146">
        <f t="shared" ref="V72:V84" si="33">IF(R72=0,"",U72/Q72)</f>
        <v>16727.776347702806</v>
      </c>
    </row>
    <row r="73" spans="1:25" ht="14.15" customHeight="1" x14ac:dyDescent="0.2">
      <c r="E73" s="126">
        <v>2</v>
      </c>
      <c r="F73" s="144">
        <f t="shared" ref="F73:F84" si="34">K4</f>
        <v>15434.681064143742</v>
      </c>
      <c r="G73" s="151">
        <f t="shared" ref="G73:G84" si="35">L39</f>
        <v>5557.3163574</v>
      </c>
      <c r="H73" s="153">
        <f t="shared" ref="H73:H84" si="36">F73+G73</f>
        <v>20991.997421543743</v>
      </c>
      <c r="I73" s="152">
        <f t="shared" ref="I73:I84" si="37">H73+I72</f>
        <v>41480.634535543591</v>
      </c>
      <c r="J73" s="146">
        <f t="shared" si="29"/>
        <v>20740.317267771796</v>
      </c>
      <c r="Q73" s="126">
        <v>2</v>
      </c>
      <c r="R73" s="144">
        <f t="shared" si="30"/>
        <v>13893.533129642234</v>
      </c>
      <c r="S73" s="151">
        <f t="shared" si="31"/>
        <v>3279.7396119280002</v>
      </c>
      <c r="T73" s="153">
        <f t="shared" si="32"/>
        <v>17173.272741570232</v>
      </c>
      <c r="U73" s="152">
        <f t="shared" ref="U73:U84" si="38">T73+U72</f>
        <v>33901.049089273038</v>
      </c>
      <c r="V73" s="146">
        <f t="shared" si="33"/>
        <v>16950.524544636519</v>
      </c>
    </row>
    <row r="74" spans="1:25" ht="14.15" customHeight="1" x14ac:dyDescent="0.2">
      <c r="E74" s="126">
        <v>3</v>
      </c>
      <c r="F74" s="144">
        <f t="shared" si="34"/>
        <v>15028.635157067896</v>
      </c>
      <c r="G74" s="151">
        <f t="shared" si="35"/>
        <v>5624.2086769999996</v>
      </c>
      <c r="H74" s="153">
        <f t="shared" si="36"/>
        <v>20652.843834067895</v>
      </c>
      <c r="I74" s="152">
        <f t="shared" si="37"/>
        <v>62133.47836961149</v>
      </c>
      <c r="J74" s="146">
        <f t="shared" si="29"/>
        <v>20711.159456537163</v>
      </c>
      <c r="Q74" s="126">
        <v>3</v>
      </c>
      <c r="R74" s="144">
        <f t="shared" si="30"/>
        <v>13566.719037786612</v>
      </c>
      <c r="S74" s="151">
        <f t="shared" si="31"/>
        <v>3320.0102195413033</v>
      </c>
      <c r="T74" s="153">
        <f t="shared" si="32"/>
        <v>16886.729257327916</v>
      </c>
      <c r="U74" s="152">
        <f t="shared" si="38"/>
        <v>50787.778346600957</v>
      </c>
      <c r="V74" s="146">
        <f t="shared" si="33"/>
        <v>16929.259448866986</v>
      </c>
    </row>
    <row r="75" spans="1:25" ht="14.15" customHeight="1" x14ac:dyDescent="0.2">
      <c r="E75" s="126">
        <v>4</v>
      </c>
      <c r="F75" s="144">
        <f t="shared" si="34"/>
        <v>15241.186595134366</v>
      </c>
      <c r="G75" s="151">
        <f t="shared" si="35"/>
        <v>5580.6604964999997</v>
      </c>
      <c r="H75" s="153">
        <f t="shared" si="36"/>
        <v>20821.847091634365</v>
      </c>
      <c r="I75" s="152">
        <f t="shared" si="37"/>
        <v>82955.325461245855</v>
      </c>
      <c r="J75" s="146">
        <f t="shared" si="29"/>
        <v>20738.831365311464</v>
      </c>
      <c r="Q75" s="126">
        <v>4</v>
      </c>
      <c r="R75" s="144">
        <f t="shared" si="30"/>
        <v>13737.530903711244</v>
      </c>
      <c r="S75" s="151">
        <f t="shared" si="31"/>
        <v>3286.3507458282002</v>
      </c>
      <c r="T75" s="153">
        <f t="shared" si="32"/>
        <v>17023.881649539442</v>
      </c>
      <c r="U75" s="152">
        <f t="shared" si="38"/>
        <v>67811.659996140399</v>
      </c>
      <c r="V75" s="146">
        <f t="shared" si="33"/>
        <v>16952.9149990351</v>
      </c>
    </row>
    <row r="76" spans="1:25" ht="14.15" customHeight="1" x14ac:dyDescent="0.2">
      <c r="E76" s="126">
        <v>5</v>
      </c>
      <c r="F76" s="144">
        <f t="shared" si="34"/>
        <v>14487.818592653843</v>
      </c>
      <c r="G76" s="151">
        <f t="shared" si="35"/>
        <v>5496.2759522999995</v>
      </c>
      <c r="H76" s="153">
        <f t="shared" si="36"/>
        <v>19984.094544953841</v>
      </c>
      <c r="I76" s="152">
        <f t="shared" si="37"/>
        <v>102939.4200061997</v>
      </c>
      <c r="J76" s="146">
        <f t="shared" si="29"/>
        <v>20587.884001239938</v>
      </c>
      <c r="Q76" s="126">
        <v>5</v>
      </c>
      <c r="R76" s="144">
        <f t="shared" si="30"/>
        <v>13115.125190421373</v>
      </c>
      <c r="S76" s="151">
        <f t="shared" si="31"/>
        <v>3213.8320849715869</v>
      </c>
      <c r="T76" s="153">
        <f t="shared" si="32"/>
        <v>16328.957275392961</v>
      </c>
      <c r="U76" s="152">
        <f t="shared" si="38"/>
        <v>84140.617271533352</v>
      </c>
      <c r="V76" s="146">
        <f t="shared" si="33"/>
        <v>16828.123454306671</v>
      </c>
    </row>
    <row r="77" spans="1:25" ht="14.15" customHeight="1" x14ac:dyDescent="0.2">
      <c r="E77" s="126">
        <v>6</v>
      </c>
      <c r="F77" s="144">
        <f t="shared" si="34"/>
        <v>14564.752167530609</v>
      </c>
      <c r="G77" s="151">
        <f t="shared" si="35"/>
        <v>5543.3167188064508</v>
      </c>
      <c r="H77" s="153">
        <f t="shared" si="36"/>
        <v>20108.06888633706</v>
      </c>
      <c r="I77" s="152">
        <f t="shared" si="37"/>
        <v>123047.48889253676</v>
      </c>
      <c r="J77" s="146">
        <f t="shared" si="29"/>
        <v>20507.914815422791</v>
      </c>
      <c r="Q77" s="126">
        <v>6</v>
      </c>
      <c r="R77" s="144">
        <f t="shared" si="30"/>
        <v>13154.414508074417</v>
      </c>
      <c r="S77" s="151">
        <f t="shared" si="31"/>
        <v>3270.2865965929609</v>
      </c>
      <c r="T77" s="153">
        <f t="shared" si="32"/>
        <v>16424.701104667376</v>
      </c>
      <c r="U77" s="152">
        <f t="shared" si="38"/>
        <v>100565.31837620072</v>
      </c>
      <c r="V77" s="146">
        <f t="shared" si="33"/>
        <v>16760.886396033453</v>
      </c>
    </row>
    <row r="78" spans="1:25" ht="14.15" customHeight="1" x14ac:dyDescent="0.2">
      <c r="E78" s="126">
        <v>7</v>
      </c>
      <c r="F78" s="144">
        <f t="shared" si="34"/>
        <v>14301.478570456353</v>
      </c>
      <c r="G78" s="151">
        <f t="shared" si="35"/>
        <v>5479.1723878999992</v>
      </c>
      <c r="H78" s="153">
        <f t="shared" si="36"/>
        <v>19780.650958356353</v>
      </c>
      <c r="I78" s="152">
        <f t="shared" si="37"/>
        <v>142828.13985089312</v>
      </c>
      <c r="J78" s="146">
        <f t="shared" si="29"/>
        <v>20404.019978699016</v>
      </c>
      <c r="Q78" s="126">
        <v>7</v>
      </c>
      <c r="R78" s="144">
        <f t="shared" si="30"/>
        <v>12958.870706007317</v>
      </c>
      <c r="S78" s="151">
        <f t="shared" si="31"/>
        <v>3227.7634808958001</v>
      </c>
      <c r="T78" s="153">
        <f t="shared" si="32"/>
        <v>16186.634186903117</v>
      </c>
      <c r="U78" s="152">
        <f t="shared" si="38"/>
        <v>116751.95256310384</v>
      </c>
      <c r="V78" s="146">
        <f t="shared" si="33"/>
        <v>16678.850366157691</v>
      </c>
    </row>
    <row r="79" spans="1:25" ht="14.15" customHeight="1" x14ac:dyDescent="0.2">
      <c r="E79" s="126">
        <v>8</v>
      </c>
      <c r="F79" s="144">
        <f t="shared" si="34"/>
        <v>14463.366974781364</v>
      </c>
      <c r="G79" s="151">
        <f t="shared" si="35"/>
        <v>5495.4835382999991</v>
      </c>
      <c r="H79" s="153">
        <f t="shared" si="36"/>
        <v>19958.850513081365</v>
      </c>
      <c r="I79" s="152">
        <f t="shared" si="37"/>
        <v>162786.99036397447</v>
      </c>
      <c r="J79" s="146">
        <f t="shared" si="29"/>
        <v>20348.373795496809</v>
      </c>
      <c r="Q79" s="126">
        <v>8</v>
      </c>
      <c r="R79" s="144">
        <f t="shared" si="30"/>
        <v>13114.117526525681</v>
      </c>
      <c r="S79" s="151">
        <f t="shared" si="31"/>
        <v>3213.9355597549998</v>
      </c>
      <c r="T79" s="153">
        <f t="shared" si="32"/>
        <v>16328.053086280681</v>
      </c>
      <c r="U79" s="152">
        <f t="shared" si="38"/>
        <v>133080.00564938452</v>
      </c>
      <c r="V79" s="146">
        <f t="shared" si="33"/>
        <v>16635.000706173065</v>
      </c>
    </row>
    <row r="80" spans="1:25" ht="14.15" customHeight="1" x14ac:dyDescent="0.2">
      <c r="E80" s="126">
        <v>9</v>
      </c>
      <c r="F80" s="144">
        <f t="shared" si="34"/>
        <v>13662.810039751948</v>
      </c>
      <c r="G80" s="151">
        <f t="shared" si="35"/>
        <v>5529.4831301000004</v>
      </c>
      <c r="H80" s="153">
        <f t="shared" si="36"/>
        <v>19192.29316985195</v>
      </c>
      <c r="I80" s="152">
        <f t="shared" si="37"/>
        <v>181979.28353382641</v>
      </c>
      <c r="J80" s="146">
        <f t="shared" si="29"/>
        <v>20219.920392647378</v>
      </c>
      <c r="Q80" s="126">
        <v>9</v>
      </c>
      <c r="R80" s="144">
        <f t="shared" si="30"/>
        <v>12371.7509836222</v>
      </c>
      <c r="S80" s="151">
        <f t="shared" si="31"/>
        <v>3237.7755060057998</v>
      </c>
      <c r="T80" s="153">
        <f t="shared" si="32"/>
        <v>15609.526489627999</v>
      </c>
      <c r="U80" s="152">
        <f t="shared" si="38"/>
        <v>148689.53213901253</v>
      </c>
      <c r="V80" s="146">
        <f t="shared" si="33"/>
        <v>16521.059126556949</v>
      </c>
    </row>
    <row r="81" spans="5:22" ht="14.15" customHeight="1" x14ac:dyDescent="0.2">
      <c r="E81" s="126">
        <v>10</v>
      </c>
      <c r="F81" s="144">
        <f t="shared" si="34"/>
        <v>14507.768442105264</v>
      </c>
      <c r="G81" s="151">
        <f t="shared" si="35"/>
        <v>5522.7570446000009</v>
      </c>
      <c r="H81" s="153">
        <f t="shared" si="36"/>
        <v>20030.525486705264</v>
      </c>
      <c r="I81" s="152">
        <f t="shared" si="37"/>
        <v>202009.80902053168</v>
      </c>
      <c r="J81" s="146">
        <f t="shared" si="29"/>
        <v>20200.980902053168</v>
      </c>
      <c r="Q81" s="126">
        <v>10</v>
      </c>
      <c r="R81" s="144">
        <f t="shared" si="30"/>
        <v>13127.069924172365</v>
      </c>
      <c r="S81" s="151">
        <f t="shared" si="31"/>
        <v>3233.7321945009285</v>
      </c>
      <c r="T81" s="153">
        <f t="shared" si="32"/>
        <v>16360.802118673293</v>
      </c>
      <c r="U81" s="152">
        <f t="shared" si="38"/>
        <v>165050.33425768581</v>
      </c>
      <c r="V81" s="146">
        <f t="shared" si="33"/>
        <v>16505.033425768583</v>
      </c>
    </row>
    <row r="82" spans="5:22" ht="14.15" customHeight="1" x14ac:dyDescent="0.2">
      <c r="E82" s="126">
        <v>11</v>
      </c>
      <c r="F82" s="144">
        <f t="shared" si="34"/>
        <v>14563.431020893626</v>
      </c>
      <c r="G82" s="151">
        <f t="shared" si="35"/>
        <v>5490.3913350000003</v>
      </c>
      <c r="H82" s="153">
        <f t="shared" si="36"/>
        <v>20053.822355893626</v>
      </c>
      <c r="I82" s="152">
        <f t="shared" si="37"/>
        <v>222063.6313764253</v>
      </c>
      <c r="J82" s="146">
        <f t="shared" si="29"/>
        <v>20187.602852402299</v>
      </c>
      <c r="Q82" s="126">
        <v>11</v>
      </c>
      <c r="R82" s="144">
        <f t="shared" si="30"/>
        <v>13191.684423774846</v>
      </c>
      <c r="S82" s="151">
        <f t="shared" si="31"/>
        <v>3197.1968089247998</v>
      </c>
      <c r="T82" s="153">
        <f t="shared" si="32"/>
        <v>16388.881232699645</v>
      </c>
      <c r="U82" s="152">
        <f t="shared" si="38"/>
        <v>181439.21549038545</v>
      </c>
      <c r="V82" s="146">
        <f t="shared" si="33"/>
        <v>16494.474135489585</v>
      </c>
    </row>
    <row r="83" spans="5:22" ht="14.15" customHeight="1" x14ac:dyDescent="0.2">
      <c r="E83" s="126">
        <v>12</v>
      </c>
      <c r="F83" s="144">
        <f t="shared" si="34"/>
        <v>14722.578992590235</v>
      </c>
      <c r="G83" s="151">
        <f t="shared" si="35"/>
        <v>5488.0128352000002</v>
      </c>
      <c r="H83" s="153">
        <f t="shared" si="36"/>
        <v>20210.591827790235</v>
      </c>
      <c r="I83" s="152">
        <f t="shared" si="37"/>
        <v>242274.22320421552</v>
      </c>
      <c r="J83" s="146">
        <f t="shared" si="29"/>
        <v>20189.518600351294</v>
      </c>
      <c r="Q83" s="126">
        <v>12</v>
      </c>
      <c r="R83" s="144">
        <f t="shared" si="30"/>
        <v>13318.260025619336</v>
      </c>
      <c r="S83" s="151">
        <f t="shared" si="31"/>
        <v>3205.2122073459996</v>
      </c>
      <c r="T83" s="153">
        <f t="shared" si="32"/>
        <v>16523.472232965338</v>
      </c>
      <c r="U83" s="152">
        <f t="shared" si="38"/>
        <v>197962.6877233508</v>
      </c>
      <c r="V83" s="146">
        <f t="shared" si="33"/>
        <v>16496.890643612565</v>
      </c>
    </row>
    <row r="84" spans="5:22" ht="14.15" customHeight="1" x14ac:dyDescent="0.2">
      <c r="E84" s="126">
        <v>13</v>
      </c>
      <c r="F84" s="144">
        <f t="shared" si="34"/>
        <v>14531.494759421212</v>
      </c>
      <c r="G84" s="151">
        <f t="shared" si="35"/>
        <v>5394.5400571</v>
      </c>
      <c r="H84" s="153">
        <f t="shared" si="36"/>
        <v>19926.034816521213</v>
      </c>
      <c r="I84" s="152">
        <f t="shared" si="37"/>
        <v>262200.25802073674</v>
      </c>
      <c r="J84" s="146">
        <f t="shared" si="29"/>
        <v>20169.250616979749</v>
      </c>
      <c r="Q84" s="126">
        <v>13</v>
      </c>
      <c r="R84" s="144">
        <f t="shared" si="30"/>
        <v>13167.197752138654</v>
      </c>
      <c r="S84" s="151">
        <f t="shared" si="31"/>
        <v>3172.1167767582906</v>
      </c>
      <c r="T84" s="153">
        <f t="shared" si="32"/>
        <v>16339.314528896944</v>
      </c>
      <c r="U84" s="152">
        <f t="shared" si="38"/>
        <v>214302.00225224774</v>
      </c>
      <c r="V84" s="146">
        <f t="shared" si="33"/>
        <v>16484.769404019058</v>
      </c>
    </row>
    <row r="85" spans="5:22" ht="14.15" customHeight="1" x14ac:dyDescent="0.2">
      <c r="E85" s="126">
        <v>14</v>
      </c>
      <c r="F85" s="144">
        <f t="shared" ref="F85:F102" si="39">K16</f>
        <v>14581.403653935442</v>
      </c>
      <c r="G85" s="151">
        <f t="shared" ref="G85:G102" si="40">L51</f>
        <v>5415.5038096999997</v>
      </c>
      <c r="H85" s="153">
        <f t="shared" ref="H85:H102" si="41">F85+G85</f>
        <v>19996.907463635442</v>
      </c>
      <c r="I85" s="152">
        <f t="shared" ref="I85:I102" si="42">H85+I84</f>
        <v>282197.16548437218</v>
      </c>
      <c r="J85" s="146">
        <f t="shared" ref="J85:J102" si="43">IF(F85=0,"",I85/E85)</f>
        <v>20156.940391740871</v>
      </c>
      <c r="Q85" s="126">
        <v>14</v>
      </c>
      <c r="R85" s="144">
        <f t="shared" ref="R85:R102" si="44">X16</f>
        <v>13207.292587387505</v>
      </c>
      <c r="S85" s="151">
        <f t="shared" ref="S85:S102" si="45">Y51</f>
        <v>3173.5475396764837</v>
      </c>
      <c r="T85" s="153">
        <f t="shared" ref="T85:T102" si="46">R85+S85</f>
        <v>16380.840127063988</v>
      </c>
      <c r="U85" s="152">
        <f t="shared" ref="U85:U102" si="47">T85+U84</f>
        <v>230682.84237931174</v>
      </c>
      <c r="V85" s="146">
        <f t="shared" ref="V85:V102" si="48">IF(R85=0,"",U85/Q85)</f>
        <v>16477.345884236554</v>
      </c>
    </row>
    <row r="86" spans="5:22" ht="14.15" customHeight="1" x14ac:dyDescent="0.2">
      <c r="E86" s="126">
        <v>15</v>
      </c>
      <c r="F86" s="144">
        <f t="shared" si="39"/>
        <v>14997.411704054701</v>
      </c>
      <c r="G86" s="151">
        <f t="shared" si="40"/>
        <v>5535.8601760999991</v>
      </c>
      <c r="H86" s="153">
        <f t="shared" si="41"/>
        <v>20533.271880154702</v>
      </c>
      <c r="I86" s="152">
        <f t="shared" si="42"/>
        <v>302730.43736452691</v>
      </c>
      <c r="J86" s="146">
        <f t="shared" si="43"/>
        <v>20182.029157635126</v>
      </c>
      <c r="Q86" s="126">
        <v>15</v>
      </c>
      <c r="R86" s="144">
        <f t="shared" si="44"/>
        <v>13530.694165787883</v>
      </c>
      <c r="S86" s="151">
        <f t="shared" si="45"/>
        <v>3248.7844659114003</v>
      </c>
      <c r="T86" s="153">
        <f t="shared" si="46"/>
        <v>16779.478631699283</v>
      </c>
      <c r="U86" s="152">
        <f t="shared" si="47"/>
        <v>247462.32101101102</v>
      </c>
      <c r="V86" s="146">
        <f t="shared" si="48"/>
        <v>16497.488067400736</v>
      </c>
    </row>
    <row r="87" spans="5:22" ht="14.15" customHeight="1" x14ac:dyDescent="0.2">
      <c r="E87" s="126">
        <v>16</v>
      </c>
      <c r="F87" s="144">
        <f t="shared" si="39"/>
        <v>14629.289907139449</v>
      </c>
      <c r="G87" s="151">
        <f t="shared" si="40"/>
        <v>5239.4388523999996</v>
      </c>
      <c r="H87" s="153">
        <f t="shared" si="41"/>
        <v>19868.728759539448</v>
      </c>
      <c r="I87" s="152">
        <f t="shared" si="42"/>
        <v>322599.16612406634</v>
      </c>
      <c r="J87" s="146">
        <f t="shared" si="43"/>
        <v>20162.447882754146</v>
      </c>
      <c r="Q87" s="126">
        <v>16</v>
      </c>
      <c r="R87" s="144">
        <f t="shared" si="44"/>
        <v>13239.321629893464</v>
      </c>
      <c r="S87" s="151">
        <f t="shared" si="45"/>
        <v>3026.9243250124</v>
      </c>
      <c r="T87" s="153">
        <f t="shared" si="46"/>
        <v>16266.245954905864</v>
      </c>
      <c r="U87" s="152">
        <f t="shared" si="47"/>
        <v>263728.56696591689</v>
      </c>
      <c r="V87" s="146">
        <f t="shared" si="48"/>
        <v>16483.035435369806</v>
      </c>
    </row>
    <row r="88" spans="5:22" ht="14.15" customHeight="1" x14ac:dyDescent="0.2">
      <c r="E88" s="126">
        <v>17</v>
      </c>
      <c r="F88" s="144">
        <f t="shared" si="39"/>
        <v>14496.364515312451</v>
      </c>
      <c r="G88" s="151">
        <f t="shared" si="40"/>
        <v>5458.5142806999993</v>
      </c>
      <c r="H88" s="153">
        <f t="shared" si="41"/>
        <v>19954.87879601245</v>
      </c>
      <c r="I88" s="152">
        <f t="shared" si="42"/>
        <v>342554.04492007877</v>
      </c>
      <c r="J88" s="146">
        <f t="shared" si="43"/>
        <v>20150.237936475223</v>
      </c>
      <c r="Q88" s="126">
        <v>17</v>
      </c>
      <c r="R88" s="144">
        <f t="shared" si="44"/>
        <v>13140.487958505328</v>
      </c>
      <c r="S88" s="151">
        <f t="shared" si="45"/>
        <v>3187.7854801654003</v>
      </c>
      <c r="T88" s="153">
        <f t="shared" si="46"/>
        <v>16328.273438670727</v>
      </c>
      <c r="U88" s="152">
        <f t="shared" si="47"/>
        <v>280056.84040458762</v>
      </c>
      <c r="V88" s="146">
        <f t="shared" si="48"/>
        <v>16473.931788505153</v>
      </c>
    </row>
    <row r="89" spans="5:22" ht="14.15" customHeight="1" x14ac:dyDescent="0.2">
      <c r="E89" s="126">
        <v>18</v>
      </c>
      <c r="F89" s="144">
        <f t="shared" si="39"/>
        <v>13790.590854380664</v>
      </c>
      <c r="G89" s="151">
        <f t="shared" si="40"/>
        <v>5169.221538499999</v>
      </c>
      <c r="H89" s="153">
        <f t="shared" si="41"/>
        <v>18959.812392880664</v>
      </c>
      <c r="I89" s="152">
        <f t="shared" si="42"/>
        <v>361513.85731295944</v>
      </c>
      <c r="J89" s="146">
        <f t="shared" si="43"/>
        <v>20084.103184053303</v>
      </c>
      <c r="Q89" s="126">
        <v>18</v>
      </c>
      <c r="R89" s="144">
        <f t="shared" si="44"/>
        <v>12604.703626293531</v>
      </c>
      <c r="S89" s="151">
        <f t="shared" si="45"/>
        <v>3104.8838598901675</v>
      </c>
      <c r="T89" s="153">
        <f t="shared" si="46"/>
        <v>15709.587486183698</v>
      </c>
      <c r="U89" s="152">
        <f t="shared" si="47"/>
        <v>295766.4278907713</v>
      </c>
      <c r="V89" s="146">
        <f t="shared" si="48"/>
        <v>16431.46821615396</v>
      </c>
    </row>
    <row r="90" spans="5:22" ht="14.15" customHeight="1" x14ac:dyDescent="0.2">
      <c r="E90" s="126">
        <v>19</v>
      </c>
      <c r="F90" s="144">
        <f t="shared" si="39"/>
        <v>14641.135500969944</v>
      </c>
      <c r="G90" s="151">
        <f t="shared" si="40"/>
        <v>5384.2336438999992</v>
      </c>
      <c r="H90" s="153">
        <f t="shared" si="41"/>
        <v>20025.369144869943</v>
      </c>
      <c r="I90" s="152">
        <f t="shared" si="42"/>
        <v>381539.22645782941</v>
      </c>
      <c r="J90" s="146">
        <f t="shared" si="43"/>
        <v>20081.011918833126</v>
      </c>
      <c r="Q90" s="126">
        <v>19</v>
      </c>
      <c r="R90" s="144">
        <f t="shared" si="44"/>
        <v>13278.197292364448</v>
      </c>
      <c r="S90" s="151">
        <f t="shared" si="45"/>
        <v>3144.3044407453813</v>
      </c>
      <c r="T90" s="153">
        <f t="shared" si="46"/>
        <v>16422.501733109828</v>
      </c>
      <c r="U90" s="152">
        <f t="shared" si="47"/>
        <v>312188.92962388112</v>
      </c>
      <c r="V90" s="146">
        <f t="shared" si="48"/>
        <v>16430.996295993744</v>
      </c>
    </row>
    <row r="91" spans="5:22" ht="14.15" customHeight="1" x14ac:dyDescent="0.2">
      <c r="E91" s="126">
        <v>20</v>
      </c>
      <c r="F91" s="144">
        <f t="shared" si="39"/>
        <v>14555.343970615362</v>
      </c>
      <c r="G91" s="151">
        <f t="shared" si="40"/>
        <v>5403.3496882999998</v>
      </c>
      <c r="H91" s="153">
        <f t="shared" si="41"/>
        <v>19958.693658915363</v>
      </c>
      <c r="I91" s="152">
        <f t="shared" si="42"/>
        <v>401497.92011674476</v>
      </c>
      <c r="J91" s="146">
        <f t="shared" si="43"/>
        <v>20074.896005837239</v>
      </c>
      <c r="Q91" s="126">
        <v>20</v>
      </c>
      <c r="R91" s="144">
        <f t="shared" si="44"/>
        <v>13178.909479815553</v>
      </c>
      <c r="S91" s="151">
        <f t="shared" si="45"/>
        <v>3171.3059770899481</v>
      </c>
      <c r="T91" s="153">
        <f t="shared" si="46"/>
        <v>16350.215456905502</v>
      </c>
      <c r="U91" s="152">
        <f t="shared" si="47"/>
        <v>328539.14508078661</v>
      </c>
      <c r="V91" s="146">
        <f t="shared" si="48"/>
        <v>16426.957254039331</v>
      </c>
    </row>
    <row r="92" spans="5:22" ht="14.15" customHeight="1" x14ac:dyDescent="0.2">
      <c r="E92" s="126">
        <v>21</v>
      </c>
      <c r="F92" s="144">
        <f>K23</f>
        <v>14365.891568834471</v>
      </c>
      <c r="G92" s="151">
        <f t="shared" si="40"/>
        <v>5395.8450245999993</v>
      </c>
      <c r="H92" s="153">
        <f t="shared" si="41"/>
        <v>19761.736593434471</v>
      </c>
      <c r="I92" s="152">
        <f t="shared" si="42"/>
        <v>421259.65671017923</v>
      </c>
      <c r="J92" s="146">
        <f t="shared" si="43"/>
        <v>20059.983652865678</v>
      </c>
      <c r="Q92" s="126">
        <v>21</v>
      </c>
      <c r="R92" s="144">
        <f t="shared" si="44"/>
        <v>13025.195422661791</v>
      </c>
      <c r="S92" s="151">
        <f t="shared" si="45"/>
        <v>3158.7144682367998</v>
      </c>
      <c r="T92" s="153">
        <f t="shared" si="46"/>
        <v>16183.909890898591</v>
      </c>
      <c r="U92" s="152">
        <f t="shared" si="47"/>
        <v>344723.05497168517</v>
      </c>
      <c r="V92" s="146">
        <f t="shared" si="48"/>
        <v>16415.383570080245</v>
      </c>
    </row>
    <row r="93" spans="5:22" ht="14.15" customHeight="1" x14ac:dyDescent="0.2">
      <c r="E93" s="126">
        <v>22</v>
      </c>
      <c r="F93" s="144">
        <f t="shared" si="39"/>
        <v>14607.597734647796</v>
      </c>
      <c r="G93" s="151">
        <f t="shared" si="40"/>
        <v>5447.5336866999996</v>
      </c>
      <c r="H93" s="153">
        <f t="shared" si="41"/>
        <v>20055.131421347796</v>
      </c>
      <c r="I93" s="152">
        <f t="shared" si="42"/>
        <v>441314.78813152702</v>
      </c>
      <c r="J93" s="146">
        <f t="shared" si="43"/>
        <v>20059.763096887593</v>
      </c>
      <c r="Q93" s="126">
        <v>22</v>
      </c>
      <c r="R93" s="144">
        <f t="shared" si="44"/>
        <v>13221.406236819847</v>
      </c>
      <c r="S93" s="151">
        <f t="shared" si="45"/>
        <v>3193.5483474565999</v>
      </c>
      <c r="T93" s="153">
        <f t="shared" si="46"/>
        <v>16414.954584276446</v>
      </c>
      <c r="U93" s="152">
        <f t="shared" si="47"/>
        <v>361138.00955596159</v>
      </c>
      <c r="V93" s="146">
        <f t="shared" si="48"/>
        <v>16415.364070725525</v>
      </c>
    </row>
    <row r="94" spans="5:22" ht="14.15" customHeight="1" x14ac:dyDescent="0.2">
      <c r="E94" s="126">
        <v>23</v>
      </c>
      <c r="F94" s="144">
        <f t="shared" si="39"/>
        <v>14516.179498044201</v>
      </c>
      <c r="G94" s="151">
        <f t="shared" si="40"/>
        <v>5462.6681651999997</v>
      </c>
      <c r="H94" s="153">
        <f t="shared" si="41"/>
        <v>19978.8476632442</v>
      </c>
      <c r="I94" s="152">
        <f t="shared" si="42"/>
        <v>461293.63579477119</v>
      </c>
      <c r="J94" s="146">
        <f t="shared" si="43"/>
        <v>20056.245034555268</v>
      </c>
      <c r="Q94" s="126">
        <v>23</v>
      </c>
      <c r="R94" s="144">
        <f t="shared" si="44"/>
        <v>13145.727353817778</v>
      </c>
      <c r="S94" s="151">
        <f t="shared" si="45"/>
        <v>3216.1912517363999</v>
      </c>
      <c r="T94" s="153">
        <f t="shared" si="46"/>
        <v>16361.918605554178</v>
      </c>
      <c r="U94" s="152">
        <f t="shared" si="47"/>
        <v>377499.92816151574</v>
      </c>
      <c r="V94" s="146">
        <f t="shared" si="48"/>
        <v>16413.040354848512</v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461293.63579477119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377499.92816151574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461293.63579477119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377499.92816151574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461293.63579477119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377499.92816151574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461293.63579477119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377499.92816151574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461293.63579477119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377499.92816151574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461293.63579477119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377499.92816151574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461293.63579477119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377499.92816151574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461293.63579477119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377499.92816151574</v>
      </c>
      <c r="V102" s="146" t="str">
        <f t="shared" si="48"/>
        <v/>
      </c>
    </row>
    <row r="103" spans="5:22" x14ac:dyDescent="0.2">
      <c r="F103" s="273">
        <f>AVERAGE(F72:F99)</f>
        <v>11984.028467623744</v>
      </c>
      <c r="G103" s="273">
        <f>AVERAGE(G72:G99)</f>
        <v>4490.7442393323736</v>
      </c>
      <c r="H103" s="273">
        <f>AVERAGE(H72:H99)</f>
        <v>16474.772706956115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E32" sqref="E32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115</v>
      </c>
      <c r="D9" s="225">
        <v>44440</v>
      </c>
      <c r="E9" s="233">
        <v>70.319999999999993</v>
      </c>
      <c r="F9" s="247">
        <v>8.2899999999999991</v>
      </c>
      <c r="G9" s="246">
        <v>4455.8100000000004</v>
      </c>
      <c r="H9" s="236">
        <v>2405.3200000000002</v>
      </c>
    </row>
    <row r="10" spans="3:11" ht="15.5" x14ac:dyDescent="0.35">
      <c r="C10" s="14" t="s">
        <v>116</v>
      </c>
      <c r="D10" s="225">
        <f>+D9+1</f>
        <v>44441</v>
      </c>
      <c r="E10" s="233">
        <v>77.709999999999994</v>
      </c>
      <c r="F10" s="247">
        <v>8.2720000000000002</v>
      </c>
      <c r="G10" s="246">
        <v>4450.33</v>
      </c>
      <c r="H10" s="236">
        <v>2404.21</v>
      </c>
      <c r="I10" s="251"/>
    </row>
    <row r="11" spans="3:11" ht="15.5" x14ac:dyDescent="0.35">
      <c r="C11" s="14" t="s">
        <v>110</v>
      </c>
      <c r="D11" s="225">
        <f t="shared" ref="D11:D39" si="0">+D10+1</f>
        <v>44442</v>
      </c>
      <c r="E11" s="233">
        <v>68.61</v>
      </c>
      <c r="F11" s="247">
        <v>8.25</v>
      </c>
      <c r="G11" s="246">
        <v>4448.12</v>
      </c>
      <c r="H11" s="236">
        <v>2401.1999999999998</v>
      </c>
    </row>
    <row r="12" spans="3:11" ht="15.5" x14ac:dyDescent="0.35">
      <c r="C12" s="14" t="s">
        <v>111</v>
      </c>
      <c r="D12" s="225">
        <f t="shared" si="0"/>
        <v>44443</v>
      </c>
      <c r="E12" s="233">
        <v>69.930000000000007</v>
      </c>
      <c r="F12" s="247">
        <v>8.2249999999999996</v>
      </c>
      <c r="G12" s="246">
        <v>4441.8900000000003</v>
      </c>
      <c r="H12" s="236">
        <v>2402.31</v>
      </c>
    </row>
    <row r="13" spans="3:11" ht="15.5" x14ac:dyDescent="0.35">
      <c r="C13" s="14" t="s">
        <v>112</v>
      </c>
      <c r="D13" s="225">
        <f t="shared" si="0"/>
        <v>44444</v>
      </c>
      <c r="E13" s="233">
        <v>72.95</v>
      </c>
      <c r="F13" s="247">
        <v>8.2390000000000008</v>
      </c>
      <c r="G13" s="246">
        <v>4317.84</v>
      </c>
      <c r="H13" s="274">
        <v>2404.27</v>
      </c>
      <c r="J13" s="14" t="s">
        <v>54</v>
      </c>
    </row>
    <row r="14" spans="3:11" ht="15.5" x14ac:dyDescent="0.35">
      <c r="C14" s="14" t="s">
        <v>113</v>
      </c>
      <c r="D14" s="225">
        <f t="shared" si="0"/>
        <v>44445</v>
      </c>
      <c r="E14" s="233">
        <v>73.34</v>
      </c>
      <c r="F14" s="247">
        <v>8.2129999999999992</v>
      </c>
      <c r="G14" s="246">
        <v>4223.09</v>
      </c>
      <c r="H14" s="236">
        <v>2371.4699999999998</v>
      </c>
    </row>
    <row r="15" spans="3:11" ht="15.5" x14ac:dyDescent="0.35">
      <c r="C15" s="14" t="s">
        <v>114</v>
      </c>
      <c r="D15" s="225">
        <f t="shared" si="0"/>
        <v>44446</v>
      </c>
      <c r="E15" s="233">
        <v>82.58</v>
      </c>
      <c r="F15" s="247">
        <v>8.2270000000000003</v>
      </c>
      <c r="G15" s="246">
        <v>4282.66</v>
      </c>
      <c r="H15" s="236">
        <v>2404.4</v>
      </c>
    </row>
    <row r="16" spans="3:11" ht="15.5" x14ac:dyDescent="0.35">
      <c r="C16" s="14" t="s">
        <v>115</v>
      </c>
      <c r="D16" s="225">
        <f t="shared" si="0"/>
        <v>44447</v>
      </c>
      <c r="E16" s="233">
        <v>72.319999999999993</v>
      </c>
      <c r="F16" s="247">
        <v>8.2289999999999992</v>
      </c>
      <c r="G16" s="246">
        <v>4399.17</v>
      </c>
      <c r="H16" s="236">
        <v>2399.33</v>
      </c>
      <c r="K16" s="251"/>
    </row>
    <row r="17" spans="3:13" ht="15.5" x14ac:dyDescent="0.35">
      <c r="C17" s="14" t="s">
        <v>116</v>
      </c>
      <c r="D17" s="225">
        <f t="shared" si="0"/>
        <v>44448</v>
      </c>
      <c r="E17" s="233">
        <v>71.430000000000007</v>
      </c>
      <c r="F17" s="247">
        <v>8.2330000000000005</v>
      </c>
      <c r="G17" s="246">
        <v>3889</v>
      </c>
      <c r="H17" s="236">
        <v>2398.42</v>
      </c>
      <c r="I17" s="251"/>
    </row>
    <row r="18" spans="3:13" ht="15.5" x14ac:dyDescent="0.35">
      <c r="C18" s="14" t="s">
        <v>110</v>
      </c>
      <c r="D18" s="225">
        <f t="shared" si="0"/>
        <v>44449</v>
      </c>
      <c r="E18" s="233">
        <v>69.88</v>
      </c>
      <c r="F18" s="247">
        <v>8.2379999999999995</v>
      </c>
      <c r="G18" s="246">
        <v>4286.2</v>
      </c>
      <c r="H18" s="236">
        <v>2396.3200000000002</v>
      </c>
      <c r="I18" s="251"/>
      <c r="M18" s="251"/>
    </row>
    <row r="19" spans="3:13" ht="15.5" x14ac:dyDescent="0.35">
      <c r="C19" s="14" t="s">
        <v>111</v>
      </c>
      <c r="D19" s="225">
        <f t="shared" si="0"/>
        <v>44450</v>
      </c>
      <c r="E19" s="233">
        <v>73.02</v>
      </c>
      <c r="F19" s="247">
        <v>8.24</v>
      </c>
      <c r="G19" s="246">
        <v>4397.42</v>
      </c>
      <c r="H19" s="236">
        <v>2393.36</v>
      </c>
    </row>
    <row r="20" spans="3:13" ht="15.5" x14ac:dyDescent="0.35">
      <c r="C20" s="14" t="s">
        <v>112</v>
      </c>
      <c r="D20" s="225">
        <f t="shared" si="0"/>
        <v>44451</v>
      </c>
      <c r="E20" s="252">
        <v>75.31</v>
      </c>
      <c r="F20" s="247">
        <v>8.2360000000000007</v>
      </c>
      <c r="G20" s="246">
        <v>4401.93</v>
      </c>
      <c r="H20" s="236">
        <v>2392.17</v>
      </c>
    </row>
    <row r="21" spans="3:13" ht="15.5" x14ac:dyDescent="0.35">
      <c r="C21" s="14" t="s">
        <v>113</v>
      </c>
      <c r="D21" s="225">
        <f t="shared" si="0"/>
        <v>44452</v>
      </c>
      <c r="E21" s="252">
        <v>71.16</v>
      </c>
      <c r="F21" s="247">
        <v>8.1929999999999996</v>
      </c>
      <c r="G21" s="246">
        <v>4407.76</v>
      </c>
      <c r="H21" s="236">
        <v>2392.33</v>
      </c>
    </row>
    <row r="22" spans="3:13" ht="15.5" x14ac:dyDescent="0.35">
      <c r="C22" s="14" t="s">
        <v>114</v>
      </c>
      <c r="D22" s="225">
        <f t="shared" si="0"/>
        <v>44453</v>
      </c>
      <c r="E22" s="252">
        <v>76.45</v>
      </c>
      <c r="F22" s="247">
        <v>8.2010000000000005</v>
      </c>
      <c r="G22" s="246">
        <v>4417.1499999999996</v>
      </c>
      <c r="H22" s="246">
        <v>2391.2800000000002</v>
      </c>
    </row>
    <row r="23" spans="3:13" ht="15.5" x14ac:dyDescent="0.35">
      <c r="C23" s="14" t="s">
        <v>115</v>
      </c>
      <c r="D23" s="225">
        <f t="shared" si="0"/>
        <v>44454</v>
      </c>
      <c r="E23" s="252">
        <v>78.91</v>
      </c>
      <c r="F23" s="247">
        <v>8.2129999999999992</v>
      </c>
      <c r="G23" s="246">
        <v>4378.42</v>
      </c>
      <c r="H23" s="236">
        <v>2390.34</v>
      </c>
    </row>
    <row r="24" spans="3:13" ht="15.5" x14ac:dyDescent="0.35">
      <c r="C24" s="14" t="s">
        <v>116</v>
      </c>
      <c r="D24" s="225">
        <f t="shared" si="0"/>
        <v>44455</v>
      </c>
      <c r="E24" s="233">
        <v>76.459999999999994</v>
      </c>
      <c r="F24" s="247">
        <v>8.2119999999999997</v>
      </c>
      <c r="G24" s="246">
        <v>4392.1000000000004</v>
      </c>
      <c r="H24" s="236">
        <v>2389.31</v>
      </c>
    </row>
    <row r="25" spans="3:13" ht="15.5" x14ac:dyDescent="0.35">
      <c r="C25" s="14" t="s">
        <v>110</v>
      </c>
      <c r="D25" s="225">
        <f t="shared" si="0"/>
        <v>44456</v>
      </c>
      <c r="E25" s="233">
        <v>77.17</v>
      </c>
      <c r="F25" s="247">
        <v>8.1809999999999992</v>
      </c>
      <c r="G25" s="246">
        <v>4429.25</v>
      </c>
      <c r="H25" s="236">
        <v>2388.1999999999998</v>
      </c>
    </row>
    <row r="26" spans="3:13" ht="15.5" x14ac:dyDescent="0.35">
      <c r="C26" s="14" t="s">
        <v>111</v>
      </c>
      <c r="D26" s="225">
        <f t="shared" si="0"/>
        <v>44457</v>
      </c>
      <c r="E26" s="233">
        <v>80.34</v>
      </c>
      <c r="F26" s="247">
        <v>8.1750000000000007</v>
      </c>
      <c r="G26" s="246">
        <v>4591.8</v>
      </c>
      <c r="H26" s="236">
        <v>2384.08</v>
      </c>
    </row>
    <row r="27" spans="3:13" ht="15.5" x14ac:dyDescent="0.35">
      <c r="C27" s="14" t="s">
        <v>112</v>
      </c>
      <c r="D27" s="225">
        <f t="shared" si="0"/>
        <v>44458</v>
      </c>
      <c r="E27" s="233">
        <v>81.78</v>
      </c>
      <c r="F27" s="247">
        <v>8.1669999999999998</v>
      </c>
      <c r="G27" s="246">
        <v>4560.22</v>
      </c>
      <c r="H27" s="236">
        <v>2384.14</v>
      </c>
    </row>
    <row r="28" spans="3:13" ht="15.5" x14ac:dyDescent="0.35">
      <c r="C28" s="14" t="s">
        <v>113</v>
      </c>
      <c r="D28" s="225">
        <f t="shared" si="0"/>
        <v>44459</v>
      </c>
      <c r="E28" s="233">
        <v>78.23</v>
      </c>
      <c r="F28" s="247">
        <v>8.1489999999999991</v>
      </c>
      <c r="G28" s="246">
        <v>4406.13</v>
      </c>
      <c r="H28" s="236">
        <v>2382.41</v>
      </c>
    </row>
    <row r="29" spans="3:13" ht="15.5" x14ac:dyDescent="0.35">
      <c r="C29" s="14" t="s">
        <v>114</v>
      </c>
      <c r="D29" s="225">
        <f t="shared" si="0"/>
        <v>44460</v>
      </c>
      <c r="E29" s="233">
        <v>78.88</v>
      </c>
      <c r="F29" s="247">
        <v>8.1479999999999997</v>
      </c>
      <c r="G29" s="246">
        <v>4413.92</v>
      </c>
      <c r="H29" s="236">
        <v>2380.4</v>
      </c>
    </row>
    <row r="30" spans="3:13" ht="15.5" x14ac:dyDescent="0.35">
      <c r="C30" s="14" t="s">
        <v>115</v>
      </c>
      <c r="D30" s="225">
        <f t="shared" si="0"/>
        <v>44461</v>
      </c>
      <c r="E30" s="252">
        <v>79.62</v>
      </c>
      <c r="F30" s="247">
        <v>8.141</v>
      </c>
      <c r="G30" s="246">
        <v>4415.7700000000004</v>
      </c>
      <c r="H30" s="236">
        <v>2374.34</v>
      </c>
    </row>
    <row r="31" spans="3:13" ht="15.5" x14ac:dyDescent="0.35">
      <c r="C31" s="14" t="s">
        <v>116</v>
      </c>
      <c r="D31" s="225">
        <f t="shared" si="0"/>
        <v>44462</v>
      </c>
      <c r="E31" s="233">
        <v>76.56</v>
      </c>
      <c r="F31" s="247">
        <v>8.0860000000000003</v>
      </c>
      <c r="G31" s="246">
        <v>4414.68</v>
      </c>
      <c r="H31" s="236">
        <v>2370.27</v>
      </c>
    </row>
    <row r="32" spans="3:13" ht="15.5" x14ac:dyDescent="0.35">
      <c r="C32" s="14" t="s">
        <v>110</v>
      </c>
      <c r="D32" s="225">
        <f t="shared" si="0"/>
        <v>44463</v>
      </c>
      <c r="E32" s="233"/>
      <c r="F32" s="247"/>
      <c r="G32" s="246"/>
      <c r="H32" s="236"/>
    </row>
    <row r="33" spans="3:8" ht="15.5" x14ac:dyDescent="0.35">
      <c r="C33" s="14" t="s">
        <v>111</v>
      </c>
      <c r="D33" s="225">
        <f t="shared" si="0"/>
        <v>44464</v>
      </c>
      <c r="E33" s="233"/>
      <c r="F33" s="247"/>
      <c r="G33" s="246"/>
      <c r="H33" s="236"/>
    </row>
    <row r="34" spans="3:8" ht="15.5" x14ac:dyDescent="0.35">
      <c r="C34" s="14" t="s">
        <v>112</v>
      </c>
      <c r="D34" s="225">
        <f t="shared" si="0"/>
        <v>44465</v>
      </c>
      <c r="E34" s="233"/>
      <c r="F34" s="247"/>
      <c r="G34" s="246"/>
      <c r="H34" s="236"/>
    </row>
    <row r="35" spans="3:8" ht="15.5" x14ac:dyDescent="0.35">
      <c r="C35" s="14" t="s">
        <v>113</v>
      </c>
      <c r="D35" s="225">
        <f t="shared" si="0"/>
        <v>44466</v>
      </c>
      <c r="E35" s="233"/>
      <c r="F35" s="247"/>
      <c r="G35" s="246"/>
      <c r="H35" s="236"/>
    </row>
    <row r="36" spans="3:8" ht="15.5" x14ac:dyDescent="0.35">
      <c r="C36" s="14" t="s">
        <v>114</v>
      </c>
      <c r="D36" s="225">
        <f t="shared" si="0"/>
        <v>44467</v>
      </c>
      <c r="E36" s="233"/>
      <c r="F36" s="247"/>
      <c r="G36" s="246"/>
      <c r="H36" s="246"/>
    </row>
    <row r="37" spans="3:8" ht="15.5" x14ac:dyDescent="0.35">
      <c r="C37" s="14" t="s">
        <v>115</v>
      </c>
      <c r="D37" s="225">
        <f t="shared" si="0"/>
        <v>44468</v>
      </c>
      <c r="E37" s="233"/>
      <c r="F37" s="247"/>
      <c r="G37" s="246"/>
      <c r="H37" s="236"/>
    </row>
    <row r="38" spans="3:8" ht="15.5" x14ac:dyDescent="0.35">
      <c r="C38" s="14" t="s">
        <v>116</v>
      </c>
      <c r="D38" s="225">
        <f t="shared" si="0"/>
        <v>44469</v>
      </c>
      <c r="E38" s="238"/>
      <c r="F38" s="247"/>
      <c r="G38" s="246"/>
      <c r="H38" s="236"/>
    </row>
    <row r="39" spans="3:8" ht="15.5" x14ac:dyDescent="0.35">
      <c r="C39" s="14" t="s">
        <v>110</v>
      </c>
      <c r="D39" s="225">
        <f t="shared" si="0"/>
        <v>44470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2021-09-24T16:19:21Z</dcterms:modified>
</cp:coreProperties>
</file>