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F5E8EAB4-3AC6-4989-A163-B8C95396A6F5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9" i="1" l="1"/>
  <c r="X19" i="1"/>
  <c r="D19" i="1"/>
  <c r="C19" i="1" s="1"/>
  <c r="AN19" i="1"/>
  <c r="AO19" i="1"/>
  <c r="F19" i="1" l="1"/>
  <c r="G19" i="1"/>
  <c r="AQ19" i="1"/>
  <c r="AR19" i="1"/>
  <c r="AT19" i="1"/>
  <c r="AV19" i="1" s="1"/>
  <c r="AU19" i="1" s="1"/>
  <c r="AX19" i="1"/>
  <c r="AZ19" i="1" s="1"/>
  <c r="AY19" i="1" s="1"/>
  <c r="BB19" i="1"/>
  <c r="BE19" i="1"/>
  <c r="P19" i="1"/>
  <c r="S19" i="1" s="1"/>
  <c r="Q19" i="1"/>
  <c r="T19" i="1" s="1"/>
  <c r="R19" i="1"/>
  <c r="J19" i="1"/>
  <c r="M19" i="1" s="1"/>
  <c r="K19" i="1"/>
  <c r="L19" i="1"/>
  <c r="N19" i="1"/>
  <c r="BC19" i="1" l="1"/>
  <c r="BD19" i="1"/>
  <c r="BG19" i="1"/>
  <c r="BF19" i="1" s="1"/>
  <c r="AD19" i="1" l="1"/>
  <c r="AE19" i="1"/>
  <c r="AG19" i="1"/>
  <c r="AJ19" i="1" s="1"/>
  <c r="AH19" i="1"/>
  <c r="AI19" i="1"/>
  <c r="AK19" i="1"/>
  <c r="C18" i="1" l="1"/>
  <c r="D18" i="1"/>
  <c r="F18" i="1"/>
  <c r="G18" i="1"/>
  <c r="K18" i="1"/>
  <c r="N18" i="1" s="1"/>
  <c r="L18" i="1"/>
  <c r="Q18" i="1"/>
  <c r="T18" i="1" s="1"/>
  <c r="R18" i="1"/>
  <c r="X18" i="1"/>
  <c r="W18" i="1" s="1"/>
  <c r="AE18" i="1"/>
  <c r="AD18" i="1" s="1"/>
  <c r="AG18" i="1"/>
  <c r="AJ18" i="1" s="1"/>
  <c r="AH18" i="1"/>
  <c r="AI18" i="1"/>
  <c r="AK18" i="1"/>
  <c r="AN18" i="1"/>
  <c r="AO18" i="1"/>
  <c r="AQ18" i="1"/>
  <c r="AR18" i="1"/>
  <c r="AT18" i="1"/>
  <c r="AU18" i="1"/>
  <c r="AV18" i="1"/>
  <c r="AX18" i="1"/>
  <c r="AY18" i="1"/>
  <c r="AZ18" i="1"/>
  <c r="BB18" i="1"/>
  <c r="BE18" i="1"/>
  <c r="BG18" i="1" s="1"/>
  <c r="BF18" i="1" s="1"/>
  <c r="P18" i="1" l="1"/>
  <c r="S18" i="1" s="1"/>
  <c r="J18" i="1"/>
  <c r="M18" i="1" s="1"/>
  <c r="BD18" i="1"/>
  <c r="BC18" i="1" s="1"/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G17" i="1" l="1"/>
  <c r="AJ17" i="1" s="1"/>
  <c r="AK17" i="1"/>
  <c r="I7" i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D14" i="1" l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R15" i="1" l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AU17" i="1" s="1"/>
  <c r="BD17" i="1"/>
  <c r="BC17" i="1" s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AY16" i="1" l="1"/>
  <c r="AZ17" i="1"/>
  <c r="AY17" i="1" s="1"/>
  <c r="BF16" i="1"/>
  <c r="BG17" i="1"/>
  <c r="BF17" i="1" s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<sst xmlns="http://schemas.openxmlformats.org/spreadsheetml/2006/main" count="637" uniqueCount="127">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</sst>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325.76310967741938</c:v>
                </c:pt>
                <c:pt idx="8">
                  <c:v>329.15689634408602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170.12299999999999</c:v>
                </c:pt>
                <c:pt idx="3">
                  <c:v>169.85400000000001</c:v>
                </c:pt>
                <c:pt idx="4">
                  <c:v>170.10400000000001</c:v>
                </c:pt>
                <c:pt idx="5">
                  <c:v>166.84100000000001</c:v>
                </c:pt>
                <c:pt idx="6">
                  <c:v>163.57599999999999</c:v>
                </c:pt>
                <c:pt idx="7">
                  <c:v>172.375</c:v>
                </c:pt>
                <c:pt idx="8">
                  <c:v>173.376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142.80589032258064</c:v>
                </c:pt>
                <c:pt idx="8">
                  <c:v>143.704103655914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232.88069999999993</c:v>
                </c:pt>
                <c:pt idx="8">
                  <c:v>232.9939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1081.0144697090159</c:v>
                      </c:pt>
                      <c:pt idx="8">
                        <c:v>999.7487676896169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  <c:pt idx="7">
                  <c:v>317.85000000000002</c:v>
                </c:pt>
                <c:pt idx="8">
                  <c:v>320.27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  <c:pt idx="7">
                  <c:v>90.85</c:v>
                </c:pt>
                <c:pt idx="8">
                  <c:v>83.09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1081.0144697090159</c:v>
                </c:pt>
                <c:pt idx="8">
                  <c:v>999.7487676896169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  <c:pt idx="7">
                  <c:v>11.499443472730164</c:v>
                </c:pt>
                <c:pt idx="8">
                  <c:v>11.357926538400383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14" activePane="bottomRight" state="frozen"/>
      <selection activeCell="N48" sqref="N48"/>
      <selection pane="topRight" activeCell="N48" sqref="N48"/>
      <selection pane="bottomLeft" activeCell="N48" sqref="N48"/>
      <selection pane="bottomRight" activeCell="V19" sqref="V19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7" t="s">
        <v>31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261"/>
      <c r="AQ1" s="261"/>
      <c r="AR1" s="261"/>
      <c r="AS1" s="17"/>
      <c r="AT1" s="318" t="s">
        <v>32</v>
      </c>
      <c r="AU1" s="318"/>
      <c r="AV1" s="318"/>
      <c r="AW1" s="318"/>
      <c r="AX1" s="318"/>
      <c r="AY1" s="318"/>
      <c r="AZ1" s="318"/>
      <c r="BA1" s="62"/>
      <c r="BB1" s="323" t="s">
        <v>48</v>
      </c>
      <c r="BC1" s="323"/>
      <c r="BD1" s="323"/>
      <c r="BE1" s="323"/>
      <c r="BF1" s="323"/>
      <c r="BG1" s="324"/>
      <c r="BU1" s="63"/>
      <c r="BZ1" s="269"/>
    </row>
    <row r="2" spans="1:95" s="60" customFormat="1" ht="21" customHeight="1" thickBot="1" x14ac:dyDescent="0.4">
      <c r="A2" s="313" t="s">
        <v>29</v>
      </c>
      <c r="B2" s="314"/>
      <c r="C2" s="314"/>
      <c r="D2" s="314"/>
      <c r="E2" s="314"/>
      <c r="F2" s="314"/>
      <c r="G2" s="314"/>
      <c r="H2" s="17"/>
      <c r="I2" s="319" t="s">
        <v>29</v>
      </c>
      <c r="J2" s="320"/>
      <c r="K2" s="320"/>
      <c r="L2" s="320"/>
      <c r="M2" s="320"/>
      <c r="N2" s="320"/>
      <c r="O2" s="319" t="s">
        <v>29</v>
      </c>
      <c r="P2" s="320"/>
      <c r="Q2" s="320"/>
      <c r="R2" s="320"/>
      <c r="S2" s="320"/>
      <c r="T2" s="320"/>
      <c r="U2" s="17"/>
      <c r="V2" s="321" t="s">
        <v>18</v>
      </c>
      <c r="W2" s="322"/>
      <c r="X2" s="322"/>
      <c r="Y2" s="17"/>
      <c r="Z2" s="176"/>
      <c r="AA2" s="176"/>
      <c r="AB2" s="176"/>
      <c r="AC2" s="314" t="s">
        <v>29</v>
      </c>
      <c r="AD2" s="314"/>
      <c r="AE2" s="314"/>
      <c r="AF2" s="314"/>
      <c r="AG2" s="314"/>
      <c r="AH2" s="314"/>
      <c r="AI2" s="314"/>
      <c r="AJ2" s="314"/>
      <c r="AK2" s="314"/>
      <c r="AL2" s="17"/>
      <c r="AM2" s="24"/>
      <c r="AN2" s="24"/>
      <c r="AO2" s="24"/>
      <c r="AP2" s="24"/>
      <c r="AQ2" s="24"/>
      <c r="AR2" s="24"/>
      <c r="AS2" s="17"/>
      <c r="AT2" s="315" t="s">
        <v>18</v>
      </c>
      <c r="AU2" s="315"/>
      <c r="AV2" s="315"/>
      <c r="AW2" s="315"/>
      <c r="AX2" s="315"/>
      <c r="AY2" s="315"/>
      <c r="AZ2" s="316"/>
      <c r="BA2" s="57"/>
      <c r="BB2" s="315" t="s">
        <v>18</v>
      </c>
      <c r="BC2" s="315"/>
      <c r="BD2" s="315"/>
      <c r="BE2" s="315"/>
      <c r="BF2" s="315"/>
      <c r="BG2" s="316"/>
      <c r="BH2" s="58"/>
      <c r="BI2" s="304" t="s">
        <v>117</v>
      </c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6"/>
      <c r="BU2" s="59"/>
      <c r="BV2" s="301" t="s">
        <v>119</v>
      </c>
      <c r="BW2" s="302"/>
      <c r="BX2" s="302"/>
      <c r="BY2" s="302"/>
      <c r="BZ2" s="302"/>
      <c r="CA2" s="302"/>
      <c r="CB2" s="3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1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4" t="s">
        <v>26</v>
      </c>
      <c r="W4" s="395"/>
      <c r="X4" s="395"/>
      <c r="Y4" s="34"/>
      <c r="Z4" s="293" t="s">
        <v>36</v>
      </c>
      <c r="AA4" s="293"/>
      <c r="AB4" s="293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98"/>
      <c r="AU4" s="299"/>
      <c r="AV4" s="300"/>
      <c r="AW4" s="174"/>
      <c r="AX4" s="290"/>
      <c r="AY4" s="291"/>
      <c r="AZ4" s="292"/>
      <c r="BA4" s="175"/>
      <c r="BB4" s="298"/>
      <c r="BC4" s="299"/>
      <c r="BD4" s="299"/>
      <c r="BE4" s="299"/>
      <c r="BF4" s="299"/>
      <c r="BG4" s="300"/>
      <c r="BH4" s="3"/>
      <c r="BI4" s="189"/>
      <c r="BJ4" s="419"/>
      <c r="BK4" s="420"/>
      <c r="BL4" s="420"/>
      <c r="BM4" s="420"/>
      <c r="BN4" s="420"/>
      <c r="BO4" s="420"/>
      <c r="BP4" s="190"/>
      <c r="BQ4" s="364"/>
      <c r="BR4" s="365"/>
      <c r="BS4" s="366"/>
      <c r="BT4" s="69"/>
      <c r="BU4" s="15"/>
      <c r="BV4" s="307"/>
      <c r="BW4" s="308"/>
      <c r="BX4" s="309"/>
      <c r="BY4" s="206"/>
      <c r="BZ4" s="310"/>
      <c r="CA4" s="311"/>
      <c r="CB4" s="312"/>
      <c r="CN4" s="298"/>
      <c r="CO4" s="300"/>
      <c r="CP4" s="3"/>
      <c r="CQ4" s="279"/>
    </row>
    <row r="5" spans="1:95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89" t="s">
        <v>44</v>
      </c>
      <c r="AA5" s="289"/>
      <c r="AB5" s="289"/>
      <c r="AC5" s="297" t="s">
        <v>42</v>
      </c>
      <c r="AD5" s="297"/>
      <c r="AE5" s="297"/>
      <c r="AF5" s="297"/>
      <c r="AG5" s="297"/>
      <c r="AH5" s="297"/>
      <c r="AI5" s="297"/>
      <c r="AJ5" s="297"/>
      <c r="AK5" s="297"/>
      <c r="AL5" s="17"/>
      <c r="AM5" s="374" t="s">
        <v>42</v>
      </c>
      <c r="AN5" s="374"/>
      <c r="AO5" s="374"/>
      <c r="AP5" s="374"/>
      <c r="AQ5" s="374"/>
      <c r="AR5" s="374"/>
      <c r="AS5" s="17"/>
      <c r="AT5" s="294" t="s">
        <v>30</v>
      </c>
      <c r="AU5" s="295"/>
      <c r="AV5" s="296"/>
      <c r="AW5" s="248"/>
      <c r="AX5" s="286" t="s">
        <v>40</v>
      </c>
      <c r="AY5" s="287"/>
      <c r="AZ5" s="288"/>
      <c r="BA5" s="249"/>
      <c r="BB5" s="294" t="s">
        <v>49</v>
      </c>
      <c r="BC5" s="295"/>
      <c r="BD5" s="295"/>
      <c r="BE5" s="295"/>
      <c r="BF5" s="295"/>
      <c r="BG5" s="296"/>
      <c r="BH5" s="3"/>
      <c r="BI5" s="115" t="s">
        <v>45</v>
      </c>
      <c r="BJ5" s="414" t="s">
        <v>19</v>
      </c>
      <c r="BK5" s="415"/>
      <c r="BL5" s="415"/>
      <c r="BM5" s="415"/>
      <c r="BN5" s="415"/>
      <c r="BO5" s="415"/>
      <c r="BP5" s="191"/>
      <c r="BQ5" s="359" t="s">
        <v>20</v>
      </c>
      <c r="BR5" s="360"/>
      <c r="BS5" s="361"/>
      <c r="BT5" s="70"/>
      <c r="BU5" s="15"/>
      <c r="BV5" s="416" t="s">
        <v>34</v>
      </c>
      <c r="BW5" s="417"/>
      <c r="BX5" s="418"/>
      <c r="BY5" s="207"/>
      <c r="BZ5" s="411" t="s">
        <v>35</v>
      </c>
      <c r="CA5" s="412"/>
      <c r="CB5" s="413"/>
      <c r="CN5" s="294" t="s">
        <v>124</v>
      </c>
      <c r="CO5" s="296"/>
      <c r="CP5" s="3"/>
      <c r="CQ5" s="280" t="s">
        <v>125</v>
      </c>
    </row>
    <row r="6" spans="1:95" ht="11.25" customHeight="1" x14ac:dyDescent="0.35">
      <c r="A6" s="36"/>
      <c r="B6" s="386" t="s">
        <v>41</v>
      </c>
      <c r="C6" s="386"/>
      <c r="D6" s="386"/>
      <c r="E6" s="386"/>
      <c r="F6" s="386"/>
      <c r="G6" s="386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0" t="s">
        <v>38</v>
      </c>
      <c r="AA6" s="390"/>
      <c r="AB6" s="390"/>
      <c r="AC6" s="386" t="s">
        <v>41</v>
      </c>
      <c r="AD6" s="386"/>
      <c r="AE6" s="386"/>
      <c r="AF6" s="386"/>
      <c r="AG6" s="386"/>
      <c r="AH6" s="386"/>
      <c r="AI6" s="386"/>
      <c r="AJ6" s="386"/>
      <c r="AK6" s="386"/>
      <c r="AL6" s="17"/>
      <c r="AM6" s="386" t="s">
        <v>37</v>
      </c>
      <c r="AN6" s="386"/>
      <c r="AO6" s="386"/>
      <c r="AP6" s="386"/>
      <c r="AQ6" s="386"/>
      <c r="AR6" s="386"/>
      <c r="AS6" s="17"/>
      <c r="AT6" s="387"/>
      <c r="AU6" s="388"/>
      <c r="AV6" s="389"/>
      <c r="AW6" s="248"/>
      <c r="AX6" s="265"/>
      <c r="AY6" s="266" t="s">
        <v>39</v>
      </c>
      <c r="AZ6" s="267"/>
      <c r="BA6" s="249"/>
      <c r="BB6" s="387"/>
      <c r="BC6" s="388"/>
      <c r="BD6" s="388"/>
      <c r="BE6" s="388"/>
      <c r="BF6" s="388"/>
      <c r="BG6" s="389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7"/>
      <c r="CO6" s="389"/>
      <c r="CP6" s="3"/>
      <c r="CQ6" s="275"/>
    </row>
    <row r="7" spans="1:95" ht="18.75" customHeight="1" x14ac:dyDescent="0.4">
      <c r="A7" s="37"/>
      <c r="B7" s="397" t="s">
        <v>126</v>
      </c>
      <c r="C7" s="398"/>
      <c r="D7" s="398"/>
      <c r="E7" s="398"/>
      <c r="F7" s="398"/>
      <c r="G7" s="398"/>
      <c r="H7" s="255"/>
      <c r="I7" s="379" t="str">
        <f>B7</f>
        <v>Septiembre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Septiembre 2021</v>
      </c>
      <c r="W7" s="409"/>
      <c r="X7" s="410"/>
      <c r="Y7" s="255"/>
      <c r="Z7" s="256" t="str">
        <f>V7</f>
        <v>Septiembre 2021</v>
      </c>
      <c r="AA7" s="257"/>
      <c r="AB7" s="258"/>
      <c r="AC7" s="399" t="str">
        <f>B7</f>
        <v>Septiembre 2021</v>
      </c>
      <c r="AD7" s="400"/>
      <c r="AE7" s="400"/>
      <c r="AF7" s="400"/>
      <c r="AG7" s="400"/>
      <c r="AH7" s="400"/>
      <c r="AI7" s="400"/>
      <c r="AJ7" s="400"/>
      <c r="AK7" s="400"/>
      <c r="AL7" s="259"/>
      <c r="AM7" s="397" t="str">
        <f>V7</f>
        <v>Septiembre 2021</v>
      </c>
      <c r="AN7" s="398"/>
      <c r="AO7" s="398"/>
      <c r="AP7" s="398"/>
      <c r="AQ7" s="398"/>
      <c r="AR7" s="398"/>
      <c r="AS7" s="259"/>
      <c r="AT7" s="384" t="str">
        <f>V7</f>
        <v>Septiembre 2021</v>
      </c>
      <c r="AU7" s="385"/>
      <c r="AV7" s="385"/>
      <c r="AW7" s="255"/>
      <c r="AX7" s="406" t="str">
        <f>AT7</f>
        <v>Septiembre 2021</v>
      </c>
      <c r="AY7" s="407"/>
      <c r="AZ7" s="408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4" t="str">
        <f>+BB7</f>
        <v>Septiembre 2021</v>
      </c>
      <c r="CO7" s="385"/>
      <c r="CQ7" s="277" t="str">
        <f>+CN7</f>
        <v>Septiembre 2021</v>
      </c>
    </row>
    <row r="8" spans="1:95" ht="15.75" customHeight="1" x14ac:dyDescent="0.35">
      <c r="A8" s="38"/>
      <c r="B8" s="340" t="s">
        <v>28</v>
      </c>
      <c r="C8" s="341"/>
      <c r="D8" s="346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0" t="s">
        <v>2</v>
      </c>
      <c r="W8" s="341"/>
      <c r="X8" s="342"/>
      <c r="Y8" s="39"/>
      <c r="Z8" s="337" t="s">
        <v>2</v>
      </c>
      <c r="AA8" s="338"/>
      <c r="AB8" s="339"/>
      <c r="AC8" s="340" t="s">
        <v>2</v>
      </c>
      <c r="AD8" s="341"/>
      <c r="AE8" s="346"/>
      <c r="AF8" s="347" t="s">
        <v>46</v>
      </c>
      <c r="AG8" s="348"/>
      <c r="AH8" s="348"/>
      <c r="AI8" s="348"/>
      <c r="AJ8" s="348"/>
      <c r="AK8" s="348"/>
      <c r="AL8" s="17"/>
      <c r="AM8" s="340" t="s">
        <v>2</v>
      </c>
      <c r="AN8" s="341"/>
      <c r="AO8" s="342"/>
      <c r="AP8" s="262" t="s">
        <v>46</v>
      </c>
      <c r="AQ8" s="263"/>
      <c r="AR8" s="264"/>
      <c r="AS8" s="17"/>
      <c r="AT8" s="340" t="s">
        <v>2</v>
      </c>
      <c r="AU8" s="341"/>
      <c r="AV8" s="342"/>
      <c r="AW8" s="2"/>
      <c r="AX8" s="340" t="s">
        <v>2</v>
      </c>
      <c r="AY8" s="341"/>
      <c r="AZ8" s="342"/>
      <c r="BA8" s="39"/>
      <c r="BB8" s="340" t="s">
        <v>2</v>
      </c>
      <c r="BC8" s="341"/>
      <c r="BD8" s="342"/>
      <c r="BE8" s="343" t="s">
        <v>47</v>
      </c>
      <c r="BF8" s="344"/>
      <c r="BG8" s="345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170123</v>
      </c>
      <c r="AG13" s="50">
        <f t="shared" ref="AG13:AG15" si="67">IF(ISBLANK(AF13),"",AH13/$A13)</f>
        <v>169762.66666666666</v>
      </c>
      <c r="AH13" s="51">
        <f t="shared" ref="AH13:AH15" si="68">AF13+AH12</f>
        <v>509288</v>
      </c>
      <c r="AI13" s="50">
        <f t="shared" ref="AI13:AI15" si="69">IF(AF13*0.1907=0,"",AF13*0.1907)</f>
        <v>32442.456100000003</v>
      </c>
      <c r="AJ13" s="50">
        <f t="shared" ref="AJ13:AJ15" si="70">IFERROR(AG13*0.1907,"")</f>
        <v>32373.740533333334</v>
      </c>
      <c r="AK13" s="50">
        <f t="shared" ref="AK13:AK15" si="71">AH13*0.1907</f>
        <v>97121.221600000004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660.81799999999998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169854</v>
      </c>
      <c r="AG14" s="50">
        <f t="shared" si="67"/>
        <v>169785.5</v>
      </c>
      <c r="AH14" s="51">
        <f t="shared" si="68"/>
        <v>679142</v>
      </c>
      <c r="AI14" s="50">
        <f t="shared" si="69"/>
        <v>32391.157800000001</v>
      </c>
      <c r="AJ14" s="50">
        <f t="shared" si="70"/>
        <v>32378.094850000001</v>
      </c>
      <c r="AK14" s="50">
        <f t="shared" si="71"/>
        <v>129512.37940000001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654.601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170104</v>
      </c>
      <c r="AG15" s="50">
        <f t="shared" si="67"/>
        <v>169849.2</v>
      </c>
      <c r="AH15" s="51">
        <f t="shared" si="68"/>
        <v>849246</v>
      </c>
      <c r="AI15" s="50">
        <f t="shared" si="69"/>
        <v>32438.8328</v>
      </c>
      <c r="AJ15" s="50">
        <f t="shared" si="70"/>
        <v>32390.242440000005</v>
      </c>
      <c r="AK15" s="50">
        <f t="shared" si="71"/>
        <v>161951.21220000001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640.78700000000003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166841</v>
      </c>
      <c r="AG16" s="50">
        <f t="shared" ref="AG16" si="100">IF(ISBLANK(AF16),"",AH16/$A16)</f>
        <v>169347.83333333334</v>
      </c>
      <c r="AH16" s="51">
        <f t="shared" ref="AH16" si="101">AF16+AH15</f>
        <v>1016087</v>
      </c>
      <c r="AI16" s="50">
        <f t="shared" ref="AI16" si="102">IF(AF16*0.1907=0,"",AF16*0.1907)</f>
        <v>31816.578700000002</v>
      </c>
      <c r="AJ16" s="50">
        <f t="shared" ref="AJ16" si="103">IFERROR(AG16*0.1907,"")</f>
        <v>32294.631816666672</v>
      </c>
      <c r="AK16" s="50">
        <f t="shared" ref="AK16" si="104">AH16*0.1907</f>
        <v>193767.79090000002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649.00264838709677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163576</v>
      </c>
      <c r="AG17" s="50">
        <f t="shared" ref="AG17" si="133">IF(ISBLANK(AF17),"",AH17/$A17)</f>
        <v>168523.28571428571</v>
      </c>
      <c r="AH17" s="51">
        <f t="shared" ref="AH17" si="134">AF17+AH16</f>
        <v>1179663</v>
      </c>
      <c r="AI17" s="50">
        <f t="shared" ref="AI17" si="135">IF(AF17*0.1907=0,"",AF17*0.1907)</f>
        <v>31193.943200000002</v>
      </c>
      <c r="AJ17" s="50">
        <f t="shared" ref="AJ17" si="136">IFERROR(AG17*0.1907,"")</f>
        <v>32137.390585714285</v>
      </c>
      <c r="AK17" s="50">
        <f t="shared" ref="AK17" si="137">AH17*0.1907</f>
        <v>224961.7341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1200.8800000000001</v>
      </c>
      <c r="CO17" s="47">
        <f t="shared" si="25"/>
        <v>638.40700000000004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>
        <v>628.16999999999996</v>
      </c>
      <c r="C18" s="47">
        <f t="shared" ref="C18" si="150">IF(ISBLANK(B18),"",D18/$A18)</f>
        <v>678.03250000000003</v>
      </c>
      <c r="D18" s="163">
        <f t="shared" ref="D18" si="151">B18+D17</f>
        <v>5424.26</v>
      </c>
      <c r="E18" s="49">
        <v>325763.10967741936</v>
      </c>
      <c r="F18" s="50">
        <f t="shared" ref="F18" si="152">IF(ISBLANK(E18),"",G18/$A18)</f>
        <v>335208.37998655922</v>
      </c>
      <c r="G18" s="163">
        <f t="shared" ref="G18" si="153">E18+G17</f>
        <v>2681667.0398924737</v>
      </c>
      <c r="H18" s="168"/>
      <c r="I18" s="49">
        <v>42751.04677419355</v>
      </c>
      <c r="J18" s="50">
        <f t="shared" ref="J18" si="154">IF(ISBLANK(I18),"",K18/$A18)</f>
        <v>41982.799193548388</v>
      </c>
      <c r="K18" s="163">
        <f t="shared" ref="K18" si="155">I18+K17</f>
        <v>335862.3935483871</v>
      </c>
      <c r="L18" s="50">
        <f t="shared" ref="L18" si="156">IF(ISBLANK(I18),"",I18*0.5)</f>
        <v>21375.523387096775</v>
      </c>
      <c r="M18" s="50">
        <f t="shared" ref="M18" si="157">IFERROR(J18*0.5,"")</f>
        <v>20991.399596774194</v>
      </c>
      <c r="N18" s="50">
        <f t="shared" ref="N18" si="158">K18*0.5</f>
        <v>167931.19677419355</v>
      </c>
      <c r="O18" s="49">
        <v>0</v>
      </c>
      <c r="P18" s="50">
        <f t="shared" ref="P18" si="159">IF(ISBLANK(O18),"",Q18/$A18)</f>
        <v>920.05907258064519</v>
      </c>
      <c r="Q18" s="163">
        <f t="shared" ref="Q18" si="160">O18+Q17</f>
        <v>7360.4725806451615</v>
      </c>
      <c r="R18" s="50">
        <f t="shared" ref="R18" si="161">IF(ISBLANK(O18),"",O18*0.5)</f>
        <v>0</v>
      </c>
      <c r="S18" s="50">
        <f t="shared" ref="S18" si="162">IFERROR(P18*0.5,"")</f>
        <v>460.0295362903226</v>
      </c>
      <c r="T18" s="50">
        <f t="shared" ref="T18" si="163">Q18*0.5</f>
        <v>3680.2362903225808</v>
      </c>
      <c r="U18" s="168"/>
      <c r="V18" s="49">
        <v>173.7</v>
      </c>
      <c r="W18" s="47">
        <f t="shared" ref="W18" si="164">IF(ISBLANK(V18),"",X18/$A18)</f>
        <v>168.03749999999999</v>
      </c>
      <c r="X18" s="163">
        <f t="shared" ref="X18" si="165">V18+X17</f>
        <v>1344.3</v>
      </c>
      <c r="Y18" s="169"/>
      <c r="Z18" s="170"/>
      <c r="AA18" s="171"/>
      <c r="AB18" s="172"/>
      <c r="AC18" s="49">
        <v>317.85000000000002</v>
      </c>
      <c r="AD18" s="50">
        <f>IF(ISBLANK(AC18),"",AE18/$A18)</f>
        <v>317.52874999999995</v>
      </c>
      <c r="AE18" s="163">
        <f>AC18+AE17</f>
        <v>2540.2299999999996</v>
      </c>
      <c r="AF18" s="49">
        <v>172375</v>
      </c>
      <c r="AG18" s="50">
        <f t="shared" ref="AG18" si="166">IF(ISBLANK(AF18),"",AH18/$A18)</f>
        <v>169004.75</v>
      </c>
      <c r="AH18" s="51">
        <f t="shared" ref="AH18" si="167">AF18+AH17</f>
        <v>1352038</v>
      </c>
      <c r="AI18" s="50">
        <f t="shared" ref="AI18" si="168">IF(AF18*0.1907=0,"",AF18*0.1907)</f>
        <v>32871.912499999999</v>
      </c>
      <c r="AJ18" s="50">
        <f t="shared" ref="AJ18" si="169">IFERROR(AG18*0.1907,"")</f>
        <v>32229.205825000001</v>
      </c>
      <c r="AK18" s="50">
        <f t="shared" ref="AK18" si="170">AH18*0.1907</f>
        <v>257833.64660000001</v>
      </c>
      <c r="AL18" s="17"/>
      <c r="AM18" s="49">
        <v>90.85</v>
      </c>
      <c r="AN18" s="47">
        <f t="shared" ref="AN18" si="171">IF(ISBLANK(AM18),"",AO18/$A18)</f>
        <v>103.57375</v>
      </c>
      <c r="AO18" s="163">
        <f t="shared" ref="AO18" si="172">AM18+AO17</f>
        <v>828.59</v>
      </c>
      <c r="AP18" s="49">
        <v>142805.89032258064</v>
      </c>
      <c r="AQ18" s="50">
        <f t="shared" ref="AQ18" si="173">IF(ISBLANK(AP18),"",AR18/$A18)</f>
        <v>144148.89198924732</v>
      </c>
      <c r="AR18" s="51">
        <f t="shared" ref="AR18" si="174">AP18+AR17</f>
        <v>1153191.1359139786</v>
      </c>
      <c r="AS18" s="17"/>
      <c r="AT18" s="47">
        <f>borrador!G16/6.289</f>
        <v>699.50230561297508</v>
      </c>
      <c r="AU18" s="47">
        <f t="shared" ref="AU18" si="175">IF(ISBLANK(AT18),"",AV18/$A18)</f>
        <v>696.03494196215615</v>
      </c>
      <c r="AV18" s="51">
        <f t="shared" ref="AV18" si="176">AT18+AV17</f>
        <v>5568.2795356972492</v>
      </c>
      <c r="AW18" s="2"/>
      <c r="AX18" s="51">
        <f>borrador!H16/6.289</f>
        <v>381.51216409604069</v>
      </c>
      <c r="AY18" s="51">
        <f t="shared" ref="AY18" si="177">IF(ISBLANK(AX18),"",AZ18/$A18)</f>
        <v>381.4698282715853</v>
      </c>
      <c r="AZ18" s="51">
        <f t="shared" ref="AZ18" si="178">AX18+AZ17</f>
        <v>3051.7586261726824</v>
      </c>
      <c r="BA18" s="2"/>
      <c r="BB18" s="47">
        <f>borrador!E16/6.289</f>
        <v>11.499443472730164</v>
      </c>
      <c r="BC18" s="47">
        <f t="shared" ref="BC18" si="179">IF(ISBLANK(BB18),"",BD18/$A18)</f>
        <v>11.68230243281921</v>
      </c>
      <c r="BD18" s="48">
        <f t="shared" ref="BD18" si="180">BB18+BD17</f>
        <v>93.458419462553678</v>
      </c>
      <c r="BE18" s="49">
        <f>borrador!F16*0.283*100</f>
        <v>232.88069999999993</v>
      </c>
      <c r="BF18" s="50">
        <f t="shared" ref="BF18" si="181">IF(ISBLANK(BE18),"",BG18/A18)</f>
        <v>233.28043749999998</v>
      </c>
      <c r="BG18" s="237">
        <f t="shared" ref="BG18" si="182">BE18+BG17</f>
        <v>1866.2434999999998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1210.5699999999997</v>
      </c>
      <c r="CO18" s="47">
        <f t="shared" si="25"/>
        <v>640.94399999999996</v>
      </c>
      <c r="CQ18" s="47">
        <f t="shared" si="26"/>
        <v>1081.0144697090159</v>
      </c>
    </row>
    <row r="19" spans="1:95" ht="15" customHeight="1" thickBot="1" x14ac:dyDescent="0.4">
      <c r="A19" s="245">
        <v>9</v>
      </c>
      <c r="B19" s="49">
        <v>587.64</v>
      </c>
      <c r="C19" s="47">
        <f t="shared" ref="C19" si="183">IF(ISBLANK(B19),"",D19/$A19)</f>
        <v>667.98888888888894</v>
      </c>
      <c r="D19" s="163">
        <f t="shared" ref="D19" si="184">B19+D18</f>
        <v>6011.9000000000005</v>
      </c>
      <c r="E19" s="49">
        <v>329156.89634408604</v>
      </c>
      <c r="F19" s="50">
        <f t="shared" ref="F19" si="185">IF(ISBLANK(E19),"",G19/$A19)</f>
        <v>334535.99291517329</v>
      </c>
      <c r="G19" s="163">
        <f t="shared" ref="G19" si="186">E19+G18</f>
        <v>3010823.9362365599</v>
      </c>
      <c r="H19" s="168"/>
      <c r="I19" s="49">
        <v>42899.019354838711</v>
      </c>
      <c r="J19" s="50">
        <f t="shared" ref="J19" si="187">IF(ISBLANK(I19),"",K19/$A19)</f>
        <v>42084.601433691758</v>
      </c>
      <c r="K19" s="163">
        <f t="shared" ref="K19" si="188">I19+K18</f>
        <v>378761.41290322581</v>
      </c>
      <c r="L19" s="50">
        <f t="shared" ref="L19" si="189">IF(ISBLANK(I19),"",I19*0.5)</f>
        <v>21449.509677419355</v>
      </c>
      <c r="M19" s="50">
        <f t="shared" ref="M19" si="190">IFERROR(J19*0.5,"")</f>
        <v>21042.300716845879</v>
      </c>
      <c r="N19" s="50">
        <f t="shared" ref="N19" si="191">K19*0.5</f>
        <v>189380.7064516129</v>
      </c>
      <c r="O19" s="49">
        <v>0</v>
      </c>
      <c r="P19" s="50">
        <f t="shared" ref="P19" si="192">IF(ISBLANK(O19),"",Q19/$A19)</f>
        <v>817.83028673835133</v>
      </c>
      <c r="Q19" s="163">
        <f t="shared" ref="Q19" si="193">O19+Q18</f>
        <v>7360.4725806451615</v>
      </c>
      <c r="R19" s="50">
        <f t="shared" ref="R19" si="194">IF(ISBLANK(O19),"",O19*0.5)</f>
        <v>0</v>
      </c>
      <c r="S19" s="50">
        <f t="shared" ref="S19" si="195">IFERROR(P19*0.5,"")</f>
        <v>408.91514336917567</v>
      </c>
      <c r="T19" s="50">
        <f t="shared" ref="T19" si="196">Q19*0.5</f>
        <v>3680.2362903225808</v>
      </c>
      <c r="U19" s="168"/>
      <c r="V19" s="49">
        <v>173.5</v>
      </c>
      <c r="W19" s="47">
        <f t="shared" ref="W19" si="197">IF(ISBLANK(V19),"",X19/$A19)</f>
        <v>168.64444444444445</v>
      </c>
      <c r="X19" s="163">
        <f t="shared" ref="X19" si="198">V19+X18</f>
        <v>1517.8</v>
      </c>
      <c r="Y19" s="169"/>
      <c r="Z19" s="170"/>
      <c r="AA19" s="171"/>
      <c r="AB19" s="172"/>
      <c r="AC19" s="49">
        <v>320.27</v>
      </c>
      <c r="AD19" s="50">
        <f>IF(ISBLANK(AC19),"",AE19/$A19)</f>
        <v>317.83333333333326</v>
      </c>
      <c r="AE19" s="163">
        <f>AC19+AE18</f>
        <v>2860.4999999999995</v>
      </c>
      <c r="AF19" s="49">
        <v>173376</v>
      </c>
      <c r="AG19" s="50">
        <f t="shared" ref="AG19" si="199">IF(ISBLANK(AF19),"",AH19/$A19)</f>
        <v>169490.44444444444</v>
      </c>
      <c r="AH19" s="51">
        <f t="shared" ref="AH19" si="200">AF19+AH18</f>
        <v>1525414</v>
      </c>
      <c r="AI19" s="50">
        <f t="shared" ref="AI19" si="201">IF(AF19*0.1907=0,"",AF19*0.1907)</f>
        <v>33062.803200000002</v>
      </c>
      <c r="AJ19" s="50">
        <f t="shared" ref="AJ19" si="202">IFERROR(AG19*0.1907,"")</f>
        <v>32321.827755555554</v>
      </c>
      <c r="AK19" s="50">
        <f t="shared" ref="AK19" si="203">AH19*0.1907</f>
        <v>290896.4498</v>
      </c>
      <c r="AL19" s="17"/>
      <c r="AM19" s="49">
        <v>83.09</v>
      </c>
      <c r="AN19" s="47">
        <f t="shared" ref="AN19" si="204">IF(ISBLANK(AM19),"",AO19/$A19)</f>
        <v>101.29777777777778</v>
      </c>
      <c r="AO19" s="163">
        <f t="shared" ref="AO19" si="205">AM19+AO18</f>
        <v>911.68000000000006</v>
      </c>
      <c r="AP19" s="49">
        <v>143704.10365591399</v>
      </c>
      <c r="AQ19" s="50">
        <f t="shared" ref="AQ19" si="206">IF(ISBLANK(AP19),"",AR19/$A19)</f>
        <v>144099.4710633214</v>
      </c>
      <c r="AR19" s="51">
        <f t="shared" ref="AR19" si="207">AP19+AR18</f>
        <v>1296895.2395698926</v>
      </c>
      <c r="AS19" s="17"/>
      <c r="AT19" s="47">
        <f>borrador!G17/6.289</f>
        <v>618.38130068373357</v>
      </c>
      <c r="AU19" s="47">
        <f t="shared" ref="AU19" si="208">IF(ISBLANK(AT19),"",AV19/$A19)</f>
        <v>687.406759597887</v>
      </c>
      <c r="AV19" s="51">
        <f t="shared" ref="AV19" si="209">AT19+AV18</f>
        <v>6186.6608363809828</v>
      </c>
      <c r="AW19" s="2"/>
      <c r="AX19" s="51">
        <f>borrador!H17/6.289</f>
        <v>381.36746700588333</v>
      </c>
      <c r="AY19" s="51">
        <f t="shared" ref="AY19" si="210">IF(ISBLANK(AX19),"",AZ19/$A19)</f>
        <v>381.4584547976184</v>
      </c>
      <c r="AZ19" s="51">
        <f t="shared" ref="AZ19" si="211">AX19+AZ18</f>
        <v>3433.1260931785655</v>
      </c>
      <c r="BA19" s="2"/>
      <c r="BB19" s="47">
        <f>borrador!E17/6.289</f>
        <v>11.357926538400383</v>
      </c>
      <c r="BC19" s="47">
        <f t="shared" ref="BC19" si="212">IF(ISBLANK(BB19),"",BD19/$A19)</f>
        <v>11.646260666772672</v>
      </c>
      <c r="BD19" s="48">
        <f t="shared" ref="BD19" si="213">BB19+BD18</f>
        <v>104.81634600095406</v>
      </c>
      <c r="BE19" s="49">
        <f>borrador!F17*0.283*100</f>
        <v>232.9939</v>
      </c>
      <c r="BF19" s="50">
        <f t="shared" ref="BF19" si="214">IF(ISBLANK(BE19),"",BG19/A19)</f>
        <v>233.24860000000001</v>
      </c>
      <c r="BG19" s="237">
        <f t="shared" ref="BG19" si="215">BE19+BG18</f>
        <v>2099.2374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1164.4999999999998</v>
      </c>
      <c r="CO19" s="47">
        <f t="shared" si="25"/>
        <v>646.23699999999997</v>
      </c>
      <c r="CQ19" s="47">
        <f t="shared" si="26"/>
        <v>999.7487676896169</v>
      </c>
    </row>
    <row r="20" spans="1:95" ht="15" customHeight="1" thickBot="1" x14ac:dyDescent="0.4">
      <c r="A20" s="244">
        <v>10</v>
      </c>
      <c r="B20" s="49"/>
      <c r="C20" s="47"/>
      <c r="D20" s="163"/>
      <c r="E20" s="49"/>
      <c r="F20" s="50"/>
      <c r="G20" s="163"/>
      <c r="H20" s="168"/>
      <c r="I20" s="49"/>
      <c r="J20" s="50"/>
      <c r="K20" s="163"/>
      <c r="L20" s="50"/>
      <c r="M20" s="50"/>
      <c r="N20" s="50"/>
      <c r="O20" s="49"/>
      <c r="P20" s="50"/>
      <c r="Q20" s="163"/>
      <c r="R20" s="50"/>
      <c r="S20" s="50"/>
      <c r="T20" s="50"/>
      <c r="U20" s="168"/>
      <c r="V20" s="49"/>
      <c r="W20" s="47"/>
      <c r="X20" s="163"/>
      <c r="Y20" s="169"/>
      <c r="Z20" s="170"/>
      <c r="AA20" s="171"/>
      <c r="AB20" s="172"/>
      <c r="AC20" s="49"/>
      <c r="AD20" s="50"/>
      <c r="AE20" s="163"/>
      <c r="AF20" s="49"/>
      <c r="AG20" s="50"/>
      <c r="AH20" s="51"/>
      <c r="AI20" s="50"/>
      <c r="AJ20" s="50"/>
      <c r="AK20" s="50"/>
      <c r="AL20" s="17"/>
      <c r="AM20" s="49"/>
      <c r="AN20" s="47"/>
      <c r="AO20" s="163"/>
      <c r="AP20" s="49"/>
      <c r="AQ20" s="50"/>
      <c r="AR20" s="51"/>
      <c r="AS20" s="17"/>
      <c r="AT20" s="47"/>
      <c r="AU20" s="47"/>
      <c r="AV20" s="51"/>
      <c r="AW20" s="2"/>
      <c r="AX20" s="51"/>
      <c r="AY20" s="51"/>
      <c r="AZ20" s="51"/>
      <c r="BA20" s="2"/>
      <c r="BB20" s="47"/>
      <c r="BC20" s="47"/>
      <c r="BD20" s="48"/>
      <c r="BE20" s="49"/>
      <c r="BF20" s="50"/>
      <c r="BG20" s="237"/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0</v>
      </c>
      <c r="CO20" s="47">
        <f t="shared" si="25"/>
        <v>0</v>
      </c>
      <c r="CQ20" s="47">
        <f t="shared" si="26"/>
        <v>0</v>
      </c>
    </row>
    <row r="21" spans="1:95" ht="15" customHeight="1" thickBot="1" x14ac:dyDescent="0.4">
      <c r="A21" s="243">
        <v>11</v>
      </c>
      <c r="B21" s="49"/>
      <c r="C21" s="47"/>
      <c r="D21" s="163"/>
      <c r="E21" s="49"/>
      <c r="F21" s="50"/>
      <c r="G21" s="163"/>
      <c r="H21" s="168"/>
      <c r="I21" s="49"/>
      <c r="J21" s="50"/>
      <c r="K21" s="163"/>
      <c r="L21" s="50"/>
      <c r="M21" s="50"/>
      <c r="N21" s="50"/>
      <c r="O21" s="49"/>
      <c r="P21" s="50"/>
      <c r="Q21" s="163"/>
      <c r="R21" s="50"/>
      <c r="S21" s="50"/>
      <c r="T21" s="50"/>
      <c r="U21" s="168"/>
      <c r="V21" s="49"/>
      <c r="W21" s="47"/>
      <c r="X21" s="163"/>
      <c r="Y21" s="169"/>
      <c r="Z21" s="170"/>
      <c r="AA21" s="171"/>
      <c r="AB21" s="172"/>
      <c r="AC21" s="49"/>
      <c r="AD21" s="50"/>
      <c r="AE21" s="163"/>
      <c r="AF21" s="49"/>
      <c r="AG21" s="50"/>
      <c r="AH21" s="51"/>
      <c r="AI21" s="50"/>
      <c r="AJ21" s="50"/>
      <c r="AK21" s="50"/>
      <c r="AL21" s="17"/>
      <c r="AM21" s="49"/>
      <c r="AN21" s="47"/>
      <c r="AO21" s="163"/>
      <c r="AP21" s="49"/>
      <c r="AQ21" s="50"/>
      <c r="AR21" s="51"/>
      <c r="AS21" s="17"/>
      <c r="AT21" s="47"/>
      <c r="AU21" s="47"/>
      <c r="AV21" s="51"/>
      <c r="AW21" s="2"/>
      <c r="AX21" s="51"/>
      <c r="AY21" s="51"/>
      <c r="AZ21" s="51"/>
      <c r="BA21" s="2"/>
      <c r="BB21" s="47"/>
      <c r="BC21" s="47"/>
      <c r="BD21" s="48"/>
      <c r="BE21" s="49"/>
      <c r="BF21" s="50"/>
      <c r="BG21" s="237"/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0</v>
      </c>
      <c r="CO21" s="47">
        <f t="shared" si="25"/>
        <v>0</v>
      </c>
      <c r="CQ21" s="47">
        <f t="shared" si="26"/>
        <v>0</v>
      </c>
    </row>
    <row r="22" spans="1:95" ht="15" customHeight="1" thickBot="1" x14ac:dyDescent="0.4">
      <c r="A22" s="243">
        <v>12</v>
      </c>
      <c r="B22" s="49"/>
      <c r="C22" s="47"/>
      <c r="D22" s="163"/>
      <c r="E22" s="49"/>
      <c r="F22" s="50"/>
      <c r="G22" s="163"/>
      <c r="H22" s="168"/>
      <c r="I22" s="49"/>
      <c r="J22" s="50"/>
      <c r="K22" s="163"/>
      <c r="L22" s="50"/>
      <c r="M22" s="50"/>
      <c r="N22" s="50"/>
      <c r="O22" s="49"/>
      <c r="P22" s="50"/>
      <c r="Q22" s="163"/>
      <c r="R22" s="50"/>
      <c r="S22" s="50"/>
      <c r="T22" s="50"/>
      <c r="U22" s="168"/>
      <c r="V22" s="49"/>
      <c r="W22" s="47"/>
      <c r="X22" s="163"/>
      <c r="Y22" s="169"/>
      <c r="Z22" s="170"/>
      <c r="AA22" s="171"/>
      <c r="AB22" s="172"/>
      <c r="AC22" s="49"/>
      <c r="AD22" s="50"/>
      <c r="AE22" s="163"/>
      <c r="AF22" s="49"/>
      <c r="AG22" s="50"/>
      <c r="AH22" s="51"/>
      <c r="AI22" s="50"/>
      <c r="AJ22" s="50"/>
      <c r="AK22" s="50"/>
      <c r="AL22" s="17"/>
      <c r="AM22" s="49"/>
      <c r="AN22" s="47"/>
      <c r="AO22" s="163"/>
      <c r="AP22" s="49"/>
      <c r="AQ22" s="50"/>
      <c r="AR22" s="51"/>
      <c r="AS22" s="17"/>
      <c r="AT22" s="47"/>
      <c r="AU22" s="47"/>
      <c r="AV22" s="51"/>
      <c r="AW22" s="2"/>
      <c r="AX22" s="51"/>
      <c r="AY22" s="51"/>
      <c r="AZ22" s="51"/>
      <c r="BA22" s="2"/>
      <c r="BB22" s="47"/>
      <c r="BC22" s="47"/>
      <c r="BD22" s="48"/>
      <c r="BE22" s="49"/>
      <c r="BF22" s="50"/>
      <c r="BG22" s="237"/>
      <c r="BJ22" s="8"/>
      <c r="CE22" s="226"/>
      <c r="CN22" s="47">
        <f t="shared" si="24"/>
        <v>0</v>
      </c>
      <c r="CO22" s="47">
        <f t="shared" si="25"/>
        <v>0</v>
      </c>
      <c r="CQ22" s="47">
        <f t="shared" si="26"/>
        <v>0</v>
      </c>
    </row>
    <row r="23" spans="1:95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04" t="s">
        <v>117</v>
      </c>
      <c r="BJ23" s="305"/>
      <c r="BK23" s="305"/>
      <c r="BL23" s="305"/>
      <c r="BM23" s="305"/>
      <c r="BN23" s="305"/>
      <c r="BO23" s="305"/>
      <c r="BP23" s="305"/>
      <c r="BQ23" s="305"/>
      <c r="BR23" s="305"/>
      <c r="BS23" s="305"/>
      <c r="BT23" s="306"/>
      <c r="BU23" s="59"/>
      <c r="BV23" s="334" t="s">
        <v>120</v>
      </c>
      <c r="BW23" s="335"/>
      <c r="BX23" s="335"/>
      <c r="BY23" s="335"/>
      <c r="BZ23" s="335"/>
      <c r="CA23" s="335"/>
      <c r="CB23" s="336"/>
      <c r="CN23" s="47">
        <f t="shared" si="24"/>
        <v>0</v>
      </c>
      <c r="CO23" s="47">
        <f t="shared" si="25"/>
        <v>0</v>
      </c>
      <c r="CQ23" s="47">
        <f t="shared" si="26"/>
        <v>0</v>
      </c>
    </row>
    <row r="24" spans="1:95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0</v>
      </c>
      <c r="CO24" s="47">
        <f t="shared" si="25"/>
        <v>0</v>
      </c>
      <c r="CQ24" s="47">
        <f t="shared" si="26"/>
        <v>0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2"/>
      <c r="BK25" s="363"/>
      <c r="BL25" s="363"/>
      <c r="BM25" s="363"/>
      <c r="BN25" s="363"/>
      <c r="BO25" s="363"/>
      <c r="BP25" s="190"/>
      <c r="BQ25" s="364"/>
      <c r="BR25" s="365"/>
      <c r="BS25" s="366"/>
      <c r="BT25" s="69"/>
      <c r="BU25" s="15"/>
      <c r="BV25" s="325" t="s">
        <v>49</v>
      </c>
      <c r="BW25" s="326"/>
      <c r="BX25" s="326"/>
      <c r="BY25" s="326"/>
      <c r="BZ25" s="326"/>
      <c r="CA25" s="326"/>
      <c r="CB25" s="327"/>
      <c r="CN25" s="47">
        <f t="shared" si="24"/>
        <v>0</v>
      </c>
      <c r="CO25" s="47">
        <f t="shared" si="25"/>
        <v>0</v>
      </c>
      <c r="CQ25" s="47">
        <f t="shared" si="26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57" t="s">
        <v>50</v>
      </c>
      <c r="BK26" s="358"/>
      <c r="BL26" s="358"/>
      <c r="BM26" s="358"/>
      <c r="BN26" s="358"/>
      <c r="BO26" s="358"/>
      <c r="BP26" s="191"/>
      <c r="BQ26" s="359" t="s">
        <v>100</v>
      </c>
      <c r="BR26" s="360"/>
      <c r="BS26" s="361"/>
      <c r="BT26" s="70"/>
      <c r="BU26" s="15"/>
      <c r="BV26" s="328"/>
      <c r="BW26" s="329"/>
      <c r="BX26" s="329"/>
      <c r="BY26" s="329"/>
      <c r="BZ26" s="329"/>
      <c r="CA26" s="329"/>
      <c r="CB26" s="330"/>
      <c r="CN26" s="47">
        <f t="shared" si="24"/>
        <v>0</v>
      </c>
      <c r="CO26" s="47">
        <f t="shared" si="25"/>
        <v>0</v>
      </c>
      <c r="CQ26" s="47">
        <f t="shared" si="26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1"/>
      <c r="BW27" s="332"/>
      <c r="BX27" s="332"/>
      <c r="BY27" s="332"/>
      <c r="BZ27" s="332"/>
      <c r="CA27" s="332"/>
      <c r="CB27" s="333"/>
      <c r="CN27" s="47">
        <f t="shared" si="24"/>
        <v>0</v>
      </c>
      <c r="CO27" s="47">
        <f t="shared" si="25"/>
        <v>0</v>
      </c>
      <c r="CQ27" s="47">
        <f t="shared" si="26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0</v>
      </c>
      <c r="CO28" s="47">
        <f t="shared" si="25"/>
        <v>0</v>
      </c>
      <c r="CP28" s="4"/>
      <c r="CQ28" s="47">
        <f t="shared" si="26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0</v>
      </c>
      <c r="CO29" s="47">
        <f t="shared" si="25"/>
        <v>0</v>
      </c>
      <c r="CP29" s="4"/>
      <c r="CQ29" s="47">
        <f t="shared" si="26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216">BJ30-BK30</f>
        <v>-702.06992753983104</v>
      </c>
      <c r="BM30" s="253">
        <v>4737.68</v>
      </c>
      <c r="BN30" s="21">
        <v>4900.1360709150122</v>
      </c>
      <c r="BO30" s="82">
        <f t="shared" ref="BO30:BO41" si="217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218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219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220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216"/>
        <v>-895.69668771490342</v>
      </c>
      <c r="BM31" s="254">
        <v>4276.2460000000001</v>
      </c>
      <c r="BN31" s="21">
        <v>4462.7581629957967</v>
      </c>
      <c r="BO31" s="82">
        <f t="shared" si="217"/>
        <v>-186.51216299579664</v>
      </c>
      <c r="BP31" s="197"/>
      <c r="BQ31" s="254">
        <v>787.85350000000005</v>
      </c>
      <c r="BR31" s="21">
        <v>1583.6143697070756</v>
      </c>
      <c r="BS31" s="220">
        <f t="shared" si="218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219"/>
        <v>-793.90235442160042</v>
      </c>
      <c r="BY31" s="207"/>
      <c r="BZ31" s="83">
        <v>7179.7383</v>
      </c>
      <c r="CA31" s="109">
        <v>12012.914276065794</v>
      </c>
      <c r="CB31" s="215">
        <f t="shared" si="220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216"/>
        <v>-773.64745324472278</v>
      </c>
      <c r="BM32" s="254">
        <v>3369.9969999999998</v>
      </c>
      <c r="BN32" s="21">
        <v>4980.4230613322788</v>
      </c>
      <c r="BO32" s="82">
        <f t="shared" si="217"/>
        <v>-1610.426061332279</v>
      </c>
      <c r="BP32" s="197"/>
      <c r="BQ32" s="254">
        <v>909.17</v>
      </c>
      <c r="BR32" s="21">
        <v>1693.1915254073704</v>
      </c>
      <c r="BS32" s="220">
        <f t="shared" si="218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219"/>
        <v>-802.61775792909475</v>
      </c>
      <c r="BY32" s="207"/>
      <c r="BZ32" s="83">
        <v>7868</v>
      </c>
      <c r="CA32" s="109">
        <v>12456.896493386255</v>
      </c>
      <c r="CB32" s="215">
        <f t="shared" si="220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216"/>
        <v>-994.82366536048903</v>
      </c>
      <c r="BM33" s="254">
        <v>4679.8609999999999</v>
      </c>
      <c r="BN33" s="21">
        <v>4992.321976957579</v>
      </c>
      <c r="BO33" s="82">
        <f t="shared" si="217"/>
        <v>-312.46097695757908</v>
      </c>
      <c r="BP33" s="197"/>
      <c r="BQ33" s="254">
        <v>834.04312419354801</v>
      </c>
      <c r="BR33" s="21">
        <v>1971.3672978400978</v>
      </c>
      <c r="BS33" s="220">
        <f t="shared" si="218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219"/>
        <v>-910.91331534656842</v>
      </c>
      <c r="BY33" s="207"/>
      <c r="BZ33" s="83">
        <v>7468.5398000000005</v>
      </c>
      <c r="CA33" s="107">
        <v>14101.986661586783</v>
      </c>
      <c r="CB33" s="215">
        <f t="shared" si="220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216"/>
        <v>-1437.1912953178817</v>
      </c>
      <c r="BM34" s="254">
        <v>4645.9750000000004</v>
      </c>
      <c r="BN34" s="21">
        <v>5444.6415661926649</v>
      </c>
      <c r="BO34" s="82">
        <f t="shared" si="217"/>
        <v>-798.6665661926645</v>
      </c>
      <c r="BP34" s="197"/>
      <c r="BQ34" s="254">
        <v>810.53499999999997</v>
      </c>
      <c r="BR34" s="21">
        <v>1965.1262146158649</v>
      </c>
      <c r="BS34" s="220">
        <f t="shared" si="218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219"/>
        <v>-925.82655047140929</v>
      </c>
      <c r="BY34" s="207"/>
      <c r="BZ34" s="83">
        <v>7626.2873494691385</v>
      </c>
      <c r="CA34" s="107">
        <v>14314.411886949427</v>
      </c>
      <c r="CB34" s="215">
        <f t="shared" si="220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216"/>
        <v>-1950.2264591195744</v>
      </c>
      <c r="BM35" s="270">
        <v>4361.0186999999996</v>
      </c>
      <c r="BN35" s="21">
        <v>5572.7632000577723</v>
      </c>
      <c r="BO35" s="82">
        <f t="shared" si="217"/>
        <v>-1211.7445000577727</v>
      </c>
      <c r="BP35" s="197"/>
      <c r="BQ35" s="254">
        <v>754.316175053763</v>
      </c>
      <c r="BR35" s="21">
        <v>1835.1057112562673</v>
      </c>
      <c r="BS35" s="220">
        <f t="shared" si="218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219"/>
        <v>-1028.3283624129731</v>
      </c>
      <c r="BY35" s="207"/>
      <c r="BZ35" s="83">
        <v>7234.2440999999981</v>
      </c>
      <c r="CA35" s="107">
        <v>16098.577615919468</v>
      </c>
      <c r="CB35" s="215">
        <f t="shared" si="220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216"/>
        <v>-2049.4878973264294</v>
      </c>
      <c r="BM36" s="254">
        <v>4556.8670000000002</v>
      </c>
      <c r="BN36" s="21">
        <v>5973.8421106670085</v>
      </c>
      <c r="BO36" s="82">
        <f t="shared" si="217"/>
        <v>-1416.9751106670083</v>
      </c>
      <c r="BP36" s="197"/>
      <c r="BQ36" s="254">
        <v>740.61</v>
      </c>
      <c r="BR36" s="21">
        <v>1830.3720490908759</v>
      </c>
      <c r="BS36" s="220">
        <f t="shared" si="218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219"/>
        <v>-1070.9963184567316</v>
      </c>
      <c r="BY36" s="207"/>
      <c r="BZ36" s="83">
        <v>5672.9896999999983</v>
      </c>
      <c r="CA36" s="107">
        <v>16382.86827351331</v>
      </c>
      <c r="CB36" s="215">
        <f t="shared" si="220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216"/>
        <v>-1697.2301848722218</v>
      </c>
      <c r="BM37" s="254">
        <v>5131.8670000000002</v>
      </c>
      <c r="BN37" s="21">
        <v>6052.2746939036369</v>
      </c>
      <c r="BO37" s="82">
        <f t="shared" si="217"/>
        <v>-920.40769390363675</v>
      </c>
      <c r="BP37" s="197"/>
      <c r="BQ37" s="254">
        <v>681.10299999999995</v>
      </c>
      <c r="BR37" s="21">
        <v>1767.2672236712367</v>
      </c>
      <c r="BS37" s="220">
        <f t="shared" si="218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219"/>
        <v>-932.25788515262968</v>
      </c>
      <c r="BY37" s="207"/>
      <c r="BZ37" s="83">
        <v>7346.8215</v>
      </c>
      <c r="CA37" s="107">
        <v>16128.697029100895</v>
      </c>
      <c r="CB37" s="215">
        <f t="shared" si="220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216"/>
        <v>-10779.263002463777</v>
      </c>
      <c r="BM38" s="254"/>
      <c r="BN38" s="21">
        <v>5872.3145003282016</v>
      </c>
      <c r="BO38" s="82">
        <f t="shared" si="217"/>
        <v>-5872.3145003282016</v>
      </c>
      <c r="BP38" s="197"/>
      <c r="BQ38" s="254"/>
      <c r="BR38" s="21">
        <v>1651.7637108019353</v>
      </c>
      <c r="BS38" s="220">
        <f t="shared" si="218"/>
        <v>-1651.7637108019353</v>
      </c>
      <c r="BT38" s="5"/>
      <c r="BU38" s="15"/>
      <c r="BV38" s="214"/>
      <c r="BW38" s="107">
        <v>1208.7646526683636</v>
      </c>
      <c r="BX38" s="84">
        <f t="shared" si="219"/>
        <v>-1208.7646526683636</v>
      </c>
      <c r="BY38" s="207"/>
      <c r="BZ38" s="83"/>
      <c r="CA38" s="107">
        <v>15277.645896647065</v>
      </c>
      <c r="CB38" s="215">
        <f t="shared" si="220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216"/>
        <v>-11157.159529517237</v>
      </c>
      <c r="BM39" s="254"/>
      <c r="BN39" s="21">
        <v>6087.579337493291</v>
      </c>
      <c r="BO39" s="82">
        <f t="shared" si="217"/>
        <v>-6087.579337493291</v>
      </c>
      <c r="BP39" s="197"/>
      <c r="BQ39" s="254"/>
      <c r="BR39" s="21">
        <v>2795.5735691705136</v>
      </c>
      <c r="BS39" s="220">
        <f t="shared" si="218"/>
        <v>-2795.5735691705136</v>
      </c>
      <c r="BT39" s="5"/>
      <c r="BU39" s="15"/>
      <c r="BV39" s="214"/>
      <c r="BW39" s="107">
        <v>1215.1479933416113</v>
      </c>
      <c r="BX39" s="84">
        <f t="shared" si="219"/>
        <v>-1215.1479933416113</v>
      </c>
      <c r="BY39" s="207"/>
      <c r="BZ39" s="83"/>
      <c r="CA39" s="107">
        <v>15450.20609576125</v>
      </c>
      <c r="CB39" s="215">
        <f t="shared" si="220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216"/>
        <v>-10743.073388846915</v>
      </c>
      <c r="BM40" s="254"/>
      <c r="BN40" s="21">
        <v>5832.3583361673891</v>
      </c>
      <c r="BO40" s="82">
        <f t="shared" si="217"/>
        <v>-5832.3583361673891</v>
      </c>
      <c r="BP40" s="197"/>
      <c r="BQ40" s="254"/>
      <c r="BR40" s="21">
        <v>2603.1652017662027</v>
      </c>
      <c r="BS40" s="220">
        <f t="shared" si="218"/>
        <v>-2603.1652017662027</v>
      </c>
      <c r="BT40" s="5"/>
      <c r="BU40" s="15"/>
      <c r="BV40" s="214"/>
      <c r="BW40" s="107">
        <v>1153.3893710620828</v>
      </c>
      <c r="BX40" s="84">
        <f t="shared" si="219"/>
        <v>-1153.3893710620828</v>
      </c>
      <c r="BY40" s="207"/>
      <c r="BZ40" s="83"/>
      <c r="CA40" s="107">
        <v>14780.364315283223</v>
      </c>
      <c r="CB40" s="215">
        <f t="shared" si="220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216"/>
        <v>-11004.303480979688</v>
      </c>
      <c r="BM41" s="254"/>
      <c r="BN41" s="21">
        <v>5961.3589319686052</v>
      </c>
      <c r="BO41" s="82">
        <f t="shared" si="217"/>
        <v>-5961.3589319686052</v>
      </c>
      <c r="BP41" s="197"/>
      <c r="BQ41" s="254"/>
      <c r="BR41" s="21">
        <v>2589.4017939279993</v>
      </c>
      <c r="BS41" s="220">
        <f t="shared" si="218"/>
        <v>-2589.4017939279993</v>
      </c>
      <c r="BT41" s="5"/>
      <c r="BU41" s="15"/>
      <c r="BV41" s="214"/>
      <c r="BW41" s="107">
        <v>1164.8762045276405</v>
      </c>
      <c r="BX41" s="84">
        <f t="shared" si="219"/>
        <v>-1164.8762045276405</v>
      </c>
      <c r="BY41" s="207"/>
      <c r="BZ41" s="83"/>
      <c r="CA41" s="107">
        <v>15031.252261225651</v>
      </c>
      <c r="CB41" s="215">
        <f t="shared" si="220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6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1"/>
      <c r="W42" s="402"/>
      <c r="X42" s="402"/>
      <c r="Y42" s="23"/>
      <c r="Z42" s="23"/>
      <c r="AA42" s="23"/>
      <c r="AB42" s="23"/>
      <c r="AC42" s="396"/>
      <c r="AD42" s="403"/>
      <c r="AE42" s="403"/>
      <c r="AF42" s="403"/>
      <c r="AG42" s="403"/>
      <c r="AH42" s="403"/>
      <c r="AI42" s="403"/>
      <c r="AJ42" s="403"/>
      <c r="AK42" s="403"/>
      <c r="AL42" s="23"/>
      <c r="AM42" s="396"/>
      <c r="AN42" s="369"/>
      <c r="AO42" s="369"/>
      <c r="AP42" s="369"/>
      <c r="AQ42" s="369"/>
      <c r="AR42" s="369"/>
      <c r="AS42" s="23"/>
      <c r="AT42" s="401"/>
      <c r="AU42" s="402"/>
      <c r="AV42" s="402"/>
      <c r="AW42" s="23"/>
      <c r="AX42" s="401"/>
      <c r="AY42" s="402"/>
      <c r="AZ42" s="402"/>
      <c r="BA42" s="23"/>
      <c r="BB42" s="396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2"/>
      <c r="W43" s="402"/>
      <c r="X43" s="402"/>
      <c r="Y43" s="23"/>
      <c r="Z43" s="23"/>
      <c r="AA43" s="23"/>
      <c r="AB43" s="23"/>
      <c r="AC43" s="403"/>
      <c r="AD43" s="403"/>
      <c r="AE43" s="403"/>
      <c r="AF43" s="403"/>
      <c r="AG43" s="403"/>
      <c r="AH43" s="403"/>
      <c r="AI43" s="403"/>
      <c r="AJ43" s="403"/>
      <c r="AK43" s="403"/>
      <c r="AL43" s="23"/>
      <c r="AM43" s="369"/>
      <c r="AN43" s="369"/>
      <c r="AO43" s="369"/>
      <c r="AP43" s="369"/>
      <c r="AQ43" s="369"/>
      <c r="AR43" s="369"/>
      <c r="AS43" s="23"/>
      <c r="AT43" s="402"/>
      <c r="AU43" s="402"/>
      <c r="AV43" s="402"/>
      <c r="AW43" s="23"/>
      <c r="AX43" s="402"/>
      <c r="AY43" s="402"/>
      <c r="AZ43" s="402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2"/>
      <c r="W44" s="402"/>
      <c r="X44" s="402"/>
      <c r="Y44" s="23"/>
      <c r="Z44" s="23"/>
      <c r="AA44" s="23"/>
      <c r="AB44" s="23"/>
      <c r="AC44" s="403"/>
      <c r="AD44" s="403"/>
      <c r="AE44" s="403"/>
      <c r="AF44" s="403"/>
      <c r="AG44" s="403"/>
      <c r="AH44" s="403"/>
      <c r="AI44" s="403"/>
      <c r="AJ44" s="403"/>
      <c r="AK44" s="403"/>
      <c r="AL44" s="23"/>
      <c r="AM44" s="369"/>
      <c r="AN44" s="369"/>
      <c r="AO44" s="369"/>
      <c r="AP44" s="369"/>
      <c r="AQ44" s="369"/>
      <c r="AR44" s="369"/>
      <c r="AS44" s="23"/>
      <c r="AT44" s="402"/>
      <c r="AU44" s="402"/>
      <c r="AV44" s="402"/>
      <c r="AW44" s="23"/>
      <c r="AX44" s="402"/>
      <c r="AY44" s="402"/>
      <c r="AZ44" s="402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2"/>
      <c r="W45" s="402"/>
      <c r="X45" s="402"/>
      <c r="Y45" s="23"/>
      <c r="Z45" s="23"/>
      <c r="AA45" s="23"/>
      <c r="AB45" s="23"/>
      <c r="AC45" s="404"/>
      <c r="AD45" s="405"/>
      <c r="AE45" s="405"/>
      <c r="AF45" s="405"/>
      <c r="AG45" s="405"/>
      <c r="AH45" s="405"/>
      <c r="AI45" s="405"/>
      <c r="AJ45" s="405"/>
      <c r="AK45" s="405"/>
      <c r="AL45" s="23"/>
      <c r="AM45" s="23"/>
      <c r="AN45" s="23"/>
      <c r="AO45" s="23"/>
      <c r="AP45" s="23"/>
      <c r="AQ45" s="23"/>
      <c r="AR45" s="23"/>
      <c r="AS45" s="23"/>
      <c r="AT45" s="402"/>
      <c r="AU45" s="402"/>
      <c r="AV45" s="402"/>
      <c r="AW45" s="23"/>
      <c r="AX45" s="402"/>
      <c r="AY45" s="402"/>
      <c r="AZ45" s="40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5"/>
      <c r="AD46" s="405"/>
      <c r="AE46" s="405"/>
      <c r="AF46" s="405"/>
      <c r="AG46" s="405"/>
      <c r="AH46" s="405"/>
      <c r="AI46" s="405"/>
      <c r="AJ46" s="405"/>
      <c r="AK46" s="40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5"/>
      <c r="AD47" s="405"/>
      <c r="AE47" s="405"/>
      <c r="AF47" s="405"/>
      <c r="AG47" s="405"/>
      <c r="AH47" s="405"/>
      <c r="AI47" s="405"/>
      <c r="AJ47" s="405"/>
      <c r="AK47" s="40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4" t="s">
        <v>118</v>
      </c>
      <c r="BJ47" s="305"/>
      <c r="BK47" s="305"/>
      <c r="BL47" s="305"/>
      <c r="BM47" s="305"/>
      <c r="BN47" s="305"/>
      <c r="BO47" s="305"/>
      <c r="BP47" s="305"/>
      <c r="BQ47" s="305"/>
      <c r="BR47" s="305"/>
      <c r="BS47" s="305"/>
      <c r="BT47" s="30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49"/>
      <c r="BK49" s="350"/>
      <c r="BL49" s="350"/>
      <c r="BM49" s="350"/>
      <c r="BN49" s="350"/>
      <c r="BO49" s="351"/>
      <c r="BP49" s="60"/>
      <c r="BQ49" s="355"/>
      <c r="BR49" s="355"/>
      <c r="BS49" s="355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2" t="s">
        <v>52</v>
      </c>
      <c r="BK50" s="353"/>
      <c r="BL50" s="353"/>
      <c r="BM50" s="353"/>
      <c r="BN50" s="353"/>
      <c r="BO50" s="354"/>
      <c r="BP50" s="60"/>
      <c r="BQ50" s="356"/>
      <c r="BR50" s="356"/>
      <c r="BS50" s="356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221">BJ54-BK54</f>
        <v>-709.00054269733346</v>
      </c>
      <c r="BM54" s="253">
        <v>3323.3180000000002</v>
      </c>
      <c r="BN54" s="21">
        <v>3352.8927140551687</v>
      </c>
      <c r="BO54" s="220">
        <f t="shared" ref="BO54:BO65" si="222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221"/>
        <v>-697.95352329832804</v>
      </c>
      <c r="BM55" s="253">
        <v>2996.2914576344101</v>
      </c>
      <c r="BN55" s="21">
        <v>3103.0593240260428</v>
      </c>
      <c r="BO55" s="220">
        <f t="shared" si="222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221"/>
        <v>-750.13806617421142</v>
      </c>
      <c r="BM56" s="253">
        <v>3369.9969999999998</v>
      </c>
      <c r="BN56" s="21">
        <v>3503.9933612680038</v>
      </c>
      <c r="BO56" s="220">
        <f t="shared" si="222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221"/>
        <v>-804.14868121166728</v>
      </c>
      <c r="BM57" s="254">
        <v>3411.3465376344102</v>
      </c>
      <c r="BN57" s="21">
        <v>3307.1620041619899</v>
      </c>
      <c r="BO57" s="220">
        <f t="shared" si="222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221"/>
        <v>-461.44507263164815</v>
      </c>
      <c r="BM58" s="254">
        <v>4970.3708010752698</v>
      </c>
      <c r="BN58" s="21">
        <v>3325.1405241232474</v>
      </c>
      <c r="BO58" s="220">
        <f t="shared" si="222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221"/>
        <v>-642.36619518203088</v>
      </c>
      <c r="BM59" s="270">
        <v>4421.1381332258097</v>
      </c>
      <c r="BN59" s="21">
        <v>3129.7852570267542</v>
      </c>
      <c r="BO59" s="220">
        <f t="shared" si="222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221"/>
        <v>-497.6951433553636</v>
      </c>
      <c r="BM60" s="254">
        <v>4697.0290000000005</v>
      </c>
      <c r="BN60" s="21">
        <v>3147.5039614155517</v>
      </c>
      <c r="BO60" s="220">
        <f t="shared" si="222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221"/>
        <v>-728.02620014140803</v>
      </c>
      <c r="BM61" s="254">
        <v>4532.442</v>
      </c>
      <c r="BN61" s="21">
        <v>3062.6357872950184</v>
      </c>
      <c r="BO61" s="220">
        <f t="shared" si="222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221"/>
        <v>-4885.6218678638943</v>
      </c>
      <c r="BM62" s="254"/>
      <c r="BN62" s="21">
        <v>3157.1791464073208</v>
      </c>
      <c r="BO62" s="220">
        <f t="shared" si="222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221"/>
        <v>-6364.0145735796496</v>
      </c>
      <c r="BM63" s="254"/>
      <c r="BN63" s="21">
        <v>3635.166438605439</v>
      </c>
      <c r="BO63" s="220">
        <f t="shared" si="222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221"/>
        <v>-6442.0657546335988</v>
      </c>
      <c r="BM64" s="254"/>
      <c r="BN64" s="21">
        <v>3592.3211179648733</v>
      </c>
      <c r="BO64" s="220">
        <f t="shared" si="222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221"/>
        <v>-6359.5018162868801</v>
      </c>
      <c r="BM65" s="254"/>
      <c r="BN65" s="21">
        <v>3604.9264366143657</v>
      </c>
      <c r="BO65" s="220">
        <f t="shared" si="222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628.16999999999996</v>
      </c>
      <c r="C10" s="126" t="s">
        <v>65</v>
      </c>
      <c r="D10" s="126">
        <f>Prodiarias!V18</f>
        <v>173.7</v>
      </c>
      <c r="E10" s="126">
        <f>Prodiarias!AC18</f>
        <v>317.85000000000002</v>
      </c>
      <c r="F10" s="126">
        <f>Prodiarias!AM18</f>
        <v>90.85</v>
      </c>
      <c r="G10" s="126">
        <f>Prodiarias!AT18</f>
        <v>699.50230561297508</v>
      </c>
      <c r="H10" s="126">
        <f>Prodiarias!AX18</f>
        <v>381.51216409604069</v>
      </c>
      <c r="I10" s="126">
        <f>Prodiarias!BB18</f>
        <v>11.499443472730164</v>
      </c>
      <c r="J10" s="126">
        <f t="shared" si="11"/>
        <v>2303.0839131817456</v>
      </c>
      <c r="K10" s="242">
        <f t="shared" si="12"/>
        <v>14463.366974781364</v>
      </c>
      <c r="N10" s="125">
        <v>8</v>
      </c>
      <c r="O10" s="126">
        <f t="shared" si="9"/>
        <v>502.536</v>
      </c>
      <c r="P10" s="126" t="s">
        <v>65</v>
      </c>
      <c r="Q10" s="126">
        <f t="shared" si="0"/>
        <v>173.7</v>
      </c>
      <c r="R10" s="126">
        <f t="shared" si="1"/>
        <v>254.28000000000003</v>
      </c>
      <c r="S10" s="126">
        <f t="shared" si="2"/>
        <v>72.679999999999993</v>
      </c>
      <c r="T10" s="126">
        <f t="shared" si="3"/>
        <v>699.50230561297508</v>
      </c>
      <c r="U10" s="126">
        <f t="shared" si="4"/>
        <v>381.51216409604069</v>
      </c>
      <c r="V10" s="127">
        <f t="shared" si="5"/>
        <v>4.0248052154555571</v>
      </c>
      <c r="W10" s="128">
        <f t="shared" si="6"/>
        <v>2088.2352749244715</v>
      </c>
      <c r="X10" s="138">
        <f t="shared" si="10"/>
        <v>13114.117526525681</v>
      </c>
    </row>
    <row r="11" spans="1:24" ht="14.15" customHeight="1" x14ac:dyDescent="0.2">
      <c r="A11" s="135">
        <v>9</v>
      </c>
      <c r="B11" s="126">
        <f>Prodiarias!B19</f>
        <v>587.64</v>
      </c>
      <c r="C11" s="126" t="s">
        <v>65</v>
      </c>
      <c r="D11" s="126">
        <f>Prodiarias!V19</f>
        <v>173.5</v>
      </c>
      <c r="E11" s="126">
        <f>Prodiarias!AC19</f>
        <v>320.27</v>
      </c>
      <c r="F11" s="126">
        <f>Prodiarias!AM19</f>
        <v>83.09</v>
      </c>
      <c r="G11" s="126">
        <f>Prodiarias!AT19</f>
        <v>618.38130068373357</v>
      </c>
      <c r="H11" s="126">
        <f>Prodiarias!AX19</f>
        <v>381.36746700588333</v>
      </c>
      <c r="I11" s="126">
        <f>Prodiarias!BB19</f>
        <v>11.357926538400383</v>
      </c>
      <c r="J11" s="126">
        <f t="shared" si="11"/>
        <v>2175.6066942280172</v>
      </c>
      <c r="K11" s="242">
        <f t="shared" si="12"/>
        <v>13662.810039751948</v>
      </c>
      <c r="N11" s="125">
        <v>9</v>
      </c>
      <c r="O11" s="126">
        <f t="shared" si="9"/>
        <v>470.11200000000002</v>
      </c>
      <c r="P11" s="126" t="s">
        <v>65</v>
      </c>
      <c r="Q11" s="126">
        <f t="shared" si="0"/>
        <v>173.5</v>
      </c>
      <c r="R11" s="126">
        <f t="shared" si="1"/>
        <v>256.21600000000001</v>
      </c>
      <c r="S11" s="126">
        <f t="shared" si="2"/>
        <v>66.472000000000008</v>
      </c>
      <c r="T11" s="126">
        <f t="shared" si="3"/>
        <v>618.38130068373357</v>
      </c>
      <c r="U11" s="126">
        <f t="shared" si="4"/>
        <v>381.36746700588333</v>
      </c>
      <c r="V11" s="127">
        <f t="shared" si="5"/>
        <v>3.9752742884401338</v>
      </c>
      <c r="W11" s="128">
        <f t="shared" si="6"/>
        <v>1970.0240419780573</v>
      </c>
      <c r="X11" s="138">
        <f t="shared" si="10"/>
        <v>12371.7509836222</v>
      </c>
    </row>
    <row r="12" spans="1:24" ht="14.15" customHeight="1" x14ac:dyDescent="0.2">
      <c r="A12" s="135">
        <v>10</v>
      </c>
      <c r="B12" s="126">
        <f>Prodiarias!B20</f>
        <v>0</v>
      </c>
      <c r="C12" s="126" t="s">
        <v>65</v>
      </c>
      <c r="D12" s="126">
        <f>Prodiarias!V20</f>
        <v>0</v>
      </c>
      <c r="E12" s="126">
        <f>Prodiarias!AC20</f>
        <v>0</v>
      </c>
      <c r="F12" s="126">
        <f>Prodiarias!AM20</f>
        <v>0</v>
      </c>
      <c r="G12" s="126">
        <f>Prodiarias!AT20</f>
        <v>0</v>
      </c>
      <c r="H12" s="126">
        <f>Prodiarias!AX20</f>
        <v>0</v>
      </c>
      <c r="I12" s="126">
        <f>Prodiarias!BB20</f>
        <v>0</v>
      </c>
      <c r="J12" s="126">
        <f t="shared" si="11"/>
        <v>0</v>
      </c>
      <c r="K12" s="242">
        <f t="shared" si="12"/>
        <v>0</v>
      </c>
      <c r="N12" s="125">
        <v>10</v>
      </c>
      <c r="O12" s="126">
        <f t="shared" si="9"/>
        <v>0</v>
      </c>
      <c r="P12" s="126" t="s">
        <v>65</v>
      </c>
      <c r="Q12" s="126">
        <f t="shared" si="0"/>
        <v>0</v>
      </c>
      <c r="R12" s="126">
        <f t="shared" si="1"/>
        <v>0</v>
      </c>
      <c r="S12" s="126">
        <f t="shared" si="2"/>
        <v>0</v>
      </c>
      <c r="T12" s="126">
        <f t="shared" si="3"/>
        <v>0</v>
      </c>
      <c r="U12" s="126">
        <f t="shared" si="4"/>
        <v>0</v>
      </c>
      <c r="V12" s="127">
        <f t="shared" si="5"/>
        <v>0</v>
      </c>
      <c r="W12" s="128">
        <f t="shared" si="6"/>
        <v>0</v>
      </c>
      <c r="X12" s="138">
        <f t="shared" si="10"/>
        <v>0</v>
      </c>
    </row>
    <row r="13" spans="1:24" ht="14.15" customHeight="1" x14ac:dyDescent="0.2">
      <c r="A13" s="135">
        <v>11</v>
      </c>
      <c r="B13" s="126">
        <f>Prodiarias!B21</f>
        <v>0</v>
      </c>
      <c r="C13" s="126" t="s">
        <v>65</v>
      </c>
      <c r="D13" s="126">
        <f>Prodiarias!V21</f>
        <v>0</v>
      </c>
      <c r="E13" s="126">
        <f>Prodiarias!AC21</f>
        <v>0</v>
      </c>
      <c r="F13" s="126">
        <f>Prodiarias!AM21</f>
        <v>0</v>
      </c>
      <c r="G13" s="126">
        <f>Prodiarias!AT21</f>
        <v>0</v>
      </c>
      <c r="H13" s="126">
        <f>Prodiarias!AX21</f>
        <v>0</v>
      </c>
      <c r="I13" s="126">
        <f>Prodiarias!BB21</f>
        <v>0</v>
      </c>
      <c r="J13" s="126">
        <f t="shared" si="11"/>
        <v>0</v>
      </c>
      <c r="K13" s="242">
        <f t="shared" si="12"/>
        <v>0</v>
      </c>
      <c r="N13" s="125">
        <v>11</v>
      </c>
      <c r="O13" s="126">
        <f t="shared" si="9"/>
        <v>0</v>
      </c>
      <c r="P13" s="126" t="s">
        <v>65</v>
      </c>
      <c r="Q13" s="126">
        <f t="shared" si="0"/>
        <v>0</v>
      </c>
      <c r="R13" s="126">
        <f t="shared" si="1"/>
        <v>0</v>
      </c>
      <c r="S13" s="126">
        <f t="shared" si="2"/>
        <v>0</v>
      </c>
      <c r="T13" s="126">
        <f t="shared" si="3"/>
        <v>0</v>
      </c>
      <c r="U13" s="126">
        <f t="shared" si="4"/>
        <v>0</v>
      </c>
      <c r="V13" s="127">
        <f t="shared" si="5"/>
        <v>0</v>
      </c>
      <c r="W13" s="128">
        <f t="shared" si="6"/>
        <v>0</v>
      </c>
      <c r="X13" s="138">
        <f t="shared" si="10"/>
        <v>0</v>
      </c>
    </row>
    <row r="14" spans="1:24" ht="14.15" customHeight="1" x14ac:dyDescent="0.2">
      <c r="A14" s="135">
        <v>12</v>
      </c>
      <c r="B14" s="126">
        <f>Prodiarias!B22</f>
        <v>0</v>
      </c>
      <c r="C14" s="126" t="s">
        <v>65</v>
      </c>
      <c r="D14" s="126">
        <f>Prodiarias!V22</f>
        <v>0</v>
      </c>
      <c r="E14" s="126">
        <f>Prodiarias!AC22</f>
        <v>0</v>
      </c>
      <c r="F14" s="126">
        <f>Prodiarias!AM22</f>
        <v>0</v>
      </c>
      <c r="G14" s="126">
        <f>Prodiarias!AT22</f>
        <v>0</v>
      </c>
      <c r="H14" s="126">
        <f>Prodiarias!AX22</f>
        <v>0</v>
      </c>
      <c r="I14" s="126">
        <f>Prodiarias!BB22</f>
        <v>0</v>
      </c>
      <c r="J14" s="126">
        <f t="shared" si="11"/>
        <v>0</v>
      </c>
      <c r="K14" s="242">
        <f t="shared" si="12"/>
        <v>0</v>
      </c>
      <c r="N14" s="125">
        <v>12</v>
      </c>
      <c r="O14" s="126">
        <f t="shared" si="9"/>
        <v>0</v>
      </c>
      <c r="P14" s="126" t="s">
        <v>65</v>
      </c>
      <c r="Q14" s="126">
        <f t="shared" si="0"/>
        <v>0</v>
      </c>
      <c r="R14" s="126">
        <f t="shared" si="1"/>
        <v>0</v>
      </c>
      <c r="S14" s="126">
        <f t="shared" si="2"/>
        <v>0</v>
      </c>
      <c r="T14" s="126">
        <f t="shared" si="3"/>
        <v>0</v>
      </c>
      <c r="U14" s="126">
        <f t="shared" si="4"/>
        <v>0</v>
      </c>
      <c r="V14" s="127">
        <f t="shared" si="5"/>
        <v>0</v>
      </c>
      <c r="W14" s="128">
        <f t="shared" si="6"/>
        <v>0</v>
      </c>
      <c r="X14" s="138">
        <f t="shared" si="10"/>
        <v>0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170.12299999999999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894.29299999999989</v>
      </c>
      <c r="K40" s="129">
        <f t="shared" si="18"/>
        <v>31.600737447999997</v>
      </c>
      <c r="L40" s="139">
        <f>J40/1000*6289</f>
        <v>5624.2086769999996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53.963015599999991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527.90749237419357</v>
      </c>
      <c r="X40" s="129">
        <f t="shared" si="21"/>
        <v>18.654139150534501</v>
      </c>
      <c r="Y40" s="139">
        <f t="shared" si="22"/>
        <v>3320.0102195413033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169.85400000000001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887.36850000000004</v>
      </c>
      <c r="K41" s="129">
        <f t="shared" si="18"/>
        <v>31.356053316000001</v>
      </c>
      <c r="L41" s="139">
        <f t="shared" ref="L41:L49" si="23">J41/1000*6289</f>
        <v>5580.6604964999997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53.877688800000001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522.5553738000001</v>
      </c>
      <c r="X41" s="129">
        <f t="shared" si="21"/>
        <v>18.465016688596801</v>
      </c>
      <c r="Y41" s="139">
        <f t="shared" si="22"/>
        <v>3286.3507458282002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170.10400000000001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873.95069999999987</v>
      </c>
      <c r="K42" s="129">
        <f t="shared" si="18"/>
        <v>30.881921935199994</v>
      </c>
      <c r="L42" s="139">
        <f t="shared" si="23"/>
        <v>5496.2759522999995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53.956988799999998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511.02434170322579</v>
      </c>
      <c r="X42" s="129">
        <f t="shared" si="21"/>
        <v>18.057556138425184</v>
      </c>
      <c r="Y42" s="139">
        <f t="shared" si="22"/>
        <v>3213.8320849715869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166.84100000000001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881.43054838709668</v>
      </c>
      <c r="K43" s="129">
        <f t="shared" si="18"/>
        <v>31.146229857806446</v>
      </c>
      <c r="L43" s="139">
        <f t="shared" si="23"/>
        <v>5543.3167188064508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52.921965200000002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520.00104890967737</v>
      </c>
      <c r="X43" s="129">
        <f t="shared" si="21"/>
        <v>18.374757064272359</v>
      </c>
      <c r="Y43" s="139">
        <f t="shared" si="22"/>
        <v>3270.2865965929609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163.57599999999999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871.23109999999997</v>
      </c>
      <c r="K44" s="129">
        <f t="shared" si="18"/>
        <v>30.785822149599998</v>
      </c>
      <c r="L44" s="139">
        <f t="shared" si="23"/>
        <v>5479.1723878999992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51.886307199999997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513.23954219999996</v>
      </c>
      <c r="X44" s="129">
        <f t="shared" si="21"/>
        <v>18.135832463179199</v>
      </c>
      <c r="Y44" s="139">
        <f t="shared" si="22"/>
        <v>3227.7634808958001</v>
      </c>
    </row>
    <row r="45" spans="1:27" x14ac:dyDescent="0.2">
      <c r="A45" s="125">
        <v>8</v>
      </c>
      <c r="B45" s="126">
        <f>Prodiarias!E18/1000</f>
        <v>325.76310967741938</v>
      </c>
      <c r="C45" s="126">
        <f>Prodiarias!O18/1000</f>
        <v>0</v>
      </c>
      <c r="D45" s="126" t="s">
        <v>65</v>
      </c>
      <c r="E45" s="126">
        <f>Prodiarias!AF18/1000</f>
        <v>172.375</v>
      </c>
      <c r="F45" s="126">
        <f>Prodiarias!AP18/1000</f>
        <v>142.80589032258064</v>
      </c>
      <c r="G45" s="126" t="s">
        <v>65</v>
      </c>
      <c r="H45" s="126" t="s">
        <v>65</v>
      </c>
      <c r="I45" s="126">
        <f>Prodiarias!BE18</f>
        <v>232.88069999999993</v>
      </c>
      <c r="J45" s="126">
        <f t="shared" si="17"/>
        <v>873.82469999999989</v>
      </c>
      <c r="K45" s="129">
        <f t="shared" si="18"/>
        <v>30.877469599199994</v>
      </c>
      <c r="L45" s="139">
        <f t="shared" si="23"/>
        <v>5495.4835382999991</v>
      </c>
      <c r="N45" s="125">
        <v>8</v>
      </c>
      <c r="O45" s="126">
        <f t="shared" si="19"/>
        <v>260.61048774193551</v>
      </c>
      <c r="P45" s="126">
        <f t="shared" si="20"/>
        <v>0</v>
      </c>
      <c r="Q45" s="126" t="s">
        <v>65</v>
      </c>
      <c r="R45" s="126">
        <f t="shared" si="13"/>
        <v>54.677349999999997</v>
      </c>
      <c r="S45" s="126">
        <f t="shared" si="14"/>
        <v>114.24471225806451</v>
      </c>
      <c r="T45" s="126" t="s">
        <v>65</v>
      </c>
      <c r="U45" s="126" t="s">
        <v>65</v>
      </c>
      <c r="V45" s="126">
        <f t="shared" si="15"/>
        <v>81.508244999999974</v>
      </c>
      <c r="W45" s="126">
        <f t="shared" si="16"/>
        <v>511.040795</v>
      </c>
      <c r="X45" s="129">
        <f t="shared" si="21"/>
        <v>18.05813753212</v>
      </c>
      <c r="Y45" s="139">
        <f t="shared" si="22"/>
        <v>3213.9355597549998</v>
      </c>
    </row>
    <row r="46" spans="1:27" x14ac:dyDescent="0.2">
      <c r="A46" s="125">
        <v>9</v>
      </c>
      <c r="B46" s="126">
        <f>Prodiarias!E19/1000</f>
        <v>329.15689634408602</v>
      </c>
      <c r="C46" s="126">
        <f>Prodiarias!O19/1000</f>
        <v>0</v>
      </c>
      <c r="D46" s="126" t="s">
        <v>65</v>
      </c>
      <c r="E46" s="126">
        <f>Prodiarias!AF19/1000</f>
        <v>173.376</v>
      </c>
      <c r="F46" s="126">
        <f>Prodiarias!AP19/1000</f>
        <v>143.704103655914</v>
      </c>
      <c r="G46" s="126" t="s">
        <v>65</v>
      </c>
      <c r="H46" s="126" t="s">
        <v>65</v>
      </c>
      <c r="I46" s="126">
        <f>Prodiarias!BE19</f>
        <v>232.9939</v>
      </c>
      <c r="J46" s="126">
        <f t="shared" si="17"/>
        <v>879.23090000000002</v>
      </c>
      <c r="K46" s="129">
        <f t="shared" si="18"/>
        <v>31.068503082399999</v>
      </c>
      <c r="L46" s="139">
        <f t="shared" si="23"/>
        <v>5529.4831301000004</v>
      </c>
      <c r="N46" s="125">
        <v>9</v>
      </c>
      <c r="O46" s="126">
        <f t="shared" si="19"/>
        <v>263.32551707526881</v>
      </c>
      <c r="P46" s="126">
        <f t="shared" si="20"/>
        <v>0</v>
      </c>
      <c r="Q46" s="126" t="s">
        <v>65</v>
      </c>
      <c r="R46" s="126">
        <f t="shared" si="13"/>
        <v>54.994867200000002</v>
      </c>
      <c r="S46" s="126">
        <f t="shared" si="14"/>
        <v>114.9632829247312</v>
      </c>
      <c r="T46" s="126" t="s">
        <v>65</v>
      </c>
      <c r="U46" s="126" t="s">
        <v>65</v>
      </c>
      <c r="V46" s="126">
        <f t="shared" si="15"/>
        <v>81.547864999999987</v>
      </c>
      <c r="W46" s="126">
        <f t="shared" si="16"/>
        <v>514.83153219999997</v>
      </c>
      <c r="X46" s="129">
        <f t="shared" si="21"/>
        <v>18.192087021819198</v>
      </c>
      <c r="Y46" s="139">
        <f t="shared" si="22"/>
        <v>3237.7755060057998</v>
      </c>
    </row>
    <row r="47" spans="1:27" x14ac:dyDescent="0.2">
      <c r="A47" s="125">
        <v>10</v>
      </c>
      <c r="B47" s="126">
        <f>Prodiarias!E20/1000</f>
        <v>0</v>
      </c>
      <c r="C47" s="126">
        <f>Prodiarias!O20/1000</f>
        <v>0</v>
      </c>
      <c r="D47" s="126" t="s">
        <v>65</v>
      </c>
      <c r="E47" s="126">
        <f>Prodiarias!AF20/1000</f>
        <v>0</v>
      </c>
      <c r="F47" s="126">
        <f>Prodiarias!AP20/1000</f>
        <v>0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0</v>
      </c>
      <c r="K47" s="129">
        <f t="shared" si="18"/>
        <v>0</v>
      </c>
      <c r="L47" s="139">
        <f t="shared" si="23"/>
        <v>0</v>
      </c>
      <c r="N47" s="125">
        <v>10</v>
      </c>
      <c r="O47" s="126">
        <f t="shared" si="19"/>
        <v>0</v>
      </c>
      <c r="P47" s="126">
        <f t="shared" si="20"/>
        <v>0</v>
      </c>
      <c r="Q47" s="126" t="s">
        <v>65</v>
      </c>
      <c r="R47" s="126">
        <f t="shared" si="13"/>
        <v>0</v>
      </c>
      <c r="S47" s="126">
        <f t="shared" si="14"/>
        <v>0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0</v>
      </c>
      <c r="X47" s="129">
        <f t="shared" si="21"/>
        <v>0</v>
      </c>
      <c r="Y47" s="139">
        <f t="shared" si="22"/>
        <v>0</v>
      </c>
    </row>
    <row r="48" spans="1:27" x14ac:dyDescent="0.2">
      <c r="A48" s="125">
        <v>11</v>
      </c>
      <c r="B48" s="126">
        <f>Prodiarias!E21/1000</f>
        <v>0</v>
      </c>
      <c r="C48" s="126">
        <f>Prodiarias!O21/1000</f>
        <v>0</v>
      </c>
      <c r="D48" s="126" t="s">
        <v>65</v>
      </c>
      <c r="E48" s="126">
        <f>Prodiarias!AF21/1000</f>
        <v>0</v>
      </c>
      <c r="F48" s="126">
        <f>Prodiarias!AP21/1000</f>
        <v>0</v>
      </c>
      <c r="G48" s="126" t="s">
        <v>65</v>
      </c>
      <c r="H48" s="126" t="s">
        <v>65</v>
      </c>
      <c r="I48" s="126">
        <f>Prodiarias!BE21</f>
        <v>0</v>
      </c>
      <c r="J48" s="126">
        <f t="shared" si="17"/>
        <v>0</v>
      </c>
      <c r="K48" s="129">
        <f t="shared" si="18"/>
        <v>0</v>
      </c>
      <c r="L48" s="139">
        <f t="shared" si="23"/>
        <v>0</v>
      </c>
      <c r="N48" s="125">
        <v>11</v>
      </c>
      <c r="O48" s="126">
        <f t="shared" si="19"/>
        <v>0</v>
      </c>
      <c r="P48" s="126">
        <f t="shared" si="20"/>
        <v>0</v>
      </c>
      <c r="Q48" s="126" t="s">
        <v>65</v>
      </c>
      <c r="R48" s="126">
        <f t="shared" si="13"/>
        <v>0</v>
      </c>
      <c r="S48" s="126">
        <f t="shared" si="14"/>
        <v>0</v>
      </c>
      <c r="T48" s="126" t="s">
        <v>65</v>
      </c>
      <c r="U48" s="126" t="s">
        <v>65</v>
      </c>
      <c r="V48" s="126">
        <f t="shared" si="15"/>
        <v>0</v>
      </c>
      <c r="W48" s="126">
        <f t="shared" si="16"/>
        <v>0</v>
      </c>
      <c r="X48" s="129">
        <f t="shared" si="21"/>
        <v>0</v>
      </c>
      <c r="Y48" s="139">
        <f t="shared" si="22"/>
        <v>0</v>
      </c>
    </row>
    <row r="49" spans="1:25" x14ac:dyDescent="0.2">
      <c r="A49" s="125">
        <v>12</v>
      </c>
      <c r="B49" s="126">
        <f>Prodiarias!E22/1000</f>
        <v>0</v>
      </c>
      <c r="C49" s="126">
        <f>Prodiarias!O22/1000</f>
        <v>0</v>
      </c>
      <c r="D49" s="126" t="s">
        <v>65</v>
      </c>
      <c r="E49" s="126">
        <f>Prodiarias!AF22/1000</f>
        <v>0</v>
      </c>
      <c r="F49" s="126">
        <f>Prodiarias!AP22/1000</f>
        <v>0</v>
      </c>
      <c r="G49" s="126" t="s">
        <v>65</v>
      </c>
      <c r="H49" s="126" t="s">
        <v>65</v>
      </c>
      <c r="I49" s="126">
        <f>Prodiarias!BE22</f>
        <v>0</v>
      </c>
      <c r="J49" s="126">
        <f t="shared" si="17"/>
        <v>0</v>
      </c>
      <c r="K49" s="129">
        <f t="shared" si="18"/>
        <v>0</v>
      </c>
      <c r="L49" s="139">
        <f t="shared" si="23"/>
        <v>0</v>
      </c>
      <c r="N49" s="125">
        <v>12</v>
      </c>
      <c r="O49" s="126">
        <f t="shared" si="19"/>
        <v>0</v>
      </c>
      <c r="P49" s="126">
        <f t="shared" si="20"/>
        <v>0</v>
      </c>
      <c r="Q49" s="126" t="s">
        <v>65</v>
      </c>
      <c r="R49" s="126">
        <f t="shared" si="13"/>
        <v>0</v>
      </c>
      <c r="S49" s="126">
        <f t="shared" si="14"/>
        <v>0</v>
      </c>
      <c r="T49" s="126" t="s">
        <v>65</v>
      </c>
      <c r="U49" s="126" t="s">
        <v>65</v>
      </c>
      <c r="V49" s="126">
        <f t="shared" si="15"/>
        <v>0</v>
      </c>
      <c r="W49" s="126">
        <f t="shared" si="16"/>
        <v>0</v>
      </c>
      <c r="X49" s="129">
        <f t="shared" si="21"/>
        <v>0</v>
      </c>
      <c r="Y49" s="139">
        <f t="shared" si="22"/>
        <v>0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5624.2086769999996</v>
      </c>
      <c r="H74" s="153">
        <f t="shared" si="36"/>
        <v>20652.843834067895</v>
      </c>
      <c r="I74" s="152">
        <f t="shared" si="37"/>
        <v>62133.47836961149</v>
      </c>
      <c r="J74" s="146">
        <f t="shared" si="29"/>
        <v>20711.159456537163</v>
      </c>
      <c r="Q74" s="126">
        <v>3</v>
      </c>
      <c r="R74" s="144">
        <f t="shared" si="30"/>
        <v>13566.719037786612</v>
      </c>
      <c r="S74" s="151">
        <f t="shared" si="31"/>
        <v>3320.0102195413033</v>
      </c>
      <c r="T74" s="153">
        <f t="shared" si="32"/>
        <v>16886.729257327916</v>
      </c>
      <c r="U74" s="152">
        <f t="shared" si="38"/>
        <v>50787.778346600957</v>
      </c>
      <c r="V74" s="146">
        <f t="shared" si="33"/>
        <v>16929.259448866986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5580.6604964999997</v>
      </c>
      <c r="H75" s="153">
        <f t="shared" si="36"/>
        <v>20821.847091634365</v>
      </c>
      <c r="I75" s="152">
        <f t="shared" si="37"/>
        <v>82955.325461245855</v>
      </c>
      <c r="J75" s="146">
        <f t="shared" si="29"/>
        <v>20738.831365311464</v>
      </c>
      <c r="Q75" s="126">
        <v>4</v>
      </c>
      <c r="R75" s="144">
        <f t="shared" si="30"/>
        <v>13737.530903711244</v>
      </c>
      <c r="S75" s="151">
        <f t="shared" si="31"/>
        <v>3286.3507458282002</v>
      </c>
      <c r="T75" s="153">
        <f t="shared" si="32"/>
        <v>17023.881649539442</v>
      </c>
      <c r="U75" s="152">
        <f t="shared" si="38"/>
        <v>67811.659996140399</v>
      </c>
      <c r="V75" s="146">
        <f t="shared" si="33"/>
        <v>16952.9149990351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5496.2759522999995</v>
      </c>
      <c r="H76" s="153">
        <f t="shared" si="36"/>
        <v>19984.094544953841</v>
      </c>
      <c r="I76" s="152">
        <f t="shared" si="37"/>
        <v>102939.4200061997</v>
      </c>
      <c r="J76" s="146">
        <f t="shared" si="29"/>
        <v>20587.884001239938</v>
      </c>
      <c r="Q76" s="126">
        <v>5</v>
      </c>
      <c r="R76" s="144">
        <f t="shared" si="30"/>
        <v>13115.125190421373</v>
      </c>
      <c r="S76" s="151">
        <f t="shared" si="31"/>
        <v>3213.8320849715869</v>
      </c>
      <c r="T76" s="153">
        <f t="shared" si="32"/>
        <v>16328.957275392961</v>
      </c>
      <c r="U76" s="152">
        <f t="shared" si="38"/>
        <v>84140.617271533352</v>
      </c>
      <c r="V76" s="146">
        <f t="shared" si="33"/>
        <v>16828.123454306671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5543.3167188064508</v>
      </c>
      <c r="H77" s="153">
        <f t="shared" si="36"/>
        <v>20108.06888633706</v>
      </c>
      <c r="I77" s="152">
        <f t="shared" si="37"/>
        <v>123047.48889253676</v>
      </c>
      <c r="J77" s="146">
        <f t="shared" si="29"/>
        <v>20507.914815422791</v>
      </c>
      <c r="Q77" s="126">
        <v>6</v>
      </c>
      <c r="R77" s="144">
        <f t="shared" si="30"/>
        <v>13154.414508074417</v>
      </c>
      <c r="S77" s="151">
        <f t="shared" si="31"/>
        <v>3270.2865965929609</v>
      </c>
      <c r="T77" s="153">
        <f t="shared" si="32"/>
        <v>16424.701104667376</v>
      </c>
      <c r="U77" s="152">
        <f t="shared" si="38"/>
        <v>100565.31837620072</v>
      </c>
      <c r="V77" s="146">
        <f t="shared" si="33"/>
        <v>16760.886396033453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5479.1723878999992</v>
      </c>
      <c r="H78" s="153">
        <f t="shared" si="36"/>
        <v>19780.650958356353</v>
      </c>
      <c r="I78" s="152">
        <f t="shared" si="37"/>
        <v>142828.13985089312</v>
      </c>
      <c r="J78" s="146">
        <f t="shared" si="29"/>
        <v>20404.019978699016</v>
      </c>
      <c r="Q78" s="126">
        <v>7</v>
      </c>
      <c r="R78" s="144">
        <f t="shared" si="30"/>
        <v>12958.870706007317</v>
      </c>
      <c r="S78" s="151">
        <f t="shared" si="31"/>
        <v>3227.7634808958001</v>
      </c>
      <c r="T78" s="153">
        <f t="shared" si="32"/>
        <v>16186.634186903117</v>
      </c>
      <c r="U78" s="152">
        <f t="shared" si="38"/>
        <v>116751.95256310384</v>
      </c>
      <c r="V78" s="146">
        <f t="shared" si="33"/>
        <v>16678.850366157691</v>
      </c>
    </row>
    <row r="79" spans="1:25" ht="14.15" customHeight="1" x14ac:dyDescent="0.2">
      <c r="E79" s="126">
        <v>8</v>
      </c>
      <c r="F79" s="144">
        <f t="shared" si="34"/>
        <v>14463.366974781364</v>
      </c>
      <c r="G79" s="151">
        <f t="shared" si="35"/>
        <v>5495.4835382999991</v>
      </c>
      <c r="H79" s="153">
        <f t="shared" si="36"/>
        <v>19958.850513081365</v>
      </c>
      <c r="I79" s="152">
        <f t="shared" si="37"/>
        <v>162786.99036397447</v>
      </c>
      <c r="J79" s="146">
        <f t="shared" si="29"/>
        <v>20348.373795496809</v>
      </c>
      <c r="Q79" s="126">
        <v>8</v>
      </c>
      <c r="R79" s="144">
        <f t="shared" si="30"/>
        <v>13114.117526525681</v>
      </c>
      <c r="S79" s="151">
        <f t="shared" si="31"/>
        <v>3213.9355597549998</v>
      </c>
      <c r="T79" s="153">
        <f t="shared" si="32"/>
        <v>16328.053086280681</v>
      </c>
      <c r="U79" s="152">
        <f t="shared" si="38"/>
        <v>133080.00564938452</v>
      </c>
      <c r="V79" s="146">
        <f t="shared" si="33"/>
        <v>16635.000706173065</v>
      </c>
    </row>
    <row r="80" spans="1:25" ht="14.15" customHeight="1" x14ac:dyDescent="0.2">
      <c r="E80" s="126">
        <v>9</v>
      </c>
      <c r="F80" s="144">
        <f t="shared" si="34"/>
        <v>13662.810039751948</v>
      </c>
      <c r="G80" s="151">
        <f t="shared" si="35"/>
        <v>5529.4831301000004</v>
      </c>
      <c r="H80" s="153">
        <f t="shared" si="36"/>
        <v>19192.29316985195</v>
      </c>
      <c r="I80" s="152">
        <f t="shared" si="37"/>
        <v>181979.28353382641</v>
      </c>
      <c r="J80" s="146">
        <f t="shared" si="29"/>
        <v>20219.920392647378</v>
      </c>
      <c r="Q80" s="126">
        <v>9</v>
      </c>
      <c r="R80" s="144">
        <f t="shared" si="30"/>
        <v>12371.7509836222</v>
      </c>
      <c r="S80" s="151">
        <f t="shared" si="31"/>
        <v>3237.7755060057998</v>
      </c>
      <c r="T80" s="153">
        <f t="shared" si="32"/>
        <v>15609.526489627999</v>
      </c>
      <c r="U80" s="152">
        <f t="shared" si="38"/>
        <v>148689.53213901253</v>
      </c>
      <c r="V80" s="146">
        <f t="shared" si="33"/>
        <v>16521.059126556949</v>
      </c>
    </row>
    <row r="81" spans="5:22" ht="14.15" customHeight="1" x14ac:dyDescent="0.2">
      <c r="E81" s="126">
        <v>10</v>
      </c>
      <c r="F81" s="144">
        <f t="shared" si="34"/>
        <v>0</v>
      </c>
      <c r="G81" s="151">
        <f t="shared" si="35"/>
        <v>0</v>
      </c>
      <c r="H81" s="153">
        <f t="shared" si="36"/>
        <v>0</v>
      </c>
      <c r="I81" s="152">
        <f t="shared" si="37"/>
        <v>181979.28353382641</v>
      </c>
      <c r="J81" s="146" t="str">
        <f t="shared" si="29"/>
        <v/>
      </c>
      <c r="Q81" s="126">
        <v>10</v>
      </c>
      <c r="R81" s="144">
        <f t="shared" si="30"/>
        <v>0</v>
      </c>
      <c r="S81" s="151">
        <f t="shared" si="31"/>
        <v>0</v>
      </c>
      <c r="T81" s="153">
        <f t="shared" si="32"/>
        <v>0</v>
      </c>
      <c r="U81" s="152">
        <f t="shared" si="38"/>
        <v>148689.53213901253</v>
      </c>
      <c r="V81" s="146" t="str">
        <f t="shared" si="33"/>
        <v/>
      </c>
    </row>
    <row r="82" spans="5:22" ht="14.15" customHeight="1" x14ac:dyDescent="0.2">
      <c r="E82" s="126">
        <v>11</v>
      </c>
      <c r="F82" s="144">
        <f t="shared" si="34"/>
        <v>0</v>
      </c>
      <c r="G82" s="151">
        <f t="shared" si="35"/>
        <v>0</v>
      </c>
      <c r="H82" s="153">
        <f t="shared" si="36"/>
        <v>0</v>
      </c>
      <c r="I82" s="152">
        <f t="shared" si="37"/>
        <v>181979.28353382641</v>
      </c>
      <c r="J82" s="146" t="str">
        <f t="shared" si="29"/>
        <v/>
      </c>
      <c r="Q82" s="126">
        <v>11</v>
      </c>
      <c r="R82" s="144">
        <f t="shared" si="30"/>
        <v>0</v>
      </c>
      <c r="S82" s="151">
        <f t="shared" si="31"/>
        <v>0</v>
      </c>
      <c r="T82" s="153">
        <f t="shared" si="32"/>
        <v>0</v>
      </c>
      <c r="U82" s="152">
        <f t="shared" si="38"/>
        <v>148689.53213901253</v>
      </c>
      <c r="V82" s="146" t="str">
        <f t="shared" si="33"/>
        <v/>
      </c>
    </row>
    <row r="83" spans="5:22" ht="14.15" customHeight="1" x14ac:dyDescent="0.2">
      <c r="E83" s="126">
        <v>12</v>
      </c>
      <c r="F83" s="144">
        <f t="shared" si="34"/>
        <v>0</v>
      </c>
      <c r="G83" s="151">
        <f t="shared" si="35"/>
        <v>0</v>
      </c>
      <c r="H83" s="153">
        <f t="shared" si="36"/>
        <v>0</v>
      </c>
      <c r="I83" s="152">
        <f t="shared" si="37"/>
        <v>181979.28353382641</v>
      </c>
      <c r="J83" s="146" t="str">
        <f t="shared" si="29"/>
        <v/>
      </c>
      <c r="Q83" s="126">
        <v>12</v>
      </c>
      <c r="R83" s="144">
        <f t="shared" si="30"/>
        <v>0</v>
      </c>
      <c r="S83" s="151">
        <f t="shared" si="31"/>
        <v>0</v>
      </c>
      <c r="T83" s="153">
        <f t="shared" si="32"/>
        <v>0</v>
      </c>
      <c r="U83" s="152">
        <f t="shared" si="38"/>
        <v>148689.53213901253</v>
      </c>
      <c r="V83" s="146" t="str">
        <f t="shared" si="33"/>
        <v/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181979.28353382641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148689.53213901253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181979.28353382641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148689.53213901253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181979.28353382641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148689.53213901253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181979.28353382641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148689.53213901253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181979.28353382641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148689.53213901253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181979.28353382641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148689.53213901253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181979.28353382641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148689.53213901253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181979.28353382641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148689.53213901253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181979.28353382641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148689.53213901253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181979.28353382641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148689.53213901253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181979.28353382641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148689.53213901253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181979.28353382641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148689.53213901253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181979.28353382641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148689.53213901253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181979.28353382641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148689.53213901253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181979.28353382641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148689.53213901253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181979.28353382641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148689.53213901253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181979.28353382641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148689.53213901253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181979.28353382641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148689.53213901253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181979.28353382641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148689.53213901253</v>
      </c>
      <c r="V102" s="146" t="str">
        <f t="shared" si="48"/>
        <v/>
      </c>
    </row>
    <row r="103" spans="5:22" x14ac:dyDescent="0.2">
      <c r="F103" s="273">
        <f>AVERAGE(F72:F99)</f>
        <v>4715.9398203757137</v>
      </c>
      <c r="G103" s="273">
        <f>AVERAGE(G72:G99)</f>
        <v>1783.3203058323729</v>
      </c>
      <c r="H103" s="273">
        <f>AVERAGE(H72:H99)</f>
        <v>6499.2601262080861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17" sqref="G17:G18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>
        <v>72.319999999999993</v>
      </c>
      <c r="F16" s="247">
        <v>8.2289999999999992</v>
      </c>
      <c r="G16" s="246">
        <v>4399.17</v>
      </c>
      <c r="H16" s="236">
        <v>2399.33</v>
      </c>
      <c r="K16" s="251"/>
    </row>
    <row r="17" spans="3:13" ht="15.5" x14ac:dyDescent="0.35">
      <c r="C17" s="14" t="s">
        <v>116</v>
      </c>
      <c r="D17" s="225">
        <f t="shared" si="0"/>
        <v>44448</v>
      </c>
      <c r="E17" s="233">
        <v>71.430000000000007</v>
      </c>
      <c r="F17" s="247">
        <v>8.2330000000000005</v>
      </c>
      <c r="G17" s="246">
        <v>3889</v>
      </c>
      <c r="H17" s="236">
        <v>2398.42</v>
      </c>
      <c r="I17" s="251"/>
    </row>
    <row r="18" spans="3:13" ht="15.5" x14ac:dyDescent="0.35">
      <c r="C18" s="14" t="s">
        <v>110</v>
      </c>
      <c r="D18" s="225">
        <f t="shared" si="0"/>
        <v>44449</v>
      </c>
      <c r="E18" s="233"/>
      <c r="F18" s="247"/>
      <c r="G18" s="246"/>
      <c r="H18" s="236"/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/>
      <c r="F19" s="247"/>
      <c r="G19" s="246"/>
      <c r="H19" s="236"/>
    </row>
    <row r="20" spans="3:13" ht="15.5" x14ac:dyDescent="0.35">
      <c r="C20" s="14" t="s">
        <v>112</v>
      </c>
      <c r="D20" s="225">
        <f t="shared" si="0"/>
        <v>44451</v>
      </c>
      <c r="E20" s="252"/>
      <c r="F20" s="247"/>
      <c r="G20" s="246"/>
      <c r="H20" s="236"/>
    </row>
    <row r="21" spans="3:13" ht="15.5" x14ac:dyDescent="0.35">
      <c r="C21" s="14" t="s">
        <v>113</v>
      </c>
      <c r="D21" s="225">
        <f t="shared" si="0"/>
        <v>44452</v>
      </c>
      <c r="E21" s="252"/>
      <c r="F21" s="247"/>
      <c r="G21" s="246"/>
      <c r="H21" s="236"/>
    </row>
    <row r="22" spans="3:13" ht="15.5" x14ac:dyDescent="0.35">
      <c r="C22" s="14" t="s">
        <v>114</v>
      </c>
      <c r="D22" s="225">
        <f t="shared" si="0"/>
        <v>44453</v>
      </c>
      <c r="E22" s="252"/>
      <c r="F22" s="247"/>
      <c r="G22" s="246"/>
      <c r="H22" s="236"/>
    </row>
    <row r="23" spans="3:13" ht="15.5" x14ac:dyDescent="0.35">
      <c r="C23" s="14" t="s">
        <v>115</v>
      </c>
      <c r="D23" s="225">
        <f t="shared" si="0"/>
        <v>44454</v>
      </c>
      <c r="E23" s="252"/>
      <c r="F23" s="247"/>
      <c r="G23" s="246"/>
      <c r="H23" s="236"/>
    </row>
    <row r="24" spans="3:13" ht="15.5" x14ac:dyDescent="0.35">
      <c r="C24" s="14" t="s">
        <v>116</v>
      </c>
      <c r="D24" s="225">
        <f t="shared" si="0"/>
        <v>44455</v>
      </c>
      <c r="E24" s="233"/>
      <c r="F24" s="247"/>
      <c r="G24" s="246"/>
      <c r="H24" s="236"/>
    </row>
    <row r="25" spans="3:13" ht="15.5" x14ac:dyDescent="0.35">
      <c r="C25" s="14" t="s">
        <v>110</v>
      </c>
      <c r="D25" s="225">
        <f t="shared" si="0"/>
        <v>44456</v>
      </c>
      <c r="E25" s="233"/>
      <c r="F25" s="247"/>
      <c r="G25" s="246"/>
      <c r="H25" s="236"/>
    </row>
    <row r="26" spans="3:13" ht="15.5" x14ac:dyDescent="0.35">
      <c r="C26" s="14" t="s">
        <v>111</v>
      </c>
      <c r="D26" s="225">
        <f t="shared" si="0"/>
        <v>44457</v>
      </c>
      <c r="E26" s="233"/>
      <c r="F26" s="247"/>
      <c r="G26" s="246"/>
      <c r="H26" s="236"/>
    </row>
    <row r="27" spans="3:13" ht="15.5" x14ac:dyDescent="0.35">
      <c r="C27" s="14" t="s">
        <v>112</v>
      </c>
      <c r="D27" s="225">
        <f t="shared" si="0"/>
        <v>44458</v>
      </c>
      <c r="E27" s="233"/>
      <c r="F27" s="247"/>
      <c r="G27" s="246"/>
      <c r="H27" s="236"/>
    </row>
    <row r="28" spans="3:13" ht="15.5" x14ac:dyDescent="0.35">
      <c r="C28" s="14" t="s">
        <v>113</v>
      </c>
      <c r="D28" s="225">
        <f t="shared" si="0"/>
        <v>44459</v>
      </c>
      <c r="E28" s="233"/>
      <c r="F28" s="247"/>
      <c r="G28" s="246"/>
      <c r="H28" s="236"/>
    </row>
    <row r="29" spans="3:13" ht="15.5" x14ac:dyDescent="0.35">
      <c r="C29" s="14" t="s">
        <v>114</v>
      </c>
      <c r="D29" s="225">
        <f t="shared" si="0"/>
        <v>44460</v>
      </c>
      <c r="E29" s="233"/>
      <c r="F29" s="247"/>
      <c r="G29" s="246"/>
      <c r="H29" s="236"/>
    </row>
    <row r="30" spans="3:13" ht="15.5" x14ac:dyDescent="0.35">
      <c r="C30" s="14" t="s">
        <v>115</v>
      </c>
      <c r="D30" s="225">
        <f t="shared" si="0"/>
        <v>44461</v>
      </c>
      <c r="E30" s="252"/>
      <c r="F30" s="247"/>
      <c r="G30" s="246"/>
      <c r="H30" s="236"/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2021-09-10T16:25:21Z</dcterms:modified>
</cp:coreProperties>
</file>