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7FD4C2BF-0D5D-4881-9186-90F62D28EAD5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0" i="1" l="1"/>
  <c r="X21" i="1" s="1"/>
  <c r="X22" i="1" s="1"/>
  <c r="W21" i="1"/>
  <c r="W22" i="1"/>
  <c r="D20" i="1"/>
  <c r="C20" i="1" s="1"/>
  <c r="C21" i="1"/>
  <c r="D21" i="1"/>
  <c r="D22" i="1" s="1"/>
  <c r="C22" i="1"/>
  <c r="AH20" i="1"/>
  <c r="AH21" i="1" s="1"/>
  <c r="AI20" i="1"/>
  <c r="AI21" i="1"/>
  <c r="AI22" i="1"/>
  <c r="AO20" i="1"/>
  <c r="AN20" i="1" s="1"/>
  <c r="AN21" i="1"/>
  <c r="AO21" i="1"/>
  <c r="AO22" i="1" s="1"/>
  <c r="AN22" i="1"/>
  <c r="AD20" i="1"/>
  <c r="AE20" i="1"/>
  <c r="AD21" i="1"/>
  <c r="AE21" i="1"/>
  <c r="AE22" i="1" s="1"/>
  <c r="AD22" i="1"/>
  <c r="F20" i="1"/>
  <c r="G20" i="1"/>
  <c r="G21" i="1"/>
  <c r="G22" i="1" s="1"/>
  <c r="F22" i="1" s="1"/>
  <c r="K20" i="1"/>
  <c r="J20" i="1" s="1"/>
  <c r="M20" i="1" s="1"/>
  <c r="L20" i="1"/>
  <c r="N20" i="1"/>
  <c r="K21" i="1"/>
  <c r="N21" i="1" s="1"/>
  <c r="L21" i="1"/>
  <c r="K22" i="1"/>
  <c r="N22" i="1" s="1"/>
  <c r="L22" i="1"/>
  <c r="R22" i="1"/>
  <c r="R21" i="1"/>
  <c r="T20" i="1"/>
  <c r="S20" i="1"/>
  <c r="R20" i="1"/>
  <c r="Q20" i="1"/>
  <c r="Q21" i="1" s="1"/>
  <c r="P20" i="1"/>
  <c r="AQ20" i="1"/>
  <c r="AR20" i="1"/>
  <c r="AT20" i="1"/>
  <c r="AV20" i="1" s="1"/>
  <c r="AU20" i="1" s="1"/>
  <c r="AX20" i="1"/>
  <c r="AZ20" i="1"/>
  <c r="AY20" i="1" s="1"/>
  <c r="BB20" i="1"/>
  <c r="BE20" i="1"/>
  <c r="BG20" i="1" s="1"/>
  <c r="AQ21" i="1"/>
  <c r="AR21" i="1"/>
  <c r="AR22" i="1" s="1"/>
  <c r="AQ22" i="1" s="1"/>
  <c r="AT21" i="1"/>
  <c r="AX21" i="1"/>
  <c r="BB21" i="1"/>
  <c r="BE21" i="1"/>
  <c r="AT22" i="1"/>
  <c r="AX22" i="1"/>
  <c r="BB22" i="1"/>
  <c r="BE22" i="1"/>
  <c r="W20" i="1" l="1"/>
  <c r="AZ21" i="1"/>
  <c r="AH22" i="1"/>
  <c r="AG21" i="1"/>
  <c r="AJ21" i="1" s="1"/>
  <c r="AK21" i="1"/>
  <c r="AK20" i="1"/>
  <c r="AG20" i="1"/>
  <c r="AJ20" i="1" s="1"/>
  <c r="F21" i="1"/>
  <c r="J22" i="1"/>
  <c r="M22" i="1" s="1"/>
  <c r="J21" i="1"/>
  <c r="M21" i="1" s="1"/>
  <c r="T21" i="1"/>
  <c r="P21" i="1"/>
  <c r="S21" i="1" s="1"/>
  <c r="Q22" i="1"/>
  <c r="AZ22" i="1"/>
  <c r="AY22" i="1" s="1"/>
  <c r="AY21" i="1"/>
  <c r="BG21" i="1"/>
  <c r="BF21" i="1" s="1"/>
  <c r="BF20" i="1"/>
  <c r="AV21" i="1"/>
  <c r="AV22" i="1" s="1"/>
  <c r="AU22" i="1" s="1"/>
  <c r="BD20" i="1"/>
  <c r="BD21" i="1" s="1"/>
  <c r="BC21" i="1" s="1"/>
  <c r="BC20" i="1" l="1"/>
  <c r="BG22" i="1"/>
  <c r="BF22" i="1" s="1"/>
  <c r="AG22" i="1"/>
  <c r="AJ22" i="1" s="1"/>
  <c r="AK22" i="1"/>
  <c r="T22" i="1"/>
  <c r="P22" i="1"/>
  <c r="S22" i="1" s="1"/>
  <c r="AU21" i="1"/>
  <c r="BD22" i="1"/>
  <c r="BC22" i="1" s="1"/>
  <c r="W19" i="1" l="1"/>
  <c r="X19" i="1"/>
  <c r="D19" i="1"/>
  <c r="C19" i="1" s="1"/>
  <c r="AN19" i="1"/>
  <c r="AO19" i="1"/>
  <c r="F19" i="1" l="1"/>
  <c r="G19" i="1"/>
  <c r="AQ19" i="1"/>
  <c r="AR19" i="1"/>
  <c r="AT19" i="1"/>
  <c r="AV19" i="1" s="1"/>
  <c r="AU19" i="1" s="1"/>
  <c r="AX19" i="1"/>
  <c r="AZ19" i="1" s="1"/>
  <c r="AY19" i="1" s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BC19" i="1" l="1"/>
  <c r="BD19" i="1"/>
  <c r="BG19" i="1"/>
  <c r="BF19" i="1" s="1"/>
  <c r="AD19" i="1" l="1"/>
  <c r="AE19" i="1"/>
  <c r="AG19" i="1"/>
  <c r="AJ19" i="1" s="1"/>
  <c r="AH19" i="1"/>
  <c r="AI19" i="1"/>
  <c r="AK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G18" i="1"/>
  <c r="AJ18" i="1" s="1"/>
  <c r="AH18" i="1"/>
  <c r="AI18" i="1"/>
  <c r="AK18" i="1"/>
  <c r="AN18" i="1"/>
  <c r="AO18" i="1"/>
  <c r="AQ18" i="1"/>
  <c r="AR18" i="1"/>
  <c r="AT18" i="1"/>
  <c r="AU18" i="1"/>
  <c r="AV18" i="1"/>
  <c r="AX18" i="1"/>
  <c r="AY18" i="1"/>
  <c r="AZ18" i="1"/>
  <c r="BB18" i="1"/>
  <c r="BE18" i="1"/>
  <c r="BG18" i="1" s="1"/>
  <c r="BF18" i="1" s="1"/>
  <c r="P18" i="1" l="1"/>
  <c r="S18" i="1" s="1"/>
  <c r="J18" i="1"/>
  <c r="M18" i="1" s="1"/>
  <c r="BD18" i="1"/>
  <c r="BC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<sst xmlns="http://schemas.openxmlformats.org/spreadsheetml/2006/main" count="637" uniqueCount="127">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</sst>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324.56550408602152</c:v>
                </c:pt>
                <c:pt idx="10">
                  <c:v>314.34545935483868</c:v>
                </c:pt>
                <c:pt idx="11">
                  <c:v>318.4840249462365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172.375</c:v>
                </c:pt>
                <c:pt idx="8">
                  <c:v>173.376</c:v>
                </c:pt>
                <c:pt idx="9">
                  <c:v>172.68100000000001</c:v>
                </c:pt>
                <c:pt idx="10">
                  <c:v>176.256</c:v>
                </c:pt>
                <c:pt idx="11">
                  <c:v>173.095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147.77949591397848</c:v>
                </c:pt>
                <c:pt idx="10">
                  <c:v>149.2215406451613</c:v>
                </c:pt>
                <c:pt idx="11">
                  <c:v>147.97897505376346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233.13539999999998</c:v>
                </c:pt>
                <c:pt idx="10">
                  <c:v>233.19199999999998</c:v>
                </c:pt>
                <c:pt idx="11">
                  <c:v>233.0788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1062.5727460645571</c:v>
                      </c:pt>
                      <c:pt idx="10">
                        <c:v>1079.7869295595485</c:v>
                      </c:pt>
                      <c:pt idx="11">
                        <c:v>1080.314835426936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  <c:pt idx="9">
                  <c:v>318.08999999999997</c:v>
                </c:pt>
                <c:pt idx="10">
                  <c:v>316.63</c:v>
                </c:pt>
                <c:pt idx="11">
                  <c:v>316.10000000000002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  <c:pt idx="9">
                  <c:v>112.06</c:v>
                </c:pt>
                <c:pt idx="10">
                  <c:v>100.78</c:v>
                </c:pt>
                <c:pt idx="11">
                  <c:v>103.32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1062.5727460645571</c:v>
                </c:pt>
                <c:pt idx="10">
                  <c:v>1079.7869295595485</c:v>
                </c:pt>
                <c:pt idx="11">
                  <c:v>1080.314835426936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  <c:pt idx="9">
                  <c:v>11.111464461758626</c:v>
                </c:pt>
                <c:pt idx="10">
                  <c:v>11.610748926697408</c:v>
                </c:pt>
                <c:pt idx="11">
                  <c:v>11.97487676896168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16" activePane="bottomRight" state="frozen"/>
      <selection activeCell="N48" sqref="N48"/>
      <selection pane="topRight" activeCell="N48" sqref="N48"/>
      <selection pane="bottomLeft" activeCell="N48" sqref="N48"/>
      <selection pane="bottomRight" activeCell="V22" sqref="V2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124</v>
      </c>
      <c r="CO5" s="296"/>
      <c r="CP5" s="3"/>
      <c r="CQ5" s="280" t="s">
        <v>125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126</v>
      </c>
      <c r="C7" s="398"/>
      <c r="D7" s="398"/>
      <c r="E7" s="398"/>
      <c r="F7" s="398"/>
      <c r="G7" s="398"/>
      <c r="H7" s="255"/>
      <c r="I7" s="379" t="str">
        <f>B7</f>
        <v>Septiembre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Septiembre 2021</v>
      </c>
      <c r="W7" s="409"/>
      <c r="X7" s="410"/>
      <c r="Y7" s="255"/>
      <c r="Z7" s="256" t="str">
        <f>V7</f>
        <v>Septiembre 2021</v>
      </c>
      <c r="AA7" s="257"/>
      <c r="AB7" s="258"/>
      <c r="AC7" s="399" t="str">
        <f>B7</f>
        <v>Septiembre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Septiembre 2021</v>
      </c>
      <c r="AN7" s="398"/>
      <c r="AO7" s="398"/>
      <c r="AP7" s="398"/>
      <c r="AQ7" s="398"/>
      <c r="AR7" s="398"/>
      <c r="AS7" s="259"/>
      <c r="AT7" s="384" t="str">
        <f>V7</f>
        <v>Septiembre 2021</v>
      </c>
      <c r="AU7" s="385"/>
      <c r="AV7" s="385"/>
      <c r="AW7" s="255"/>
      <c r="AX7" s="406" t="str">
        <f>AT7</f>
        <v>Septiembre 2021</v>
      </c>
      <c r="AY7" s="407"/>
      <c r="AZ7" s="408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Septiembre 2021</v>
      </c>
      <c r="CO7" s="385"/>
      <c r="CQ7" s="277" t="str">
        <f>+CN7</f>
        <v>Septiembre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172375</v>
      </c>
      <c r="AG18" s="50">
        <f t="shared" ref="AG18" si="166">IF(ISBLANK(AF18),"",AH18/$A18)</f>
        <v>169004.75</v>
      </c>
      <c r="AH18" s="51">
        <f t="shared" ref="AH18" si="167">AF18+AH17</f>
        <v>1352038</v>
      </c>
      <c r="AI18" s="50">
        <f t="shared" ref="AI18" si="168">IF(AF18*0.1907=0,"",AF18*0.1907)</f>
        <v>32871.912499999999</v>
      </c>
      <c r="AJ18" s="50">
        <f t="shared" ref="AJ18" si="169">IFERROR(AG18*0.1907,"")</f>
        <v>32229.205825000001</v>
      </c>
      <c r="AK18" s="50">
        <f t="shared" ref="AK18" si="170">AH18*0.1907</f>
        <v>257833.64660000001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640.94399999999996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173376</v>
      </c>
      <c r="AG19" s="50">
        <f t="shared" ref="AG19" si="199">IF(ISBLANK(AF19),"",AH19/$A19)</f>
        <v>169490.44444444444</v>
      </c>
      <c r="AH19" s="51">
        <f t="shared" ref="AH19" si="200">AF19+AH18</f>
        <v>1525414</v>
      </c>
      <c r="AI19" s="50">
        <f t="shared" ref="AI19" si="201">IF(AF19*0.1907=0,"",AF19*0.1907)</f>
        <v>33062.803200000002</v>
      </c>
      <c r="AJ19" s="50">
        <f t="shared" ref="AJ19" si="202">IFERROR(AG19*0.1907,"")</f>
        <v>32321.827755555554</v>
      </c>
      <c r="AK19" s="50">
        <f t="shared" ref="AK19" si="203">AH19*0.1907</f>
        <v>290896.4498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646.23699999999997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>
        <v>633.02</v>
      </c>
      <c r="C20" s="47">
        <f t="shared" ref="C20:C22" si="216">IF(ISBLANK(B20),"",D20/$A20)</f>
        <v>664.49199999999996</v>
      </c>
      <c r="D20" s="163">
        <f t="shared" ref="D20:D22" si="217">B20+D19</f>
        <v>6644.92</v>
      </c>
      <c r="E20" s="49">
        <v>324565.50408602151</v>
      </c>
      <c r="F20" s="50">
        <f t="shared" ref="F20:F22" si="218">IF(ISBLANK(E20),"",G20/$A20)</f>
        <v>333538.94403225812</v>
      </c>
      <c r="G20" s="163">
        <f t="shared" ref="G20:G22" si="219">E20+G19</f>
        <v>3335389.4403225812</v>
      </c>
      <c r="H20" s="168"/>
      <c r="I20" s="49">
        <v>42438.35</v>
      </c>
      <c r="J20" s="50">
        <f t="shared" ref="J20:J22" si="220">IF(ISBLANK(I20),"",K20/$A20)</f>
        <v>42119.976290322578</v>
      </c>
      <c r="K20" s="163">
        <f t="shared" ref="K20:K22" si="221">I20+K19</f>
        <v>421199.76290322578</v>
      </c>
      <c r="L20" s="50">
        <f t="shared" ref="L20:L22" si="222">IF(ISBLANK(I20),"",I20*0.5)</f>
        <v>21219.174999999999</v>
      </c>
      <c r="M20" s="50">
        <f t="shared" ref="M20:M22" si="223">IFERROR(J20*0.5,"")</f>
        <v>21059.988145161289</v>
      </c>
      <c r="N20" s="50">
        <f t="shared" ref="N20:N22" si="224">K20*0.5</f>
        <v>210599.88145161289</v>
      </c>
      <c r="O20" s="49">
        <v>0</v>
      </c>
      <c r="P20" s="50">
        <f t="shared" ref="P20:P22" si="225">IF(ISBLANK(O20),"",Q20/$A20)</f>
        <v>736.0472580645162</v>
      </c>
      <c r="Q20" s="163">
        <f t="shared" ref="Q20:Q22" si="226">O20+Q19</f>
        <v>7360.4725806451615</v>
      </c>
      <c r="R20" s="50">
        <f t="shared" ref="R20:R22" si="227">IF(ISBLANK(O20),"",O20*0.5)</f>
        <v>0</v>
      </c>
      <c r="S20" s="50">
        <f t="shared" ref="S20:S22" si="228">IFERROR(P20*0.5,"")</f>
        <v>368.0236290322581</v>
      </c>
      <c r="T20" s="50">
        <f t="shared" ref="T20:T22" si="229">Q20*0.5</f>
        <v>3680.2362903225808</v>
      </c>
      <c r="U20" s="168"/>
      <c r="V20" s="49">
        <v>173.3</v>
      </c>
      <c r="W20" s="47">
        <f t="shared" ref="W20:W22" si="230">IF(ISBLANK(V20),"",X20/$A20)</f>
        <v>169.10999999999999</v>
      </c>
      <c r="X20" s="163">
        <f t="shared" ref="X20:X22" si="231">V20+X19</f>
        <v>1691.1</v>
      </c>
      <c r="Y20" s="169"/>
      <c r="Z20" s="170"/>
      <c r="AA20" s="171"/>
      <c r="AB20" s="172"/>
      <c r="AC20" s="49">
        <v>318.08999999999997</v>
      </c>
      <c r="AD20" s="50">
        <f t="shared" ref="AD20:AD22" si="232">IF(ISBLANK(AC20),"",AE20/$A20)</f>
        <v>317.85899999999998</v>
      </c>
      <c r="AE20" s="163">
        <f t="shared" ref="AE20:AE22" si="233">AC20+AE19</f>
        <v>3178.5899999999997</v>
      </c>
      <c r="AF20" s="49">
        <v>172681</v>
      </c>
      <c r="AG20" s="50">
        <f t="shared" ref="AG20:AG22" si="234">IF(ISBLANK(AF20),"",AH20/$A20)</f>
        <v>169809.5</v>
      </c>
      <c r="AH20" s="51">
        <f t="shared" ref="AH20:AH22" si="235">AF20+AH19</f>
        <v>1698095</v>
      </c>
      <c r="AI20" s="50">
        <f t="shared" ref="AI20:AI22" si="236">IF(AF20*0.1907=0,"",AF20*0.1907)</f>
        <v>32930.2667</v>
      </c>
      <c r="AJ20" s="50">
        <f t="shared" ref="AJ20:AJ22" si="237">IFERROR(AG20*0.1907,"")</f>
        <v>32382.67165</v>
      </c>
      <c r="AK20" s="50">
        <f t="shared" ref="AK20:AK22" si="238">AH20*0.1907</f>
        <v>323826.71650000004</v>
      </c>
      <c r="AL20" s="17"/>
      <c r="AM20" s="49">
        <v>112.06</v>
      </c>
      <c r="AN20" s="47">
        <f t="shared" ref="AN20:AN22" si="239">IF(ISBLANK(AM20),"",AO20/$A20)</f>
        <v>102.374</v>
      </c>
      <c r="AO20" s="163">
        <f t="shared" ref="AO20:AO22" si="240">AM20+AO19</f>
        <v>1023.74</v>
      </c>
      <c r="AP20" s="49">
        <v>147779.49591397849</v>
      </c>
      <c r="AQ20" s="50">
        <f t="shared" ref="AQ20:AQ22" si="241">IF(ISBLANK(AP20),"",AR20/$A20)</f>
        <v>144467.47354838712</v>
      </c>
      <c r="AR20" s="51">
        <f t="shared" ref="AR20:AR22" si="242">AP20+AR19</f>
        <v>1444674.7354838711</v>
      </c>
      <c r="AS20" s="17"/>
      <c r="AT20" s="47">
        <f>borrador!G18/6.289</f>
        <v>681.53919542057565</v>
      </c>
      <c r="AU20" s="47">
        <f t="shared" ref="AU20:AU22" si="243">IF(ISBLANK(AT20),"",AV20/$A20)</f>
        <v>686.82000318015582</v>
      </c>
      <c r="AV20" s="51">
        <f t="shared" ref="AV20:AV22" si="244">AT20+AV19</f>
        <v>6868.200031801558</v>
      </c>
      <c r="AW20" s="2"/>
      <c r="AX20" s="51">
        <f>borrador!H18/6.289</f>
        <v>381.03355064398158</v>
      </c>
      <c r="AY20" s="51">
        <f t="shared" ref="AY20:AY22" si="245">IF(ISBLANK(AX20),"",AZ20/$A20)</f>
        <v>381.41596438225469</v>
      </c>
      <c r="AZ20" s="51">
        <f t="shared" ref="AZ20:AZ22" si="246">AX20+AZ19</f>
        <v>3814.159643822547</v>
      </c>
      <c r="BA20" s="2"/>
      <c r="BB20" s="47">
        <f>borrador!E18/6.289</f>
        <v>11.111464461758626</v>
      </c>
      <c r="BC20" s="47">
        <f t="shared" ref="BC20:BC22" si="247">IF(ISBLANK(BB20),"",BD20/$A20)</f>
        <v>11.592781046271268</v>
      </c>
      <c r="BD20" s="48">
        <f t="shared" ref="BD20:BD22" si="248">BB20+BD19</f>
        <v>115.92781046271269</v>
      </c>
      <c r="BE20" s="49">
        <f>borrador!F18*0.283*100</f>
        <v>233.13539999999998</v>
      </c>
      <c r="BF20" s="50">
        <f t="shared" ref="BF20:BF22" si="249">IF(ISBLANK(BE20),"",BG20/A20)</f>
        <v>233.23728</v>
      </c>
      <c r="BG20" s="237">
        <f t="shared" ref="BG20:BG22" si="250">BE20+BG19</f>
        <v>2332.3728000000001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1236.4699999999998</v>
      </c>
      <c r="CO20" s="47">
        <f t="shared" si="25"/>
        <v>645.02599999999995</v>
      </c>
      <c r="CQ20" s="47">
        <f t="shared" si="26"/>
        <v>1062.5727460645571</v>
      </c>
    </row>
    <row r="21" spans="1:95" ht="15" customHeight="1" thickBot="1" x14ac:dyDescent="0.4">
      <c r="A21" s="243">
        <v>11</v>
      </c>
      <c r="B21" s="49">
        <v>637.01</v>
      </c>
      <c r="C21" s="47">
        <f t="shared" si="216"/>
        <v>661.99363636363637</v>
      </c>
      <c r="D21" s="163">
        <f t="shared" si="217"/>
        <v>7281.93</v>
      </c>
      <c r="E21" s="49">
        <v>314345.45935483871</v>
      </c>
      <c r="F21" s="50">
        <f t="shared" si="218"/>
        <v>331794.08178885636</v>
      </c>
      <c r="G21" s="163">
        <f t="shared" si="219"/>
        <v>3649734.89967742</v>
      </c>
      <c r="H21" s="168"/>
      <c r="I21" s="49">
        <v>41918.119354838709</v>
      </c>
      <c r="J21" s="50">
        <f t="shared" si="220"/>
        <v>42101.625659824043</v>
      </c>
      <c r="K21" s="163">
        <f t="shared" si="221"/>
        <v>463117.88225806446</v>
      </c>
      <c r="L21" s="50">
        <f t="shared" si="222"/>
        <v>20959.059677419355</v>
      </c>
      <c r="M21" s="50">
        <f t="shared" si="223"/>
        <v>21050.812829912022</v>
      </c>
      <c r="N21" s="50">
        <f t="shared" si="224"/>
        <v>231558.94112903223</v>
      </c>
      <c r="O21" s="49">
        <v>0</v>
      </c>
      <c r="P21" s="50">
        <f t="shared" si="225"/>
        <v>669.13387096774193</v>
      </c>
      <c r="Q21" s="163">
        <f t="shared" si="226"/>
        <v>7360.4725806451615</v>
      </c>
      <c r="R21" s="50">
        <f t="shared" si="227"/>
        <v>0</v>
      </c>
      <c r="S21" s="50">
        <f t="shared" si="228"/>
        <v>334.56693548387096</v>
      </c>
      <c r="T21" s="50">
        <f t="shared" si="229"/>
        <v>3680.2362903225808</v>
      </c>
      <c r="U21" s="168"/>
      <c r="V21" s="49">
        <v>173.2</v>
      </c>
      <c r="W21" s="47">
        <f t="shared" si="230"/>
        <v>169.48181818181817</v>
      </c>
      <c r="X21" s="163">
        <f t="shared" si="231"/>
        <v>1864.3</v>
      </c>
      <c r="Y21" s="169"/>
      <c r="Z21" s="170"/>
      <c r="AA21" s="171"/>
      <c r="AB21" s="172"/>
      <c r="AC21" s="49">
        <v>316.63</v>
      </c>
      <c r="AD21" s="50">
        <f t="shared" si="232"/>
        <v>317.74727272727273</v>
      </c>
      <c r="AE21" s="163">
        <f t="shared" si="233"/>
        <v>3495.22</v>
      </c>
      <c r="AF21" s="49">
        <v>176256</v>
      </c>
      <c r="AG21" s="50">
        <f t="shared" si="234"/>
        <v>170395.54545454544</v>
      </c>
      <c r="AH21" s="51">
        <f t="shared" si="235"/>
        <v>1874351</v>
      </c>
      <c r="AI21" s="50">
        <f t="shared" si="236"/>
        <v>33612.019200000002</v>
      </c>
      <c r="AJ21" s="50">
        <f t="shared" si="237"/>
        <v>32494.430518181816</v>
      </c>
      <c r="AK21" s="50">
        <f t="shared" si="238"/>
        <v>357438.73570000002</v>
      </c>
      <c r="AL21" s="17"/>
      <c r="AM21" s="49">
        <v>100.78</v>
      </c>
      <c r="AN21" s="47">
        <f t="shared" si="239"/>
        <v>102.22909090909091</v>
      </c>
      <c r="AO21" s="163">
        <f t="shared" si="240"/>
        <v>1124.52</v>
      </c>
      <c r="AP21" s="49">
        <v>149221.54064516129</v>
      </c>
      <c r="AQ21" s="50">
        <f t="shared" si="241"/>
        <v>144899.66146627569</v>
      </c>
      <c r="AR21" s="51">
        <f t="shared" si="242"/>
        <v>1593896.2761290325</v>
      </c>
      <c r="AS21" s="17"/>
      <c r="AT21" s="47">
        <f>borrador!G19/6.289</f>
        <v>699.22404197805702</v>
      </c>
      <c r="AU21" s="47">
        <f t="shared" si="243"/>
        <v>687.94764307087416</v>
      </c>
      <c r="AV21" s="51">
        <f t="shared" si="244"/>
        <v>7567.4240737796154</v>
      </c>
      <c r="AW21" s="2"/>
      <c r="AX21" s="51">
        <f>borrador!H19/6.289</f>
        <v>380.56288758149151</v>
      </c>
      <c r="AY21" s="51">
        <f t="shared" si="245"/>
        <v>381.33841194582169</v>
      </c>
      <c r="AZ21" s="51">
        <f t="shared" si="246"/>
        <v>4194.7225314040388</v>
      </c>
      <c r="BA21" s="2"/>
      <c r="BB21" s="47">
        <f>borrador!E19/6.289</f>
        <v>11.610748926697408</v>
      </c>
      <c r="BC21" s="47">
        <f t="shared" si="247"/>
        <v>11.594414489946372</v>
      </c>
      <c r="BD21" s="48">
        <f t="shared" si="248"/>
        <v>127.5385593894101</v>
      </c>
      <c r="BE21" s="49">
        <f>borrador!F19*0.283*100</f>
        <v>233.19199999999998</v>
      </c>
      <c r="BF21" s="50">
        <f t="shared" si="249"/>
        <v>233.23316363636366</v>
      </c>
      <c r="BG21" s="237">
        <f t="shared" si="250"/>
        <v>2565.5648000000001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1227.6200000000001</v>
      </c>
      <c r="CO21" s="47">
        <f t="shared" si="25"/>
        <v>639.82299999999998</v>
      </c>
      <c r="CQ21" s="47">
        <f t="shared" si="26"/>
        <v>1079.7869295595485</v>
      </c>
    </row>
    <row r="22" spans="1:95" ht="15" customHeight="1" thickBot="1" x14ac:dyDescent="0.4">
      <c r="A22" s="243">
        <v>12</v>
      </c>
      <c r="B22" s="49">
        <v>659.75</v>
      </c>
      <c r="C22" s="47">
        <f t="shared" si="216"/>
        <v>661.80666666666673</v>
      </c>
      <c r="D22" s="163">
        <f t="shared" si="217"/>
        <v>7941.68</v>
      </c>
      <c r="E22" s="49">
        <v>318484.02494623652</v>
      </c>
      <c r="F22" s="50">
        <f t="shared" si="218"/>
        <v>330684.91038530471</v>
      </c>
      <c r="G22" s="163">
        <f t="shared" si="219"/>
        <v>3968218.9246236566</v>
      </c>
      <c r="H22" s="168"/>
      <c r="I22" s="49">
        <v>40886.964516129032</v>
      </c>
      <c r="J22" s="50">
        <f t="shared" si="220"/>
        <v>42000.403897849457</v>
      </c>
      <c r="K22" s="163">
        <f t="shared" si="221"/>
        <v>504004.84677419352</v>
      </c>
      <c r="L22" s="50">
        <f t="shared" si="222"/>
        <v>20443.482258064516</v>
      </c>
      <c r="M22" s="50">
        <f t="shared" si="223"/>
        <v>21000.201948924729</v>
      </c>
      <c r="N22" s="50">
        <f t="shared" si="224"/>
        <v>252002.42338709676</v>
      </c>
      <c r="O22" s="49">
        <v>0</v>
      </c>
      <c r="P22" s="50">
        <f t="shared" si="225"/>
        <v>613.3727150537635</v>
      </c>
      <c r="Q22" s="163">
        <f t="shared" si="226"/>
        <v>7360.4725806451615</v>
      </c>
      <c r="R22" s="50">
        <f t="shared" si="227"/>
        <v>0</v>
      </c>
      <c r="S22" s="50">
        <f t="shared" si="228"/>
        <v>306.68635752688175</v>
      </c>
      <c r="T22" s="50">
        <f t="shared" si="229"/>
        <v>3680.2362903225808</v>
      </c>
      <c r="U22" s="168"/>
      <c r="V22" s="49">
        <v>172.9</v>
      </c>
      <c r="W22" s="47">
        <f t="shared" si="230"/>
        <v>169.76666666666668</v>
      </c>
      <c r="X22" s="163">
        <f t="shared" si="231"/>
        <v>2037.2</v>
      </c>
      <c r="Y22" s="169"/>
      <c r="Z22" s="170"/>
      <c r="AA22" s="171"/>
      <c r="AB22" s="172"/>
      <c r="AC22" s="49">
        <v>316.10000000000002</v>
      </c>
      <c r="AD22" s="50">
        <f t="shared" si="232"/>
        <v>317.60999999999996</v>
      </c>
      <c r="AE22" s="163">
        <f t="shared" si="233"/>
        <v>3811.3199999999997</v>
      </c>
      <c r="AF22" s="49">
        <v>173095</v>
      </c>
      <c r="AG22" s="50">
        <f t="shared" si="234"/>
        <v>170620.5</v>
      </c>
      <c r="AH22" s="51">
        <f t="shared" si="235"/>
        <v>2047446</v>
      </c>
      <c r="AI22" s="50">
        <f t="shared" si="236"/>
        <v>33009.216500000002</v>
      </c>
      <c r="AJ22" s="50">
        <f t="shared" si="237"/>
        <v>32537.32935</v>
      </c>
      <c r="AK22" s="50">
        <f t="shared" si="238"/>
        <v>390447.9522</v>
      </c>
      <c r="AL22" s="17"/>
      <c r="AM22" s="49">
        <v>103.32</v>
      </c>
      <c r="AN22" s="47">
        <f t="shared" si="239"/>
        <v>102.32</v>
      </c>
      <c r="AO22" s="163">
        <f t="shared" si="240"/>
        <v>1227.8399999999999</v>
      </c>
      <c r="AP22" s="49">
        <v>147978.97505376345</v>
      </c>
      <c r="AQ22" s="50">
        <f t="shared" si="241"/>
        <v>145156.27093189966</v>
      </c>
      <c r="AR22" s="51">
        <f t="shared" si="242"/>
        <v>1741875.251182796</v>
      </c>
      <c r="AS22" s="17"/>
      <c r="AT22" s="47">
        <f>borrador!G20/6.289</f>
        <v>699.9411671171888</v>
      </c>
      <c r="AU22" s="47">
        <f t="shared" si="243"/>
        <v>688.94710340806705</v>
      </c>
      <c r="AV22" s="51">
        <f t="shared" si="244"/>
        <v>8267.3652408968046</v>
      </c>
      <c r="AW22" s="2"/>
      <c r="AX22" s="51">
        <f>borrador!H20/6.289</f>
        <v>380.37366830974719</v>
      </c>
      <c r="AY22" s="51">
        <f t="shared" si="245"/>
        <v>381.25801664281545</v>
      </c>
      <c r="AZ22" s="51">
        <f t="shared" si="246"/>
        <v>4575.0961997137856</v>
      </c>
      <c r="BA22" s="2"/>
      <c r="BB22" s="47">
        <f>borrador!E20/6.289</f>
        <v>11.97487676896168</v>
      </c>
      <c r="BC22" s="47">
        <f t="shared" si="247"/>
        <v>11.626119679864315</v>
      </c>
      <c r="BD22" s="48">
        <f t="shared" si="248"/>
        <v>139.51343615837177</v>
      </c>
      <c r="BE22" s="49">
        <f>borrador!F20*0.283*100</f>
        <v>233.0788</v>
      </c>
      <c r="BF22" s="50">
        <f t="shared" si="249"/>
        <v>233.22030000000004</v>
      </c>
      <c r="BG22" s="237">
        <f t="shared" si="250"/>
        <v>2798.6436000000003</v>
      </c>
      <c r="BJ22" s="8"/>
      <c r="CE22" s="226"/>
      <c r="CN22" s="47">
        <f t="shared" si="24"/>
        <v>1252.07</v>
      </c>
      <c r="CO22" s="47">
        <f t="shared" si="25"/>
        <v>639.55799999999999</v>
      </c>
      <c r="CQ22" s="47">
        <f t="shared" si="26"/>
        <v>1080.314835426936</v>
      </c>
    </row>
    <row r="23" spans="1:95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0</v>
      </c>
      <c r="CO23" s="47">
        <f t="shared" si="25"/>
        <v>0</v>
      </c>
      <c r="CQ23" s="47">
        <f t="shared" si="26"/>
        <v>0</v>
      </c>
    </row>
    <row r="24" spans="1:95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0</v>
      </c>
      <c r="CO24" s="47">
        <f t="shared" si="25"/>
        <v>0</v>
      </c>
      <c r="CQ24" s="47">
        <f t="shared" si="26"/>
        <v>0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0</v>
      </c>
      <c r="CO25" s="47">
        <f t="shared" si="25"/>
        <v>0</v>
      </c>
      <c r="CQ25" s="47">
        <f t="shared" si="26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0</v>
      </c>
      <c r="CO26" s="47">
        <f t="shared" si="25"/>
        <v>0</v>
      </c>
      <c r="CQ26" s="47">
        <f t="shared" si="26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251">BJ30-BK30</f>
        <v>-702.06992753983104</v>
      </c>
      <c r="BM30" s="253">
        <v>4737.68</v>
      </c>
      <c r="BN30" s="21">
        <v>4900.1360709150122</v>
      </c>
      <c r="BO30" s="82">
        <f t="shared" ref="BO30:BO41" si="252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253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254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255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251"/>
        <v>-895.69668771490342</v>
      </c>
      <c r="BM31" s="254">
        <v>4276.2460000000001</v>
      </c>
      <c r="BN31" s="21">
        <v>4462.7581629957967</v>
      </c>
      <c r="BO31" s="82">
        <f t="shared" si="252"/>
        <v>-186.51216299579664</v>
      </c>
      <c r="BP31" s="197"/>
      <c r="BQ31" s="254">
        <v>787.85350000000005</v>
      </c>
      <c r="BR31" s="21">
        <v>1583.6143697070756</v>
      </c>
      <c r="BS31" s="220">
        <f t="shared" si="253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254"/>
        <v>-793.90235442160042</v>
      </c>
      <c r="BY31" s="207"/>
      <c r="BZ31" s="83">
        <v>7179.7383</v>
      </c>
      <c r="CA31" s="109">
        <v>12012.914276065794</v>
      </c>
      <c r="CB31" s="215">
        <f t="shared" si="255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251"/>
        <v>-773.64745324472278</v>
      </c>
      <c r="BM32" s="254">
        <v>3369.9969999999998</v>
      </c>
      <c r="BN32" s="21">
        <v>4980.4230613322788</v>
      </c>
      <c r="BO32" s="82">
        <f t="shared" si="252"/>
        <v>-1610.426061332279</v>
      </c>
      <c r="BP32" s="197"/>
      <c r="BQ32" s="254">
        <v>909.17</v>
      </c>
      <c r="BR32" s="21">
        <v>1693.1915254073704</v>
      </c>
      <c r="BS32" s="220">
        <f t="shared" si="253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254"/>
        <v>-802.61775792909475</v>
      </c>
      <c r="BY32" s="207"/>
      <c r="BZ32" s="83">
        <v>7868</v>
      </c>
      <c r="CA32" s="109">
        <v>12456.896493386255</v>
      </c>
      <c r="CB32" s="215">
        <f t="shared" si="255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251"/>
        <v>-994.82366536048903</v>
      </c>
      <c r="BM33" s="254">
        <v>4679.8609999999999</v>
      </c>
      <c r="BN33" s="21">
        <v>4992.321976957579</v>
      </c>
      <c r="BO33" s="82">
        <f t="shared" si="252"/>
        <v>-312.46097695757908</v>
      </c>
      <c r="BP33" s="197"/>
      <c r="BQ33" s="254">
        <v>834.04312419354801</v>
      </c>
      <c r="BR33" s="21">
        <v>1971.3672978400978</v>
      </c>
      <c r="BS33" s="220">
        <f t="shared" si="253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254"/>
        <v>-910.91331534656842</v>
      </c>
      <c r="BY33" s="207"/>
      <c r="BZ33" s="83">
        <v>7468.5398000000005</v>
      </c>
      <c r="CA33" s="107">
        <v>14101.986661586783</v>
      </c>
      <c r="CB33" s="215">
        <f t="shared" si="255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251"/>
        <v>-1437.1912953178817</v>
      </c>
      <c r="BM34" s="254">
        <v>4645.9750000000004</v>
      </c>
      <c r="BN34" s="21">
        <v>5444.6415661926649</v>
      </c>
      <c r="BO34" s="82">
        <f t="shared" si="252"/>
        <v>-798.6665661926645</v>
      </c>
      <c r="BP34" s="197"/>
      <c r="BQ34" s="254">
        <v>810.53499999999997</v>
      </c>
      <c r="BR34" s="21">
        <v>1965.1262146158649</v>
      </c>
      <c r="BS34" s="220">
        <f t="shared" si="253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254"/>
        <v>-925.82655047140929</v>
      </c>
      <c r="BY34" s="207"/>
      <c r="BZ34" s="83">
        <v>7626.2873494691385</v>
      </c>
      <c r="CA34" s="107">
        <v>14314.411886949427</v>
      </c>
      <c r="CB34" s="215">
        <f t="shared" si="255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251"/>
        <v>-1950.2264591195744</v>
      </c>
      <c r="BM35" s="270">
        <v>4361.0186999999996</v>
      </c>
      <c r="BN35" s="21">
        <v>5572.7632000577723</v>
      </c>
      <c r="BO35" s="82">
        <f t="shared" si="252"/>
        <v>-1211.7445000577727</v>
      </c>
      <c r="BP35" s="197"/>
      <c r="BQ35" s="254">
        <v>754.316175053763</v>
      </c>
      <c r="BR35" s="21">
        <v>1835.1057112562673</v>
      </c>
      <c r="BS35" s="220">
        <f t="shared" si="253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254"/>
        <v>-1028.3283624129731</v>
      </c>
      <c r="BY35" s="207"/>
      <c r="BZ35" s="83">
        <v>7234.2440999999981</v>
      </c>
      <c r="CA35" s="107">
        <v>16098.577615919468</v>
      </c>
      <c r="CB35" s="215">
        <f t="shared" si="255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251"/>
        <v>-2049.4878973264294</v>
      </c>
      <c r="BM36" s="254">
        <v>4556.8670000000002</v>
      </c>
      <c r="BN36" s="21">
        <v>5973.8421106670085</v>
      </c>
      <c r="BO36" s="82">
        <f t="shared" si="252"/>
        <v>-1416.9751106670083</v>
      </c>
      <c r="BP36" s="197"/>
      <c r="BQ36" s="254">
        <v>740.61</v>
      </c>
      <c r="BR36" s="21">
        <v>1830.3720490908759</v>
      </c>
      <c r="BS36" s="220">
        <f t="shared" si="253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254"/>
        <v>-1070.9963184567316</v>
      </c>
      <c r="BY36" s="207"/>
      <c r="BZ36" s="83">
        <v>5672.9896999999983</v>
      </c>
      <c r="CA36" s="107">
        <v>16382.86827351331</v>
      </c>
      <c r="CB36" s="215">
        <f t="shared" si="255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251"/>
        <v>-1697.2301848722218</v>
      </c>
      <c r="BM37" s="254">
        <v>5131.8670000000002</v>
      </c>
      <c r="BN37" s="21">
        <v>6052.2746939036369</v>
      </c>
      <c r="BO37" s="82">
        <f t="shared" si="252"/>
        <v>-920.40769390363675</v>
      </c>
      <c r="BP37" s="197"/>
      <c r="BQ37" s="254">
        <v>681.10299999999995</v>
      </c>
      <c r="BR37" s="21">
        <v>1767.2672236712367</v>
      </c>
      <c r="BS37" s="220">
        <f t="shared" si="253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254"/>
        <v>-932.25788515262968</v>
      </c>
      <c r="BY37" s="207"/>
      <c r="BZ37" s="83">
        <v>7346.8215</v>
      </c>
      <c r="CA37" s="107">
        <v>16128.697029100895</v>
      </c>
      <c r="CB37" s="215">
        <f t="shared" si="255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251"/>
        <v>-10779.263002463777</v>
      </c>
      <c r="BM38" s="254"/>
      <c r="BN38" s="21">
        <v>5872.3145003282016</v>
      </c>
      <c r="BO38" s="82">
        <f t="shared" si="252"/>
        <v>-5872.3145003282016</v>
      </c>
      <c r="BP38" s="197"/>
      <c r="BQ38" s="254"/>
      <c r="BR38" s="21">
        <v>1651.7637108019353</v>
      </c>
      <c r="BS38" s="220">
        <f t="shared" si="253"/>
        <v>-1651.7637108019353</v>
      </c>
      <c r="BT38" s="5"/>
      <c r="BU38" s="15"/>
      <c r="BV38" s="214"/>
      <c r="BW38" s="107">
        <v>1208.7646526683636</v>
      </c>
      <c r="BX38" s="84">
        <f t="shared" si="254"/>
        <v>-1208.7646526683636</v>
      </c>
      <c r="BY38" s="207"/>
      <c r="BZ38" s="83"/>
      <c r="CA38" s="107">
        <v>15277.645896647065</v>
      </c>
      <c r="CB38" s="215">
        <f t="shared" si="255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251"/>
        <v>-11157.159529517237</v>
      </c>
      <c r="BM39" s="254"/>
      <c r="BN39" s="21">
        <v>6087.579337493291</v>
      </c>
      <c r="BO39" s="82">
        <f t="shared" si="252"/>
        <v>-6087.579337493291</v>
      </c>
      <c r="BP39" s="197"/>
      <c r="BQ39" s="254"/>
      <c r="BR39" s="21">
        <v>2795.5735691705136</v>
      </c>
      <c r="BS39" s="220">
        <f t="shared" si="253"/>
        <v>-2795.5735691705136</v>
      </c>
      <c r="BT39" s="5"/>
      <c r="BU39" s="15"/>
      <c r="BV39" s="214"/>
      <c r="BW39" s="107">
        <v>1215.1479933416113</v>
      </c>
      <c r="BX39" s="84">
        <f t="shared" si="254"/>
        <v>-1215.1479933416113</v>
      </c>
      <c r="BY39" s="207"/>
      <c r="BZ39" s="83"/>
      <c r="CA39" s="107">
        <v>15450.20609576125</v>
      </c>
      <c r="CB39" s="215">
        <f t="shared" si="255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251"/>
        <v>-10743.073388846915</v>
      </c>
      <c r="BM40" s="254"/>
      <c r="BN40" s="21">
        <v>5832.3583361673891</v>
      </c>
      <c r="BO40" s="82">
        <f t="shared" si="252"/>
        <v>-5832.3583361673891</v>
      </c>
      <c r="BP40" s="197"/>
      <c r="BQ40" s="254"/>
      <c r="BR40" s="21">
        <v>2603.1652017662027</v>
      </c>
      <c r="BS40" s="220">
        <f t="shared" si="253"/>
        <v>-2603.1652017662027</v>
      </c>
      <c r="BT40" s="5"/>
      <c r="BU40" s="15"/>
      <c r="BV40" s="214"/>
      <c r="BW40" s="107">
        <v>1153.3893710620828</v>
      </c>
      <c r="BX40" s="84">
        <f t="shared" si="254"/>
        <v>-1153.3893710620828</v>
      </c>
      <c r="BY40" s="207"/>
      <c r="BZ40" s="83"/>
      <c r="CA40" s="107">
        <v>14780.364315283223</v>
      </c>
      <c r="CB40" s="215">
        <f t="shared" si="255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251"/>
        <v>-11004.303480979688</v>
      </c>
      <c r="BM41" s="254"/>
      <c r="BN41" s="21">
        <v>5961.3589319686052</v>
      </c>
      <c r="BO41" s="82">
        <f t="shared" si="252"/>
        <v>-5961.3589319686052</v>
      </c>
      <c r="BP41" s="197"/>
      <c r="BQ41" s="254"/>
      <c r="BR41" s="21">
        <v>2589.4017939279993</v>
      </c>
      <c r="BS41" s="220">
        <f t="shared" si="253"/>
        <v>-2589.4017939279993</v>
      </c>
      <c r="BT41" s="5"/>
      <c r="BU41" s="15"/>
      <c r="BV41" s="214"/>
      <c r="BW41" s="107">
        <v>1164.8762045276405</v>
      </c>
      <c r="BX41" s="84">
        <f t="shared" si="254"/>
        <v>-1164.8762045276405</v>
      </c>
      <c r="BY41" s="207"/>
      <c r="BZ41" s="83"/>
      <c r="CA41" s="107">
        <v>15031.252261225651</v>
      </c>
      <c r="CB41" s="215">
        <f t="shared" si="255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256">BJ54-BK54</f>
        <v>-709.00054269733346</v>
      </c>
      <c r="BM54" s="253">
        <v>3323.3180000000002</v>
      </c>
      <c r="BN54" s="21">
        <v>3352.8927140551687</v>
      </c>
      <c r="BO54" s="220">
        <f t="shared" ref="BO54:BO65" si="257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256"/>
        <v>-697.95352329832804</v>
      </c>
      <c r="BM55" s="253">
        <v>2996.2914576344101</v>
      </c>
      <c r="BN55" s="21">
        <v>3103.0593240260428</v>
      </c>
      <c r="BO55" s="220">
        <f t="shared" si="257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256"/>
        <v>-750.13806617421142</v>
      </c>
      <c r="BM56" s="253">
        <v>3369.9969999999998</v>
      </c>
      <c r="BN56" s="21">
        <v>3503.9933612680038</v>
      </c>
      <c r="BO56" s="220">
        <f t="shared" si="257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256"/>
        <v>-804.14868121166728</v>
      </c>
      <c r="BM57" s="254">
        <v>3411.3465376344102</v>
      </c>
      <c r="BN57" s="21">
        <v>3307.1620041619899</v>
      </c>
      <c r="BO57" s="220">
        <f t="shared" si="257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256"/>
        <v>-461.44507263164815</v>
      </c>
      <c r="BM58" s="254">
        <v>4970.3708010752698</v>
      </c>
      <c r="BN58" s="21">
        <v>3325.1405241232474</v>
      </c>
      <c r="BO58" s="220">
        <f t="shared" si="257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256"/>
        <v>-642.36619518203088</v>
      </c>
      <c r="BM59" s="270">
        <v>4421.1381332258097</v>
      </c>
      <c r="BN59" s="21">
        <v>3129.7852570267542</v>
      </c>
      <c r="BO59" s="220">
        <f t="shared" si="257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256"/>
        <v>-497.6951433553636</v>
      </c>
      <c r="BM60" s="254">
        <v>4697.0290000000005</v>
      </c>
      <c r="BN60" s="21">
        <v>3147.5039614155517</v>
      </c>
      <c r="BO60" s="220">
        <f t="shared" si="257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256"/>
        <v>-728.02620014140803</v>
      </c>
      <c r="BM61" s="254">
        <v>4532.442</v>
      </c>
      <c r="BN61" s="21">
        <v>3062.6357872950184</v>
      </c>
      <c r="BO61" s="220">
        <f t="shared" si="257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256"/>
        <v>-4885.6218678638943</v>
      </c>
      <c r="BM62" s="254"/>
      <c r="BN62" s="21">
        <v>3157.1791464073208</v>
      </c>
      <c r="BO62" s="220">
        <f t="shared" si="257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256"/>
        <v>-6364.0145735796496</v>
      </c>
      <c r="BM63" s="254"/>
      <c r="BN63" s="21">
        <v>3635.166438605439</v>
      </c>
      <c r="BO63" s="220">
        <f t="shared" si="257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256"/>
        <v>-6442.0657546335988</v>
      </c>
      <c r="BM64" s="254"/>
      <c r="BN64" s="21">
        <v>3592.3211179648733</v>
      </c>
      <c r="BO64" s="220">
        <f t="shared" si="257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256"/>
        <v>-6359.5018162868801</v>
      </c>
      <c r="BM65" s="254"/>
      <c r="BN65" s="21">
        <v>3604.9264366143657</v>
      </c>
      <c r="BO65" s="220">
        <f t="shared" si="257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633.02</v>
      </c>
      <c r="C12" s="126" t="s">
        <v>65</v>
      </c>
      <c r="D12" s="126">
        <f>Prodiarias!V20</f>
        <v>173.3</v>
      </c>
      <c r="E12" s="126">
        <f>Prodiarias!AC20</f>
        <v>318.08999999999997</v>
      </c>
      <c r="F12" s="126">
        <f>Prodiarias!AM20</f>
        <v>112.06</v>
      </c>
      <c r="G12" s="126">
        <f>Prodiarias!AT20</f>
        <v>681.53919542057565</v>
      </c>
      <c r="H12" s="126">
        <f>Prodiarias!AX20</f>
        <v>381.03355064398158</v>
      </c>
      <c r="I12" s="126">
        <f>Prodiarias!BB20</f>
        <v>11.111464461758626</v>
      </c>
      <c r="J12" s="126">
        <f t="shared" si="11"/>
        <v>2310.1542105263156</v>
      </c>
      <c r="K12" s="242">
        <f t="shared" si="12"/>
        <v>14507.768442105264</v>
      </c>
      <c r="N12" s="125">
        <v>10</v>
      </c>
      <c r="O12" s="126">
        <f t="shared" si="9"/>
        <v>506.416</v>
      </c>
      <c r="P12" s="126" t="s">
        <v>65</v>
      </c>
      <c r="Q12" s="126">
        <f t="shared" si="0"/>
        <v>173.3</v>
      </c>
      <c r="R12" s="126">
        <f t="shared" si="1"/>
        <v>254.47199999999998</v>
      </c>
      <c r="S12" s="126">
        <f t="shared" si="2"/>
        <v>89.64800000000001</v>
      </c>
      <c r="T12" s="126">
        <f t="shared" si="3"/>
        <v>681.53919542057565</v>
      </c>
      <c r="U12" s="126">
        <f t="shared" si="4"/>
        <v>381.03355064398158</v>
      </c>
      <c r="V12" s="127">
        <f t="shared" si="5"/>
        <v>3.8890125616155187</v>
      </c>
      <c r="W12" s="128">
        <f t="shared" si="6"/>
        <v>2090.2977586261727</v>
      </c>
      <c r="X12" s="138">
        <f t="shared" si="10"/>
        <v>13127.069924172365</v>
      </c>
    </row>
    <row r="13" spans="1:24" ht="14.15" customHeight="1" x14ac:dyDescent="0.2">
      <c r="A13" s="135">
        <v>11</v>
      </c>
      <c r="B13" s="126">
        <f>Prodiarias!B21</f>
        <v>637.01</v>
      </c>
      <c r="C13" s="126" t="s">
        <v>65</v>
      </c>
      <c r="D13" s="126">
        <f>Prodiarias!V21</f>
        <v>173.2</v>
      </c>
      <c r="E13" s="126">
        <f>Prodiarias!AC21</f>
        <v>316.63</v>
      </c>
      <c r="F13" s="126">
        <f>Prodiarias!AM21</f>
        <v>100.78</v>
      </c>
      <c r="G13" s="126">
        <f>Prodiarias!AT21</f>
        <v>699.22404197805702</v>
      </c>
      <c r="H13" s="126">
        <f>Prodiarias!AX21</f>
        <v>380.56288758149151</v>
      </c>
      <c r="I13" s="126">
        <f>Prodiarias!BB21</f>
        <v>11.610748926697408</v>
      </c>
      <c r="J13" s="126">
        <f t="shared" si="11"/>
        <v>2319.017678486246</v>
      </c>
      <c r="K13" s="242">
        <f t="shared" si="12"/>
        <v>14563.431020893626</v>
      </c>
      <c r="N13" s="125">
        <v>11</v>
      </c>
      <c r="O13" s="126">
        <f t="shared" si="9"/>
        <v>509.608</v>
      </c>
      <c r="P13" s="126" t="s">
        <v>65</v>
      </c>
      <c r="Q13" s="126">
        <f t="shared" si="0"/>
        <v>173.2</v>
      </c>
      <c r="R13" s="126">
        <f t="shared" si="1"/>
        <v>253.304</v>
      </c>
      <c r="S13" s="126">
        <f t="shared" si="2"/>
        <v>80.624000000000009</v>
      </c>
      <c r="T13" s="126">
        <f t="shared" si="3"/>
        <v>699.22404197805702</v>
      </c>
      <c r="U13" s="126">
        <f t="shared" si="4"/>
        <v>380.56288758149151</v>
      </c>
      <c r="V13" s="127">
        <f t="shared" si="5"/>
        <v>4.0637621243440929</v>
      </c>
      <c r="W13" s="128">
        <f t="shared" si="6"/>
        <v>2100.5866916838927</v>
      </c>
      <c r="X13" s="138">
        <f t="shared" si="10"/>
        <v>13191.684423774846</v>
      </c>
    </row>
    <row r="14" spans="1:24" ht="14.15" customHeight="1" x14ac:dyDescent="0.2">
      <c r="A14" s="135">
        <v>12</v>
      </c>
      <c r="B14" s="126">
        <f>Prodiarias!B22</f>
        <v>659.75</v>
      </c>
      <c r="C14" s="126" t="s">
        <v>65</v>
      </c>
      <c r="D14" s="126">
        <f>Prodiarias!V22</f>
        <v>172.9</v>
      </c>
      <c r="E14" s="126">
        <f>Prodiarias!AC22</f>
        <v>316.10000000000002</v>
      </c>
      <c r="F14" s="126">
        <f>Prodiarias!AM22</f>
        <v>103.32</v>
      </c>
      <c r="G14" s="126">
        <f>Prodiarias!AT22</f>
        <v>699.9411671171888</v>
      </c>
      <c r="H14" s="126">
        <f>Prodiarias!AX22</f>
        <v>380.37366830974719</v>
      </c>
      <c r="I14" s="126">
        <f>Prodiarias!BB22</f>
        <v>11.97487676896168</v>
      </c>
      <c r="J14" s="126">
        <f t="shared" si="11"/>
        <v>2344.3597121958974</v>
      </c>
      <c r="K14" s="242">
        <f t="shared" si="12"/>
        <v>14722.578992590235</v>
      </c>
      <c r="N14" s="125">
        <v>12</v>
      </c>
      <c r="O14" s="126">
        <f t="shared" si="9"/>
        <v>527.80000000000007</v>
      </c>
      <c r="P14" s="126" t="s">
        <v>65</v>
      </c>
      <c r="Q14" s="126">
        <f t="shared" si="0"/>
        <v>172.9</v>
      </c>
      <c r="R14" s="126">
        <f t="shared" si="1"/>
        <v>252.88000000000002</v>
      </c>
      <c r="S14" s="126">
        <f t="shared" si="2"/>
        <v>82.656000000000006</v>
      </c>
      <c r="T14" s="126">
        <f t="shared" si="3"/>
        <v>699.9411671171888</v>
      </c>
      <c r="U14" s="126">
        <f t="shared" si="4"/>
        <v>380.37366830974719</v>
      </c>
      <c r="V14" s="127">
        <f t="shared" si="5"/>
        <v>4.1912068691365878</v>
      </c>
      <c r="W14" s="128">
        <f t="shared" si="6"/>
        <v>2120.7420422960727</v>
      </c>
      <c r="X14" s="138">
        <f t="shared" si="10"/>
        <v>13318.260025619336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172.375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873.82469999999989</v>
      </c>
      <c r="K45" s="129">
        <f t="shared" si="18"/>
        <v>30.877469599199994</v>
      </c>
      <c r="L45" s="139">
        <f t="shared" si="23"/>
        <v>5495.4835382999991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54.677349999999997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511.040795</v>
      </c>
      <c r="X45" s="129">
        <f t="shared" si="21"/>
        <v>18.05813753212</v>
      </c>
      <c r="Y45" s="139">
        <f t="shared" si="22"/>
        <v>3213.9355597549998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173.376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879.23090000000002</v>
      </c>
      <c r="K46" s="129">
        <f t="shared" si="18"/>
        <v>31.068503082399999</v>
      </c>
      <c r="L46" s="139">
        <f t="shared" si="23"/>
        <v>5529.4831301000004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54.994867200000002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514.83153219999997</v>
      </c>
      <c r="X46" s="129">
        <f t="shared" si="21"/>
        <v>18.192087021819198</v>
      </c>
      <c r="Y46" s="139">
        <f t="shared" si="22"/>
        <v>3237.7755060057998</v>
      </c>
    </row>
    <row r="47" spans="1:27" x14ac:dyDescent="0.2">
      <c r="A47" s="125">
        <v>10</v>
      </c>
      <c r="B47" s="126">
        <f>Prodiarias!E20/1000</f>
        <v>324.56550408602152</v>
      </c>
      <c r="C47" s="126">
        <f>Prodiarias!O20/1000</f>
        <v>0</v>
      </c>
      <c r="D47" s="126" t="s">
        <v>65</v>
      </c>
      <c r="E47" s="126">
        <f>Prodiarias!AF20/1000</f>
        <v>172.68100000000001</v>
      </c>
      <c r="F47" s="126">
        <f>Prodiarias!AP20/1000</f>
        <v>147.77949591397848</v>
      </c>
      <c r="G47" s="126" t="s">
        <v>65</v>
      </c>
      <c r="H47" s="126" t="s">
        <v>65</v>
      </c>
      <c r="I47" s="126">
        <f>Prodiarias!BE20</f>
        <v>233.13539999999998</v>
      </c>
      <c r="J47" s="126">
        <f t="shared" si="17"/>
        <v>878.16140000000007</v>
      </c>
      <c r="K47" s="129">
        <f t="shared" si="18"/>
        <v>31.030711230400001</v>
      </c>
      <c r="L47" s="139">
        <f t="shared" si="23"/>
        <v>5522.7570446000009</v>
      </c>
      <c r="N47" s="125">
        <v>10</v>
      </c>
      <c r="O47" s="126">
        <f t="shared" si="19"/>
        <v>259.65240326881724</v>
      </c>
      <c r="P47" s="126">
        <f t="shared" si="20"/>
        <v>0</v>
      </c>
      <c r="Q47" s="126" t="s">
        <v>65</v>
      </c>
      <c r="R47" s="126">
        <f t="shared" si="13"/>
        <v>54.774413199999998</v>
      </c>
      <c r="S47" s="126">
        <f t="shared" si="14"/>
        <v>118.22359673118279</v>
      </c>
      <c r="T47" s="126" t="s">
        <v>65</v>
      </c>
      <c r="U47" s="126" t="s">
        <v>65</v>
      </c>
      <c r="V47" s="126">
        <f t="shared" si="15"/>
        <v>81.59738999999999</v>
      </c>
      <c r="W47" s="126">
        <f t="shared" si="16"/>
        <v>514.24780320000002</v>
      </c>
      <c r="X47" s="129">
        <f t="shared" si="21"/>
        <v>18.171460373875203</v>
      </c>
      <c r="Y47" s="139">
        <f t="shared" si="22"/>
        <v>3234.1044343248004</v>
      </c>
    </row>
    <row r="48" spans="1:27" x14ac:dyDescent="0.2">
      <c r="A48" s="125">
        <v>11</v>
      </c>
      <c r="B48" s="126">
        <f>Prodiarias!E21/1000</f>
        <v>314.34545935483868</v>
      </c>
      <c r="C48" s="126">
        <f>Prodiarias!O21/1000</f>
        <v>0</v>
      </c>
      <c r="D48" s="126" t="s">
        <v>65</v>
      </c>
      <c r="E48" s="126">
        <f>Prodiarias!AF21/1000</f>
        <v>176.256</v>
      </c>
      <c r="F48" s="126">
        <f>Prodiarias!AP21/1000</f>
        <v>149.2215406451613</v>
      </c>
      <c r="G48" s="126" t="s">
        <v>65</v>
      </c>
      <c r="H48" s="126" t="s">
        <v>65</v>
      </c>
      <c r="I48" s="126">
        <f>Prodiarias!BE21</f>
        <v>233.19199999999998</v>
      </c>
      <c r="J48" s="126">
        <f t="shared" si="17"/>
        <v>873.01499999999999</v>
      </c>
      <c r="K48" s="129">
        <f t="shared" si="18"/>
        <v>30.84885804</v>
      </c>
      <c r="L48" s="139">
        <f t="shared" si="23"/>
        <v>5490.3913350000003</v>
      </c>
      <c r="N48" s="125">
        <v>11</v>
      </c>
      <c r="O48" s="126">
        <f t="shared" si="19"/>
        <v>251.47636748387094</v>
      </c>
      <c r="P48" s="126">
        <f t="shared" si="20"/>
        <v>0</v>
      </c>
      <c r="Q48" s="126" t="s">
        <v>65</v>
      </c>
      <c r="R48" s="126">
        <f t="shared" si="13"/>
        <v>55.908403199999995</v>
      </c>
      <c r="S48" s="126">
        <f t="shared" si="14"/>
        <v>119.37723251612904</v>
      </c>
      <c r="T48" s="126" t="s">
        <v>65</v>
      </c>
      <c r="U48" s="126" t="s">
        <v>65</v>
      </c>
      <c r="V48" s="126">
        <f t="shared" si="15"/>
        <v>81.617199999999983</v>
      </c>
      <c r="W48" s="126">
        <f t="shared" si="16"/>
        <v>508.37920319999995</v>
      </c>
      <c r="X48" s="129">
        <f t="shared" si="21"/>
        <v>17.964087524275197</v>
      </c>
      <c r="Y48" s="139">
        <f t="shared" si="22"/>
        <v>3197.1968089247998</v>
      </c>
    </row>
    <row r="49" spans="1:25" x14ac:dyDescent="0.2">
      <c r="A49" s="125">
        <v>12</v>
      </c>
      <c r="B49" s="126">
        <f>Prodiarias!E22/1000</f>
        <v>318.4840249462365</v>
      </c>
      <c r="C49" s="126">
        <f>Prodiarias!O22/1000</f>
        <v>0</v>
      </c>
      <c r="D49" s="126" t="s">
        <v>65</v>
      </c>
      <c r="E49" s="126">
        <f>Prodiarias!AF22/1000</f>
        <v>173.095</v>
      </c>
      <c r="F49" s="126">
        <f>Prodiarias!AP22/1000</f>
        <v>147.97897505376346</v>
      </c>
      <c r="G49" s="126" t="s">
        <v>65</v>
      </c>
      <c r="H49" s="126" t="s">
        <v>65</v>
      </c>
      <c r="I49" s="126">
        <f>Prodiarias!BE22</f>
        <v>233.0788</v>
      </c>
      <c r="J49" s="126">
        <f t="shared" si="17"/>
        <v>872.63679999999999</v>
      </c>
      <c r="K49" s="129">
        <f t="shared" si="18"/>
        <v>30.835493964800001</v>
      </c>
      <c r="L49" s="139">
        <f t="shared" si="23"/>
        <v>5488.0128352000002</v>
      </c>
      <c r="N49" s="125">
        <v>12</v>
      </c>
      <c r="O49" s="126">
        <f t="shared" si="19"/>
        <v>254.78721995698922</v>
      </c>
      <c r="P49" s="126">
        <f t="shared" si="20"/>
        <v>0</v>
      </c>
      <c r="Q49" s="126" t="s">
        <v>65</v>
      </c>
      <c r="R49" s="126">
        <f t="shared" si="13"/>
        <v>54.905733999999995</v>
      </c>
      <c r="S49" s="126">
        <f t="shared" si="14"/>
        <v>118.38318004301078</v>
      </c>
      <c r="T49" s="126" t="s">
        <v>65</v>
      </c>
      <c r="U49" s="126" t="s">
        <v>65</v>
      </c>
      <c r="V49" s="126">
        <f t="shared" si="15"/>
        <v>81.577579999999998</v>
      </c>
      <c r="W49" s="126">
        <f t="shared" si="16"/>
        <v>509.65371399999998</v>
      </c>
      <c r="X49" s="129">
        <f t="shared" si="21"/>
        <v>18.009123637903997</v>
      </c>
      <c r="Y49" s="139">
        <f t="shared" si="22"/>
        <v>3205.2122073459996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5495.4835382999991</v>
      </c>
      <c r="H79" s="153">
        <f t="shared" si="36"/>
        <v>19958.850513081365</v>
      </c>
      <c r="I79" s="152">
        <f t="shared" si="37"/>
        <v>162786.99036397447</v>
      </c>
      <c r="J79" s="146">
        <f t="shared" si="29"/>
        <v>20348.373795496809</v>
      </c>
      <c r="Q79" s="126">
        <v>8</v>
      </c>
      <c r="R79" s="144">
        <f t="shared" si="30"/>
        <v>13114.117526525681</v>
      </c>
      <c r="S79" s="151">
        <f t="shared" si="31"/>
        <v>3213.9355597549998</v>
      </c>
      <c r="T79" s="153">
        <f t="shared" si="32"/>
        <v>16328.053086280681</v>
      </c>
      <c r="U79" s="152">
        <f t="shared" si="38"/>
        <v>133080.00564938452</v>
      </c>
      <c r="V79" s="146">
        <f t="shared" si="33"/>
        <v>16635.000706173065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5529.4831301000004</v>
      </c>
      <c r="H80" s="153">
        <f t="shared" si="36"/>
        <v>19192.29316985195</v>
      </c>
      <c r="I80" s="152">
        <f t="shared" si="37"/>
        <v>181979.28353382641</v>
      </c>
      <c r="J80" s="146">
        <f t="shared" si="29"/>
        <v>20219.920392647378</v>
      </c>
      <c r="Q80" s="126">
        <v>9</v>
      </c>
      <c r="R80" s="144">
        <f t="shared" si="30"/>
        <v>12371.7509836222</v>
      </c>
      <c r="S80" s="151">
        <f t="shared" si="31"/>
        <v>3237.7755060057998</v>
      </c>
      <c r="T80" s="153">
        <f t="shared" si="32"/>
        <v>15609.526489627999</v>
      </c>
      <c r="U80" s="152">
        <f t="shared" si="38"/>
        <v>148689.53213901253</v>
      </c>
      <c r="V80" s="146">
        <f t="shared" si="33"/>
        <v>16521.059126556949</v>
      </c>
    </row>
    <row r="81" spans="5:22" ht="14.15" customHeight="1" x14ac:dyDescent="0.2">
      <c r="E81" s="126">
        <v>10</v>
      </c>
      <c r="F81" s="144">
        <f t="shared" si="34"/>
        <v>14507.768442105264</v>
      </c>
      <c r="G81" s="151">
        <f t="shared" si="35"/>
        <v>5522.7570446000009</v>
      </c>
      <c r="H81" s="153">
        <f t="shared" si="36"/>
        <v>20030.525486705264</v>
      </c>
      <c r="I81" s="152">
        <f t="shared" si="37"/>
        <v>202009.80902053168</v>
      </c>
      <c r="J81" s="146">
        <f t="shared" si="29"/>
        <v>20200.980902053168</v>
      </c>
      <c r="Q81" s="126">
        <v>10</v>
      </c>
      <c r="R81" s="144">
        <f t="shared" si="30"/>
        <v>13127.069924172365</v>
      </c>
      <c r="S81" s="151">
        <f t="shared" si="31"/>
        <v>3234.1044343248004</v>
      </c>
      <c r="T81" s="153">
        <f t="shared" si="32"/>
        <v>16361.174358497166</v>
      </c>
      <c r="U81" s="152">
        <f t="shared" si="38"/>
        <v>165050.7064975097</v>
      </c>
      <c r="V81" s="146">
        <f t="shared" si="33"/>
        <v>16505.070649750971</v>
      </c>
    </row>
    <row r="82" spans="5:22" ht="14.15" customHeight="1" x14ac:dyDescent="0.2">
      <c r="E82" s="126">
        <v>11</v>
      </c>
      <c r="F82" s="144">
        <f t="shared" si="34"/>
        <v>14563.431020893626</v>
      </c>
      <c r="G82" s="151">
        <f t="shared" si="35"/>
        <v>5490.3913350000003</v>
      </c>
      <c r="H82" s="153">
        <f t="shared" si="36"/>
        <v>20053.822355893626</v>
      </c>
      <c r="I82" s="152">
        <f t="shared" si="37"/>
        <v>222063.6313764253</v>
      </c>
      <c r="J82" s="146">
        <f t="shared" si="29"/>
        <v>20187.602852402299</v>
      </c>
      <c r="Q82" s="126">
        <v>11</v>
      </c>
      <c r="R82" s="144">
        <f t="shared" si="30"/>
        <v>13191.684423774846</v>
      </c>
      <c r="S82" s="151">
        <f t="shared" si="31"/>
        <v>3197.1968089247998</v>
      </c>
      <c r="T82" s="153">
        <f t="shared" si="32"/>
        <v>16388.881232699645</v>
      </c>
      <c r="U82" s="152">
        <f t="shared" si="38"/>
        <v>181439.58773020934</v>
      </c>
      <c r="V82" s="146">
        <f t="shared" si="33"/>
        <v>16494.507975473578</v>
      </c>
    </row>
    <row r="83" spans="5:22" ht="14.15" customHeight="1" x14ac:dyDescent="0.2">
      <c r="E83" s="126">
        <v>12</v>
      </c>
      <c r="F83" s="144">
        <f t="shared" si="34"/>
        <v>14722.578992590235</v>
      </c>
      <c r="G83" s="151">
        <f t="shared" si="35"/>
        <v>5488.0128352000002</v>
      </c>
      <c r="H83" s="153">
        <f t="shared" si="36"/>
        <v>20210.591827790235</v>
      </c>
      <c r="I83" s="152">
        <f t="shared" si="37"/>
        <v>242274.22320421552</v>
      </c>
      <c r="J83" s="146">
        <f t="shared" si="29"/>
        <v>20189.518600351294</v>
      </c>
      <c r="Q83" s="126">
        <v>12</v>
      </c>
      <c r="R83" s="144">
        <f t="shared" si="30"/>
        <v>13318.260025619336</v>
      </c>
      <c r="S83" s="151">
        <f t="shared" si="31"/>
        <v>3205.2122073459996</v>
      </c>
      <c r="T83" s="153">
        <f t="shared" si="32"/>
        <v>16523.472232965338</v>
      </c>
      <c r="U83" s="152">
        <f t="shared" si="38"/>
        <v>197963.05996317469</v>
      </c>
      <c r="V83" s="146">
        <f t="shared" si="33"/>
        <v>16496.921663597892</v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242274.22320421552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197963.05996317469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242274.22320421552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197963.05996317469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242274.22320421552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197963.05996317469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242274.22320421552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197963.05996317469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242274.22320421552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197963.05996317469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242274.22320421552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197963.05996317469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242274.22320421552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197963.05996317469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242274.22320421552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197963.05996317469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242274.22320421552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197963.05996317469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242274.22320421552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197963.05996317469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242274.22320421552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197963.05996317469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242274.22320421552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197963.05996317469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242274.22320421552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197963.05996317469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242274.22320421552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197963.05996317469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242274.22320421552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197963.05996317469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242274.22320421552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197963.05996317469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242274.22320421552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197963.05996317469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242274.22320421552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197963.05996317469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242274.22320421552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197963.05996317469</v>
      </c>
      <c r="V102" s="146" t="str">
        <f t="shared" si="48"/>
        <v/>
      </c>
    </row>
    <row r="103" spans="5:22" x14ac:dyDescent="0.2">
      <c r="F103" s="273">
        <f>AVERAGE(F72:F99)</f>
        <v>6280.0033366467542</v>
      </c>
      <c r="G103" s="273">
        <f>AVERAGE(G72:G99)</f>
        <v>2372.6474920752303</v>
      </c>
      <c r="H103" s="273">
        <f>AVERAGE(H72:H99)</f>
        <v>8652.6508287219822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20" sqref="G20:G21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>
        <v>69.88</v>
      </c>
      <c r="F18" s="247">
        <v>8.2379999999999995</v>
      </c>
      <c r="G18" s="246">
        <v>4286.2</v>
      </c>
      <c r="H18" s="236">
        <v>2396.3200000000002</v>
      </c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>
        <v>73.02</v>
      </c>
      <c r="F19" s="247">
        <v>8.24</v>
      </c>
      <c r="G19" s="246">
        <v>4397.42</v>
      </c>
      <c r="H19" s="236">
        <v>2393.36</v>
      </c>
    </row>
    <row r="20" spans="3:13" ht="15.5" x14ac:dyDescent="0.35">
      <c r="C20" s="14" t="s">
        <v>112</v>
      </c>
      <c r="D20" s="225">
        <f t="shared" si="0"/>
        <v>44451</v>
      </c>
      <c r="E20" s="252">
        <v>75.31</v>
      </c>
      <c r="F20" s="247">
        <v>8.2360000000000007</v>
      </c>
      <c r="G20" s="246">
        <v>4401.93</v>
      </c>
      <c r="H20" s="236">
        <v>2392.17</v>
      </c>
    </row>
    <row r="21" spans="3:13" ht="15.5" x14ac:dyDescent="0.35">
      <c r="C21" s="14" t="s">
        <v>113</v>
      </c>
      <c r="D21" s="225">
        <f t="shared" si="0"/>
        <v>44452</v>
      </c>
      <c r="E21" s="252"/>
      <c r="F21" s="247"/>
      <c r="G21" s="246"/>
      <c r="H21" s="236"/>
    </row>
    <row r="22" spans="3:13" ht="15.5" x14ac:dyDescent="0.35">
      <c r="C22" s="14" t="s">
        <v>114</v>
      </c>
      <c r="D22" s="225">
        <f t="shared" si="0"/>
        <v>44453</v>
      </c>
      <c r="E22" s="252"/>
      <c r="F22" s="247"/>
      <c r="G22" s="246"/>
      <c r="H22" s="236"/>
    </row>
    <row r="23" spans="3:13" ht="15.5" x14ac:dyDescent="0.35">
      <c r="C23" s="14" t="s">
        <v>115</v>
      </c>
      <c r="D23" s="225">
        <f t="shared" si="0"/>
        <v>44454</v>
      </c>
      <c r="E23" s="252"/>
      <c r="F23" s="247"/>
      <c r="G23" s="246"/>
      <c r="H23" s="236"/>
    </row>
    <row r="24" spans="3:13" ht="15.5" x14ac:dyDescent="0.35">
      <c r="C24" s="14" t="s">
        <v>116</v>
      </c>
      <c r="D24" s="225">
        <f t="shared" si="0"/>
        <v>44455</v>
      </c>
      <c r="E24" s="233"/>
      <c r="F24" s="247"/>
      <c r="G24" s="246"/>
      <c r="H24" s="236"/>
    </row>
    <row r="25" spans="3:13" ht="15.5" x14ac:dyDescent="0.35">
      <c r="C25" s="14" t="s">
        <v>110</v>
      </c>
      <c r="D25" s="225">
        <f t="shared" si="0"/>
        <v>44456</v>
      </c>
      <c r="E25" s="233"/>
      <c r="F25" s="247"/>
      <c r="G25" s="246"/>
      <c r="H25" s="236"/>
    </row>
    <row r="26" spans="3:13" ht="15.5" x14ac:dyDescent="0.35">
      <c r="C26" s="14" t="s">
        <v>111</v>
      </c>
      <c r="D26" s="225">
        <f t="shared" si="0"/>
        <v>44457</v>
      </c>
      <c r="E26" s="233"/>
      <c r="F26" s="247"/>
      <c r="G26" s="246"/>
      <c r="H26" s="236"/>
    </row>
    <row r="27" spans="3:13" ht="15.5" x14ac:dyDescent="0.35">
      <c r="C27" s="14" t="s">
        <v>112</v>
      </c>
      <c r="D27" s="225">
        <f t="shared" si="0"/>
        <v>44458</v>
      </c>
      <c r="E27" s="233"/>
      <c r="F27" s="247"/>
      <c r="G27" s="246"/>
      <c r="H27" s="236"/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2021-09-13T19:51:38Z</dcterms:modified>
</cp:coreProperties>
</file>