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4" documentId="13_ncr:1_{F231C50A-79E3-4B6D-8E35-CA5D0BF6C3F4}" xr6:coauthVersionLast="47" xr6:coauthVersionMax="47" xr10:uidLastSave="{1A8D5691-7311-4B60-8A65-5A44C9106224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3" i="1" l="1"/>
  <c r="AE13" i="1"/>
  <c r="W13" i="1"/>
  <c r="X13" i="1"/>
  <c r="C13" i="1"/>
  <c r="D13" i="1"/>
  <c r="AN13" i="1"/>
  <c r="AO13" i="1"/>
  <c r="AG13" i="1"/>
  <c r="AH13" i="1"/>
  <c r="AI13" i="1"/>
  <c r="AJ13" i="1"/>
  <c r="AK13" i="1"/>
  <c r="F13" i="1"/>
  <c r="G13" i="1"/>
  <c r="AQ13" i="1"/>
  <c r="AR13" i="1"/>
  <c r="AT13" i="1"/>
  <c r="AV13" i="1"/>
  <c r="AU13" i="1" s="1"/>
  <c r="AX13" i="1"/>
  <c r="BB13" i="1"/>
  <c r="BE13" i="1"/>
  <c r="BG13" i="1" s="1"/>
  <c r="BF13" i="1" s="1"/>
  <c r="Q13" i="1"/>
  <c r="P13" i="1" s="1"/>
  <c r="S13" i="1" s="1"/>
  <c r="R13" i="1"/>
  <c r="T13" i="1"/>
  <c r="J13" i="1"/>
  <c r="M13" i="1" s="1"/>
  <c r="K13" i="1"/>
  <c r="L13" i="1"/>
  <c r="N13" i="1"/>
  <c r="AZ13" i="1" l="1"/>
  <c r="AY13" i="1" s="1"/>
  <c r="BD13" i="1"/>
  <c r="BC13" i="1" s="1"/>
  <c r="AI12" i="1" l="1"/>
  <c r="AI11" i="1"/>
  <c r="AK11" i="1" l="1"/>
  <c r="AJ11" i="1"/>
  <c r="K11" i="1" l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AB11" i="1"/>
  <c r="AE11" i="1"/>
  <c r="AE12" i="1" s="1"/>
  <c r="AH11" i="1"/>
  <c r="W12" i="1" l="1"/>
  <c r="AD12" i="1"/>
  <c r="W11" i="1"/>
  <c r="AG11" i="1"/>
  <c r="AH12" i="1"/>
  <c r="AK12" i="1" s="1"/>
  <c r="AD11" i="1"/>
  <c r="T11" i="1"/>
  <c r="P11" i="1"/>
  <c r="S11" i="1" s="1"/>
  <c r="P12" i="1" l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C12" i="1" l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<sst xmlns="http://schemas.openxmlformats.org/spreadsheetml/2006/main" count="626" uniqueCount="125">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</sst>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341128.03311827953</c:v>
                </c:pt>
                <c:pt idx="1">
                  <c:v>341820.22064516152</c:v>
                </c:pt>
                <c:pt idx="2">
                  <c:v>324667.11096774193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AD12" sqref="AD12:AE13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68" t="s">
        <v>31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261"/>
      <c r="AQ1" s="261"/>
      <c r="AR1" s="261"/>
      <c r="AS1" s="17"/>
      <c r="AT1" s="369" t="s">
        <v>32</v>
      </c>
      <c r="AU1" s="369"/>
      <c r="AV1" s="369"/>
      <c r="AW1" s="369"/>
      <c r="AX1" s="369"/>
      <c r="AY1" s="369"/>
      <c r="AZ1" s="369"/>
      <c r="BA1" s="62"/>
      <c r="BB1" s="382" t="s">
        <v>48</v>
      </c>
      <c r="BC1" s="382"/>
      <c r="BD1" s="382"/>
      <c r="BE1" s="382"/>
      <c r="BF1" s="382"/>
      <c r="BG1" s="383"/>
      <c r="BU1" s="63"/>
      <c r="BZ1" s="269"/>
    </row>
    <row r="2" spans="1:83" s="60" customFormat="1" ht="21" customHeight="1" thickBot="1" x14ac:dyDescent="0.4">
      <c r="A2" s="364" t="s">
        <v>29</v>
      </c>
      <c r="B2" s="365"/>
      <c r="C2" s="365"/>
      <c r="D2" s="365"/>
      <c r="E2" s="365"/>
      <c r="F2" s="365"/>
      <c r="G2" s="365"/>
      <c r="H2" s="17"/>
      <c r="I2" s="370" t="s">
        <v>29</v>
      </c>
      <c r="J2" s="371"/>
      <c r="K2" s="371"/>
      <c r="L2" s="371"/>
      <c r="M2" s="371"/>
      <c r="N2" s="371"/>
      <c r="O2" s="370" t="s">
        <v>29</v>
      </c>
      <c r="P2" s="371"/>
      <c r="Q2" s="371"/>
      <c r="R2" s="371"/>
      <c r="S2" s="371"/>
      <c r="T2" s="371"/>
      <c r="U2" s="17"/>
      <c r="V2" s="372" t="s">
        <v>18</v>
      </c>
      <c r="W2" s="373"/>
      <c r="X2" s="373"/>
      <c r="Y2" s="17"/>
      <c r="Z2" s="176"/>
      <c r="AA2" s="176"/>
      <c r="AB2" s="176"/>
      <c r="AC2" s="365" t="s">
        <v>29</v>
      </c>
      <c r="AD2" s="365"/>
      <c r="AE2" s="365"/>
      <c r="AF2" s="365"/>
      <c r="AG2" s="365"/>
      <c r="AH2" s="365"/>
      <c r="AI2" s="365"/>
      <c r="AJ2" s="365"/>
      <c r="AK2" s="365"/>
      <c r="AL2" s="17"/>
      <c r="AM2" s="24"/>
      <c r="AN2" s="24"/>
      <c r="AO2" s="24"/>
      <c r="AP2" s="24"/>
      <c r="AQ2" s="24"/>
      <c r="AR2" s="24"/>
      <c r="AS2" s="17"/>
      <c r="AT2" s="366" t="s">
        <v>18</v>
      </c>
      <c r="AU2" s="366"/>
      <c r="AV2" s="366"/>
      <c r="AW2" s="366"/>
      <c r="AX2" s="366"/>
      <c r="AY2" s="366"/>
      <c r="AZ2" s="367"/>
      <c r="BA2" s="57"/>
      <c r="BB2" s="366" t="s">
        <v>18</v>
      </c>
      <c r="BC2" s="366"/>
      <c r="BD2" s="366"/>
      <c r="BE2" s="366"/>
      <c r="BF2" s="366"/>
      <c r="BG2" s="367"/>
      <c r="BH2" s="58"/>
      <c r="BI2" s="329" t="s">
        <v>117</v>
      </c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59"/>
      <c r="BV2" s="386" t="s">
        <v>119</v>
      </c>
      <c r="BW2" s="387"/>
      <c r="BX2" s="387"/>
      <c r="BY2" s="387"/>
      <c r="BZ2" s="387"/>
      <c r="CA2" s="387"/>
      <c r="CB2" s="388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05" t="s">
        <v>91</v>
      </c>
      <c r="B4" s="306"/>
      <c r="C4" s="306"/>
      <c r="D4" s="306"/>
      <c r="E4" s="306"/>
      <c r="F4" s="306"/>
      <c r="G4" s="306"/>
      <c r="H4" s="34"/>
      <c r="I4" s="317" t="s">
        <v>92</v>
      </c>
      <c r="J4" s="306"/>
      <c r="K4" s="306"/>
      <c r="L4" s="306"/>
      <c r="M4" s="306"/>
      <c r="N4" s="306"/>
      <c r="O4" s="318"/>
      <c r="P4" s="318"/>
      <c r="Q4" s="318"/>
      <c r="R4" s="318"/>
      <c r="S4" s="318"/>
      <c r="T4" s="318"/>
      <c r="U4" s="34"/>
      <c r="V4" s="309" t="s">
        <v>26</v>
      </c>
      <c r="W4" s="310"/>
      <c r="X4" s="310"/>
      <c r="Y4" s="34"/>
      <c r="Z4" s="405" t="s">
        <v>36</v>
      </c>
      <c r="AA4" s="405"/>
      <c r="AB4" s="405"/>
      <c r="AC4" s="307" t="s">
        <v>93</v>
      </c>
      <c r="AD4" s="307"/>
      <c r="AE4" s="307"/>
      <c r="AF4" s="307"/>
      <c r="AG4" s="307"/>
      <c r="AH4" s="307"/>
      <c r="AI4" s="307"/>
      <c r="AJ4" s="307"/>
      <c r="AK4" s="308"/>
      <c r="AL4" s="17"/>
      <c r="AM4" s="307" t="s">
        <v>94</v>
      </c>
      <c r="AN4" s="307"/>
      <c r="AO4" s="307"/>
      <c r="AP4" s="307"/>
      <c r="AQ4" s="307"/>
      <c r="AR4" s="307"/>
      <c r="AS4" s="17"/>
      <c r="AT4" s="395"/>
      <c r="AU4" s="396"/>
      <c r="AV4" s="397"/>
      <c r="AW4" s="174"/>
      <c r="AX4" s="402"/>
      <c r="AY4" s="403"/>
      <c r="AZ4" s="404"/>
      <c r="BA4" s="175"/>
      <c r="BB4" s="395"/>
      <c r="BC4" s="396"/>
      <c r="BD4" s="396"/>
      <c r="BE4" s="396"/>
      <c r="BF4" s="396"/>
      <c r="BG4" s="397"/>
      <c r="BH4" s="3"/>
      <c r="BI4" s="189"/>
      <c r="BJ4" s="384"/>
      <c r="BK4" s="385"/>
      <c r="BL4" s="385"/>
      <c r="BM4" s="385"/>
      <c r="BN4" s="385"/>
      <c r="BO4" s="385"/>
      <c r="BP4" s="190"/>
      <c r="BQ4" s="341"/>
      <c r="BR4" s="342"/>
      <c r="BS4" s="343"/>
      <c r="BT4" s="69"/>
      <c r="BU4" s="15"/>
      <c r="BV4" s="389"/>
      <c r="BW4" s="390"/>
      <c r="BX4" s="391"/>
      <c r="BY4" s="206"/>
      <c r="BZ4" s="392"/>
      <c r="CA4" s="393"/>
      <c r="CB4" s="394"/>
    </row>
    <row r="5" spans="1:83" ht="12.75" customHeight="1" x14ac:dyDescent="0.35">
      <c r="A5" s="35"/>
      <c r="B5" s="304" t="s">
        <v>42</v>
      </c>
      <c r="C5" s="304"/>
      <c r="D5" s="304"/>
      <c r="E5" s="304"/>
      <c r="F5" s="304"/>
      <c r="G5" s="304"/>
      <c r="H5" s="34"/>
      <c r="I5" s="313" t="s">
        <v>42</v>
      </c>
      <c r="J5" s="304"/>
      <c r="K5" s="304"/>
      <c r="L5" s="304"/>
      <c r="M5" s="304"/>
      <c r="N5" s="304"/>
      <c r="O5" s="319"/>
      <c r="P5" s="319"/>
      <c r="Q5" s="319"/>
      <c r="R5" s="319"/>
      <c r="S5" s="319"/>
      <c r="T5" s="319"/>
      <c r="U5" s="34"/>
      <c r="V5" s="313" t="s">
        <v>43</v>
      </c>
      <c r="W5" s="304"/>
      <c r="X5" s="304"/>
      <c r="Y5" s="34"/>
      <c r="Z5" s="401" t="s">
        <v>44</v>
      </c>
      <c r="AA5" s="401"/>
      <c r="AB5" s="401"/>
      <c r="AC5" s="409" t="s">
        <v>42</v>
      </c>
      <c r="AD5" s="409"/>
      <c r="AE5" s="409"/>
      <c r="AF5" s="409"/>
      <c r="AG5" s="409"/>
      <c r="AH5" s="409"/>
      <c r="AI5" s="409"/>
      <c r="AJ5" s="409"/>
      <c r="AK5" s="409"/>
      <c r="AL5" s="17"/>
      <c r="AM5" s="304" t="s">
        <v>42</v>
      </c>
      <c r="AN5" s="304"/>
      <c r="AO5" s="304"/>
      <c r="AP5" s="304"/>
      <c r="AQ5" s="304"/>
      <c r="AR5" s="304"/>
      <c r="AS5" s="17"/>
      <c r="AT5" s="406" t="s">
        <v>30</v>
      </c>
      <c r="AU5" s="407"/>
      <c r="AV5" s="408"/>
      <c r="AW5" s="248"/>
      <c r="AX5" s="398" t="s">
        <v>40</v>
      </c>
      <c r="AY5" s="399"/>
      <c r="AZ5" s="400"/>
      <c r="BA5" s="249"/>
      <c r="BB5" s="406" t="s">
        <v>49</v>
      </c>
      <c r="BC5" s="407"/>
      <c r="BD5" s="407"/>
      <c r="BE5" s="407"/>
      <c r="BF5" s="407"/>
      <c r="BG5" s="408"/>
      <c r="BH5" s="3"/>
      <c r="BI5" s="115" t="s">
        <v>45</v>
      </c>
      <c r="BJ5" s="377" t="s">
        <v>19</v>
      </c>
      <c r="BK5" s="378"/>
      <c r="BL5" s="378"/>
      <c r="BM5" s="378"/>
      <c r="BN5" s="378"/>
      <c r="BO5" s="378"/>
      <c r="BP5" s="191"/>
      <c r="BQ5" s="336" t="s">
        <v>20</v>
      </c>
      <c r="BR5" s="337"/>
      <c r="BS5" s="338"/>
      <c r="BT5" s="70"/>
      <c r="BU5" s="15"/>
      <c r="BV5" s="379" t="s">
        <v>34</v>
      </c>
      <c r="BW5" s="380"/>
      <c r="BX5" s="381"/>
      <c r="BY5" s="207"/>
      <c r="BZ5" s="374" t="s">
        <v>35</v>
      </c>
      <c r="CA5" s="375"/>
      <c r="CB5" s="376"/>
    </row>
    <row r="6" spans="1:83" ht="11.25" customHeight="1" x14ac:dyDescent="0.35">
      <c r="A6" s="36"/>
      <c r="B6" s="278" t="s">
        <v>41</v>
      </c>
      <c r="C6" s="278"/>
      <c r="D6" s="278"/>
      <c r="E6" s="278"/>
      <c r="F6" s="278"/>
      <c r="G6" s="278"/>
      <c r="H6" s="16"/>
      <c r="I6" s="279" t="s">
        <v>109</v>
      </c>
      <c r="J6" s="280"/>
      <c r="K6" s="280"/>
      <c r="L6" s="280"/>
      <c r="M6" s="280"/>
      <c r="N6" s="280"/>
      <c r="O6" s="320"/>
      <c r="P6" s="320"/>
      <c r="Q6" s="320"/>
      <c r="R6" s="320"/>
      <c r="S6" s="320"/>
      <c r="T6" s="320"/>
      <c r="U6" s="16"/>
      <c r="V6" s="279" t="s">
        <v>37</v>
      </c>
      <c r="W6" s="280"/>
      <c r="X6" s="280"/>
      <c r="Y6" s="34"/>
      <c r="Z6" s="281" t="s">
        <v>38</v>
      </c>
      <c r="AA6" s="281"/>
      <c r="AB6" s="281"/>
      <c r="AC6" s="278" t="s">
        <v>41</v>
      </c>
      <c r="AD6" s="278"/>
      <c r="AE6" s="278"/>
      <c r="AF6" s="278"/>
      <c r="AG6" s="278"/>
      <c r="AH6" s="278"/>
      <c r="AI6" s="278"/>
      <c r="AJ6" s="278"/>
      <c r="AK6" s="278"/>
      <c r="AL6" s="17"/>
      <c r="AM6" s="278" t="s">
        <v>37</v>
      </c>
      <c r="AN6" s="278"/>
      <c r="AO6" s="278"/>
      <c r="AP6" s="278"/>
      <c r="AQ6" s="278"/>
      <c r="AR6" s="278"/>
      <c r="AS6" s="17"/>
      <c r="AT6" s="275"/>
      <c r="AU6" s="276"/>
      <c r="AV6" s="277"/>
      <c r="AW6" s="248"/>
      <c r="AX6" s="265"/>
      <c r="AY6" s="266" t="s">
        <v>39</v>
      </c>
      <c r="AZ6" s="267"/>
      <c r="BA6" s="249"/>
      <c r="BB6" s="275"/>
      <c r="BC6" s="276"/>
      <c r="BD6" s="276"/>
      <c r="BE6" s="276"/>
      <c r="BF6" s="276"/>
      <c r="BG6" s="27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287" t="s">
        <v>121</v>
      </c>
      <c r="C7" s="288"/>
      <c r="D7" s="288"/>
      <c r="E7" s="288"/>
      <c r="F7" s="288"/>
      <c r="G7" s="288"/>
      <c r="H7" s="255"/>
      <c r="I7" s="284" t="str">
        <f>B7</f>
        <v>Agosto 2021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2"/>
      <c r="U7" s="255"/>
      <c r="V7" s="284" t="str">
        <f>B7</f>
        <v>Agosto 2021</v>
      </c>
      <c r="W7" s="285"/>
      <c r="X7" s="286"/>
      <c r="Y7" s="255"/>
      <c r="Z7" s="256" t="str">
        <f>V7</f>
        <v>Agosto 2021</v>
      </c>
      <c r="AA7" s="257"/>
      <c r="AB7" s="258"/>
      <c r="AC7" s="289" t="str">
        <f>B7</f>
        <v>Agosto 2021</v>
      </c>
      <c r="AD7" s="290"/>
      <c r="AE7" s="290"/>
      <c r="AF7" s="290"/>
      <c r="AG7" s="290"/>
      <c r="AH7" s="290"/>
      <c r="AI7" s="290"/>
      <c r="AJ7" s="290"/>
      <c r="AK7" s="290"/>
      <c r="AL7" s="259"/>
      <c r="AM7" s="287" t="str">
        <f>V7</f>
        <v>Agosto 2021</v>
      </c>
      <c r="AN7" s="288"/>
      <c r="AO7" s="288"/>
      <c r="AP7" s="288"/>
      <c r="AQ7" s="288"/>
      <c r="AR7" s="288"/>
      <c r="AS7" s="259"/>
      <c r="AT7" s="302" t="str">
        <f>V7</f>
        <v>Agosto 2021</v>
      </c>
      <c r="AU7" s="303"/>
      <c r="AV7" s="303"/>
      <c r="AW7" s="255"/>
      <c r="AX7" s="296" t="str">
        <f>AT7</f>
        <v>Agosto 2021</v>
      </c>
      <c r="AY7" s="297"/>
      <c r="AZ7" s="298"/>
      <c r="BA7" s="260"/>
      <c r="BB7" s="284" t="str">
        <f>AM7</f>
        <v>Agosto 2021</v>
      </c>
      <c r="BC7" s="285"/>
      <c r="BD7" s="285"/>
      <c r="BE7" s="285"/>
      <c r="BF7" s="285"/>
      <c r="BG7" s="286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299" t="s">
        <v>28</v>
      </c>
      <c r="C8" s="300"/>
      <c r="D8" s="301"/>
      <c r="E8" s="311" t="s">
        <v>90</v>
      </c>
      <c r="F8" s="312"/>
      <c r="G8" s="312"/>
      <c r="H8" s="39"/>
      <c r="I8" s="311" t="s">
        <v>107</v>
      </c>
      <c r="J8" s="312"/>
      <c r="K8" s="312"/>
      <c r="L8" s="312"/>
      <c r="M8" s="312"/>
      <c r="N8" s="312"/>
      <c r="O8" s="311" t="s">
        <v>90</v>
      </c>
      <c r="P8" s="312"/>
      <c r="Q8" s="312"/>
      <c r="R8" s="312"/>
      <c r="S8" s="312"/>
      <c r="T8" s="312"/>
      <c r="U8" s="39"/>
      <c r="V8" s="299" t="s">
        <v>2</v>
      </c>
      <c r="W8" s="300"/>
      <c r="X8" s="314"/>
      <c r="Y8" s="39"/>
      <c r="Z8" s="356" t="s">
        <v>2</v>
      </c>
      <c r="AA8" s="357"/>
      <c r="AB8" s="358"/>
      <c r="AC8" s="299" t="s">
        <v>2</v>
      </c>
      <c r="AD8" s="300"/>
      <c r="AE8" s="301"/>
      <c r="AF8" s="362" t="s">
        <v>46</v>
      </c>
      <c r="AG8" s="363"/>
      <c r="AH8" s="363"/>
      <c r="AI8" s="363"/>
      <c r="AJ8" s="363"/>
      <c r="AK8" s="363"/>
      <c r="AL8" s="17"/>
      <c r="AM8" s="299" t="s">
        <v>2</v>
      </c>
      <c r="AN8" s="300"/>
      <c r="AO8" s="314"/>
      <c r="AP8" s="262" t="s">
        <v>46</v>
      </c>
      <c r="AQ8" s="263"/>
      <c r="AR8" s="264"/>
      <c r="AS8" s="17"/>
      <c r="AT8" s="299" t="s">
        <v>2</v>
      </c>
      <c r="AU8" s="300"/>
      <c r="AV8" s="314"/>
      <c r="AW8" s="2"/>
      <c r="AX8" s="299" t="s">
        <v>2</v>
      </c>
      <c r="AY8" s="300"/>
      <c r="AZ8" s="314"/>
      <c r="BA8" s="39"/>
      <c r="BB8" s="299" t="s">
        <v>2</v>
      </c>
      <c r="BC8" s="300"/>
      <c r="BD8" s="314"/>
      <c r="BE8" s="359" t="s">
        <v>47</v>
      </c>
      <c r="BF8" s="360"/>
      <c r="BG8" s="361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341128.03311827953</v>
      </c>
      <c r="F11" s="50">
        <f t="shared" ref="F11:F12" si="6">IF(ISBLANK(E11),"",G11/$A11)</f>
        <v>341128.03311827953</v>
      </c>
      <c r="G11" s="163">
        <f>E11</f>
        <v>341128.03311827953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6570.9436559139785</v>
      </c>
      <c r="P11" s="50">
        <f t="shared" ref="P11" si="11">IF(ISBLANK(O11),"",Q11/$A11)</f>
        <v>6570.9436559139785</v>
      </c>
      <c r="Q11" s="163">
        <f>O11</f>
        <v>6570.9436559139785</v>
      </c>
      <c r="R11" s="50">
        <f t="shared" ref="R11:R12" si="12">IF(ISBLANK(O11),"",O11*0.5)</f>
        <v>3285.4718279569893</v>
      </c>
      <c r="S11" s="50">
        <f t="shared" ref="S11:S12" si="13">IFERROR(P11*0.5,"")</f>
        <v>3285.4718279569893</v>
      </c>
      <c r="T11" s="50">
        <f t="shared" ref="T11:T12" si="14">Q11*0.5</f>
        <v>3285.4718279569893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4">B12+D11</f>
        <v>1236.1599999999999</v>
      </c>
      <c r="E12" s="49">
        <v>341820.22064516152</v>
      </c>
      <c r="F12" s="50">
        <f t="shared" si="6"/>
        <v>341474.1268817205</v>
      </c>
      <c r="G12" s="163">
        <f t="shared" ref="G12" si="25">E12+G11</f>
        <v>682948.253763441</v>
      </c>
      <c r="H12" s="168"/>
      <c r="I12" s="49">
        <v>45763.9</v>
      </c>
      <c r="J12" s="50">
        <f t="shared" ref="J12" si="26">IF(ISBLANK(I12),"",K12/$A12)</f>
        <v>45928.154301075265</v>
      </c>
      <c r="K12" s="163">
        <f t="shared" ref="K12" si="27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6639.0077419354839</v>
      </c>
      <c r="P12" s="50">
        <f t="shared" ref="P12" si="28">IF(ISBLANK(O12),"",Q12/$A12)</f>
        <v>6604.9756989247308</v>
      </c>
      <c r="Q12" s="163">
        <f t="shared" ref="Q12" si="29">O12+Q11</f>
        <v>13209.951397849462</v>
      </c>
      <c r="R12" s="50">
        <f t="shared" si="12"/>
        <v>3319.5038709677419</v>
      </c>
      <c r="S12" s="50">
        <f t="shared" si="13"/>
        <v>3302.4878494623654</v>
      </c>
      <c r="T12" s="50">
        <f t="shared" si="14"/>
        <v>6604.9756989247308</v>
      </c>
      <c r="U12" s="168"/>
      <c r="V12" s="49">
        <v>183.1</v>
      </c>
      <c r="W12" s="47">
        <f t="shared" si="15"/>
        <v>184.86099999999999</v>
      </c>
      <c r="X12" s="163">
        <f t="shared" ref="X12" si="30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1">IF(ISBLANK(AC12),"",AE12/$A12)</f>
        <v>298.61</v>
      </c>
      <c r="AE12" s="163">
        <f t="shared" ref="AE12" si="32">AC12+AE11</f>
        <v>597.22</v>
      </c>
      <c r="AF12" s="49">
        <v>152247</v>
      </c>
      <c r="AG12" s="50">
        <f t="shared" ref="AG12" si="33">IF(ISBLANK(AF12),"",AH12/$A12)</f>
        <v>152754</v>
      </c>
      <c r="AH12" s="51">
        <f t="shared" ref="AH12" si="34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5">AM12+AO11</f>
        <v>216.81</v>
      </c>
      <c r="AP12" s="49">
        <v>148442.77161290322</v>
      </c>
      <c r="AQ12" s="50">
        <f t="shared" ref="AQ12" si="36">IF(ISBLANK(AP12),"",AR12/$A12)</f>
        <v>147400.39741935482</v>
      </c>
      <c r="AR12" s="51">
        <f t="shared" ref="AR12" si="37">AP12+AR11</f>
        <v>294800.79483870964</v>
      </c>
      <c r="AS12" s="17"/>
      <c r="AT12" s="47">
        <f>borrador!G10/6.289</f>
        <v>739.57226904118306</v>
      </c>
      <c r="AU12" s="47">
        <f t="shared" ref="AU12" si="38">IF(ISBLANK(AT12),"",AV12/$A12)</f>
        <v>738.65876927969475</v>
      </c>
      <c r="AV12" s="51">
        <f t="shared" ref="AV12" si="39">AT12+AV11</f>
        <v>1477.3175385593895</v>
      </c>
      <c r="AW12" s="2"/>
      <c r="AX12" s="51">
        <f>borrador!H10/6.289</f>
        <v>390.55811734775</v>
      </c>
      <c r="AY12" s="51">
        <f t="shared" ref="AY12" si="40">IF(ISBLANK(AX12),"",AZ12/$A12)</f>
        <v>390.48576880267132</v>
      </c>
      <c r="AZ12" s="51">
        <f t="shared" ref="AZ12" si="41">AX12+AZ11</f>
        <v>780.97153760534263</v>
      </c>
      <c r="BA12" s="2"/>
      <c r="BB12" s="47">
        <f>borrador!E10/6.289</f>
        <v>9.4164414056288752</v>
      </c>
      <c r="BC12" s="47">
        <f t="shared" ref="BC12" si="42">IF(ISBLANK(BB12),"",BD12/$A12)</f>
        <v>9.1763396406423929</v>
      </c>
      <c r="BD12" s="48">
        <f t="shared" ref="BD12" si="43">BB12+BD11</f>
        <v>18.352679281284786</v>
      </c>
      <c r="BE12" s="49">
        <f>borrador!F10*0.283*100</f>
        <v>242.61589999999998</v>
      </c>
      <c r="BF12" s="50">
        <f t="shared" ref="BF12" si="44">IF(ISBLANK(BE12),"",BG12/A12)</f>
        <v>239.23404999999997</v>
      </c>
      <c r="BG12" s="237">
        <f t="shared" ref="BG12" si="45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616.83000000000004</v>
      </c>
      <c r="C13" s="47">
        <f t="shared" ref="C13" si="46">IF(ISBLANK(B13),"",D13/$A13)</f>
        <v>617.6633333333333</v>
      </c>
      <c r="D13" s="163">
        <f t="shared" ref="D13" si="47">B13+D12</f>
        <v>1852.9899999999998</v>
      </c>
      <c r="E13" s="49">
        <v>324667.11096774193</v>
      </c>
      <c r="F13" s="50">
        <f t="shared" ref="F13" si="48">IF(ISBLANK(E13),"",G13/$A13)</f>
        <v>335871.78824372764</v>
      </c>
      <c r="G13" s="163">
        <f t="shared" ref="G13" si="49">E13+G12</f>
        <v>1007615.3647311829</v>
      </c>
      <c r="H13" s="168"/>
      <c r="I13" s="49">
        <v>46205.396774193548</v>
      </c>
      <c r="J13" s="50">
        <f t="shared" ref="J13" si="50">IF(ISBLANK(I13),"",K13/$A13)</f>
        <v>46020.568458781367</v>
      </c>
      <c r="K13" s="163">
        <f t="shared" ref="K13" si="51">I13+K12</f>
        <v>138061.70537634409</v>
      </c>
      <c r="L13" s="50">
        <f t="shared" ref="L13" si="52">IF(ISBLANK(I13),"",I13*0.5)</f>
        <v>23102.698387096774</v>
      </c>
      <c r="M13" s="50">
        <f t="shared" ref="M13" si="53">IFERROR(J13*0.5,"")</f>
        <v>23010.284229390683</v>
      </c>
      <c r="N13" s="50">
        <f t="shared" ref="N13" si="54">K13*0.5</f>
        <v>69030.852688172046</v>
      </c>
      <c r="O13" s="49">
        <v>5538.025161290323</v>
      </c>
      <c r="P13" s="50">
        <f t="shared" ref="P13" si="55">IF(ISBLANK(O13),"",Q13/$A13)</f>
        <v>6249.3255197132612</v>
      </c>
      <c r="Q13" s="163">
        <f t="shared" ref="Q13" si="56">O13+Q12</f>
        <v>18747.976559139785</v>
      </c>
      <c r="R13" s="50">
        <f t="shared" ref="R13" si="57">IF(ISBLANK(O13),"",O13*0.5)</f>
        <v>2769.0125806451615</v>
      </c>
      <c r="S13" s="50">
        <f t="shared" ref="S13" si="58">IFERROR(P13*0.5,"")</f>
        <v>3124.6627598566306</v>
      </c>
      <c r="T13" s="50">
        <f t="shared" ref="T13" si="59">Q13*0.5</f>
        <v>9373.9882795698923</v>
      </c>
      <c r="U13" s="168"/>
      <c r="V13" s="49">
        <v>183.5</v>
      </c>
      <c r="W13" s="47">
        <f t="shared" ref="W13" si="60">IF(ISBLANK(V13),"",X13/$A13)</f>
        <v>184.40733333333333</v>
      </c>
      <c r="X13" s="163">
        <f t="shared" ref="X13" si="61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2">IF(ISBLANK(AC13),"",AE13/$A13)</f>
        <v>294.85666666666668</v>
      </c>
      <c r="AE13" s="163">
        <f t="shared" ref="AE13" si="63">AC13+AE12</f>
        <v>884.57</v>
      </c>
      <c r="AF13" s="49">
        <v>152652</v>
      </c>
      <c r="AG13" s="50">
        <f t="shared" ref="AG13" si="64">IF(ISBLANK(AF13),"",AH13/$A13)</f>
        <v>152720</v>
      </c>
      <c r="AH13" s="51">
        <f t="shared" ref="AH13" si="65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6">IF(ISBLANK(AM13),"",AO13/$A13)</f>
        <v>112.38666666666666</v>
      </c>
      <c r="AO13" s="163">
        <f t="shared" ref="AO13" si="67">AM13+AO12</f>
        <v>337.15999999999997</v>
      </c>
      <c r="AP13" s="49">
        <v>148519.86387096773</v>
      </c>
      <c r="AQ13" s="50">
        <f t="shared" ref="AQ13" si="68">IF(ISBLANK(AP13),"",AR13/$A13)</f>
        <v>147773.55290322579</v>
      </c>
      <c r="AR13" s="51">
        <f t="shared" ref="AR13" si="69">AP13+AR12</f>
        <v>443320.6587096774</v>
      </c>
      <c r="AS13" s="17"/>
      <c r="AT13" s="47">
        <f>borrador!G11/6.289</f>
        <v>729.90459532517093</v>
      </c>
      <c r="AU13" s="47">
        <f t="shared" ref="AU13" si="70">IF(ISBLANK(AT13),"",AV13/$A13)</f>
        <v>735.74071129485344</v>
      </c>
      <c r="AV13" s="51">
        <f t="shared" ref="AV13" si="71">AT13+AV12</f>
        <v>2207.2221338845602</v>
      </c>
      <c r="AW13" s="2"/>
      <c r="AX13" s="51">
        <f>borrador!H11/6.289</f>
        <v>390.22420098584831</v>
      </c>
      <c r="AY13" s="51">
        <f t="shared" ref="AY13" si="72">IF(ISBLANK(AX13),"",AZ13/$A13)</f>
        <v>390.398579530397</v>
      </c>
      <c r="AZ13" s="51">
        <f t="shared" ref="AZ13" si="73">AX13+AZ12</f>
        <v>1171.195738591191</v>
      </c>
      <c r="BA13" s="2"/>
      <c r="BB13" s="47">
        <f>borrador!E11/6.289</f>
        <v>9.55636826204484</v>
      </c>
      <c r="BC13" s="47">
        <f t="shared" ref="BC13" si="74">IF(ISBLANK(BB13),"",BD13/$A13)</f>
        <v>9.3030158477765426</v>
      </c>
      <c r="BD13" s="48">
        <f t="shared" ref="BD13" si="75">BB13+BD12</f>
        <v>27.909047543329628</v>
      </c>
      <c r="BE13" s="49">
        <f>borrador!F11*0.283*100</f>
        <v>242.19139999999996</v>
      </c>
      <c r="BF13" s="50">
        <f t="shared" ref="BF13" si="76">IF(ISBLANK(BE13),"",BG13/A13)</f>
        <v>240.2198333333333</v>
      </c>
      <c r="BG13" s="237">
        <f t="shared" ref="BG13" si="77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/>
      <c r="C14" s="47"/>
      <c r="D14" s="163"/>
      <c r="E14" s="49"/>
      <c r="F14" s="50"/>
      <c r="G14" s="163"/>
      <c r="H14" s="168"/>
      <c r="I14" s="49"/>
      <c r="J14" s="50"/>
      <c r="K14" s="163"/>
      <c r="L14" s="50"/>
      <c r="M14" s="50"/>
      <c r="N14" s="50"/>
      <c r="O14" s="49"/>
      <c r="P14" s="50"/>
      <c r="Q14" s="163"/>
      <c r="R14" s="50"/>
      <c r="S14" s="50"/>
      <c r="T14" s="50"/>
      <c r="U14" s="168"/>
      <c r="V14" s="49"/>
      <c r="W14" s="47"/>
      <c r="X14" s="163"/>
      <c r="Y14" s="169"/>
      <c r="Z14" s="170"/>
      <c r="AA14" s="171"/>
      <c r="AB14" s="172"/>
      <c r="AC14" s="49"/>
      <c r="AD14" s="50"/>
      <c r="AE14" s="163"/>
      <c r="AF14" s="49"/>
      <c r="AG14" s="50"/>
      <c r="AH14" s="51"/>
      <c r="AI14" s="50"/>
      <c r="AJ14" s="50"/>
      <c r="AK14" s="50"/>
      <c r="AL14" s="17"/>
      <c r="AM14" s="49"/>
      <c r="AN14" s="47"/>
      <c r="AO14" s="163"/>
      <c r="AP14" s="49"/>
      <c r="AQ14" s="50"/>
      <c r="AR14" s="51"/>
      <c r="AS14" s="17"/>
      <c r="AT14" s="47"/>
      <c r="AU14" s="47"/>
      <c r="AV14" s="51"/>
      <c r="AW14" s="2"/>
      <c r="AX14" s="51"/>
      <c r="AY14" s="51"/>
      <c r="AZ14" s="51"/>
      <c r="BA14" s="2"/>
      <c r="BB14" s="47"/>
      <c r="BC14" s="47"/>
      <c r="BD14" s="48"/>
      <c r="BE14" s="49"/>
      <c r="BF14" s="50"/>
      <c r="BG14" s="237"/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/>
      <c r="C15" s="47"/>
      <c r="D15" s="163"/>
      <c r="E15" s="49"/>
      <c r="F15" s="50"/>
      <c r="G15" s="163"/>
      <c r="H15" s="168"/>
      <c r="I15" s="49"/>
      <c r="J15" s="50"/>
      <c r="K15" s="163"/>
      <c r="L15" s="50"/>
      <c r="M15" s="50"/>
      <c r="N15" s="50"/>
      <c r="O15" s="49"/>
      <c r="P15" s="50"/>
      <c r="Q15" s="163"/>
      <c r="R15" s="50"/>
      <c r="S15" s="50"/>
      <c r="T15" s="50"/>
      <c r="U15" s="168"/>
      <c r="V15" s="49"/>
      <c r="W15" s="47"/>
      <c r="X15" s="163"/>
      <c r="Y15" s="169"/>
      <c r="Z15" s="170"/>
      <c r="AA15" s="171"/>
      <c r="AB15" s="172"/>
      <c r="AC15" s="49"/>
      <c r="AD15" s="50"/>
      <c r="AE15" s="163"/>
      <c r="AF15" s="49"/>
      <c r="AG15" s="50"/>
      <c r="AH15" s="51"/>
      <c r="AI15" s="50"/>
      <c r="AJ15" s="50"/>
      <c r="AK15" s="50"/>
      <c r="AL15" s="17"/>
      <c r="AM15" s="49"/>
      <c r="AN15" s="47"/>
      <c r="AO15" s="163"/>
      <c r="AP15" s="49"/>
      <c r="AQ15" s="50"/>
      <c r="AR15" s="51"/>
      <c r="AS15" s="17"/>
      <c r="AT15" s="47"/>
      <c r="AU15" s="47"/>
      <c r="AV15" s="51"/>
      <c r="AW15" s="2"/>
      <c r="AX15" s="51"/>
      <c r="AY15" s="51"/>
      <c r="AZ15" s="51"/>
      <c r="BA15" s="2"/>
      <c r="BB15" s="47"/>
      <c r="BC15" s="47"/>
      <c r="BD15" s="48"/>
      <c r="BE15" s="49"/>
      <c r="BF15" s="50"/>
      <c r="BG15" s="237"/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</row>
    <row r="16" spans="1:83" ht="15" customHeight="1" thickBot="1" x14ac:dyDescent="0.4">
      <c r="A16" s="245">
        <v>6</v>
      </c>
      <c r="B16" s="49"/>
      <c r="C16" s="47"/>
      <c r="D16" s="163"/>
      <c r="E16" s="49"/>
      <c r="F16" s="50"/>
      <c r="G16" s="163"/>
      <c r="H16" s="168"/>
      <c r="I16" s="49"/>
      <c r="J16" s="50"/>
      <c r="K16" s="163"/>
      <c r="L16" s="50"/>
      <c r="M16" s="50"/>
      <c r="N16" s="50"/>
      <c r="O16" s="49"/>
      <c r="P16" s="50"/>
      <c r="Q16" s="163"/>
      <c r="R16" s="50"/>
      <c r="S16" s="50"/>
      <c r="T16" s="50"/>
      <c r="U16" s="168"/>
      <c r="V16" s="49"/>
      <c r="W16" s="47"/>
      <c r="X16" s="163"/>
      <c r="Y16" s="169"/>
      <c r="Z16" s="170"/>
      <c r="AA16" s="171"/>
      <c r="AB16" s="172"/>
      <c r="AC16" s="49"/>
      <c r="AD16" s="50"/>
      <c r="AE16" s="163"/>
      <c r="AF16" s="49"/>
      <c r="AG16" s="50"/>
      <c r="AH16" s="51"/>
      <c r="AI16" s="50"/>
      <c r="AJ16" s="50"/>
      <c r="AK16" s="50"/>
      <c r="AL16" s="17"/>
      <c r="AM16" s="49"/>
      <c r="AN16" s="47"/>
      <c r="AO16" s="163"/>
      <c r="AP16" s="49"/>
      <c r="AQ16" s="50"/>
      <c r="AR16" s="51"/>
      <c r="AS16" s="17"/>
      <c r="AT16" s="47"/>
      <c r="AU16" s="47"/>
      <c r="AV16" s="51"/>
      <c r="AW16" s="2"/>
      <c r="AX16" s="51"/>
      <c r="AY16" s="51"/>
      <c r="AZ16" s="51"/>
      <c r="BA16" s="2"/>
      <c r="BB16" s="47"/>
      <c r="BC16" s="47"/>
      <c r="BD16" s="48"/>
      <c r="BE16" s="49"/>
      <c r="BF16" s="50"/>
      <c r="BG16" s="237"/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/>
      <c r="C17" s="47"/>
      <c r="D17" s="163"/>
      <c r="E17" s="49"/>
      <c r="F17" s="50"/>
      <c r="G17" s="163"/>
      <c r="H17" s="168"/>
      <c r="I17" s="49"/>
      <c r="J17" s="50"/>
      <c r="K17" s="163"/>
      <c r="L17" s="50"/>
      <c r="M17" s="50"/>
      <c r="N17" s="50"/>
      <c r="O17" s="49"/>
      <c r="P17" s="50"/>
      <c r="Q17" s="163"/>
      <c r="R17" s="50"/>
      <c r="S17" s="50"/>
      <c r="T17" s="50"/>
      <c r="U17" s="168"/>
      <c r="V17" s="49"/>
      <c r="W17" s="47"/>
      <c r="X17" s="163"/>
      <c r="Y17" s="169"/>
      <c r="Z17" s="170"/>
      <c r="AA17" s="171"/>
      <c r="AB17" s="172"/>
      <c r="AC17" s="49"/>
      <c r="AD17" s="50"/>
      <c r="AE17" s="163"/>
      <c r="AF17" s="49"/>
      <c r="AG17" s="50"/>
      <c r="AH17" s="51"/>
      <c r="AI17" s="50"/>
      <c r="AJ17" s="50"/>
      <c r="AK17" s="50"/>
      <c r="AL17" s="17"/>
      <c r="AM17" s="49"/>
      <c r="AN17" s="47"/>
      <c r="AO17" s="163"/>
      <c r="AP17" s="49"/>
      <c r="AQ17" s="50"/>
      <c r="AR17" s="51"/>
      <c r="AS17" s="17"/>
      <c r="AT17" s="47"/>
      <c r="AU17" s="47"/>
      <c r="AV17" s="51"/>
      <c r="AW17" s="2"/>
      <c r="AX17" s="51"/>
      <c r="AY17" s="51"/>
      <c r="AZ17" s="51"/>
      <c r="BA17" s="2"/>
      <c r="BB17" s="47"/>
      <c r="BC17" s="47"/>
      <c r="BD17" s="48"/>
      <c r="BE17" s="49"/>
      <c r="BF17" s="50"/>
      <c r="BG17" s="237"/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/>
      <c r="C18" s="47"/>
      <c r="D18" s="163"/>
      <c r="E18" s="49"/>
      <c r="F18" s="50"/>
      <c r="G18" s="163"/>
      <c r="H18" s="168"/>
      <c r="I18" s="49"/>
      <c r="J18" s="50"/>
      <c r="K18" s="163"/>
      <c r="L18" s="50"/>
      <c r="M18" s="50"/>
      <c r="N18" s="50"/>
      <c r="O18" s="49"/>
      <c r="P18" s="50"/>
      <c r="Q18" s="163"/>
      <c r="R18" s="50"/>
      <c r="S18" s="50"/>
      <c r="T18" s="50"/>
      <c r="U18" s="168"/>
      <c r="V18" s="49"/>
      <c r="W18" s="47"/>
      <c r="X18" s="163"/>
      <c r="Y18" s="169"/>
      <c r="Z18" s="170"/>
      <c r="AA18" s="171"/>
      <c r="AB18" s="172"/>
      <c r="AC18" s="49"/>
      <c r="AD18" s="50"/>
      <c r="AE18" s="163"/>
      <c r="AF18" s="49"/>
      <c r="AG18" s="50"/>
      <c r="AH18" s="51"/>
      <c r="AI18" s="50"/>
      <c r="AJ18" s="50"/>
      <c r="AK18" s="50"/>
      <c r="AL18" s="17"/>
      <c r="AM18" s="49"/>
      <c r="AN18" s="47"/>
      <c r="AO18" s="163"/>
      <c r="AP18" s="49"/>
      <c r="AQ18" s="50"/>
      <c r="AR18" s="51"/>
      <c r="AS18" s="17"/>
      <c r="AT18" s="47"/>
      <c r="AU18" s="47"/>
      <c r="AV18" s="51"/>
      <c r="AW18" s="2"/>
      <c r="AX18" s="51"/>
      <c r="AY18" s="51"/>
      <c r="AZ18" s="51"/>
      <c r="BA18" s="2"/>
      <c r="BB18" s="47"/>
      <c r="BC18" s="47"/>
      <c r="BD18" s="48"/>
      <c r="BE18" s="49"/>
      <c r="BF18" s="50"/>
      <c r="BG18" s="237"/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/>
      <c r="C19" s="47"/>
      <c r="D19" s="163"/>
      <c r="E19" s="49"/>
      <c r="F19" s="50"/>
      <c r="G19" s="163"/>
      <c r="H19" s="168"/>
      <c r="I19" s="49"/>
      <c r="J19" s="50"/>
      <c r="K19" s="163"/>
      <c r="L19" s="50"/>
      <c r="M19" s="50"/>
      <c r="N19" s="50"/>
      <c r="O19" s="49"/>
      <c r="P19" s="50"/>
      <c r="Q19" s="163"/>
      <c r="R19" s="50"/>
      <c r="S19" s="50"/>
      <c r="T19" s="50"/>
      <c r="U19" s="168"/>
      <c r="V19" s="49"/>
      <c r="W19" s="47"/>
      <c r="X19" s="163"/>
      <c r="Y19" s="169"/>
      <c r="Z19" s="170"/>
      <c r="AA19" s="171"/>
      <c r="AB19" s="172"/>
      <c r="AC19" s="49"/>
      <c r="AD19" s="50"/>
      <c r="AE19" s="163"/>
      <c r="AF19" s="49"/>
      <c r="AG19" s="50"/>
      <c r="AH19" s="51"/>
      <c r="AI19" s="50"/>
      <c r="AJ19" s="50"/>
      <c r="AK19" s="50"/>
      <c r="AL19" s="17"/>
      <c r="AM19" s="49"/>
      <c r="AN19" s="47"/>
      <c r="AO19" s="163"/>
      <c r="AP19" s="49"/>
      <c r="AQ19" s="50"/>
      <c r="AR19" s="51"/>
      <c r="AS19" s="17"/>
      <c r="AT19" s="47"/>
      <c r="AU19" s="47"/>
      <c r="AV19" s="51"/>
      <c r="AW19" s="2"/>
      <c r="AX19" s="51"/>
      <c r="AY19" s="51"/>
      <c r="AZ19" s="51"/>
      <c r="BA19" s="2"/>
      <c r="BB19" s="47"/>
      <c r="BC19" s="47"/>
      <c r="BD19" s="48"/>
      <c r="BE19" s="49"/>
      <c r="BF19" s="50"/>
      <c r="BG19" s="237"/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</row>
    <row r="23" spans="1:92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29" t="s">
        <v>117</v>
      </c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1"/>
      <c r="BU23" s="59"/>
      <c r="BV23" s="353" t="s">
        <v>120</v>
      </c>
      <c r="BW23" s="354"/>
      <c r="BX23" s="354"/>
      <c r="BY23" s="354"/>
      <c r="BZ23" s="354"/>
      <c r="CA23" s="354"/>
      <c r="CB23" s="355"/>
    </row>
    <row r="24" spans="1:92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39"/>
      <c r="BK25" s="340"/>
      <c r="BL25" s="340"/>
      <c r="BM25" s="340"/>
      <c r="BN25" s="340"/>
      <c r="BO25" s="340"/>
      <c r="BP25" s="190"/>
      <c r="BQ25" s="341"/>
      <c r="BR25" s="342"/>
      <c r="BS25" s="343"/>
      <c r="BT25" s="69"/>
      <c r="BU25" s="15"/>
      <c r="BV25" s="344" t="s">
        <v>49</v>
      </c>
      <c r="BW25" s="345"/>
      <c r="BX25" s="345"/>
      <c r="BY25" s="345"/>
      <c r="BZ25" s="345"/>
      <c r="CA25" s="345"/>
      <c r="CB25" s="346"/>
    </row>
    <row r="26" spans="1:92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34" t="s">
        <v>50</v>
      </c>
      <c r="BK26" s="335"/>
      <c r="BL26" s="335"/>
      <c r="BM26" s="335"/>
      <c r="BN26" s="335"/>
      <c r="BO26" s="335"/>
      <c r="BP26" s="191"/>
      <c r="BQ26" s="336" t="s">
        <v>100</v>
      </c>
      <c r="BR26" s="337"/>
      <c r="BS26" s="338"/>
      <c r="BT26" s="70"/>
      <c r="BU26" s="15"/>
      <c r="BV26" s="347"/>
      <c r="BW26" s="348"/>
      <c r="BX26" s="348"/>
      <c r="BY26" s="348"/>
      <c r="BZ26" s="348"/>
      <c r="CA26" s="348"/>
      <c r="CB26" s="349"/>
    </row>
    <row r="27" spans="1:92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50"/>
      <c r="BW27" s="351"/>
      <c r="BX27" s="351"/>
      <c r="BY27" s="351"/>
      <c r="BZ27" s="351"/>
      <c r="CA27" s="351"/>
      <c r="CB27" s="352"/>
    </row>
    <row r="28" spans="1:92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78">BJ30-BK30</f>
        <v>-702.06992753983104</v>
      </c>
      <c r="BM30" s="253">
        <v>4737.68</v>
      </c>
      <c r="BN30" s="21">
        <v>4900.1360709150122</v>
      </c>
      <c r="BO30" s="82">
        <f t="shared" ref="BO30:BO41" si="79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80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81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82">BZ30-CA30</f>
        <v>958.01787220901315</v>
      </c>
    </row>
    <row r="31" spans="1:92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78"/>
        <v>-895.69668771490342</v>
      </c>
      <c r="BM31" s="254">
        <v>4276.2460000000001</v>
      </c>
      <c r="BN31" s="21">
        <v>4462.7581629957967</v>
      </c>
      <c r="BO31" s="82">
        <f t="shared" si="79"/>
        <v>-186.51216299579664</v>
      </c>
      <c r="BP31" s="197"/>
      <c r="BQ31" s="254">
        <v>787.85350000000005</v>
      </c>
      <c r="BR31" s="21">
        <v>1583.6143697070756</v>
      </c>
      <c r="BS31" s="220">
        <f t="shared" si="80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81"/>
        <v>-793.90235442160042</v>
      </c>
      <c r="BY31" s="207"/>
      <c r="BZ31" s="83">
        <v>7179.7383</v>
      </c>
      <c r="CA31" s="109">
        <v>12012.914276065794</v>
      </c>
      <c r="CB31" s="215">
        <f t="shared" si="82"/>
        <v>-4833.1759760657942</v>
      </c>
    </row>
    <row r="32" spans="1:92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78"/>
        <v>-773.64745324472278</v>
      </c>
      <c r="BM32" s="254">
        <v>3369.9969999999998</v>
      </c>
      <c r="BN32" s="21">
        <v>4980.4230613322788</v>
      </c>
      <c r="BO32" s="82">
        <f t="shared" si="79"/>
        <v>-1610.426061332279</v>
      </c>
      <c r="BP32" s="197"/>
      <c r="BQ32" s="254">
        <v>909.17</v>
      </c>
      <c r="BR32" s="21">
        <v>1693.1915254073704</v>
      </c>
      <c r="BS32" s="220">
        <f t="shared" si="80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81"/>
        <v>-802.61775792909475</v>
      </c>
      <c r="BY32" s="207"/>
      <c r="BZ32" s="83">
        <v>7868</v>
      </c>
      <c r="CA32" s="109">
        <v>12456.896493386255</v>
      </c>
      <c r="CB32" s="215">
        <f t="shared" si="82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78"/>
        <v>-994.82366536048903</v>
      </c>
      <c r="BM33" s="254">
        <v>4679.8609999999999</v>
      </c>
      <c r="BN33" s="21">
        <v>4992.321976957579</v>
      </c>
      <c r="BO33" s="82">
        <f t="shared" si="79"/>
        <v>-312.46097695757908</v>
      </c>
      <c r="BP33" s="197"/>
      <c r="BQ33" s="254">
        <v>834.04312419354801</v>
      </c>
      <c r="BR33" s="21">
        <v>1971.3672978400978</v>
      </c>
      <c r="BS33" s="220">
        <f t="shared" si="80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81"/>
        <v>-910.91331534656842</v>
      </c>
      <c r="BY33" s="207"/>
      <c r="BZ33" s="83">
        <v>7468.5398000000005</v>
      </c>
      <c r="CA33" s="107">
        <v>14101.986661586783</v>
      </c>
      <c r="CB33" s="215">
        <f t="shared" si="82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78"/>
        <v>-1437.1912953178817</v>
      </c>
      <c r="BM34" s="254">
        <v>4645.9750000000004</v>
      </c>
      <c r="BN34" s="21">
        <v>5444.6415661926649</v>
      </c>
      <c r="BO34" s="82">
        <f t="shared" si="79"/>
        <v>-798.6665661926645</v>
      </c>
      <c r="BP34" s="197"/>
      <c r="BQ34" s="254">
        <v>810.53499999999997</v>
      </c>
      <c r="BR34" s="21">
        <v>1965.1262146158649</v>
      </c>
      <c r="BS34" s="220">
        <f t="shared" si="80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81"/>
        <v>-925.82655047140929</v>
      </c>
      <c r="BY34" s="207"/>
      <c r="BZ34" s="83">
        <v>7626.2873494691385</v>
      </c>
      <c r="CA34" s="107">
        <v>14314.411886949427</v>
      </c>
      <c r="CB34" s="215">
        <f t="shared" si="82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78"/>
        <v>-1950.2264591195744</v>
      </c>
      <c r="BM35" s="270">
        <v>4361.0186999999996</v>
      </c>
      <c r="BN35" s="21">
        <v>5572.7632000577723</v>
      </c>
      <c r="BO35" s="82">
        <f t="shared" si="79"/>
        <v>-1211.7445000577727</v>
      </c>
      <c r="BP35" s="197"/>
      <c r="BQ35" s="254">
        <v>754.316175053763</v>
      </c>
      <c r="BR35" s="21">
        <v>1835.1057112562673</v>
      </c>
      <c r="BS35" s="220">
        <f t="shared" si="80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81"/>
        <v>-1028.3283624129731</v>
      </c>
      <c r="BY35" s="207"/>
      <c r="BZ35" s="83">
        <v>7234.2440999999981</v>
      </c>
      <c r="CA35" s="107">
        <v>16098.577615919468</v>
      </c>
      <c r="CB35" s="215">
        <f t="shared" si="82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78"/>
        <v>-2049.4878973264294</v>
      </c>
      <c r="BM36" s="254">
        <v>4556.8670000000002</v>
      </c>
      <c r="BN36" s="21">
        <v>5973.8421106670085</v>
      </c>
      <c r="BO36" s="82">
        <f t="shared" si="79"/>
        <v>-1416.9751106670083</v>
      </c>
      <c r="BP36" s="197"/>
      <c r="BQ36" s="254">
        <v>740.61</v>
      </c>
      <c r="BR36" s="21">
        <v>1830.3720490908759</v>
      </c>
      <c r="BS36" s="220">
        <f t="shared" si="80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81"/>
        <v>-1070.9963184567316</v>
      </c>
      <c r="BY36" s="207"/>
      <c r="BZ36" s="83">
        <v>5672.9896999999983</v>
      </c>
      <c r="CA36" s="107">
        <v>16382.86827351331</v>
      </c>
      <c r="CB36" s="215">
        <f t="shared" si="82"/>
        <v>-10709.878573513311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78"/>
        <v>-11101.075707872222</v>
      </c>
      <c r="BM37" s="254"/>
      <c r="BN37" s="21">
        <v>6052.2746939036369</v>
      </c>
      <c r="BO37" s="82">
        <f t="shared" si="79"/>
        <v>-6052.2746939036369</v>
      </c>
      <c r="BP37" s="197"/>
      <c r="BQ37" s="254"/>
      <c r="BR37" s="21">
        <v>1767.2672236712367</v>
      </c>
      <c r="BS37" s="220">
        <f t="shared" si="80"/>
        <v>-1767.2672236712367</v>
      </c>
      <c r="BT37" s="5"/>
      <c r="BU37" s="15"/>
      <c r="BV37" s="214"/>
      <c r="BW37" s="107">
        <v>1284.1484877921591</v>
      </c>
      <c r="BX37" s="84">
        <f t="shared" si="81"/>
        <v>-1284.1484877921591</v>
      </c>
      <c r="BY37" s="207"/>
      <c r="BZ37" s="83"/>
      <c r="CA37" s="107">
        <v>16128.697029100895</v>
      </c>
      <c r="CB37" s="215">
        <f t="shared" si="82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78"/>
        <v>-10779.263002463777</v>
      </c>
      <c r="BM38" s="254"/>
      <c r="BN38" s="21">
        <v>5872.3145003282016</v>
      </c>
      <c r="BO38" s="82">
        <f t="shared" si="79"/>
        <v>-5872.3145003282016</v>
      </c>
      <c r="BP38" s="197"/>
      <c r="BQ38" s="254"/>
      <c r="BR38" s="21">
        <v>1651.7637108019353</v>
      </c>
      <c r="BS38" s="220">
        <f t="shared" si="80"/>
        <v>-1651.7637108019353</v>
      </c>
      <c r="BT38" s="5"/>
      <c r="BU38" s="15"/>
      <c r="BV38" s="214"/>
      <c r="BW38" s="107">
        <v>1208.7646526683636</v>
      </c>
      <c r="BX38" s="84">
        <f t="shared" si="81"/>
        <v>-1208.7646526683636</v>
      </c>
      <c r="BY38" s="207"/>
      <c r="BZ38" s="83"/>
      <c r="CA38" s="107">
        <v>15277.645896647065</v>
      </c>
      <c r="CB38" s="215">
        <f t="shared" si="82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78"/>
        <v>-11157.159529517237</v>
      </c>
      <c r="BM39" s="254"/>
      <c r="BN39" s="21">
        <v>6087.579337493291</v>
      </c>
      <c r="BO39" s="82">
        <f t="shared" si="79"/>
        <v>-6087.579337493291</v>
      </c>
      <c r="BP39" s="197"/>
      <c r="BQ39" s="254"/>
      <c r="BR39" s="21">
        <v>2795.5735691705136</v>
      </c>
      <c r="BS39" s="220">
        <f t="shared" si="80"/>
        <v>-2795.5735691705136</v>
      </c>
      <c r="BT39" s="5"/>
      <c r="BU39" s="15"/>
      <c r="BV39" s="214"/>
      <c r="BW39" s="107">
        <v>1215.1479933416113</v>
      </c>
      <c r="BX39" s="84">
        <f t="shared" si="81"/>
        <v>-1215.1479933416113</v>
      </c>
      <c r="BY39" s="207"/>
      <c r="BZ39" s="83"/>
      <c r="CA39" s="107">
        <v>15450.20609576125</v>
      </c>
      <c r="CB39" s="215">
        <f t="shared" si="82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78"/>
        <v>-10743.073388846915</v>
      </c>
      <c r="BM40" s="254"/>
      <c r="BN40" s="21">
        <v>5832.3583361673891</v>
      </c>
      <c r="BO40" s="82">
        <f t="shared" si="79"/>
        <v>-5832.3583361673891</v>
      </c>
      <c r="BP40" s="197"/>
      <c r="BQ40" s="254"/>
      <c r="BR40" s="21">
        <v>2603.1652017662027</v>
      </c>
      <c r="BS40" s="220">
        <f t="shared" si="80"/>
        <v>-2603.1652017662027</v>
      </c>
      <c r="BT40" s="5"/>
      <c r="BU40" s="15"/>
      <c r="BV40" s="214"/>
      <c r="BW40" s="107">
        <v>1153.3893710620828</v>
      </c>
      <c r="BX40" s="84">
        <f t="shared" si="81"/>
        <v>-1153.3893710620828</v>
      </c>
      <c r="BY40" s="207"/>
      <c r="BZ40" s="83"/>
      <c r="CA40" s="107">
        <v>14780.364315283223</v>
      </c>
      <c r="CB40" s="215">
        <f t="shared" si="82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78"/>
        <v>-11004.303480979688</v>
      </c>
      <c r="BM41" s="254"/>
      <c r="BN41" s="21">
        <v>5961.3589319686052</v>
      </c>
      <c r="BO41" s="82">
        <f t="shared" si="79"/>
        <v>-5961.3589319686052</v>
      </c>
      <c r="BP41" s="197"/>
      <c r="BQ41" s="254"/>
      <c r="BR41" s="21">
        <v>2589.4017939279993</v>
      </c>
      <c r="BS41" s="220">
        <f t="shared" si="80"/>
        <v>-2589.4017939279993</v>
      </c>
      <c r="BT41" s="5"/>
      <c r="BU41" s="15"/>
      <c r="BV41" s="214"/>
      <c r="BW41" s="107">
        <v>1164.8762045276405</v>
      </c>
      <c r="BX41" s="84">
        <f t="shared" si="81"/>
        <v>-1164.8762045276405</v>
      </c>
      <c r="BY41" s="207"/>
      <c r="BZ41" s="83"/>
      <c r="CA41" s="107">
        <v>15031.252261225651</v>
      </c>
      <c r="CB41" s="215">
        <f t="shared" si="82"/>
        <v>-15031.252261225651</v>
      </c>
    </row>
    <row r="42" spans="1:92" ht="15" customHeight="1" thickBot="1" x14ac:dyDescent="0.3">
      <c r="A42" s="23"/>
      <c r="B42" s="282"/>
      <c r="C42" s="283"/>
      <c r="D42" s="283"/>
      <c r="E42" s="283"/>
      <c r="F42" s="283"/>
      <c r="G42" s="283"/>
      <c r="H42" s="23"/>
      <c r="I42" s="315"/>
      <c r="J42" s="316"/>
      <c r="K42" s="316"/>
      <c r="L42" s="316"/>
      <c r="M42" s="316"/>
      <c r="N42" s="316"/>
      <c r="O42" s="315"/>
      <c r="P42" s="316"/>
      <c r="Q42" s="316"/>
      <c r="R42" s="316"/>
      <c r="S42" s="316"/>
      <c r="T42" s="316"/>
      <c r="U42" s="23"/>
      <c r="V42" s="291"/>
      <c r="W42" s="292"/>
      <c r="X42" s="292"/>
      <c r="Y42" s="23"/>
      <c r="Z42" s="23"/>
      <c r="AA42" s="23"/>
      <c r="AB42" s="23"/>
      <c r="AC42" s="282"/>
      <c r="AD42" s="293"/>
      <c r="AE42" s="293"/>
      <c r="AF42" s="293"/>
      <c r="AG42" s="293"/>
      <c r="AH42" s="293"/>
      <c r="AI42" s="293"/>
      <c r="AJ42" s="293"/>
      <c r="AK42" s="293"/>
      <c r="AL42" s="23"/>
      <c r="AM42" s="282"/>
      <c r="AN42" s="283"/>
      <c r="AO42" s="283"/>
      <c r="AP42" s="283"/>
      <c r="AQ42" s="283"/>
      <c r="AR42" s="283"/>
      <c r="AS42" s="23"/>
      <c r="AT42" s="291"/>
      <c r="AU42" s="292"/>
      <c r="AV42" s="292"/>
      <c r="AW42" s="23"/>
      <c r="AX42" s="291"/>
      <c r="AY42" s="292"/>
      <c r="AZ42" s="292"/>
      <c r="BA42" s="23"/>
      <c r="BB42" s="282"/>
      <c r="BC42" s="283"/>
      <c r="BD42" s="283"/>
      <c r="BE42" s="283"/>
      <c r="BF42" s="283"/>
      <c r="BG42" s="283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283"/>
      <c r="C43" s="283"/>
      <c r="D43" s="283"/>
      <c r="E43" s="283"/>
      <c r="F43" s="283"/>
      <c r="G43" s="283"/>
      <c r="H43" s="2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3"/>
      <c r="V43" s="292"/>
      <c r="W43" s="292"/>
      <c r="X43" s="292"/>
      <c r="Y43" s="23"/>
      <c r="Z43" s="23"/>
      <c r="AA43" s="23"/>
      <c r="AB43" s="23"/>
      <c r="AC43" s="293"/>
      <c r="AD43" s="293"/>
      <c r="AE43" s="293"/>
      <c r="AF43" s="293"/>
      <c r="AG43" s="293"/>
      <c r="AH43" s="293"/>
      <c r="AI43" s="293"/>
      <c r="AJ43" s="293"/>
      <c r="AK43" s="293"/>
      <c r="AL43" s="23"/>
      <c r="AM43" s="283"/>
      <c r="AN43" s="283"/>
      <c r="AO43" s="283"/>
      <c r="AP43" s="283"/>
      <c r="AQ43" s="283"/>
      <c r="AR43" s="283"/>
      <c r="AS43" s="23"/>
      <c r="AT43" s="292"/>
      <c r="AU43" s="292"/>
      <c r="AV43" s="292"/>
      <c r="AW43" s="23"/>
      <c r="AX43" s="292"/>
      <c r="AY43" s="292"/>
      <c r="AZ43" s="292"/>
      <c r="BA43" s="23"/>
      <c r="BB43" s="283"/>
      <c r="BC43" s="283"/>
      <c r="BD43" s="283"/>
      <c r="BE43" s="283"/>
      <c r="BF43" s="283"/>
      <c r="BG43" s="283"/>
      <c r="BH43" s="14"/>
      <c r="BJ43" s="20"/>
      <c r="BK43" s="90"/>
    </row>
    <row r="44" spans="1:92" ht="13.5" customHeight="1" x14ac:dyDescent="0.25">
      <c r="A44" s="23"/>
      <c r="B44" s="283"/>
      <c r="C44" s="283"/>
      <c r="D44" s="283"/>
      <c r="E44" s="283"/>
      <c r="F44" s="283"/>
      <c r="G44" s="283"/>
      <c r="H44" s="2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3"/>
      <c r="V44" s="292"/>
      <c r="W44" s="292"/>
      <c r="X44" s="292"/>
      <c r="Y44" s="23"/>
      <c r="Z44" s="23"/>
      <c r="AA44" s="23"/>
      <c r="AB44" s="23"/>
      <c r="AC44" s="293"/>
      <c r="AD44" s="293"/>
      <c r="AE44" s="293"/>
      <c r="AF44" s="293"/>
      <c r="AG44" s="293"/>
      <c r="AH44" s="293"/>
      <c r="AI44" s="293"/>
      <c r="AJ44" s="293"/>
      <c r="AK44" s="293"/>
      <c r="AL44" s="23"/>
      <c r="AM44" s="283"/>
      <c r="AN44" s="283"/>
      <c r="AO44" s="283"/>
      <c r="AP44" s="283"/>
      <c r="AQ44" s="283"/>
      <c r="AR44" s="283"/>
      <c r="AS44" s="23"/>
      <c r="AT44" s="292"/>
      <c r="AU44" s="292"/>
      <c r="AV44" s="292"/>
      <c r="AW44" s="23"/>
      <c r="AX44" s="292"/>
      <c r="AY44" s="292"/>
      <c r="AZ44" s="292"/>
      <c r="BA44" s="23"/>
      <c r="BB44" s="283"/>
      <c r="BC44" s="283"/>
      <c r="BD44" s="283"/>
      <c r="BE44" s="283"/>
      <c r="BF44" s="283"/>
      <c r="BG44" s="283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3"/>
      <c r="V45" s="292"/>
      <c r="W45" s="292"/>
      <c r="X45" s="292"/>
      <c r="Y45" s="23"/>
      <c r="Z45" s="23"/>
      <c r="AA45" s="23"/>
      <c r="AB45" s="23"/>
      <c r="AC45" s="294"/>
      <c r="AD45" s="295"/>
      <c r="AE45" s="295"/>
      <c r="AF45" s="295"/>
      <c r="AG45" s="295"/>
      <c r="AH45" s="295"/>
      <c r="AI45" s="295"/>
      <c r="AJ45" s="295"/>
      <c r="AK45" s="295"/>
      <c r="AL45" s="23"/>
      <c r="AM45" s="23"/>
      <c r="AN45" s="23"/>
      <c r="AO45" s="23"/>
      <c r="AP45" s="23"/>
      <c r="AQ45" s="23"/>
      <c r="AR45" s="23"/>
      <c r="AS45" s="23"/>
      <c r="AT45" s="292"/>
      <c r="AU45" s="292"/>
      <c r="AV45" s="292"/>
      <c r="AW45" s="23"/>
      <c r="AX45" s="292"/>
      <c r="AY45" s="292"/>
      <c r="AZ45" s="292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295"/>
      <c r="AD46" s="295"/>
      <c r="AE46" s="295"/>
      <c r="AF46" s="295"/>
      <c r="AG46" s="295"/>
      <c r="AH46" s="295"/>
      <c r="AI46" s="295"/>
      <c r="AJ46" s="295"/>
      <c r="AK46" s="29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295"/>
      <c r="AD47" s="295"/>
      <c r="AE47" s="295"/>
      <c r="AF47" s="295"/>
      <c r="AG47" s="295"/>
      <c r="AH47" s="295"/>
      <c r="AI47" s="295"/>
      <c r="AJ47" s="295"/>
      <c r="AK47" s="29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29" t="s">
        <v>118</v>
      </c>
      <c r="BJ47" s="330"/>
      <c r="BK47" s="330"/>
      <c r="BL47" s="330"/>
      <c r="BM47" s="330"/>
      <c r="BN47" s="330"/>
      <c r="BO47" s="330"/>
      <c r="BP47" s="330"/>
      <c r="BQ47" s="330"/>
      <c r="BR47" s="330"/>
      <c r="BS47" s="330"/>
      <c r="BT47" s="331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23"/>
      <c r="BK49" s="324"/>
      <c r="BL49" s="324"/>
      <c r="BM49" s="324"/>
      <c r="BN49" s="324"/>
      <c r="BO49" s="325"/>
      <c r="BP49" s="60"/>
      <c r="BQ49" s="332"/>
      <c r="BR49" s="332"/>
      <c r="BS49" s="332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26" t="s">
        <v>52</v>
      </c>
      <c r="BK50" s="327"/>
      <c r="BL50" s="327"/>
      <c r="BM50" s="327"/>
      <c r="BN50" s="327"/>
      <c r="BO50" s="328"/>
      <c r="BP50" s="60"/>
      <c r="BQ50" s="333"/>
      <c r="BR50" s="333"/>
      <c r="BS50" s="333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83">BJ54-BK54</f>
        <v>-709.00054269733346</v>
      </c>
      <c r="BM54" s="253">
        <v>3323.3180000000002</v>
      </c>
      <c r="BN54" s="21">
        <v>3352.8927140551687</v>
      </c>
      <c r="BO54" s="220">
        <f t="shared" ref="BO54:BO65" si="84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83"/>
        <v>-697.95352329832804</v>
      </c>
      <c r="BM55" s="253">
        <v>2996.2914576344101</v>
      </c>
      <c r="BN55" s="21">
        <v>3103.0593240260428</v>
      </c>
      <c r="BO55" s="220">
        <f t="shared" si="84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83"/>
        <v>-750.13806617421142</v>
      </c>
      <c r="BM56" s="253">
        <v>3369.9969999999998</v>
      </c>
      <c r="BN56" s="21">
        <v>3503.9933612680038</v>
      </c>
      <c r="BO56" s="220">
        <f t="shared" si="84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83"/>
        <v>-804.14868121166728</v>
      </c>
      <c r="BM57" s="254">
        <v>3411.3465376344102</v>
      </c>
      <c r="BN57" s="21">
        <v>3307.1620041619899</v>
      </c>
      <c r="BO57" s="220">
        <f t="shared" si="84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83"/>
        <v>-461.44507263164815</v>
      </c>
      <c r="BM58" s="254">
        <v>4970.3708010752698</v>
      </c>
      <c r="BN58" s="21">
        <v>3325.1405241232474</v>
      </c>
      <c r="BO58" s="220">
        <f t="shared" si="84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83"/>
        <v>-642.36619518203088</v>
      </c>
      <c r="BM59" s="270">
        <v>4421.1381332258097</v>
      </c>
      <c r="BN59" s="21">
        <v>3129.7852570267542</v>
      </c>
      <c r="BO59" s="220">
        <f t="shared" si="84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83"/>
        <v>-497.6951433553636</v>
      </c>
      <c r="BM60" s="254">
        <v>4697.0290000000005</v>
      </c>
      <c r="BN60" s="21">
        <v>3147.5039614155517</v>
      </c>
      <c r="BO60" s="220">
        <f t="shared" si="84"/>
        <v>1549.5250385844488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83"/>
        <v>-4230.6362001414072</v>
      </c>
      <c r="BM61" s="254"/>
      <c r="BN61" s="21">
        <v>3062.6357872950184</v>
      </c>
      <c r="BO61" s="220">
        <f t="shared" si="84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83"/>
        <v>-4885.6218678638943</v>
      </c>
      <c r="BM62" s="254"/>
      <c r="BN62" s="21">
        <v>3157.1791464073208</v>
      </c>
      <c r="BO62" s="220">
        <f t="shared" si="84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83"/>
        <v>-6364.0145735796496</v>
      </c>
      <c r="BM63" s="254"/>
      <c r="BN63" s="21">
        <v>3635.166438605439</v>
      </c>
      <c r="BO63" s="220">
        <f t="shared" si="84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83"/>
        <v>-6442.0657546335988</v>
      </c>
      <c r="BM64" s="254"/>
      <c r="BN64" s="21">
        <v>3592.3211179648733</v>
      </c>
      <c r="BO64" s="220">
        <f t="shared" si="84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83"/>
        <v>-6359.5018162868801</v>
      </c>
      <c r="BM65" s="254"/>
      <c r="BN65" s="21">
        <v>3604.9264366143657</v>
      </c>
      <c r="BO65" s="220">
        <f t="shared" si="84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Agosto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0</v>
      </c>
      <c r="C6" s="126" t="s">
        <v>65</v>
      </c>
      <c r="D6" s="126">
        <f>Prodiarias!V14</f>
        <v>0</v>
      </c>
      <c r="E6" s="126">
        <f>Prodiarias!AC14</f>
        <v>0</v>
      </c>
      <c r="F6" s="126">
        <f>Prodiarias!AM14</f>
        <v>0</v>
      </c>
      <c r="G6" s="126">
        <f>Prodiarias!AT14</f>
        <v>0</v>
      </c>
      <c r="H6" s="126">
        <f>Prodiarias!AX14</f>
        <v>0</v>
      </c>
      <c r="I6" s="126">
        <f>Prodiarias!BB14</f>
        <v>0</v>
      </c>
      <c r="J6" s="126">
        <f t="shared" si="11"/>
        <v>0</v>
      </c>
      <c r="K6" s="242">
        <f t="shared" si="12"/>
        <v>0</v>
      </c>
      <c r="N6" s="125">
        <v>4</v>
      </c>
      <c r="O6" s="126">
        <f t="shared" si="9"/>
        <v>0</v>
      </c>
      <c r="P6" s="126" t="s">
        <v>65</v>
      </c>
      <c r="Q6" s="126">
        <f t="shared" si="0"/>
        <v>0</v>
      </c>
      <c r="R6" s="126">
        <f t="shared" si="1"/>
        <v>0</v>
      </c>
      <c r="S6" s="126">
        <f t="shared" si="2"/>
        <v>0</v>
      </c>
      <c r="T6" s="126">
        <f t="shared" si="3"/>
        <v>0</v>
      </c>
      <c r="U6" s="126">
        <f t="shared" si="4"/>
        <v>0</v>
      </c>
      <c r="V6" s="127">
        <f t="shared" si="5"/>
        <v>0</v>
      </c>
      <c r="W6" s="128">
        <f t="shared" si="6"/>
        <v>0</v>
      </c>
      <c r="X6" s="138">
        <f t="shared" si="10"/>
        <v>0</v>
      </c>
    </row>
    <row r="7" spans="1:24" ht="14.15" customHeight="1" x14ac:dyDescent="0.2">
      <c r="A7" s="135">
        <v>5</v>
      </c>
      <c r="B7" s="126">
        <f>Prodiarias!B15</f>
        <v>0</v>
      </c>
      <c r="C7" s="126" t="s">
        <v>65</v>
      </c>
      <c r="D7" s="126">
        <f>Prodiarias!V15</f>
        <v>0</v>
      </c>
      <c r="E7" s="126">
        <f>Prodiarias!AC15</f>
        <v>0</v>
      </c>
      <c r="F7" s="126">
        <f>Prodiarias!AM15</f>
        <v>0</v>
      </c>
      <c r="G7" s="126">
        <f>Prodiarias!AT15</f>
        <v>0</v>
      </c>
      <c r="H7" s="126">
        <f>Prodiarias!AX15</f>
        <v>0</v>
      </c>
      <c r="I7" s="126">
        <f>Prodiarias!BB15</f>
        <v>0</v>
      </c>
      <c r="J7" s="126">
        <f t="shared" si="11"/>
        <v>0</v>
      </c>
      <c r="K7" s="242">
        <f t="shared" si="12"/>
        <v>0</v>
      </c>
      <c r="N7" s="125">
        <v>5</v>
      </c>
      <c r="O7" s="126">
        <f t="shared" si="9"/>
        <v>0</v>
      </c>
      <c r="P7" s="126" t="s">
        <v>65</v>
      </c>
      <c r="Q7" s="126">
        <f t="shared" si="0"/>
        <v>0</v>
      </c>
      <c r="R7" s="126">
        <f t="shared" si="1"/>
        <v>0</v>
      </c>
      <c r="S7" s="126">
        <f t="shared" si="2"/>
        <v>0</v>
      </c>
      <c r="T7" s="126">
        <f t="shared" si="3"/>
        <v>0</v>
      </c>
      <c r="U7" s="126">
        <f t="shared" si="4"/>
        <v>0</v>
      </c>
      <c r="V7" s="127">
        <f t="shared" si="5"/>
        <v>0</v>
      </c>
      <c r="W7" s="128">
        <f t="shared" si="6"/>
        <v>0</v>
      </c>
      <c r="X7" s="138">
        <f t="shared" si="10"/>
        <v>0</v>
      </c>
    </row>
    <row r="8" spans="1:24" ht="14.15" customHeight="1" x14ac:dyDescent="0.2">
      <c r="A8" s="135">
        <v>6</v>
      </c>
      <c r="B8" s="126">
        <f>Prodiarias!B16</f>
        <v>0</v>
      </c>
      <c r="C8" s="126" t="s">
        <v>65</v>
      </c>
      <c r="D8" s="126">
        <f>Prodiarias!V16</f>
        <v>0</v>
      </c>
      <c r="E8" s="126">
        <f>Prodiarias!AC16</f>
        <v>0</v>
      </c>
      <c r="F8" s="126">
        <f>Prodiarias!AM16</f>
        <v>0</v>
      </c>
      <c r="G8" s="126">
        <f>Prodiarias!AT16</f>
        <v>0</v>
      </c>
      <c r="H8" s="126">
        <f>Prodiarias!AX16</f>
        <v>0</v>
      </c>
      <c r="I8" s="126">
        <f>Prodiarias!BB16</f>
        <v>0</v>
      </c>
      <c r="J8" s="126">
        <f t="shared" si="11"/>
        <v>0</v>
      </c>
      <c r="K8" s="242">
        <f t="shared" si="12"/>
        <v>0</v>
      </c>
      <c r="N8" s="125">
        <v>6</v>
      </c>
      <c r="O8" s="126">
        <f t="shared" si="9"/>
        <v>0</v>
      </c>
      <c r="P8" s="126" t="s">
        <v>65</v>
      </c>
      <c r="Q8" s="126">
        <f t="shared" si="0"/>
        <v>0</v>
      </c>
      <c r="R8" s="126">
        <f t="shared" si="1"/>
        <v>0</v>
      </c>
      <c r="S8" s="126">
        <f t="shared" si="2"/>
        <v>0</v>
      </c>
      <c r="T8" s="126">
        <f t="shared" si="3"/>
        <v>0</v>
      </c>
      <c r="U8" s="126">
        <f t="shared" si="4"/>
        <v>0</v>
      </c>
      <c r="V8" s="127">
        <f t="shared" si="5"/>
        <v>0</v>
      </c>
      <c r="W8" s="128">
        <f t="shared" si="6"/>
        <v>0</v>
      </c>
      <c r="X8" s="138">
        <f t="shared" si="10"/>
        <v>0</v>
      </c>
    </row>
    <row r="9" spans="1:24" ht="14.15" customHeight="1" x14ac:dyDescent="0.2">
      <c r="A9" s="135">
        <v>7</v>
      </c>
      <c r="B9" s="126">
        <f>Prodiarias!B17</f>
        <v>0</v>
      </c>
      <c r="C9" s="126" t="s">
        <v>65</v>
      </c>
      <c r="D9" s="126">
        <f>Prodiarias!V17</f>
        <v>0</v>
      </c>
      <c r="E9" s="126">
        <f>Prodiarias!AC17</f>
        <v>0</v>
      </c>
      <c r="F9" s="126">
        <f>Prodiarias!AM17</f>
        <v>0</v>
      </c>
      <c r="G9" s="126">
        <f>Prodiarias!AT17</f>
        <v>0</v>
      </c>
      <c r="H9" s="126">
        <f>Prodiarias!AX17</f>
        <v>0</v>
      </c>
      <c r="I9" s="126">
        <f>Prodiarias!BB17</f>
        <v>0</v>
      </c>
      <c r="J9" s="126">
        <f t="shared" si="11"/>
        <v>0</v>
      </c>
      <c r="K9" s="242">
        <f t="shared" si="12"/>
        <v>0</v>
      </c>
      <c r="N9" s="125">
        <v>7</v>
      </c>
      <c r="O9" s="126">
        <f t="shared" si="9"/>
        <v>0</v>
      </c>
      <c r="P9" s="126" t="s">
        <v>65</v>
      </c>
      <c r="Q9" s="126">
        <f t="shared" si="0"/>
        <v>0</v>
      </c>
      <c r="R9" s="126">
        <f t="shared" si="1"/>
        <v>0</v>
      </c>
      <c r="S9" s="126">
        <f t="shared" si="2"/>
        <v>0</v>
      </c>
      <c r="T9" s="126">
        <f t="shared" si="3"/>
        <v>0</v>
      </c>
      <c r="U9" s="126">
        <f t="shared" si="4"/>
        <v>0</v>
      </c>
      <c r="V9" s="127">
        <f t="shared" si="5"/>
        <v>0</v>
      </c>
      <c r="W9" s="128">
        <f t="shared" si="6"/>
        <v>0</v>
      </c>
      <c r="X9" s="138">
        <f t="shared" si="10"/>
        <v>0</v>
      </c>
    </row>
    <row r="10" spans="1:24" ht="14.15" customHeight="1" x14ac:dyDescent="0.2">
      <c r="A10" s="135">
        <v>8</v>
      </c>
      <c r="B10" s="126">
        <f>Prodiarias!B18</f>
        <v>0</v>
      </c>
      <c r="C10" s="126" t="s">
        <v>65</v>
      </c>
      <c r="D10" s="126">
        <f>Prodiarias!V18</f>
        <v>0</v>
      </c>
      <c r="E10" s="126">
        <f>Prodiarias!AC18</f>
        <v>0</v>
      </c>
      <c r="F10" s="126">
        <f>Prodiarias!AM18</f>
        <v>0</v>
      </c>
      <c r="G10" s="126">
        <f>Prodiarias!AT18</f>
        <v>0</v>
      </c>
      <c r="H10" s="126">
        <f>Prodiarias!AX18</f>
        <v>0</v>
      </c>
      <c r="I10" s="126">
        <f>Prodiarias!BB18</f>
        <v>0</v>
      </c>
      <c r="J10" s="126">
        <f t="shared" si="11"/>
        <v>0</v>
      </c>
      <c r="K10" s="242">
        <f t="shared" si="12"/>
        <v>0</v>
      </c>
      <c r="N10" s="125">
        <v>8</v>
      </c>
      <c r="O10" s="126">
        <f t="shared" si="9"/>
        <v>0</v>
      </c>
      <c r="P10" s="126" t="s">
        <v>65</v>
      </c>
      <c r="Q10" s="126">
        <f t="shared" si="0"/>
        <v>0</v>
      </c>
      <c r="R10" s="126">
        <f t="shared" si="1"/>
        <v>0</v>
      </c>
      <c r="S10" s="126">
        <f t="shared" si="2"/>
        <v>0</v>
      </c>
      <c r="T10" s="126">
        <f t="shared" si="3"/>
        <v>0</v>
      </c>
      <c r="U10" s="126">
        <f t="shared" si="4"/>
        <v>0</v>
      </c>
      <c r="V10" s="127">
        <f t="shared" si="5"/>
        <v>0</v>
      </c>
      <c r="W10" s="128">
        <f t="shared" si="6"/>
        <v>0</v>
      </c>
      <c r="X10" s="138">
        <f t="shared" si="10"/>
        <v>0</v>
      </c>
    </row>
    <row r="11" spans="1:24" ht="14.15" customHeight="1" x14ac:dyDescent="0.2">
      <c r="A11" s="135">
        <v>9</v>
      </c>
      <c r="B11" s="126">
        <f>Prodiarias!B19</f>
        <v>0</v>
      </c>
      <c r="C11" s="126" t="s">
        <v>65</v>
      </c>
      <c r="D11" s="126">
        <f>Prodiarias!V19</f>
        <v>0</v>
      </c>
      <c r="E11" s="126">
        <f>Prodiarias!AC19</f>
        <v>0</v>
      </c>
      <c r="F11" s="126">
        <f>Prodiarias!AM19</f>
        <v>0</v>
      </c>
      <c r="G11" s="126">
        <f>Prodiarias!AT19</f>
        <v>0</v>
      </c>
      <c r="H11" s="126">
        <f>Prodiarias!AX19</f>
        <v>0</v>
      </c>
      <c r="I11" s="126">
        <f>Prodiarias!BB19</f>
        <v>0</v>
      </c>
      <c r="J11" s="126">
        <f t="shared" si="11"/>
        <v>0</v>
      </c>
      <c r="K11" s="242">
        <f t="shared" si="12"/>
        <v>0</v>
      </c>
      <c r="N11" s="125">
        <v>9</v>
      </c>
      <c r="O11" s="126">
        <f t="shared" si="9"/>
        <v>0</v>
      </c>
      <c r="P11" s="126" t="s">
        <v>65</v>
      </c>
      <c r="Q11" s="126">
        <f t="shared" si="0"/>
        <v>0</v>
      </c>
      <c r="R11" s="126">
        <f t="shared" si="1"/>
        <v>0</v>
      </c>
      <c r="S11" s="126">
        <f t="shared" si="2"/>
        <v>0</v>
      </c>
      <c r="T11" s="126">
        <f t="shared" si="3"/>
        <v>0</v>
      </c>
      <c r="U11" s="126">
        <f t="shared" si="4"/>
        <v>0</v>
      </c>
      <c r="V11" s="127">
        <f t="shared" si="5"/>
        <v>0</v>
      </c>
      <c r="W11" s="128">
        <f t="shared" si="6"/>
        <v>0</v>
      </c>
      <c r="X11" s="138">
        <f t="shared" si="10"/>
        <v>0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341.12803311827952</v>
      </c>
      <c r="C38" s="126">
        <f>Prodiarias!O11/1000</f>
        <v>6.5709436559139789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272.90242649462363</v>
      </c>
      <c r="P38" s="126">
        <f>C38*0.5</f>
        <v>3.2854718279569894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524.43697610322579</v>
      </c>
      <c r="X38" s="129">
        <f>W38*35.336/1000</f>
        <v>18.531504987583588</v>
      </c>
      <c r="Y38" s="139">
        <f>W38/1000*6289</f>
        <v>3298.1841427131872</v>
      </c>
    </row>
    <row r="39" spans="1:27" x14ac:dyDescent="0.2">
      <c r="A39" s="125">
        <v>2</v>
      </c>
      <c r="B39" s="126">
        <f>Prodiarias!E12/1000</f>
        <v>341.8202206451615</v>
      </c>
      <c r="C39" s="126">
        <f>Prodiarias!O12/1000</f>
        <v>6.639007741935484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273.45617651612923</v>
      </c>
      <c r="P39" s="126">
        <f t="shared" ref="P39:P68" si="20">C39*0.5</f>
        <v>3.319503870967742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528.73821107741958</v>
      </c>
      <c r="X39" s="129">
        <f t="shared" ref="X39:X67" si="21">W39*35.336/1000</f>
        <v>18.683493426631696</v>
      </c>
      <c r="Y39" s="139">
        <f t="shared" ref="Y39:Y53" si="22">W39/1000*6289</f>
        <v>3325.2346094658919</v>
      </c>
      <c r="AA39" s="18" t="s">
        <v>54</v>
      </c>
    </row>
    <row r="40" spans="1:27" x14ac:dyDescent="0.2">
      <c r="A40" s="125">
        <v>3</v>
      </c>
      <c r="B40" s="126">
        <f>Prodiarias!E13/1000</f>
        <v>324.66711096774191</v>
      </c>
      <c r="C40" s="126">
        <f>Prodiarias!O13/1000</f>
        <v>5.5380251612903226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259.73368877419352</v>
      </c>
      <c r="P40" s="126">
        <f t="shared" si="20"/>
        <v>2.7690125806451613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514.50679685161288</v>
      </c>
      <c r="X40" s="129">
        <f t="shared" si="21"/>
        <v>18.180612173548589</v>
      </c>
      <c r="Y40" s="139">
        <f t="shared" si="22"/>
        <v>3235.7332453997928</v>
      </c>
      <c r="AA40" s="18" t="s">
        <v>54</v>
      </c>
    </row>
    <row r="41" spans="1:27" x14ac:dyDescent="0.2">
      <c r="A41" s="125">
        <v>4</v>
      </c>
      <c r="B41" s="126">
        <f>Prodiarias!E14/1000</f>
        <v>0</v>
      </c>
      <c r="C41" s="126">
        <f>Prodiarias!O14/1000</f>
        <v>0</v>
      </c>
      <c r="D41" s="126" t="s">
        <v>65</v>
      </c>
      <c r="E41" s="126">
        <f>Prodiarias!AF14/1000</f>
        <v>0</v>
      </c>
      <c r="F41" s="126">
        <f>Prodiarias!AP14/1000</f>
        <v>0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0</v>
      </c>
      <c r="K41" s="129">
        <f t="shared" si="18"/>
        <v>0</v>
      </c>
      <c r="L41" s="139">
        <f t="shared" ref="L41:L49" si="23">J41/1000*6289</f>
        <v>0</v>
      </c>
      <c r="N41" s="125">
        <v>4</v>
      </c>
      <c r="O41" s="126">
        <f t="shared" si="19"/>
        <v>0</v>
      </c>
      <c r="P41" s="126">
        <f t="shared" si="20"/>
        <v>0</v>
      </c>
      <c r="Q41" s="126" t="s">
        <v>65</v>
      </c>
      <c r="R41" s="126">
        <f t="shared" si="13"/>
        <v>0</v>
      </c>
      <c r="S41" s="126">
        <f t="shared" si="14"/>
        <v>0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0</v>
      </c>
      <c r="X41" s="129">
        <f t="shared" si="21"/>
        <v>0</v>
      </c>
      <c r="Y41" s="139">
        <f t="shared" si="22"/>
        <v>0</v>
      </c>
    </row>
    <row r="42" spans="1:27" x14ac:dyDescent="0.2">
      <c r="A42" s="125">
        <v>5</v>
      </c>
      <c r="B42" s="126">
        <f>Prodiarias!E15/1000</f>
        <v>0</v>
      </c>
      <c r="C42" s="126">
        <f>Prodiarias!O15/1000</f>
        <v>0</v>
      </c>
      <c r="D42" s="126" t="s">
        <v>65</v>
      </c>
      <c r="E42" s="126">
        <f>Prodiarias!AF15/1000</f>
        <v>0</v>
      </c>
      <c r="F42" s="126">
        <f>Prodiarias!AP15/1000</f>
        <v>0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0</v>
      </c>
      <c r="K42" s="129">
        <f t="shared" si="18"/>
        <v>0</v>
      </c>
      <c r="L42" s="139">
        <f t="shared" si="23"/>
        <v>0</v>
      </c>
      <c r="N42" s="125">
        <v>5</v>
      </c>
      <c r="O42" s="126">
        <f t="shared" si="19"/>
        <v>0</v>
      </c>
      <c r="P42" s="126">
        <f t="shared" si="20"/>
        <v>0</v>
      </c>
      <c r="Q42" s="126" t="s">
        <v>65</v>
      </c>
      <c r="R42" s="126">
        <f t="shared" si="13"/>
        <v>0</v>
      </c>
      <c r="S42" s="126">
        <f t="shared" si="14"/>
        <v>0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0</v>
      </c>
      <c r="X42" s="129">
        <f t="shared" si="21"/>
        <v>0</v>
      </c>
      <c r="Y42" s="139">
        <f t="shared" si="22"/>
        <v>0</v>
      </c>
    </row>
    <row r="43" spans="1:27" x14ac:dyDescent="0.2">
      <c r="A43" s="125">
        <v>6</v>
      </c>
      <c r="B43" s="126">
        <f>Prodiarias!E16/1000</f>
        <v>0</v>
      </c>
      <c r="C43" s="126">
        <f>Prodiarias!O16/1000</f>
        <v>0</v>
      </c>
      <c r="D43" s="126" t="s">
        <v>65</v>
      </c>
      <c r="E43" s="126">
        <f>Prodiarias!AF16/1000</f>
        <v>0</v>
      </c>
      <c r="F43" s="126">
        <f>Prodiarias!AP16/1000</f>
        <v>0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0</v>
      </c>
      <c r="K43" s="129">
        <f t="shared" si="18"/>
        <v>0</v>
      </c>
      <c r="L43" s="139">
        <f t="shared" si="23"/>
        <v>0</v>
      </c>
      <c r="N43" s="125">
        <v>6</v>
      </c>
      <c r="O43" s="126">
        <f t="shared" si="19"/>
        <v>0</v>
      </c>
      <c r="P43" s="126">
        <f t="shared" si="20"/>
        <v>0</v>
      </c>
      <c r="Q43" s="126" t="s">
        <v>65</v>
      </c>
      <c r="R43" s="126">
        <f t="shared" si="13"/>
        <v>0</v>
      </c>
      <c r="S43" s="126">
        <f t="shared" si="14"/>
        <v>0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0</v>
      </c>
      <c r="X43" s="129">
        <f t="shared" si="21"/>
        <v>0</v>
      </c>
      <c r="Y43" s="139">
        <f t="shared" si="22"/>
        <v>0</v>
      </c>
    </row>
    <row r="44" spans="1:27" x14ac:dyDescent="0.2">
      <c r="A44" s="125">
        <v>7</v>
      </c>
      <c r="B44" s="126">
        <f>Prodiarias!E17/1000</f>
        <v>0</v>
      </c>
      <c r="C44" s="126">
        <f>Prodiarias!O17/1000</f>
        <v>0</v>
      </c>
      <c r="D44" s="126" t="s">
        <v>65</v>
      </c>
      <c r="E44" s="126">
        <f>Prodiarias!AF17/1000</f>
        <v>0</v>
      </c>
      <c r="F44" s="126">
        <f>Prodiarias!AP17/1000</f>
        <v>0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0</v>
      </c>
      <c r="K44" s="129">
        <f t="shared" si="18"/>
        <v>0</v>
      </c>
      <c r="L44" s="139">
        <f t="shared" si="23"/>
        <v>0</v>
      </c>
      <c r="N44" s="125">
        <v>7</v>
      </c>
      <c r="O44" s="126">
        <f t="shared" si="19"/>
        <v>0</v>
      </c>
      <c r="P44" s="126">
        <f t="shared" si="20"/>
        <v>0</v>
      </c>
      <c r="Q44" s="126" t="s">
        <v>65</v>
      </c>
      <c r="R44" s="126">
        <f t="shared" si="13"/>
        <v>0</v>
      </c>
      <c r="S44" s="126">
        <f t="shared" si="14"/>
        <v>0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0</v>
      </c>
      <c r="X44" s="129">
        <f t="shared" si="21"/>
        <v>0</v>
      </c>
      <c r="Y44" s="139">
        <f t="shared" si="22"/>
        <v>0</v>
      </c>
    </row>
    <row r="45" spans="1:27" x14ac:dyDescent="0.2">
      <c r="A45" s="125">
        <v>8</v>
      </c>
      <c r="B45" s="126">
        <f>Prodiarias!E18/1000</f>
        <v>0</v>
      </c>
      <c r="C45" s="126">
        <f>Prodiarias!O18/1000</f>
        <v>0</v>
      </c>
      <c r="D45" s="126" t="s">
        <v>65</v>
      </c>
      <c r="E45" s="126">
        <f>Prodiarias!AF18/1000</f>
        <v>0</v>
      </c>
      <c r="F45" s="126">
        <f>Prodiarias!AP18/1000</f>
        <v>0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0</v>
      </c>
      <c r="K45" s="129">
        <f t="shared" si="18"/>
        <v>0</v>
      </c>
      <c r="L45" s="139">
        <f t="shared" si="23"/>
        <v>0</v>
      </c>
      <c r="N45" s="125">
        <v>8</v>
      </c>
      <c r="O45" s="126">
        <f t="shared" si="19"/>
        <v>0</v>
      </c>
      <c r="P45" s="126">
        <f t="shared" si="20"/>
        <v>0</v>
      </c>
      <c r="Q45" s="126" t="s">
        <v>65</v>
      </c>
      <c r="R45" s="126">
        <f t="shared" si="13"/>
        <v>0</v>
      </c>
      <c r="S45" s="126">
        <f t="shared" si="14"/>
        <v>0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0</v>
      </c>
      <c r="X45" s="129">
        <f t="shared" si="21"/>
        <v>0</v>
      </c>
      <c r="Y45" s="139">
        <f t="shared" si="22"/>
        <v>0</v>
      </c>
    </row>
    <row r="46" spans="1:27" x14ac:dyDescent="0.2">
      <c r="A46" s="125">
        <v>9</v>
      </c>
      <c r="B46" s="126">
        <f>Prodiarias!E19/1000</f>
        <v>0</v>
      </c>
      <c r="C46" s="126">
        <f>Prodiarias!O19/1000</f>
        <v>0</v>
      </c>
      <c r="D46" s="126" t="s">
        <v>65</v>
      </c>
      <c r="E46" s="126">
        <f>Prodiarias!AF19/1000</f>
        <v>0</v>
      </c>
      <c r="F46" s="126">
        <f>Prodiarias!AP19/1000</f>
        <v>0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0</v>
      </c>
      <c r="K46" s="129">
        <f t="shared" si="18"/>
        <v>0</v>
      </c>
      <c r="L46" s="139">
        <f t="shared" si="23"/>
        <v>0</v>
      </c>
      <c r="N46" s="125">
        <v>9</v>
      </c>
      <c r="O46" s="126">
        <f t="shared" si="19"/>
        <v>0</v>
      </c>
      <c r="P46" s="126">
        <f t="shared" si="20"/>
        <v>0</v>
      </c>
      <c r="Q46" s="126" t="s">
        <v>65</v>
      </c>
      <c r="R46" s="126">
        <f t="shared" si="13"/>
        <v>0</v>
      </c>
      <c r="S46" s="126">
        <f t="shared" si="14"/>
        <v>0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0</v>
      </c>
      <c r="X46" s="129">
        <f t="shared" si="21"/>
        <v>0</v>
      </c>
      <c r="Y46" s="139">
        <f t="shared" si="22"/>
        <v>0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Agosto 2021</v>
      </c>
      <c r="J70" s="156"/>
      <c r="Q70" s="411" t="s">
        <v>87</v>
      </c>
      <c r="R70" s="412"/>
      <c r="S70" s="412"/>
      <c r="T70" s="413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3298.1841427131872</v>
      </c>
      <c r="T72" s="153">
        <f t="shared" ref="T72:T84" si="32">R72+S72</f>
        <v>16693.300885355897</v>
      </c>
      <c r="U72" s="152">
        <f>T72</f>
        <v>16693.300885355897</v>
      </c>
      <c r="V72" s="146">
        <f t="shared" ref="V72:V84" si="33">IF(R72=0,"",U72/Q72)</f>
        <v>16693.300885355897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3325.2346094658919</v>
      </c>
      <c r="T73" s="153">
        <f t="shared" si="32"/>
        <v>16774.521174197966</v>
      </c>
      <c r="U73" s="152">
        <f t="shared" ref="U73:U84" si="38">T73+U72</f>
        <v>33467.822059553859</v>
      </c>
      <c r="V73" s="146">
        <f t="shared" si="33"/>
        <v>16733.911029776929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3235.7332453997928</v>
      </c>
      <c r="T74" s="153">
        <f t="shared" si="32"/>
        <v>16590.765703672965</v>
      </c>
      <c r="U74" s="152">
        <f t="shared" si="38"/>
        <v>50058.587763226824</v>
      </c>
      <c r="V74" s="146">
        <f t="shared" si="33"/>
        <v>16686.195921075607</v>
      </c>
    </row>
    <row r="75" spans="1:25" ht="14.15" customHeight="1" x14ac:dyDescent="0.2">
      <c r="E75" s="126">
        <v>4</v>
      </c>
      <c r="F75" s="144">
        <f t="shared" si="34"/>
        <v>0</v>
      </c>
      <c r="G75" s="151">
        <f t="shared" si="35"/>
        <v>0</v>
      </c>
      <c r="H75" s="153">
        <f t="shared" si="36"/>
        <v>0</v>
      </c>
      <c r="I75" s="152">
        <f t="shared" si="37"/>
        <v>60831.647329219835</v>
      </c>
      <c r="J75" s="146" t="str">
        <f t="shared" si="29"/>
        <v/>
      </c>
      <c r="Q75" s="126">
        <v>4</v>
      </c>
      <c r="R75" s="144">
        <f t="shared" si="30"/>
        <v>0</v>
      </c>
      <c r="S75" s="151">
        <f t="shared" si="31"/>
        <v>0</v>
      </c>
      <c r="T75" s="153">
        <f t="shared" si="32"/>
        <v>0</v>
      </c>
      <c r="U75" s="152">
        <f t="shared" si="38"/>
        <v>50058.587763226824</v>
      </c>
      <c r="V75" s="146" t="str">
        <f t="shared" si="33"/>
        <v/>
      </c>
    </row>
    <row r="76" spans="1:25" ht="14.15" customHeight="1" x14ac:dyDescent="0.2">
      <c r="E76" s="126">
        <v>5</v>
      </c>
      <c r="F76" s="144">
        <f t="shared" si="34"/>
        <v>0</v>
      </c>
      <c r="G76" s="151">
        <f t="shared" si="35"/>
        <v>0</v>
      </c>
      <c r="H76" s="153">
        <f t="shared" si="36"/>
        <v>0</v>
      </c>
      <c r="I76" s="152">
        <f t="shared" si="37"/>
        <v>60831.647329219835</v>
      </c>
      <c r="J76" s="146" t="str">
        <f t="shared" si="29"/>
        <v/>
      </c>
      <c r="Q76" s="126">
        <v>5</v>
      </c>
      <c r="R76" s="144">
        <f t="shared" si="30"/>
        <v>0</v>
      </c>
      <c r="S76" s="151">
        <f t="shared" si="31"/>
        <v>0</v>
      </c>
      <c r="T76" s="153">
        <f t="shared" si="32"/>
        <v>0</v>
      </c>
      <c r="U76" s="152">
        <f t="shared" si="38"/>
        <v>50058.587763226824</v>
      </c>
      <c r="V76" s="146" t="str">
        <f t="shared" si="33"/>
        <v/>
      </c>
    </row>
    <row r="77" spans="1:25" ht="14.15" customHeight="1" x14ac:dyDescent="0.2">
      <c r="E77" s="126">
        <v>6</v>
      </c>
      <c r="F77" s="144">
        <f t="shared" si="34"/>
        <v>0</v>
      </c>
      <c r="G77" s="151">
        <f t="shared" si="35"/>
        <v>0</v>
      </c>
      <c r="H77" s="153">
        <f t="shared" si="36"/>
        <v>0</v>
      </c>
      <c r="I77" s="152">
        <f t="shared" si="37"/>
        <v>60831.647329219835</v>
      </c>
      <c r="J77" s="146" t="str">
        <f t="shared" si="29"/>
        <v/>
      </c>
      <c r="Q77" s="126">
        <v>6</v>
      </c>
      <c r="R77" s="144">
        <f t="shared" si="30"/>
        <v>0</v>
      </c>
      <c r="S77" s="151">
        <f t="shared" si="31"/>
        <v>0</v>
      </c>
      <c r="T77" s="153">
        <f t="shared" si="32"/>
        <v>0</v>
      </c>
      <c r="U77" s="152">
        <f t="shared" si="38"/>
        <v>50058.587763226824</v>
      </c>
      <c r="V77" s="146" t="str">
        <f t="shared" si="33"/>
        <v/>
      </c>
    </row>
    <row r="78" spans="1:25" ht="14.15" customHeight="1" x14ac:dyDescent="0.2">
      <c r="E78" s="126">
        <v>7</v>
      </c>
      <c r="F78" s="144">
        <f t="shared" si="34"/>
        <v>0</v>
      </c>
      <c r="G78" s="151">
        <f t="shared" si="35"/>
        <v>0</v>
      </c>
      <c r="H78" s="153">
        <f t="shared" si="36"/>
        <v>0</v>
      </c>
      <c r="I78" s="152">
        <f t="shared" si="37"/>
        <v>60831.647329219835</v>
      </c>
      <c r="J78" s="146" t="str">
        <f t="shared" si="29"/>
        <v/>
      </c>
      <c r="Q78" s="126">
        <v>7</v>
      </c>
      <c r="R78" s="144">
        <f t="shared" si="30"/>
        <v>0</v>
      </c>
      <c r="S78" s="151">
        <f t="shared" si="31"/>
        <v>0</v>
      </c>
      <c r="T78" s="153">
        <f t="shared" si="32"/>
        <v>0</v>
      </c>
      <c r="U78" s="152">
        <f t="shared" si="38"/>
        <v>50058.587763226824</v>
      </c>
      <c r="V78" s="146" t="str">
        <f t="shared" si="33"/>
        <v/>
      </c>
    </row>
    <row r="79" spans="1:25" ht="14.15" customHeight="1" x14ac:dyDescent="0.2">
      <c r="E79" s="126">
        <v>8</v>
      </c>
      <c r="F79" s="144">
        <f t="shared" si="34"/>
        <v>0</v>
      </c>
      <c r="G79" s="151">
        <f t="shared" si="35"/>
        <v>0</v>
      </c>
      <c r="H79" s="153">
        <f t="shared" si="36"/>
        <v>0</v>
      </c>
      <c r="I79" s="152">
        <f t="shared" si="37"/>
        <v>60831.647329219835</v>
      </c>
      <c r="J79" s="146" t="str">
        <f t="shared" si="29"/>
        <v/>
      </c>
      <c r="Q79" s="126">
        <v>8</v>
      </c>
      <c r="R79" s="144">
        <f t="shared" si="30"/>
        <v>0</v>
      </c>
      <c r="S79" s="151">
        <f t="shared" si="31"/>
        <v>0</v>
      </c>
      <c r="T79" s="153">
        <f t="shared" si="32"/>
        <v>0</v>
      </c>
      <c r="U79" s="152">
        <f t="shared" si="38"/>
        <v>50058.587763226824</v>
      </c>
      <c r="V79" s="146" t="str">
        <f t="shared" si="33"/>
        <v/>
      </c>
    </row>
    <row r="80" spans="1:25" ht="14.15" customHeight="1" x14ac:dyDescent="0.2">
      <c r="E80" s="126">
        <v>9</v>
      </c>
      <c r="F80" s="144">
        <f t="shared" si="34"/>
        <v>0</v>
      </c>
      <c r="G80" s="151">
        <f t="shared" si="35"/>
        <v>0</v>
      </c>
      <c r="H80" s="153">
        <f t="shared" si="36"/>
        <v>0</v>
      </c>
      <c r="I80" s="152">
        <f t="shared" si="37"/>
        <v>60831.647329219835</v>
      </c>
      <c r="J80" s="146" t="str">
        <f t="shared" si="29"/>
        <v/>
      </c>
      <c r="Q80" s="126">
        <v>9</v>
      </c>
      <c r="R80" s="144">
        <f t="shared" si="30"/>
        <v>0</v>
      </c>
      <c r="S80" s="151">
        <f t="shared" si="31"/>
        <v>0</v>
      </c>
      <c r="T80" s="153">
        <f t="shared" si="32"/>
        <v>0</v>
      </c>
      <c r="U80" s="152">
        <f t="shared" si="38"/>
        <v>50058.587763226824</v>
      </c>
      <c r="V80" s="146" t="str">
        <f t="shared" si="33"/>
        <v/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60831.647329219835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50058.587763226824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60831.647329219835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50058.587763226824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60831.647329219835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50058.587763226824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60831.647329219835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50058.587763226824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60831.647329219835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50058.587763226824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60831.647329219835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50058.587763226824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60831.647329219835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50058.587763226824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60831.647329219835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50058.587763226824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60831.647329219835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50058.587763226824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60831.647329219835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50058.587763226824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60831.647329219835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50058.587763226824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60831.647329219835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50058.587763226824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60831.647329219835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50058.587763226824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60831.647329219835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50058.587763226824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60831.647329219835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50058.587763226824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60831.647329219835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50058.587763226824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60831.647329219835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50058.587763226824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60831.647329219835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50058.587763226824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60831.647329219835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50058.587763226824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60831.647329219835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50058.587763226824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60831.647329219835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50058.587763226824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60831.647329219835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50058.587763226824</v>
      </c>
      <c r="V102" s="146" t="str">
        <f t="shared" si="48"/>
        <v/>
      </c>
    </row>
    <row r="103" spans="5:22" x14ac:dyDescent="0.2">
      <c r="F103" s="273">
        <f>AVERAGE(F72:F99)</f>
        <v>1577.6860292042797</v>
      </c>
      <c r="G103" s="273">
        <f>AVERAGE(G72:G99)</f>
        <v>594.87280398214284</v>
      </c>
      <c r="H103" s="273">
        <f>AVERAGE(H72:H99)</f>
        <v>2172.5588331864228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1" sqref="H11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/>
      <c r="F12" s="247"/>
      <c r="G12" s="246"/>
      <c r="H12" s="236"/>
    </row>
    <row r="13" spans="3:11" ht="15.5" x14ac:dyDescent="0.35">
      <c r="C13" s="14" t="s">
        <v>116</v>
      </c>
      <c r="D13" s="225">
        <f t="shared" si="0"/>
        <v>44413</v>
      </c>
      <c r="E13" s="233"/>
      <c r="F13" s="247"/>
      <c r="G13" s="246"/>
      <c r="H13" s="274"/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/>
      <c r="F14" s="247"/>
      <c r="G14" s="246"/>
      <c r="H14" s="236"/>
    </row>
    <row r="15" spans="3:11" ht="15.5" x14ac:dyDescent="0.35">
      <c r="C15" s="14" t="s">
        <v>111</v>
      </c>
      <c r="D15" s="225">
        <f t="shared" si="0"/>
        <v>44415</v>
      </c>
      <c r="E15" s="233"/>
      <c r="F15" s="247"/>
      <c r="G15" s="246"/>
      <c r="H15" s="236"/>
    </row>
    <row r="16" spans="3:11" ht="15.5" x14ac:dyDescent="0.35">
      <c r="C16" s="14" t="s">
        <v>112</v>
      </c>
      <c r="D16" s="225">
        <f t="shared" si="0"/>
        <v>44416</v>
      </c>
      <c r="E16" s="233"/>
      <c r="F16" s="247"/>
      <c r="G16" s="246"/>
      <c r="H16" s="236"/>
      <c r="K16" s="251"/>
    </row>
    <row r="17" spans="3:13" ht="15.5" x14ac:dyDescent="0.35">
      <c r="C17" s="14" t="s">
        <v>113</v>
      </c>
      <c r="D17" s="225">
        <f t="shared" si="0"/>
        <v>44417</v>
      </c>
      <c r="E17" s="233"/>
      <c r="F17" s="247"/>
      <c r="G17" s="246"/>
      <c r="H17" s="236"/>
      <c r="I17" s="251"/>
    </row>
    <row r="18" spans="3:13" ht="15.5" x14ac:dyDescent="0.35">
      <c r="C18" s="14" t="s">
        <v>114</v>
      </c>
      <c r="D18" s="225">
        <f t="shared" si="0"/>
        <v>44418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/>
      <c r="F19" s="247"/>
      <c r="G19" s="246"/>
      <c r="H19" s="236"/>
    </row>
    <row r="20" spans="3:13" ht="15.5" x14ac:dyDescent="0.35">
      <c r="C20" s="14" t="s">
        <v>116</v>
      </c>
      <c r="D20" s="225">
        <f t="shared" si="0"/>
        <v>44420</v>
      </c>
      <c r="E20" s="252"/>
      <c r="F20" s="247"/>
      <c r="G20" s="246"/>
      <c r="H20" s="236"/>
    </row>
    <row r="21" spans="3:13" ht="15.5" x14ac:dyDescent="0.35">
      <c r="C21" s="14" t="s">
        <v>110</v>
      </c>
      <c r="D21" s="225">
        <f t="shared" si="0"/>
        <v>44421</v>
      </c>
      <c r="E21" s="252"/>
      <c r="F21" s="247"/>
      <c r="G21" s="246"/>
      <c r="H21" s="236"/>
    </row>
    <row r="22" spans="3:13" ht="15.5" x14ac:dyDescent="0.35">
      <c r="C22" s="14" t="s">
        <v>111</v>
      </c>
      <c r="D22" s="225">
        <f t="shared" si="0"/>
        <v>44422</v>
      </c>
      <c r="E22" s="252"/>
      <c r="F22" s="247"/>
      <c r="G22" s="246"/>
      <c r="H22" s="236"/>
    </row>
    <row r="23" spans="3:13" ht="15.5" x14ac:dyDescent="0.35">
      <c r="C23" s="14" t="s">
        <v>112</v>
      </c>
      <c r="D23" s="225">
        <f t="shared" si="0"/>
        <v>44423</v>
      </c>
      <c r="E23" s="252"/>
      <c r="F23" s="247"/>
      <c r="G23" s="246"/>
      <c r="H23" s="236"/>
    </row>
    <row r="24" spans="3:13" ht="15.5" x14ac:dyDescent="0.35">
      <c r="C24" s="14" t="s">
        <v>113</v>
      </c>
      <c r="D24" s="225">
        <f t="shared" si="0"/>
        <v>44424</v>
      </c>
      <c r="E24" s="233"/>
      <c r="F24" s="247"/>
      <c r="G24" s="246"/>
      <c r="H24" s="236"/>
    </row>
    <row r="25" spans="3:13" ht="15.5" x14ac:dyDescent="0.35">
      <c r="C25" s="14" t="s">
        <v>114</v>
      </c>
      <c r="D25" s="225">
        <f t="shared" si="0"/>
        <v>44425</v>
      </c>
      <c r="E25" s="233"/>
      <c r="F25" s="247"/>
      <c r="G25" s="246"/>
      <c r="H25" s="236"/>
    </row>
    <row r="26" spans="3:13" ht="15.5" x14ac:dyDescent="0.35">
      <c r="C26" s="14" t="s">
        <v>115</v>
      </c>
      <c r="D26" s="225">
        <f t="shared" si="0"/>
        <v>44426</v>
      </c>
      <c r="E26" s="233"/>
      <c r="F26" s="247"/>
      <c r="G26" s="246"/>
      <c r="H26" s="236"/>
    </row>
    <row r="27" spans="3:13" ht="15.5" x14ac:dyDescent="0.35">
      <c r="C27" s="14" t="s">
        <v>116</v>
      </c>
      <c r="D27" s="225">
        <f t="shared" si="0"/>
        <v>44427</v>
      </c>
      <c r="E27" s="233"/>
      <c r="F27" s="247"/>
      <c r="G27" s="246"/>
      <c r="H27" s="236"/>
    </row>
    <row r="28" spans="3:13" ht="15.5" x14ac:dyDescent="0.35">
      <c r="C28" s="14" t="s">
        <v>110</v>
      </c>
      <c r="D28" s="225">
        <f t="shared" si="0"/>
        <v>44428</v>
      </c>
      <c r="E28" s="233"/>
      <c r="F28" s="247"/>
      <c r="G28" s="246"/>
      <c r="H28" s="236"/>
    </row>
    <row r="29" spans="3:13" ht="15.5" x14ac:dyDescent="0.35">
      <c r="C29" s="14" t="s">
        <v>111</v>
      </c>
      <c r="D29" s="225">
        <f t="shared" si="0"/>
        <v>44429</v>
      </c>
      <c r="E29" s="233"/>
      <c r="F29" s="247"/>
      <c r="G29" s="246"/>
      <c r="H29" s="236"/>
    </row>
    <row r="30" spans="3:13" ht="15.5" x14ac:dyDescent="0.35">
      <c r="C30" s="14" t="s">
        <v>112</v>
      </c>
      <c r="D30" s="225">
        <f t="shared" si="0"/>
        <v>44430</v>
      </c>
      <c r="E30" s="252"/>
      <c r="F30" s="247"/>
      <c r="G30" s="246"/>
      <c r="H30" s="236"/>
    </row>
    <row r="31" spans="3:13" ht="15.5" x14ac:dyDescent="0.35">
      <c r="C31" s="14" t="s">
        <v>113</v>
      </c>
      <c r="D31" s="225">
        <f t="shared" si="0"/>
        <v>44431</v>
      </c>
      <c r="E31" s="233"/>
      <c r="F31" s="247"/>
      <c r="G31" s="246"/>
      <c r="H31" s="236"/>
    </row>
    <row r="32" spans="3:13" ht="15.5" x14ac:dyDescent="0.35">
      <c r="C32" s="14" t="s">
        <v>114</v>
      </c>
      <c r="D32" s="225">
        <f t="shared" si="0"/>
        <v>44432</v>
      </c>
      <c r="E32" s="233"/>
      <c r="F32" s="247"/>
      <c r="G32" s="246"/>
      <c r="H32" s="236"/>
    </row>
    <row r="33" spans="3:8" ht="15.5" x14ac:dyDescent="0.35">
      <c r="C33" s="14" t="s">
        <v>115</v>
      </c>
      <c r="D33" s="225">
        <f t="shared" si="0"/>
        <v>44433</v>
      </c>
      <c r="E33" s="233"/>
      <c r="F33" s="247"/>
      <c r="G33" s="246"/>
      <c r="H33" s="236"/>
    </row>
    <row r="34" spans="3:8" ht="15.5" x14ac:dyDescent="0.35">
      <c r="C34" s="14" t="s">
        <v>116</v>
      </c>
      <c r="D34" s="225">
        <f t="shared" si="0"/>
        <v>44434</v>
      </c>
      <c r="E34" s="233"/>
      <c r="F34" s="247"/>
      <c r="G34" s="246"/>
      <c r="H34" s="236"/>
    </row>
    <row r="35" spans="3:8" ht="15.5" x14ac:dyDescent="0.35">
      <c r="C35" s="14" t="s">
        <v>110</v>
      </c>
      <c r="D35" s="225">
        <f t="shared" si="0"/>
        <v>44435</v>
      </c>
      <c r="E35" s="233"/>
      <c r="F35" s="247"/>
      <c r="G35" s="246"/>
      <c r="H35" s="236"/>
    </row>
    <row r="36" spans="3:8" ht="15.5" x14ac:dyDescent="0.35">
      <c r="C36" s="14" t="s">
        <v>111</v>
      </c>
      <c r="D36" s="225">
        <f t="shared" si="0"/>
        <v>44436</v>
      </c>
      <c r="E36" s="233"/>
      <c r="F36" s="247"/>
      <c r="G36" s="246"/>
      <c r="H36" s="246"/>
    </row>
    <row r="37" spans="3:8" ht="15.5" x14ac:dyDescent="0.35">
      <c r="C37" s="14" t="s">
        <v>112</v>
      </c>
      <c r="D37" s="225">
        <f t="shared" si="0"/>
        <v>44437</v>
      </c>
      <c r="E37" s="233"/>
      <c r="F37" s="247"/>
      <c r="G37" s="246"/>
      <c r="H37" s="236"/>
    </row>
    <row r="38" spans="3:8" ht="15.5" x14ac:dyDescent="0.35">
      <c r="C38" s="14" t="s">
        <v>113</v>
      </c>
      <c r="D38" s="225">
        <f t="shared" si="0"/>
        <v>44438</v>
      </c>
      <c r="E38" s="238"/>
      <c r="F38" s="247"/>
      <c r="G38" s="246"/>
      <c r="H38" s="236"/>
    </row>
    <row r="39" spans="3:8" ht="15.5" x14ac:dyDescent="0.35">
      <c r="C39" s="14" t="s">
        <v>114</v>
      </c>
      <c r="D39" s="225">
        <f t="shared" si="0"/>
        <v>44439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2021-08-04T16:46:01Z</dcterms:modified>
</cp:coreProperties>
</file>