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13_ncr:1_{D36D6EF9-287B-4605-8DAA-C619015909EE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3" i="1" l="1"/>
  <c r="X33" i="1"/>
  <c r="X34" i="1"/>
  <c r="X35" i="1" s="1"/>
  <c r="W35" i="1"/>
  <c r="G33" i="1"/>
  <c r="F33" i="1" s="1"/>
  <c r="G34" i="1"/>
  <c r="G35" i="1" s="1"/>
  <c r="F35" i="1" s="1"/>
  <c r="P33" i="1"/>
  <c r="Q33" i="1"/>
  <c r="R33" i="1"/>
  <c r="S33" i="1"/>
  <c r="T33" i="1"/>
  <c r="Q34" i="1"/>
  <c r="P34" i="1" s="1"/>
  <c r="S34" i="1" s="1"/>
  <c r="R34" i="1"/>
  <c r="T34" i="1"/>
  <c r="Q35" i="1"/>
  <c r="P35" i="1" s="1"/>
  <c r="S35" i="1" s="1"/>
  <c r="R35" i="1"/>
  <c r="J33" i="1"/>
  <c r="K33" i="1"/>
  <c r="L33" i="1"/>
  <c r="M33" i="1"/>
  <c r="N33" i="1"/>
  <c r="K34" i="1"/>
  <c r="J34" i="1" s="1"/>
  <c r="M34" i="1" s="1"/>
  <c r="L34" i="1"/>
  <c r="K35" i="1"/>
  <c r="J35" i="1" s="1"/>
  <c r="M35" i="1" s="1"/>
  <c r="L35" i="1"/>
  <c r="AR33" i="1"/>
  <c r="AQ33" i="1" s="1"/>
  <c r="AT33" i="1"/>
  <c r="AV33" i="1" s="1"/>
  <c r="AX33" i="1"/>
  <c r="AZ33" i="1"/>
  <c r="AY33" i="1" s="1"/>
  <c r="BB33" i="1"/>
  <c r="BD33" i="1"/>
  <c r="BC33" i="1" s="1"/>
  <c r="BE33" i="1"/>
  <c r="AR34" i="1"/>
  <c r="AQ34" i="1" s="1"/>
  <c r="AT34" i="1"/>
  <c r="AX34" i="1"/>
  <c r="BB34" i="1"/>
  <c r="BD34" i="1" s="1"/>
  <c r="BE34" i="1"/>
  <c r="AT35" i="1"/>
  <c r="AX35" i="1"/>
  <c r="BB35" i="1"/>
  <c r="BE35" i="1"/>
  <c r="W34" i="1" l="1"/>
  <c r="F34" i="1"/>
  <c r="T35" i="1"/>
  <c r="N35" i="1"/>
  <c r="N34" i="1"/>
  <c r="BD35" i="1"/>
  <c r="BC35" i="1" s="1"/>
  <c r="BC34" i="1"/>
  <c r="BF33" i="1"/>
  <c r="AV34" i="1"/>
  <c r="AU34" i="1" s="1"/>
  <c r="AU33" i="1"/>
  <c r="AV35" i="1"/>
  <c r="AU35" i="1" s="1"/>
  <c r="AR35" i="1"/>
  <c r="AQ35" i="1" s="1"/>
  <c r="AZ34" i="1"/>
  <c r="AZ35" i="1" s="1"/>
  <c r="AY35" i="1" s="1"/>
  <c r="BG33" i="1"/>
  <c r="BG34" i="1" s="1"/>
  <c r="BF34" i="1" s="1"/>
  <c r="BG35" i="1"/>
  <c r="BF35" i="1" s="1"/>
  <c r="AY34" i="1" l="1"/>
  <c r="AH33" i="1" l="1"/>
  <c r="AG33" i="1" s="1"/>
  <c r="AJ33" i="1" s="1"/>
  <c r="AI33" i="1"/>
  <c r="AH34" i="1"/>
  <c r="AG34" i="1" s="1"/>
  <c r="AJ34" i="1" s="1"/>
  <c r="AI34" i="1"/>
  <c r="AH35" i="1"/>
  <c r="AG35" i="1" s="1"/>
  <c r="AJ35" i="1" s="1"/>
  <c r="AI35" i="1"/>
  <c r="AD34" i="1"/>
  <c r="AE34" i="1"/>
  <c r="AE35" i="1" s="1"/>
  <c r="AD35" i="1" s="1"/>
  <c r="C33" i="1"/>
  <c r="D33" i="1"/>
  <c r="D34" i="1"/>
  <c r="D35" i="1" s="1"/>
  <c r="C35" i="1"/>
  <c r="AN33" i="1"/>
  <c r="AO33" i="1"/>
  <c r="AO34" i="1" s="1"/>
  <c r="AO35" i="1" s="1"/>
  <c r="AN35" i="1"/>
  <c r="AD33" i="1"/>
  <c r="AE33" i="1"/>
  <c r="AK35" i="1" l="1"/>
  <c r="AK34" i="1"/>
  <c r="AK33" i="1"/>
  <c r="C34" i="1"/>
  <c r="AN34" i="1"/>
  <c r="W32" i="1" l="1"/>
  <c r="X32" i="1"/>
  <c r="AE32" i="1" l="1"/>
  <c r="AD32" i="1" s="1"/>
  <c r="AO32" i="1"/>
  <c r="AN32" i="1" s="1"/>
  <c r="D32" i="1"/>
  <c r="C32" i="1" s="1"/>
  <c r="G32" i="1"/>
  <c r="F32" i="1" s="1"/>
  <c r="AQ32" i="1"/>
  <c r="AR32" i="1"/>
  <c r="AT32" i="1"/>
  <c r="AX32" i="1"/>
  <c r="AZ32" i="1"/>
  <c r="AY32" i="1" s="1"/>
  <c r="BB32" i="1"/>
  <c r="BE32" i="1"/>
  <c r="Q32" i="1"/>
  <c r="P32" i="1" s="1"/>
  <c r="S32" i="1" s="1"/>
  <c r="R32" i="1"/>
  <c r="K32" i="1"/>
  <c r="J32" i="1" s="1"/>
  <c r="M32" i="1" s="1"/>
  <c r="L32" i="1"/>
  <c r="AV32" i="1" l="1"/>
  <c r="AU32" i="1" s="1"/>
  <c r="BC32" i="1"/>
  <c r="BD32" i="1"/>
  <c r="BG32" i="1"/>
  <c r="BF32" i="1" s="1"/>
  <c r="T32" i="1"/>
  <c r="N32" i="1"/>
  <c r="AG32" i="1" l="1"/>
  <c r="AJ32" i="1" s="1"/>
  <c r="AH32" i="1"/>
  <c r="AI32" i="1"/>
  <c r="AK32" i="1"/>
  <c r="W31" i="1"/>
  <c r="X31" i="1"/>
  <c r="D31" i="1"/>
  <c r="C31" i="1" s="1"/>
  <c r="AO31" i="1"/>
  <c r="AN31" i="1" s="1"/>
  <c r="AD31" i="1"/>
  <c r="AE31" i="1"/>
  <c r="G31" i="1"/>
  <c r="F31" i="1" s="1"/>
  <c r="P31" i="1"/>
  <c r="Q31" i="1"/>
  <c r="R31" i="1"/>
  <c r="S31" i="1"/>
  <c r="T31" i="1"/>
  <c r="J31" i="1"/>
  <c r="K31" i="1"/>
  <c r="L31" i="1"/>
  <c r="M31" i="1"/>
  <c r="N31" i="1"/>
  <c r="AR31" i="1"/>
  <c r="AQ31" i="1" s="1"/>
  <c r="AT31" i="1"/>
  <c r="AV31" i="1" s="1"/>
  <c r="AU31" i="1" s="1"/>
  <c r="AX31" i="1"/>
  <c r="AZ31" i="1" s="1"/>
  <c r="AY31" i="1" s="1"/>
  <c r="BB31" i="1"/>
  <c r="BD31" i="1"/>
  <c r="BC31" i="1" s="1"/>
  <c r="BE31" i="1"/>
  <c r="BG31" i="1" l="1"/>
  <c r="BF31" i="1" s="1"/>
  <c r="AG31" i="1" l="1"/>
  <c r="AJ31" i="1" s="1"/>
  <c r="AH31" i="1"/>
  <c r="AK31" i="1" s="1"/>
  <c r="AI31" i="1"/>
  <c r="W30" i="1"/>
  <c r="X30" i="1"/>
  <c r="AN30" i="1" l="1"/>
  <c r="AO30" i="1"/>
  <c r="D30" i="1"/>
  <c r="C30" i="1" s="1"/>
  <c r="AD30" i="1"/>
  <c r="AE30" i="1"/>
  <c r="F30" i="1"/>
  <c r="G30" i="1"/>
  <c r="P30" i="1"/>
  <c r="Q30" i="1"/>
  <c r="R30" i="1"/>
  <c r="S30" i="1"/>
  <c r="T30" i="1"/>
  <c r="J30" i="1"/>
  <c r="M30" i="1" s="1"/>
  <c r="K30" i="1"/>
  <c r="L30" i="1"/>
  <c r="N30" i="1"/>
  <c r="AQ30" i="1"/>
  <c r="AR30" i="1"/>
  <c r="AT30" i="1"/>
  <c r="AX30" i="1"/>
  <c r="AZ30" i="1" s="1"/>
  <c r="AY30" i="1" s="1"/>
  <c r="BB30" i="1"/>
  <c r="BD30" i="1" s="1"/>
  <c r="BE30" i="1"/>
  <c r="AV30" i="1" l="1"/>
  <c r="AU30" i="1" s="1"/>
  <c r="BC30" i="1"/>
  <c r="BG30" i="1"/>
  <c r="BF30" i="1" s="1"/>
  <c r="AH30" i="1" l="1"/>
  <c r="AG30" i="1" s="1"/>
  <c r="AJ30" i="1" s="1"/>
  <c r="AI30" i="1"/>
  <c r="C29" i="1"/>
  <c r="D29" i="1"/>
  <c r="AN29" i="1"/>
  <c r="AO29" i="1"/>
  <c r="X29" i="1"/>
  <c r="W29" i="1" s="1"/>
  <c r="AK29" i="1"/>
  <c r="AI29" i="1"/>
  <c r="AH29" i="1"/>
  <c r="AG29" i="1"/>
  <c r="AJ29" i="1" s="1"/>
  <c r="AE29" i="1"/>
  <c r="AD29" i="1"/>
  <c r="G29" i="1"/>
  <c r="F29" i="1" s="1"/>
  <c r="AK30" i="1" l="1"/>
  <c r="J29" i="1"/>
  <c r="M29" i="1" s="1"/>
  <c r="K29" i="1"/>
  <c r="L29" i="1"/>
  <c r="N29" i="1"/>
  <c r="Q29" i="1"/>
  <c r="P29" i="1" s="1"/>
  <c r="S29" i="1" s="1"/>
  <c r="R29" i="1"/>
  <c r="T29" i="1"/>
  <c r="AQ29" i="1"/>
  <c r="AR29" i="1"/>
  <c r="AT29" i="1"/>
  <c r="AV29" i="1" s="1"/>
  <c r="AX29" i="1"/>
  <c r="AZ29" i="1" s="1"/>
  <c r="AY29" i="1" s="1"/>
  <c r="BB29" i="1"/>
  <c r="BE29" i="1"/>
  <c r="BG29" i="1" s="1"/>
  <c r="BF29" i="1" s="1"/>
  <c r="AU29" i="1" l="1"/>
  <c r="BD29" i="1"/>
  <c r="BC29" i="1" s="1"/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<sst xmlns="http://schemas.openxmlformats.org/spreadsheetml/2006/main" count="626" uniqueCount="125">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</sst>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  <c:pt idx="18">
                  <c:v>342289.78430107527</c:v>
                </c:pt>
                <c:pt idx="19">
                  <c:v>337120.36870967736</c:v>
                </c:pt>
                <c:pt idx="20">
                  <c:v>335543.14451612905</c:v>
                </c:pt>
                <c:pt idx="21">
                  <c:v>342815.73161290324</c:v>
                </c:pt>
                <c:pt idx="22">
                  <c:v>333406.79451612907</c:v>
                </c:pt>
                <c:pt idx="23">
                  <c:v>337687.55516129034</c:v>
                </c:pt>
                <c:pt idx="24">
                  <c:v>338159.61483870971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30" activePane="bottomRight" state="frozen"/>
      <selection activeCell="N48" sqref="N48"/>
      <selection pane="topRight" activeCell="N48" sqref="N48"/>
      <selection pane="bottomLeft" activeCell="N48" sqref="N48"/>
      <selection pane="bottomRight" activeCell="V35" sqref="V35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68" t="s">
        <v>31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261"/>
      <c r="AQ1" s="261"/>
      <c r="AR1" s="261"/>
      <c r="AS1" s="17"/>
      <c r="AT1" s="369" t="s">
        <v>32</v>
      </c>
      <c r="AU1" s="369"/>
      <c r="AV1" s="369"/>
      <c r="AW1" s="369"/>
      <c r="AX1" s="369"/>
      <c r="AY1" s="369"/>
      <c r="AZ1" s="369"/>
      <c r="BA1" s="62"/>
      <c r="BB1" s="382" t="s">
        <v>48</v>
      </c>
      <c r="BC1" s="382"/>
      <c r="BD1" s="382"/>
      <c r="BE1" s="382"/>
      <c r="BF1" s="382"/>
      <c r="BG1" s="383"/>
      <c r="BU1" s="63"/>
      <c r="BZ1" s="269"/>
    </row>
    <row r="2" spans="1:83" s="60" customFormat="1" ht="21" customHeight="1" thickBot="1" x14ac:dyDescent="0.4">
      <c r="A2" s="364" t="s">
        <v>29</v>
      </c>
      <c r="B2" s="365"/>
      <c r="C2" s="365"/>
      <c r="D2" s="365"/>
      <c r="E2" s="365"/>
      <c r="F2" s="365"/>
      <c r="G2" s="365"/>
      <c r="H2" s="17"/>
      <c r="I2" s="370" t="s">
        <v>29</v>
      </c>
      <c r="J2" s="371"/>
      <c r="K2" s="371"/>
      <c r="L2" s="371"/>
      <c r="M2" s="371"/>
      <c r="N2" s="371"/>
      <c r="O2" s="370" t="s">
        <v>29</v>
      </c>
      <c r="P2" s="371"/>
      <c r="Q2" s="371"/>
      <c r="R2" s="371"/>
      <c r="S2" s="371"/>
      <c r="T2" s="371"/>
      <c r="U2" s="17"/>
      <c r="V2" s="372" t="s">
        <v>18</v>
      </c>
      <c r="W2" s="373"/>
      <c r="X2" s="373"/>
      <c r="Y2" s="17"/>
      <c r="Z2" s="176"/>
      <c r="AA2" s="176"/>
      <c r="AB2" s="176"/>
      <c r="AC2" s="365" t="s">
        <v>29</v>
      </c>
      <c r="AD2" s="365"/>
      <c r="AE2" s="365"/>
      <c r="AF2" s="365"/>
      <c r="AG2" s="365"/>
      <c r="AH2" s="365"/>
      <c r="AI2" s="365"/>
      <c r="AJ2" s="365"/>
      <c r="AK2" s="365"/>
      <c r="AL2" s="17"/>
      <c r="AM2" s="24"/>
      <c r="AN2" s="24"/>
      <c r="AO2" s="24"/>
      <c r="AP2" s="24"/>
      <c r="AQ2" s="24"/>
      <c r="AR2" s="24"/>
      <c r="AS2" s="17"/>
      <c r="AT2" s="366" t="s">
        <v>18</v>
      </c>
      <c r="AU2" s="366"/>
      <c r="AV2" s="366"/>
      <c r="AW2" s="366"/>
      <c r="AX2" s="366"/>
      <c r="AY2" s="366"/>
      <c r="AZ2" s="367"/>
      <c r="BA2" s="57"/>
      <c r="BB2" s="366" t="s">
        <v>18</v>
      </c>
      <c r="BC2" s="366"/>
      <c r="BD2" s="366"/>
      <c r="BE2" s="366"/>
      <c r="BF2" s="366"/>
      <c r="BG2" s="367"/>
      <c r="BH2" s="58"/>
      <c r="BI2" s="329" t="s">
        <v>117</v>
      </c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59"/>
      <c r="BV2" s="386" t="s">
        <v>119</v>
      </c>
      <c r="BW2" s="387"/>
      <c r="BX2" s="387"/>
      <c r="BY2" s="387"/>
      <c r="BZ2" s="387"/>
      <c r="CA2" s="387"/>
      <c r="CB2" s="388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05" t="s">
        <v>91</v>
      </c>
      <c r="B4" s="306"/>
      <c r="C4" s="306"/>
      <c r="D4" s="306"/>
      <c r="E4" s="306"/>
      <c r="F4" s="306"/>
      <c r="G4" s="306"/>
      <c r="H4" s="34"/>
      <c r="I4" s="317" t="s">
        <v>92</v>
      </c>
      <c r="J4" s="306"/>
      <c r="K4" s="306"/>
      <c r="L4" s="306"/>
      <c r="M4" s="306"/>
      <c r="N4" s="306"/>
      <c r="O4" s="318"/>
      <c r="P4" s="318"/>
      <c r="Q4" s="318"/>
      <c r="R4" s="318"/>
      <c r="S4" s="318"/>
      <c r="T4" s="318"/>
      <c r="U4" s="34"/>
      <c r="V4" s="309" t="s">
        <v>26</v>
      </c>
      <c r="W4" s="310"/>
      <c r="X4" s="310"/>
      <c r="Y4" s="34"/>
      <c r="Z4" s="405" t="s">
        <v>36</v>
      </c>
      <c r="AA4" s="405"/>
      <c r="AB4" s="405"/>
      <c r="AC4" s="307" t="s">
        <v>93</v>
      </c>
      <c r="AD4" s="307"/>
      <c r="AE4" s="307"/>
      <c r="AF4" s="307"/>
      <c r="AG4" s="307"/>
      <c r="AH4" s="307"/>
      <c r="AI4" s="307"/>
      <c r="AJ4" s="307"/>
      <c r="AK4" s="308"/>
      <c r="AL4" s="17"/>
      <c r="AM4" s="307" t="s">
        <v>94</v>
      </c>
      <c r="AN4" s="307"/>
      <c r="AO4" s="307"/>
      <c r="AP4" s="307"/>
      <c r="AQ4" s="307"/>
      <c r="AR4" s="307"/>
      <c r="AS4" s="17"/>
      <c r="AT4" s="395"/>
      <c r="AU4" s="396"/>
      <c r="AV4" s="397"/>
      <c r="AW4" s="174"/>
      <c r="AX4" s="402"/>
      <c r="AY4" s="403"/>
      <c r="AZ4" s="404"/>
      <c r="BA4" s="175"/>
      <c r="BB4" s="395"/>
      <c r="BC4" s="396"/>
      <c r="BD4" s="396"/>
      <c r="BE4" s="396"/>
      <c r="BF4" s="396"/>
      <c r="BG4" s="397"/>
      <c r="BH4" s="3"/>
      <c r="BI4" s="189"/>
      <c r="BJ4" s="384"/>
      <c r="BK4" s="385"/>
      <c r="BL4" s="385"/>
      <c r="BM4" s="385"/>
      <c r="BN4" s="385"/>
      <c r="BO4" s="385"/>
      <c r="BP4" s="190"/>
      <c r="BQ4" s="341"/>
      <c r="BR4" s="342"/>
      <c r="BS4" s="343"/>
      <c r="BT4" s="69"/>
      <c r="BU4" s="15"/>
      <c r="BV4" s="389"/>
      <c r="BW4" s="390"/>
      <c r="BX4" s="391"/>
      <c r="BY4" s="206"/>
      <c r="BZ4" s="392"/>
      <c r="CA4" s="393"/>
      <c r="CB4" s="394"/>
    </row>
    <row r="5" spans="1:83" ht="12.75" customHeight="1" x14ac:dyDescent="0.35">
      <c r="A5" s="35"/>
      <c r="B5" s="304" t="s">
        <v>42</v>
      </c>
      <c r="C5" s="304"/>
      <c r="D5" s="304"/>
      <c r="E5" s="304"/>
      <c r="F5" s="304"/>
      <c r="G5" s="304"/>
      <c r="H5" s="34"/>
      <c r="I5" s="313" t="s">
        <v>42</v>
      </c>
      <c r="J5" s="304"/>
      <c r="K5" s="304"/>
      <c r="L5" s="304"/>
      <c r="M5" s="304"/>
      <c r="N5" s="304"/>
      <c r="O5" s="319"/>
      <c r="P5" s="319"/>
      <c r="Q5" s="319"/>
      <c r="R5" s="319"/>
      <c r="S5" s="319"/>
      <c r="T5" s="319"/>
      <c r="U5" s="34"/>
      <c r="V5" s="313" t="s">
        <v>43</v>
      </c>
      <c r="W5" s="304"/>
      <c r="X5" s="304"/>
      <c r="Y5" s="34"/>
      <c r="Z5" s="401" t="s">
        <v>44</v>
      </c>
      <c r="AA5" s="401"/>
      <c r="AB5" s="401"/>
      <c r="AC5" s="409" t="s">
        <v>42</v>
      </c>
      <c r="AD5" s="409"/>
      <c r="AE5" s="409"/>
      <c r="AF5" s="409"/>
      <c r="AG5" s="409"/>
      <c r="AH5" s="409"/>
      <c r="AI5" s="409"/>
      <c r="AJ5" s="409"/>
      <c r="AK5" s="409"/>
      <c r="AL5" s="17"/>
      <c r="AM5" s="304" t="s">
        <v>42</v>
      </c>
      <c r="AN5" s="304"/>
      <c r="AO5" s="304"/>
      <c r="AP5" s="304"/>
      <c r="AQ5" s="304"/>
      <c r="AR5" s="304"/>
      <c r="AS5" s="17"/>
      <c r="AT5" s="406" t="s">
        <v>30</v>
      </c>
      <c r="AU5" s="407"/>
      <c r="AV5" s="408"/>
      <c r="AW5" s="248"/>
      <c r="AX5" s="398" t="s">
        <v>40</v>
      </c>
      <c r="AY5" s="399"/>
      <c r="AZ5" s="400"/>
      <c r="BA5" s="249"/>
      <c r="BB5" s="406" t="s">
        <v>49</v>
      </c>
      <c r="BC5" s="407"/>
      <c r="BD5" s="407"/>
      <c r="BE5" s="407"/>
      <c r="BF5" s="407"/>
      <c r="BG5" s="408"/>
      <c r="BH5" s="3"/>
      <c r="BI5" s="115" t="s">
        <v>45</v>
      </c>
      <c r="BJ5" s="377" t="s">
        <v>19</v>
      </c>
      <c r="BK5" s="378"/>
      <c r="BL5" s="378"/>
      <c r="BM5" s="378"/>
      <c r="BN5" s="378"/>
      <c r="BO5" s="378"/>
      <c r="BP5" s="191"/>
      <c r="BQ5" s="336" t="s">
        <v>20</v>
      </c>
      <c r="BR5" s="337"/>
      <c r="BS5" s="338"/>
      <c r="BT5" s="70"/>
      <c r="BU5" s="15"/>
      <c r="BV5" s="379" t="s">
        <v>34</v>
      </c>
      <c r="BW5" s="380"/>
      <c r="BX5" s="381"/>
      <c r="BY5" s="207"/>
      <c r="BZ5" s="374" t="s">
        <v>35</v>
      </c>
      <c r="CA5" s="375"/>
      <c r="CB5" s="376"/>
    </row>
    <row r="6" spans="1:83" ht="11.25" customHeight="1" x14ac:dyDescent="0.35">
      <c r="A6" s="36"/>
      <c r="B6" s="278" t="s">
        <v>41</v>
      </c>
      <c r="C6" s="278"/>
      <c r="D6" s="278"/>
      <c r="E6" s="278"/>
      <c r="F6" s="278"/>
      <c r="G6" s="278"/>
      <c r="H6" s="16"/>
      <c r="I6" s="279" t="s">
        <v>109</v>
      </c>
      <c r="J6" s="280"/>
      <c r="K6" s="280"/>
      <c r="L6" s="280"/>
      <c r="M6" s="280"/>
      <c r="N6" s="280"/>
      <c r="O6" s="320"/>
      <c r="P6" s="320"/>
      <c r="Q6" s="320"/>
      <c r="R6" s="320"/>
      <c r="S6" s="320"/>
      <c r="T6" s="320"/>
      <c r="U6" s="16"/>
      <c r="V6" s="279" t="s">
        <v>37</v>
      </c>
      <c r="W6" s="280"/>
      <c r="X6" s="280"/>
      <c r="Y6" s="34"/>
      <c r="Z6" s="281" t="s">
        <v>38</v>
      </c>
      <c r="AA6" s="281"/>
      <c r="AB6" s="281"/>
      <c r="AC6" s="278" t="s">
        <v>41</v>
      </c>
      <c r="AD6" s="278"/>
      <c r="AE6" s="278"/>
      <c r="AF6" s="278"/>
      <c r="AG6" s="278"/>
      <c r="AH6" s="278"/>
      <c r="AI6" s="278"/>
      <c r="AJ6" s="278"/>
      <c r="AK6" s="278"/>
      <c r="AL6" s="17"/>
      <c r="AM6" s="278" t="s">
        <v>37</v>
      </c>
      <c r="AN6" s="278"/>
      <c r="AO6" s="278"/>
      <c r="AP6" s="278"/>
      <c r="AQ6" s="278"/>
      <c r="AR6" s="278"/>
      <c r="AS6" s="17"/>
      <c r="AT6" s="275"/>
      <c r="AU6" s="276"/>
      <c r="AV6" s="277"/>
      <c r="AW6" s="248"/>
      <c r="AX6" s="265"/>
      <c r="AY6" s="266" t="s">
        <v>39</v>
      </c>
      <c r="AZ6" s="267"/>
      <c r="BA6" s="249"/>
      <c r="BB6" s="275"/>
      <c r="BC6" s="276"/>
      <c r="BD6" s="276"/>
      <c r="BE6" s="276"/>
      <c r="BF6" s="276"/>
      <c r="BG6" s="27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287" t="s">
        <v>124</v>
      </c>
      <c r="C7" s="288"/>
      <c r="D7" s="288"/>
      <c r="E7" s="288"/>
      <c r="F7" s="288"/>
      <c r="G7" s="288"/>
      <c r="H7" s="255"/>
      <c r="I7" s="284" t="str">
        <f>B7</f>
        <v>Julio 2021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2"/>
      <c r="U7" s="255"/>
      <c r="V7" s="284" t="str">
        <f>B7</f>
        <v>Julio 2021</v>
      </c>
      <c r="W7" s="285"/>
      <c r="X7" s="286"/>
      <c r="Y7" s="255"/>
      <c r="Z7" s="256" t="str">
        <f>V7</f>
        <v>Julio 2021</v>
      </c>
      <c r="AA7" s="257"/>
      <c r="AB7" s="258"/>
      <c r="AC7" s="289" t="str">
        <f>B7</f>
        <v>Julio 2021</v>
      </c>
      <c r="AD7" s="290"/>
      <c r="AE7" s="290"/>
      <c r="AF7" s="290"/>
      <c r="AG7" s="290"/>
      <c r="AH7" s="290"/>
      <c r="AI7" s="290"/>
      <c r="AJ7" s="290"/>
      <c r="AK7" s="290"/>
      <c r="AL7" s="259"/>
      <c r="AM7" s="287" t="str">
        <f>V7</f>
        <v>Julio 2021</v>
      </c>
      <c r="AN7" s="288"/>
      <c r="AO7" s="288"/>
      <c r="AP7" s="288"/>
      <c r="AQ7" s="288"/>
      <c r="AR7" s="288"/>
      <c r="AS7" s="259"/>
      <c r="AT7" s="302" t="str">
        <f>V7</f>
        <v>Julio 2021</v>
      </c>
      <c r="AU7" s="303"/>
      <c r="AV7" s="303"/>
      <c r="AW7" s="255"/>
      <c r="AX7" s="296" t="str">
        <f>AT7</f>
        <v>Julio 2021</v>
      </c>
      <c r="AY7" s="297"/>
      <c r="AZ7" s="298"/>
      <c r="BA7" s="260"/>
      <c r="BB7" s="284" t="str">
        <f>AM7</f>
        <v>Julio 2021</v>
      </c>
      <c r="BC7" s="285"/>
      <c r="BD7" s="285"/>
      <c r="BE7" s="285"/>
      <c r="BF7" s="285"/>
      <c r="BG7" s="286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299" t="s">
        <v>28</v>
      </c>
      <c r="C8" s="300"/>
      <c r="D8" s="301"/>
      <c r="E8" s="311" t="s">
        <v>90</v>
      </c>
      <c r="F8" s="312"/>
      <c r="G8" s="312"/>
      <c r="H8" s="39"/>
      <c r="I8" s="311" t="s">
        <v>107</v>
      </c>
      <c r="J8" s="312"/>
      <c r="K8" s="312"/>
      <c r="L8" s="312"/>
      <c r="M8" s="312"/>
      <c r="N8" s="312"/>
      <c r="O8" s="311" t="s">
        <v>90</v>
      </c>
      <c r="P8" s="312"/>
      <c r="Q8" s="312"/>
      <c r="R8" s="312"/>
      <c r="S8" s="312"/>
      <c r="T8" s="312"/>
      <c r="U8" s="39"/>
      <c r="V8" s="299" t="s">
        <v>2</v>
      </c>
      <c r="W8" s="300"/>
      <c r="X8" s="314"/>
      <c r="Y8" s="39"/>
      <c r="Z8" s="356" t="s">
        <v>2</v>
      </c>
      <c r="AA8" s="357"/>
      <c r="AB8" s="358"/>
      <c r="AC8" s="299" t="s">
        <v>2</v>
      </c>
      <c r="AD8" s="300"/>
      <c r="AE8" s="301"/>
      <c r="AF8" s="362" t="s">
        <v>46</v>
      </c>
      <c r="AG8" s="363"/>
      <c r="AH8" s="363"/>
      <c r="AI8" s="363"/>
      <c r="AJ8" s="363"/>
      <c r="AK8" s="363"/>
      <c r="AL8" s="17"/>
      <c r="AM8" s="299" t="s">
        <v>2</v>
      </c>
      <c r="AN8" s="300"/>
      <c r="AO8" s="314"/>
      <c r="AP8" s="262" t="s">
        <v>46</v>
      </c>
      <c r="AQ8" s="263"/>
      <c r="AR8" s="264"/>
      <c r="AS8" s="17"/>
      <c r="AT8" s="299" t="s">
        <v>2</v>
      </c>
      <c r="AU8" s="300"/>
      <c r="AV8" s="314"/>
      <c r="AW8" s="2"/>
      <c r="AX8" s="299" t="s">
        <v>2</v>
      </c>
      <c r="AY8" s="300"/>
      <c r="AZ8" s="314"/>
      <c r="BA8" s="39"/>
      <c r="BB8" s="299" t="s">
        <v>2</v>
      </c>
      <c r="BC8" s="300"/>
      <c r="BD8" s="314"/>
      <c r="BE8" s="359" t="s">
        <v>47</v>
      </c>
      <c r="BF8" s="360"/>
      <c r="BG8" s="361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29" t="s">
        <v>117</v>
      </c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1"/>
      <c r="BU23" s="59"/>
      <c r="BV23" s="353" t="s">
        <v>120</v>
      </c>
      <c r="BW23" s="354"/>
      <c r="BX23" s="354"/>
      <c r="BY23" s="354"/>
      <c r="BZ23" s="354"/>
      <c r="CA23" s="354"/>
      <c r="CB23" s="355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39"/>
      <c r="BK25" s="340"/>
      <c r="BL25" s="340"/>
      <c r="BM25" s="340"/>
      <c r="BN25" s="340"/>
      <c r="BO25" s="340"/>
      <c r="BP25" s="190"/>
      <c r="BQ25" s="341"/>
      <c r="BR25" s="342"/>
      <c r="BS25" s="343"/>
      <c r="BT25" s="69"/>
      <c r="BU25" s="15"/>
      <c r="BV25" s="344" t="s">
        <v>49</v>
      </c>
      <c r="BW25" s="345"/>
      <c r="BX25" s="345"/>
      <c r="BY25" s="345"/>
      <c r="BZ25" s="345"/>
      <c r="CA25" s="345"/>
      <c r="CB25" s="346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34" t="s">
        <v>50</v>
      </c>
      <c r="BK26" s="335"/>
      <c r="BL26" s="335"/>
      <c r="BM26" s="335"/>
      <c r="BN26" s="335"/>
      <c r="BO26" s="335"/>
      <c r="BP26" s="191"/>
      <c r="BQ26" s="336" t="s">
        <v>100</v>
      </c>
      <c r="BR26" s="337"/>
      <c r="BS26" s="338"/>
      <c r="BT26" s="70"/>
      <c r="BU26" s="15"/>
      <c r="BV26" s="347"/>
      <c r="BW26" s="348"/>
      <c r="BX26" s="348"/>
      <c r="BY26" s="348"/>
      <c r="BZ26" s="348"/>
      <c r="CA26" s="348"/>
      <c r="CB26" s="349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50"/>
      <c r="BW27" s="351"/>
      <c r="BX27" s="351"/>
      <c r="BY27" s="351"/>
      <c r="BZ27" s="351"/>
      <c r="CA27" s="351"/>
      <c r="CB27" s="352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644.36</v>
      </c>
      <c r="C29" s="47">
        <f t="shared" ref="C29" si="429">IF(ISBLANK(B29),"",D29/$A29)</f>
        <v>620.36789473684223</v>
      </c>
      <c r="D29" s="163">
        <f t="shared" ref="D29" si="430">B29+D28</f>
        <v>11786.990000000002</v>
      </c>
      <c r="E29" s="49">
        <v>342289.78430107527</v>
      </c>
      <c r="F29" s="50">
        <f t="shared" ref="F29" si="431">IF(ISBLANK(E29),"",G29/$A29)</f>
        <v>341199.55977362761</v>
      </c>
      <c r="G29" s="163">
        <f t="shared" ref="G29" si="432">E29+G28</f>
        <v>6482791.6356989248</v>
      </c>
      <c r="H29" s="168"/>
      <c r="I29" s="49">
        <v>47975.87634408602</v>
      </c>
      <c r="J29" s="50">
        <f t="shared" ref="J29" si="433">IF(ISBLANK(I29),"",K29/$A29)</f>
        <v>48411.056310130167</v>
      </c>
      <c r="K29" s="163">
        <f t="shared" ref="K29" si="434">I29+K28</f>
        <v>919810.06989247317</v>
      </c>
      <c r="L29" s="50">
        <f t="shared" ref="L29" si="435">IF(ISBLANK(I29),"",I29*0.5)</f>
        <v>23987.93817204301</v>
      </c>
      <c r="M29" s="50">
        <f t="shared" ref="M29" si="436">IFERROR(J29*0.5,"")</f>
        <v>24205.528155065083</v>
      </c>
      <c r="N29" s="50">
        <f t="shared" ref="N29" si="437">K29*0.5</f>
        <v>459905.03494623658</v>
      </c>
      <c r="O29" s="49">
        <v>9395.0161290322576</v>
      </c>
      <c r="P29" s="50">
        <f t="shared" ref="P29" si="438">IF(ISBLANK(O29),"",Q29/$A29)</f>
        <v>7442.8364459535924</v>
      </c>
      <c r="Q29" s="163">
        <f t="shared" ref="Q29" si="439">O29+Q28</f>
        <v>141413.89247311826</v>
      </c>
      <c r="R29" s="50">
        <f t="shared" ref="R29" si="440">IF(ISBLANK(O29),"",O29*0.5)</f>
        <v>4697.5080645161288</v>
      </c>
      <c r="S29" s="50">
        <f t="shared" ref="S29" si="441">IFERROR(P29*0.5,"")</f>
        <v>3721.4182229767962</v>
      </c>
      <c r="T29" s="50">
        <f t="shared" ref="T29" si="442">Q29*0.5</f>
        <v>70706.946236559132</v>
      </c>
      <c r="U29" s="168"/>
      <c r="V29" s="49">
        <v>188.5</v>
      </c>
      <c r="W29" s="47">
        <f t="shared" ref="W29" si="443">IF(ISBLANK(V29),"",X29/$A29)</f>
        <v>180.46842105263158</v>
      </c>
      <c r="X29" s="163">
        <f t="shared" ref="X29" si="444">V29+X28</f>
        <v>3428.9</v>
      </c>
      <c r="Y29" s="169"/>
      <c r="Z29" s="170"/>
      <c r="AA29" s="171"/>
      <c r="AB29" s="172"/>
      <c r="AC29" s="49">
        <v>283.62</v>
      </c>
      <c r="AD29" s="50">
        <f t="shared" ref="AD29" si="445">IF(ISBLANK(AC29),"",AE29/$A29)</f>
        <v>285.19947368421055</v>
      </c>
      <c r="AE29" s="163">
        <f t="shared" ref="AE29" si="446">AC29+AE28</f>
        <v>5418.7900000000009</v>
      </c>
      <c r="AF29" s="49">
        <v>139380</v>
      </c>
      <c r="AG29" s="50">
        <f t="shared" ref="AG29" si="447">IF(ISBLANK(AF29),"",AH29/$A29)</f>
        <v>143762.68421052632</v>
      </c>
      <c r="AH29" s="51">
        <f t="shared" ref="AH29" si="448">AF29+AH28</f>
        <v>2731491</v>
      </c>
      <c r="AI29" s="50">
        <f t="shared" ref="AI29" si="449">IF(AF29*0.3172=0,"",AF29*0.1832)</f>
        <v>25534.416000000001</v>
      </c>
      <c r="AJ29" s="50">
        <f t="shared" ref="AJ29" si="450">IFERROR(AG29*0.1832,"")</f>
        <v>26337.323747368424</v>
      </c>
      <c r="AK29" s="50">
        <f t="shared" ref="AK29" si="451">AH29*0.1832</f>
        <v>500409.15120000002</v>
      </c>
      <c r="AL29" s="17"/>
      <c r="AM29" s="49">
        <v>132.30000000000001</v>
      </c>
      <c r="AN29" s="47">
        <f t="shared" ref="AN29" si="452">IF(ISBLANK(AM29),"",AO29/$A29)</f>
        <v>123.97421052631577</v>
      </c>
      <c r="AO29" s="163">
        <f t="shared" ref="AO29" si="453">AM29+AO28</f>
        <v>2355.5099999999998</v>
      </c>
      <c r="AP29" s="49">
        <v>152812.19956989249</v>
      </c>
      <c r="AQ29" s="50">
        <f t="shared" ref="AQ29" si="454">IF(ISBLANK(AP29),"",AR29/$A29)</f>
        <v>149863.70904357667</v>
      </c>
      <c r="AR29" s="51">
        <f t="shared" ref="AR29" si="455">AP29+AR28</f>
        <v>2847410.4718279568</v>
      </c>
      <c r="AS29" s="17"/>
      <c r="AT29" s="47">
        <f>borrador!G27/6.289</f>
        <v>745.97710287804102</v>
      </c>
      <c r="AU29" s="47">
        <f t="shared" ref="AU29" si="456">IF(ISBLANK(AT29),"",AV29/$A29)</f>
        <v>759.98552192215334</v>
      </c>
      <c r="AV29" s="51">
        <f t="shared" ref="AV29" si="457">AT29+AV28</f>
        <v>14439.724916520914</v>
      </c>
      <c r="AW29" s="2"/>
      <c r="AX29" s="51">
        <f>borrador!H27/6.289</f>
        <v>391.85721100333916</v>
      </c>
      <c r="AY29" s="51">
        <f t="shared" ref="AY29" si="458">IF(ISBLANK(AX29),"",AZ29/$A29)</f>
        <v>395.18080859646335</v>
      </c>
      <c r="AZ29" s="51">
        <f t="shared" ref="AZ29" si="459">AX29+AZ28</f>
        <v>7508.4353633328037</v>
      </c>
      <c r="BA29" s="2"/>
      <c r="BB29" s="47">
        <f>borrador!E27/6.289</f>
        <v>9.8680235331531261</v>
      </c>
      <c r="BC29" s="47">
        <f t="shared" ref="BC29" si="460">IF(ISBLANK(BB29),"",BD29/$A29)</f>
        <v>6.5254286933743968</v>
      </c>
      <c r="BD29" s="48">
        <f t="shared" ref="BD29" si="461">BB29+BD28</f>
        <v>123.98314517411355</v>
      </c>
      <c r="BE29" s="49">
        <f>borrador!F27*0.283*100</f>
        <v>264.83140000000003</v>
      </c>
      <c r="BF29" s="50">
        <f t="shared" ref="BF29" si="462">IF(ISBLANK(BE29),"",BG29/A29)</f>
        <v>140.30842105263153</v>
      </c>
      <c r="BG29" s="237">
        <f t="shared" ref="BG29" si="463">BE29+BG28</f>
        <v>2665.8599999999992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624.79</v>
      </c>
      <c r="C30" s="47">
        <f t="shared" ref="C30" si="464">IF(ISBLANK(B30),"",D30/$A30)</f>
        <v>620.58900000000017</v>
      </c>
      <c r="D30" s="163">
        <f t="shared" ref="D30" si="465">B30+D29</f>
        <v>12411.780000000002</v>
      </c>
      <c r="E30" s="49">
        <v>337120.36870967736</v>
      </c>
      <c r="F30" s="50">
        <f t="shared" ref="F30" si="466">IF(ISBLANK(E30),"",G30/$A30)</f>
        <v>340995.60022043006</v>
      </c>
      <c r="G30" s="163">
        <f t="shared" ref="G30" si="467">E30+G29</f>
        <v>6819912.0044086017</v>
      </c>
      <c r="H30" s="168"/>
      <c r="I30" s="49">
        <v>48104.347096774196</v>
      </c>
      <c r="J30" s="50">
        <f t="shared" ref="J30" si="468">IF(ISBLANK(I30),"",K30/$A30)</f>
        <v>48395.720849462363</v>
      </c>
      <c r="K30" s="163">
        <f t="shared" ref="K30" si="469">I30+K29</f>
        <v>967914.41698924731</v>
      </c>
      <c r="L30" s="50">
        <f t="shared" ref="L30" si="470">IF(ISBLANK(I30),"",I30*0.5)</f>
        <v>24052.173548387098</v>
      </c>
      <c r="M30" s="50">
        <f t="shared" ref="M30" si="471">IFERROR(J30*0.5,"")</f>
        <v>24197.860424731181</v>
      </c>
      <c r="N30" s="50">
        <f t="shared" ref="N30" si="472">K30*0.5</f>
        <v>483957.20849462366</v>
      </c>
      <c r="O30" s="49">
        <v>6093.4090322580641</v>
      </c>
      <c r="P30" s="50">
        <f t="shared" ref="P30" si="473">IF(ISBLANK(O30),"",Q30/$A30)</f>
        <v>7375.3650752688163</v>
      </c>
      <c r="Q30" s="163">
        <f t="shared" ref="Q30" si="474">O30+Q29</f>
        <v>147507.30150537632</v>
      </c>
      <c r="R30" s="50">
        <f t="shared" ref="R30" si="475">IF(ISBLANK(O30),"",O30*0.5)</f>
        <v>3046.7045161290321</v>
      </c>
      <c r="S30" s="50">
        <f t="shared" ref="S30" si="476">IFERROR(P30*0.5,"")</f>
        <v>3687.6825376344082</v>
      </c>
      <c r="T30" s="50">
        <f t="shared" ref="T30" si="477">Q30*0.5</f>
        <v>73753.650752688161</v>
      </c>
      <c r="U30" s="173"/>
      <c r="V30" s="49">
        <v>187.3</v>
      </c>
      <c r="W30" s="47">
        <f t="shared" ref="W30" si="478">IF(ISBLANK(V30),"",X30/$A30)</f>
        <v>180.81</v>
      </c>
      <c r="X30" s="163">
        <f t="shared" ref="X30" si="479">V30+X29</f>
        <v>3616.2000000000003</v>
      </c>
      <c r="Y30" s="117"/>
      <c r="Z30" s="118"/>
      <c r="AA30" s="119"/>
      <c r="AB30" s="120"/>
      <c r="AC30" s="49">
        <v>306.27999999999997</v>
      </c>
      <c r="AD30" s="50">
        <f t="shared" ref="AD30" si="480">IF(ISBLANK(AC30),"",AE30/$A30)</f>
        <v>286.25350000000003</v>
      </c>
      <c r="AE30" s="163">
        <f t="shared" ref="AE30" si="481">AC30+AE29</f>
        <v>5725.0700000000006</v>
      </c>
      <c r="AF30" s="49">
        <v>153834</v>
      </c>
      <c r="AG30" s="50">
        <f t="shared" ref="AG30" si="482">IF(ISBLANK(AF30),"",AH30/$A30)</f>
        <v>144266.25</v>
      </c>
      <c r="AH30" s="51">
        <f t="shared" ref="AH30" si="483">AF30+AH29</f>
        <v>2885325</v>
      </c>
      <c r="AI30" s="50">
        <f t="shared" ref="AI30" si="484">IF(AF30*0.3172=0,"",AF30*0.1832)</f>
        <v>28182.388800000001</v>
      </c>
      <c r="AJ30" s="50">
        <f t="shared" ref="AJ30" si="485">IFERROR(AG30*0.1832,"")</f>
        <v>26429.577000000001</v>
      </c>
      <c r="AK30" s="50">
        <f t="shared" ref="AK30" si="486">AH30*0.1832</f>
        <v>528591.54</v>
      </c>
      <c r="AL30" s="17"/>
      <c r="AM30" s="49">
        <v>125.11</v>
      </c>
      <c r="AN30" s="47">
        <f t="shared" ref="AN30" si="487">IF(ISBLANK(AM30),"",AO30/$A30)</f>
        <v>124.03099999999999</v>
      </c>
      <c r="AO30" s="163">
        <f t="shared" ref="AO30" si="488">AM30+AO29</f>
        <v>2480.62</v>
      </c>
      <c r="AP30" s="49">
        <v>155945.22225806452</v>
      </c>
      <c r="AQ30" s="50">
        <f t="shared" ref="AQ30" si="489">IF(ISBLANK(AP30),"",AR30/$A30)</f>
        <v>150167.78470430107</v>
      </c>
      <c r="AR30" s="51">
        <f t="shared" ref="AR30" si="490">AP30+AR29</f>
        <v>3003355.6940860213</v>
      </c>
      <c r="AS30" s="17"/>
      <c r="AT30" s="47">
        <f>borrador!G28/6.289</f>
        <v>745.68929877564005</v>
      </c>
      <c r="AU30" s="47">
        <f t="shared" ref="AU30" si="491">IF(ISBLANK(AT30),"",AV30/$A30)</f>
        <v>759.27071076482775</v>
      </c>
      <c r="AV30" s="51">
        <f t="shared" ref="AV30" si="492">AT30+AV29</f>
        <v>15185.414215296554</v>
      </c>
      <c r="AW30" s="2"/>
      <c r="AX30" s="51">
        <f>borrador!H28/6.289</f>
        <v>391.85880108125303</v>
      </c>
      <c r="AY30" s="51">
        <f t="shared" ref="AY30" si="493">IF(ISBLANK(AX30),"",AZ30/$A30)</f>
        <v>395.0147082207028</v>
      </c>
      <c r="AZ30" s="51">
        <f t="shared" ref="AZ30" si="494">AX30+AZ29</f>
        <v>7900.2941644140565</v>
      </c>
      <c r="BA30" s="2"/>
      <c r="BB30" s="47">
        <f>borrador!E28/6.289</f>
        <v>9.85053267610113</v>
      </c>
      <c r="BC30" s="47">
        <f t="shared" ref="BC30" si="495">IF(ISBLANK(BB30),"",BD30/$A30)</f>
        <v>6.691683892510734</v>
      </c>
      <c r="BD30" s="48">
        <f t="shared" ref="BD30" si="496">BB30+BD29</f>
        <v>133.83367785021468</v>
      </c>
      <c r="BE30" s="49">
        <f>borrador!F28*0.283*100</f>
        <v>259.99209999999999</v>
      </c>
      <c r="BF30" s="50">
        <f t="shared" ref="BF30" si="497">IF(ISBLANK(BE30),"",BG30/A30)</f>
        <v>146.29260499999995</v>
      </c>
      <c r="BG30" s="237">
        <f t="shared" ref="BG30" si="498">BE30+BG29</f>
        <v>2925.8520999999992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99">BJ30-BK30</f>
        <v>-702.06992753983104</v>
      </c>
      <c r="BM30" s="253">
        <v>4737.68</v>
      </c>
      <c r="BN30" s="21">
        <v>4900.1360709150122</v>
      </c>
      <c r="BO30" s="82">
        <f t="shared" ref="BO30:BO41" si="50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0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0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03">BZ30-CA30</f>
        <v>958.01787220901315</v>
      </c>
    </row>
    <row r="31" spans="1:92" ht="15" customHeight="1" thickBot="1" x14ac:dyDescent="0.4">
      <c r="A31" s="46">
        <v>21</v>
      </c>
      <c r="B31" s="49">
        <v>650.70000000000005</v>
      </c>
      <c r="C31" s="47">
        <f t="shared" ref="C31" si="504">IF(ISBLANK(B31),"",D31/$A31)</f>
        <v>622.02285714285733</v>
      </c>
      <c r="D31" s="163">
        <f t="shared" ref="D31" si="505">B31+D30</f>
        <v>13062.480000000003</v>
      </c>
      <c r="E31" s="49">
        <v>335543.14451612905</v>
      </c>
      <c r="F31" s="50">
        <f t="shared" ref="F31" si="506">IF(ISBLANK(E31),"",G31/$A31)</f>
        <v>340735.95947260625</v>
      </c>
      <c r="G31" s="163">
        <f t="shared" ref="G31" si="507">E31+G30</f>
        <v>7155455.1489247307</v>
      </c>
      <c r="H31" s="168"/>
      <c r="I31" s="49">
        <v>47004.972903225804</v>
      </c>
      <c r="J31" s="50">
        <f t="shared" ref="J31" si="508">IF(ISBLANK(I31),"",K31/$A31)</f>
        <v>48329.494756784436</v>
      </c>
      <c r="K31" s="163">
        <f t="shared" ref="K31" si="509">I31+K30</f>
        <v>1014919.3898924731</v>
      </c>
      <c r="L31" s="50">
        <f t="shared" ref="L31" si="510">IF(ISBLANK(I31),"",I31*0.5)</f>
        <v>23502.486451612902</v>
      </c>
      <c r="M31" s="50">
        <f t="shared" ref="M31" si="511">IFERROR(J31*0.5,"")</f>
        <v>24164.747378392218</v>
      </c>
      <c r="N31" s="50">
        <f t="shared" ref="N31" si="512">K31*0.5</f>
        <v>507459.69494623656</v>
      </c>
      <c r="O31" s="49">
        <v>7011.8735483870969</v>
      </c>
      <c r="P31" s="50">
        <f t="shared" ref="P31" si="513">IF(ISBLANK(O31),"",Q31/$A31)</f>
        <v>7358.0559549411146</v>
      </c>
      <c r="Q31" s="163">
        <f t="shared" ref="Q31" si="514">O31+Q30</f>
        <v>154519.17505376341</v>
      </c>
      <c r="R31" s="50">
        <f t="shared" ref="R31" si="515">IF(ISBLANK(O31),"",O31*0.5)</f>
        <v>3505.9367741935484</v>
      </c>
      <c r="S31" s="50">
        <f t="shared" ref="S31" si="516">IFERROR(P31*0.5,"")</f>
        <v>3679.0279774705573</v>
      </c>
      <c r="T31" s="50">
        <f t="shared" ref="T31" si="517">Q31*0.5</f>
        <v>77259.587526881704</v>
      </c>
      <c r="U31" s="173"/>
      <c r="V31" s="49">
        <v>188.6</v>
      </c>
      <c r="W31" s="47">
        <f t="shared" ref="W31" si="518">IF(ISBLANK(V31),"",X31/$A31)</f>
        <v>181.18095238095239</v>
      </c>
      <c r="X31" s="163">
        <f t="shared" ref="X31" si="519">V31+X30</f>
        <v>3804.8</v>
      </c>
      <c r="Y31" s="117"/>
      <c r="Z31" s="118"/>
      <c r="AA31" s="119"/>
      <c r="AB31" s="120"/>
      <c r="AC31" s="49">
        <v>302.02</v>
      </c>
      <c r="AD31" s="50">
        <f t="shared" ref="AD31" si="520">IF(ISBLANK(AC31),"",AE31/$A31)</f>
        <v>287.00428571428574</v>
      </c>
      <c r="AE31" s="163">
        <f t="shared" ref="AE31" si="521">AC31+AE30</f>
        <v>6027.09</v>
      </c>
      <c r="AF31" s="49">
        <v>146841</v>
      </c>
      <c r="AG31" s="50">
        <f t="shared" ref="AG31" si="522">IF(ISBLANK(AF31),"",AH31/$A31)</f>
        <v>144388.85714285713</v>
      </c>
      <c r="AH31" s="51">
        <f t="shared" ref="AH31" si="523">AF31+AH30</f>
        <v>3032166</v>
      </c>
      <c r="AI31" s="50">
        <f t="shared" ref="AI31" si="524">IF(AF31*0.3172=0,"",AF31*0.1832)</f>
        <v>26901.271199999999</v>
      </c>
      <c r="AJ31" s="50">
        <f t="shared" ref="AJ31" si="525">IFERROR(AG31*0.1832,"")</f>
        <v>26452.038628571427</v>
      </c>
      <c r="AK31" s="50">
        <f t="shared" ref="AK31" si="526">AH31*0.1832</f>
        <v>555492.8112</v>
      </c>
      <c r="AL31" s="17"/>
      <c r="AM31" s="49">
        <v>126.04</v>
      </c>
      <c r="AN31" s="47">
        <f t="shared" ref="AN31" si="527">IF(ISBLANK(AM31),"",AO31/$A31)</f>
        <v>124.12666666666667</v>
      </c>
      <c r="AO31" s="163">
        <f t="shared" ref="AO31" si="528">AM31+AO30</f>
        <v>2606.66</v>
      </c>
      <c r="AP31" s="49">
        <v>153585.98193548387</v>
      </c>
      <c r="AQ31" s="50">
        <f t="shared" ref="AQ31" si="529">IF(ISBLANK(AP31),"",AR31/$A31)</f>
        <v>150330.55600102406</v>
      </c>
      <c r="AR31" s="51">
        <f t="shared" ref="AR31" si="530">AP31+AR30</f>
        <v>3156941.6760215051</v>
      </c>
      <c r="AS31" s="17"/>
      <c r="AT31" s="47">
        <f>borrador!G29/6.289</f>
        <v>745.25361742725386</v>
      </c>
      <c r="AU31" s="47">
        <f t="shared" ref="AU31" si="531">IF(ISBLANK(AT31),"",AV31/$A31)</f>
        <v>758.60323012970514</v>
      </c>
      <c r="AV31" s="51">
        <f t="shared" ref="AV31" si="532">AT31+AV30</f>
        <v>15930.667832723808</v>
      </c>
      <c r="AW31" s="2"/>
      <c r="AX31" s="51">
        <f>borrador!H29/6.289</f>
        <v>391.32453490221025</v>
      </c>
      <c r="AY31" s="51">
        <f t="shared" ref="AY31" si="533">IF(ISBLANK(AX31),"",AZ31/$A31)</f>
        <v>394.83898568172697</v>
      </c>
      <c r="AZ31" s="51">
        <f t="shared" ref="AZ31" si="534">AX31+AZ30</f>
        <v>8291.6186993162664</v>
      </c>
      <c r="BA31" s="2"/>
      <c r="BB31" s="47">
        <f>borrador!E29/6.289</f>
        <v>8.2048020352997302</v>
      </c>
      <c r="BC31" s="47">
        <f t="shared" ref="BC31" si="535">IF(ISBLANK(BB31),"",BD31/$A31)</f>
        <v>6.7637371374054487</v>
      </c>
      <c r="BD31" s="48">
        <f t="shared" ref="BD31" si="536">BB31+BD30</f>
        <v>142.03847988551442</v>
      </c>
      <c r="BE31" s="49">
        <f>borrador!F29*0.283*100</f>
        <v>256.25649999999996</v>
      </c>
      <c r="BF31" s="50">
        <f t="shared" ref="BF31" si="537">IF(ISBLANK(BE31),"",BG31/A31)</f>
        <v>151.52898095238092</v>
      </c>
      <c r="BG31" s="237">
        <f t="shared" ref="BG31" si="538">BE31+BG30</f>
        <v>3182.1085999999991</v>
      </c>
      <c r="BI31" s="199" t="s">
        <v>6</v>
      </c>
      <c r="BJ31" s="81">
        <v>8067.8800829999991</v>
      </c>
      <c r="BK31" s="21">
        <v>8963.5767707149025</v>
      </c>
      <c r="BL31" s="92">
        <f t="shared" si="499"/>
        <v>-895.69668771490342</v>
      </c>
      <c r="BM31" s="254">
        <v>4276.2460000000001</v>
      </c>
      <c r="BN31" s="21">
        <v>4462.7581629957967</v>
      </c>
      <c r="BO31" s="82">
        <f t="shared" si="500"/>
        <v>-186.51216299579664</v>
      </c>
      <c r="BP31" s="197"/>
      <c r="BQ31" s="254">
        <v>787.85350000000005</v>
      </c>
      <c r="BR31" s="21">
        <v>1583.6143697070756</v>
      </c>
      <c r="BS31" s="220">
        <f t="shared" si="50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02"/>
        <v>-793.90235442160042</v>
      </c>
      <c r="BY31" s="207"/>
      <c r="BZ31" s="83">
        <v>7179.7383</v>
      </c>
      <c r="CA31" s="109">
        <v>12012.914276065794</v>
      </c>
      <c r="CB31" s="215">
        <f t="shared" si="503"/>
        <v>-4833.1759760657942</v>
      </c>
    </row>
    <row r="32" spans="1:92" ht="15" customHeight="1" thickBot="1" x14ac:dyDescent="0.4">
      <c r="A32" s="46">
        <v>22</v>
      </c>
      <c r="B32" s="49">
        <v>616.75</v>
      </c>
      <c r="C32" s="47">
        <f t="shared" ref="C32" si="539">IF(ISBLANK(B32),"",D32/$A32)</f>
        <v>621.78318181818202</v>
      </c>
      <c r="D32" s="163">
        <f t="shared" ref="D32" si="540">B32+D31</f>
        <v>13679.230000000003</v>
      </c>
      <c r="E32" s="49">
        <v>342815.73161290324</v>
      </c>
      <c r="F32" s="50">
        <f t="shared" ref="F32" si="541">IF(ISBLANK(E32),"",G32/$A32)</f>
        <v>340830.49456989247</v>
      </c>
      <c r="G32" s="163">
        <f t="shared" ref="G32" si="542">E32+G31</f>
        <v>7498270.8805376338</v>
      </c>
      <c r="H32" s="168"/>
      <c r="I32" s="49">
        <v>46674.696774193551</v>
      </c>
      <c r="J32" s="50">
        <f t="shared" ref="J32" si="543">IF(ISBLANK(I32),"",K32/$A32)</f>
        <v>48254.276666666665</v>
      </c>
      <c r="K32" s="163">
        <f t="shared" ref="K32" si="544">I32+K31</f>
        <v>1061594.0866666667</v>
      </c>
      <c r="L32" s="50">
        <f t="shared" ref="L32" si="545">IF(ISBLANK(I32),"",I32*0.5)</f>
        <v>23337.348387096776</v>
      </c>
      <c r="M32" s="50">
        <f t="shared" ref="M32" si="546">IFERROR(J32*0.5,"")</f>
        <v>24127.138333333332</v>
      </c>
      <c r="N32" s="50">
        <f t="shared" ref="N32" si="547">K32*0.5</f>
        <v>530797.04333333333</v>
      </c>
      <c r="O32" s="49">
        <v>6653.7651612903228</v>
      </c>
      <c r="P32" s="50">
        <f t="shared" ref="P32" si="548">IF(ISBLANK(O32),"",Q32/$A32)</f>
        <v>7326.0427370478974</v>
      </c>
      <c r="Q32" s="163">
        <f t="shared" ref="Q32" si="549">O32+Q31</f>
        <v>161172.94021505374</v>
      </c>
      <c r="R32" s="50">
        <f t="shared" ref="R32" si="550">IF(ISBLANK(O32),"",O32*0.5)</f>
        <v>3326.8825806451614</v>
      </c>
      <c r="S32" s="50">
        <f t="shared" ref="S32" si="551">IFERROR(P32*0.5,"")</f>
        <v>3663.0213685239487</v>
      </c>
      <c r="T32" s="50">
        <f t="shared" ref="T32" si="552">Q32*0.5</f>
        <v>80586.470107526868</v>
      </c>
      <c r="U32" s="173"/>
      <c r="V32" s="49">
        <v>187.7</v>
      </c>
      <c r="W32" s="47">
        <f t="shared" ref="W32" si="553">IF(ISBLANK(V32),"",X32/$A32)</f>
        <v>181.47727272727272</v>
      </c>
      <c r="X32" s="163">
        <f t="shared" ref="X32" si="554">V32+X31</f>
        <v>3992.5</v>
      </c>
      <c r="Y32" s="117"/>
      <c r="Z32" s="118"/>
      <c r="AA32" s="119"/>
      <c r="AB32" s="120"/>
      <c r="AC32" s="49">
        <v>299.88</v>
      </c>
      <c r="AD32" s="50">
        <f t="shared" ref="AD32" si="555">IF(ISBLANK(AC32),"",AE32/$A32)</f>
        <v>287.58954545454549</v>
      </c>
      <c r="AE32" s="163">
        <f t="shared" ref="AE32" si="556">AC32+AE31</f>
        <v>6326.97</v>
      </c>
      <c r="AF32" s="49">
        <v>162559</v>
      </c>
      <c r="AG32" s="50">
        <f t="shared" ref="AG32" si="557">IF(ISBLANK(AF32),"",AH32/$A32)</f>
        <v>145214.77272727274</v>
      </c>
      <c r="AH32" s="51">
        <f t="shared" ref="AH32" si="558">AF32+AH31</f>
        <v>3194725</v>
      </c>
      <c r="AI32" s="50">
        <f t="shared" ref="AI32" si="559">IF(AF32*0.3172=0,"",AF32*0.1832)</f>
        <v>29780.808799999999</v>
      </c>
      <c r="AJ32" s="50">
        <f t="shared" ref="AJ32" si="560">IFERROR(AG32*0.1832,"")</f>
        <v>26603.346363636367</v>
      </c>
      <c r="AK32" s="50">
        <f t="shared" ref="AK32" si="561">AH32*0.1832</f>
        <v>585273.62</v>
      </c>
      <c r="AL32" s="17"/>
      <c r="AM32" s="49">
        <v>130.27000000000001</v>
      </c>
      <c r="AN32" s="47">
        <f t="shared" ref="AN32" si="562">IF(ISBLANK(AM32),"",AO32/$A32)</f>
        <v>124.40590909090908</v>
      </c>
      <c r="AO32" s="163">
        <f t="shared" ref="AO32" si="563">AM32+AO31</f>
        <v>2736.93</v>
      </c>
      <c r="AP32" s="49">
        <v>149617.50322580646</v>
      </c>
      <c r="AQ32" s="50">
        <f t="shared" ref="AQ32" si="564">IF(ISBLANK(AP32),"",AR32/$A32)</f>
        <v>150298.14451124144</v>
      </c>
      <c r="AR32" s="51">
        <f t="shared" ref="AR32" si="565">AP32+AR31</f>
        <v>3306559.1792473118</v>
      </c>
      <c r="AS32" s="17"/>
      <c r="AT32" s="47">
        <f>borrador!G30/6.289</f>
        <v>743.5570042932103</v>
      </c>
      <c r="AU32" s="47">
        <f t="shared" ref="AU32" si="566">IF(ISBLANK(AT32),"",AV32/$A32)</f>
        <v>757.9193107735008</v>
      </c>
      <c r="AV32" s="51">
        <f t="shared" ref="AV32" si="567">AT32+AV31</f>
        <v>16674.224837017016</v>
      </c>
      <c r="AW32" s="2"/>
      <c r="AX32" s="51">
        <f>borrador!H30/6.289</f>
        <v>389.64223246939105</v>
      </c>
      <c r="AY32" s="51">
        <f t="shared" ref="AY32" si="568">IF(ISBLANK(AX32),"",AZ32/$A32)</f>
        <v>394.60276962662078</v>
      </c>
      <c r="AZ32" s="51">
        <f t="shared" ref="AZ32" si="569">AX32+AZ31</f>
        <v>8681.2609317856568</v>
      </c>
      <c r="BA32" s="2"/>
      <c r="BB32" s="47">
        <f>borrador!E30/6.289</f>
        <v>9.5404674829066636</v>
      </c>
      <c r="BC32" s="47">
        <f t="shared" ref="BC32" si="570">IF(ISBLANK(BB32),"",BD32/$A32)</f>
        <v>6.88995215311005</v>
      </c>
      <c r="BD32" s="48">
        <f t="shared" ref="BD32" si="571">BB32+BD31</f>
        <v>151.5789473684211</v>
      </c>
      <c r="BE32" s="49">
        <f>borrador!F30*0.283*100</f>
        <v>255.43579999999997</v>
      </c>
      <c r="BF32" s="50">
        <f t="shared" ref="BF32" si="572">IF(ISBLANK(BE32),"",BG32/A32)</f>
        <v>156.25201818181813</v>
      </c>
      <c r="BG32" s="237">
        <f t="shared" ref="BG32" si="573">BE32+BG31</f>
        <v>3437.5443999999989</v>
      </c>
      <c r="BI32" s="199" t="s">
        <v>7</v>
      </c>
      <c r="BJ32" s="81">
        <v>9257</v>
      </c>
      <c r="BK32" s="21">
        <v>10030.647453244723</v>
      </c>
      <c r="BL32" s="92">
        <f t="shared" si="499"/>
        <v>-773.64745324472278</v>
      </c>
      <c r="BM32" s="254">
        <v>3369.9969999999998</v>
      </c>
      <c r="BN32" s="21">
        <v>4980.4230613322788</v>
      </c>
      <c r="BO32" s="82">
        <f t="shared" si="500"/>
        <v>-1610.426061332279</v>
      </c>
      <c r="BP32" s="197"/>
      <c r="BQ32" s="254">
        <v>909.17</v>
      </c>
      <c r="BR32" s="21">
        <v>1693.1915254073704</v>
      </c>
      <c r="BS32" s="220">
        <f t="shared" si="50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02"/>
        <v>-802.61775792909475</v>
      </c>
      <c r="BY32" s="207"/>
      <c r="BZ32" s="83">
        <v>7868</v>
      </c>
      <c r="CA32" s="109">
        <v>12456.896493386255</v>
      </c>
      <c r="CB32" s="215">
        <f t="shared" si="50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606.91999999999996</v>
      </c>
      <c r="C33" s="47">
        <f t="shared" ref="C33:C35" si="574">IF(ISBLANK(B33),"",D33/$A33)</f>
        <v>621.13695652173931</v>
      </c>
      <c r="D33" s="163">
        <f t="shared" ref="D33:D35" si="575">B33+D32</f>
        <v>14286.150000000003</v>
      </c>
      <c r="E33" s="49">
        <v>333406.79451612907</v>
      </c>
      <c r="F33" s="50">
        <f t="shared" ref="F33:F35" si="576">IF(ISBLANK(E33),"",G33/$A33)</f>
        <v>340507.72500233754</v>
      </c>
      <c r="G33" s="163">
        <f t="shared" ref="G33:G35" si="577">E33+G32</f>
        <v>7831677.6750537632</v>
      </c>
      <c r="H33" s="173"/>
      <c r="I33" s="49">
        <v>45879.621935483869</v>
      </c>
      <c r="J33" s="50">
        <f t="shared" ref="J33:J35" si="578">IF(ISBLANK(I33),"",K33/$A33)</f>
        <v>48151.030808789146</v>
      </c>
      <c r="K33" s="163">
        <f t="shared" ref="K33:K35" si="579">I33+K32</f>
        <v>1107473.7086021504</v>
      </c>
      <c r="L33" s="50">
        <f t="shared" ref="L33:L35" si="580">IF(ISBLANK(I33),"",I33*0.5)</f>
        <v>22939.810967741934</v>
      </c>
      <c r="M33" s="50">
        <f t="shared" ref="M33:M35" si="581">IFERROR(J33*0.5,"")</f>
        <v>24075.515404394573</v>
      </c>
      <c r="N33" s="50">
        <f t="shared" ref="N33:N35" si="582">K33*0.5</f>
        <v>553736.85430107522</v>
      </c>
      <c r="O33" s="49">
        <v>6907.9664516129033</v>
      </c>
      <c r="P33" s="50">
        <f t="shared" ref="P33:P35" si="583">IF(ISBLANK(O33),"",Q33/$A33)</f>
        <v>7307.8655072463762</v>
      </c>
      <c r="Q33" s="163">
        <f t="shared" ref="Q33:Q35" si="584">O33+Q32</f>
        <v>168080.90666666665</v>
      </c>
      <c r="R33" s="50">
        <f t="shared" ref="R33:R35" si="585">IF(ISBLANK(O33),"",O33*0.5)</f>
        <v>3453.9832258064516</v>
      </c>
      <c r="S33" s="50">
        <f t="shared" ref="S33:S35" si="586">IFERROR(P33*0.5,"")</f>
        <v>3653.9327536231881</v>
      </c>
      <c r="T33" s="50">
        <f t="shared" ref="T33:T35" si="587">Q33*0.5</f>
        <v>84040.453333333324</v>
      </c>
      <c r="U33" s="173"/>
      <c r="V33" s="49">
        <v>189.1</v>
      </c>
      <c r="W33" s="47">
        <f t="shared" ref="W33:W35" si="588">IF(ISBLANK(V33),"",X33/$A33)</f>
        <v>181.80869565217392</v>
      </c>
      <c r="X33" s="163">
        <f t="shared" ref="X33:X35" si="589">V33+X32</f>
        <v>4181.6000000000004</v>
      </c>
      <c r="Y33" s="117"/>
      <c r="Z33" s="118"/>
      <c r="AA33" s="119"/>
      <c r="AB33" s="120"/>
      <c r="AC33" s="49">
        <v>286.82</v>
      </c>
      <c r="AD33" s="50">
        <f t="shared" ref="AD33" si="590">IF(ISBLANK(AC33),"",AE33/$A33)</f>
        <v>287.55608695652171</v>
      </c>
      <c r="AE33" s="163">
        <f t="shared" ref="AE33" si="591">AC33+AE32</f>
        <v>6613.79</v>
      </c>
      <c r="AF33" s="49">
        <v>161432</v>
      </c>
      <c r="AG33" s="50">
        <f t="shared" ref="AG33:AG35" si="592">IF(ISBLANK(AF33),"",AH33/$A33)</f>
        <v>145919.86956521738</v>
      </c>
      <c r="AH33" s="51">
        <f t="shared" ref="AH33:AH35" si="593">AF33+AH32</f>
        <v>3356157</v>
      </c>
      <c r="AI33" s="50">
        <f t="shared" ref="AI33:AI35" si="594">IF(AF33*0.3172=0,"",AF33*0.1832)</f>
        <v>29574.342400000001</v>
      </c>
      <c r="AJ33" s="50">
        <f t="shared" ref="AJ33:AJ35" si="595">IFERROR(AG33*0.1832,"")</f>
        <v>26732.520104347823</v>
      </c>
      <c r="AK33" s="50">
        <f t="shared" ref="AK33:AK35" si="596">AH33*0.1832</f>
        <v>614847.96239999996</v>
      </c>
      <c r="AL33" s="17"/>
      <c r="AM33" s="49">
        <v>131.51</v>
      </c>
      <c r="AN33" s="47">
        <f t="shared" ref="AN33:AN35" si="597">IF(ISBLANK(AM33),"",AO33/$A33)</f>
        <v>124.71478260869563</v>
      </c>
      <c r="AO33" s="163">
        <f t="shared" ref="AO33:AO35" si="598">AM33+AO32</f>
        <v>2868.4399999999996</v>
      </c>
      <c r="AP33" s="49">
        <v>155463.23903225808</v>
      </c>
      <c r="AQ33" s="50">
        <f t="shared" ref="AQ33:AQ35" si="599">IF(ISBLANK(AP33),"",AR33/$A33)</f>
        <v>150522.71383824217</v>
      </c>
      <c r="AR33" s="51">
        <f t="shared" ref="AR33:AR35" si="600">AP33+AR32</f>
        <v>3462022.4182795701</v>
      </c>
      <c r="AS33" s="17"/>
      <c r="AT33" s="47">
        <f>borrador!G31/6.289</f>
        <v>742.00826840515185</v>
      </c>
      <c r="AU33" s="47">
        <f t="shared" ref="AU33:AU35" si="601">IF(ISBLANK(AT33),"",AV33/$A33)</f>
        <v>757.22752632270294</v>
      </c>
      <c r="AV33" s="51">
        <f t="shared" ref="AV33:AV35" si="602">AT33+AV32</f>
        <v>17416.233105422169</v>
      </c>
      <c r="AW33" s="2"/>
      <c r="AX33" s="51">
        <f>borrador!H31/6.289</f>
        <v>391.69661313404362</v>
      </c>
      <c r="AY33" s="51">
        <f t="shared" ref="AY33:AY35" si="603">IF(ISBLANK(AX33),"",AZ33/$A33)</f>
        <v>394.47641499650871</v>
      </c>
      <c r="AZ33" s="51">
        <f t="shared" ref="AZ33:AZ35" si="604">AX33+AZ32</f>
        <v>9072.9575449197</v>
      </c>
      <c r="BA33" s="2"/>
      <c r="BB33" s="47">
        <f>borrador!E31/6.289</f>
        <v>10.184449038002862</v>
      </c>
      <c r="BC33" s="47">
        <f t="shared" ref="BC33:BC35" si="605">IF(ISBLANK(BB33),"",BD33/$A33)</f>
        <v>7.0331911481053897</v>
      </c>
      <c r="BD33" s="48">
        <f t="shared" ref="BD33:BD35" si="606">BB33+BD32</f>
        <v>161.76339640642396</v>
      </c>
      <c r="BE33" s="49">
        <f>borrador!F31*0.283*100</f>
        <v>254.27549999999997</v>
      </c>
      <c r="BF33" s="50">
        <f t="shared" ref="BF33:BF35" si="607">IF(ISBLANK(BE33),"",BG33/A33)</f>
        <v>160.51390869565211</v>
      </c>
      <c r="BG33" s="237">
        <f t="shared" ref="BG33:BG35" si="608">BE33+BG32</f>
        <v>3691.8198999999986</v>
      </c>
      <c r="BI33" s="199" t="s">
        <v>8</v>
      </c>
      <c r="BJ33" s="81">
        <v>8977.5299999999988</v>
      </c>
      <c r="BK33" s="21">
        <v>9972.3536653604879</v>
      </c>
      <c r="BL33" s="92">
        <f t="shared" si="499"/>
        <v>-994.82366536048903</v>
      </c>
      <c r="BM33" s="254">
        <v>4679.8609999999999</v>
      </c>
      <c r="BN33" s="21">
        <v>4992.321976957579</v>
      </c>
      <c r="BO33" s="82">
        <f t="shared" si="500"/>
        <v>-312.46097695757908</v>
      </c>
      <c r="BP33" s="197"/>
      <c r="BQ33" s="254">
        <v>834.04312419354801</v>
      </c>
      <c r="BR33" s="21">
        <v>1971.3672978400978</v>
      </c>
      <c r="BS33" s="220">
        <f t="shared" si="50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02"/>
        <v>-910.91331534656842</v>
      </c>
      <c r="BY33" s="207"/>
      <c r="BZ33" s="83">
        <v>7468.5398000000005</v>
      </c>
      <c r="CA33" s="107">
        <v>14101.986661586783</v>
      </c>
      <c r="CB33" s="215">
        <f t="shared" si="50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601.76</v>
      </c>
      <c r="C34" s="47">
        <f t="shared" si="574"/>
        <v>620.32958333333352</v>
      </c>
      <c r="D34" s="163">
        <f t="shared" si="575"/>
        <v>14887.910000000003</v>
      </c>
      <c r="E34" s="49">
        <v>337687.55516129034</v>
      </c>
      <c r="F34" s="50">
        <f t="shared" si="576"/>
        <v>340390.21792562725</v>
      </c>
      <c r="G34" s="163">
        <f t="shared" si="577"/>
        <v>8169365.230215054</v>
      </c>
      <c r="H34" s="173"/>
      <c r="I34" s="49">
        <v>47547.70193548387</v>
      </c>
      <c r="J34" s="50">
        <f t="shared" si="578"/>
        <v>48125.892105734762</v>
      </c>
      <c r="K34" s="163">
        <f t="shared" si="579"/>
        <v>1155021.4105376343</v>
      </c>
      <c r="L34" s="50">
        <f t="shared" si="580"/>
        <v>23773.850967741935</v>
      </c>
      <c r="M34" s="50">
        <f t="shared" si="581"/>
        <v>24062.946052867381</v>
      </c>
      <c r="N34" s="50">
        <f t="shared" si="582"/>
        <v>577510.70526881714</v>
      </c>
      <c r="O34" s="49">
        <v>6942.2929032258062</v>
      </c>
      <c r="P34" s="50">
        <f t="shared" si="583"/>
        <v>7292.6333154121858</v>
      </c>
      <c r="Q34" s="163">
        <f t="shared" si="584"/>
        <v>175023.19956989246</v>
      </c>
      <c r="R34" s="50">
        <f t="shared" si="585"/>
        <v>3471.1464516129031</v>
      </c>
      <c r="S34" s="50">
        <f t="shared" si="586"/>
        <v>3646.3166577060929</v>
      </c>
      <c r="T34" s="50">
        <f t="shared" si="587"/>
        <v>87511.599784946229</v>
      </c>
      <c r="U34" s="173"/>
      <c r="V34" s="49">
        <v>188.1</v>
      </c>
      <c r="W34" s="47">
        <f t="shared" si="588"/>
        <v>182.07083333333335</v>
      </c>
      <c r="X34" s="163">
        <f t="shared" si="589"/>
        <v>4369.7000000000007</v>
      </c>
      <c r="Y34" s="117"/>
      <c r="Z34" s="118"/>
      <c r="AA34" s="119"/>
      <c r="AB34" s="120"/>
      <c r="AC34" s="49">
        <v>293.5</v>
      </c>
      <c r="AD34" s="50">
        <f t="shared" ref="AD34:AD35" si="609">IF(ISBLANK(AC34),"",AE34/$A34)</f>
        <v>287.80374999999998</v>
      </c>
      <c r="AE34" s="163">
        <f t="shared" ref="AE34:AE35" si="610">AC34+AE33</f>
        <v>6907.29</v>
      </c>
      <c r="AF34" s="49">
        <v>154777</v>
      </c>
      <c r="AG34" s="50">
        <f t="shared" si="592"/>
        <v>146288.91666666666</v>
      </c>
      <c r="AH34" s="51">
        <f t="shared" si="593"/>
        <v>3510934</v>
      </c>
      <c r="AI34" s="50">
        <f t="shared" si="594"/>
        <v>28355.146400000001</v>
      </c>
      <c r="AJ34" s="50">
        <f t="shared" si="595"/>
        <v>26800.129533333333</v>
      </c>
      <c r="AK34" s="50">
        <f t="shared" si="596"/>
        <v>643203.10880000005</v>
      </c>
      <c r="AL34" s="17"/>
      <c r="AM34" s="49">
        <v>120.17</v>
      </c>
      <c r="AN34" s="47">
        <f t="shared" si="597"/>
        <v>124.52541666666666</v>
      </c>
      <c r="AO34" s="163">
        <f t="shared" si="598"/>
        <v>2988.6099999999997</v>
      </c>
      <c r="AP34" s="49">
        <v>153132.15193548388</v>
      </c>
      <c r="AQ34" s="50">
        <f t="shared" si="599"/>
        <v>150631.44042562725</v>
      </c>
      <c r="AR34" s="51">
        <f t="shared" si="600"/>
        <v>3615154.5702150539</v>
      </c>
      <c r="AS34" s="17"/>
      <c r="AT34" s="47">
        <f>borrador!G32/6.289</f>
        <v>732.984576244236</v>
      </c>
      <c r="AU34" s="47">
        <f t="shared" si="601"/>
        <v>756.21740340276676</v>
      </c>
      <c r="AV34" s="51">
        <f t="shared" si="602"/>
        <v>18149.217681666403</v>
      </c>
      <c r="AW34" s="2"/>
      <c r="AX34" s="51">
        <f>borrador!H32/6.289</f>
        <v>392.02098902846245</v>
      </c>
      <c r="AY34" s="51">
        <f t="shared" si="603"/>
        <v>394.37410558117341</v>
      </c>
      <c r="AZ34" s="51">
        <f t="shared" si="604"/>
        <v>9464.9785339481623</v>
      </c>
      <c r="BA34" s="2"/>
      <c r="BB34" s="47">
        <f>borrador!E32/6.289</f>
        <v>10.88726347591032</v>
      </c>
      <c r="BC34" s="47">
        <f t="shared" si="605"/>
        <v>7.1937774950972617</v>
      </c>
      <c r="BD34" s="48">
        <f t="shared" si="606"/>
        <v>172.65065988233428</v>
      </c>
      <c r="BE34" s="49">
        <f>borrador!F32*0.283*100</f>
        <v>252.97369999999998</v>
      </c>
      <c r="BF34" s="50">
        <f t="shared" si="607"/>
        <v>164.36639999999994</v>
      </c>
      <c r="BG34" s="237">
        <f t="shared" si="608"/>
        <v>3944.7935999999986</v>
      </c>
      <c r="BI34" s="199" t="s">
        <v>9</v>
      </c>
      <c r="BJ34" s="81">
        <v>9122.1899999999987</v>
      </c>
      <c r="BK34" s="21">
        <v>10559.38129531788</v>
      </c>
      <c r="BL34" s="92">
        <f t="shared" si="499"/>
        <v>-1437.1912953178817</v>
      </c>
      <c r="BM34" s="254">
        <v>4645.9750000000004</v>
      </c>
      <c r="BN34" s="21">
        <v>5444.6415661926649</v>
      </c>
      <c r="BO34" s="82">
        <f t="shared" si="500"/>
        <v>-798.6665661926645</v>
      </c>
      <c r="BP34" s="197"/>
      <c r="BQ34" s="254">
        <v>810.53499999999997</v>
      </c>
      <c r="BR34" s="21">
        <v>1965.1262146158649</v>
      </c>
      <c r="BS34" s="220">
        <f t="shared" si="50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02"/>
        <v>-925.82655047140929</v>
      </c>
      <c r="BY34" s="207"/>
      <c r="BZ34" s="83">
        <v>7626.2873494691385</v>
      </c>
      <c r="CA34" s="107">
        <v>14314.411886949427</v>
      </c>
      <c r="CB34" s="215">
        <f t="shared" si="503"/>
        <v>-6688.1245374802884</v>
      </c>
    </row>
    <row r="35" spans="1:92" ht="15" customHeight="1" thickBot="1" x14ac:dyDescent="0.4">
      <c r="A35" s="46">
        <v>25</v>
      </c>
      <c r="B35" s="49">
        <v>628.59</v>
      </c>
      <c r="C35" s="47">
        <f t="shared" si="574"/>
        <v>620.6600000000002</v>
      </c>
      <c r="D35" s="163">
        <f t="shared" si="575"/>
        <v>15516.500000000004</v>
      </c>
      <c r="E35" s="49">
        <v>338159.61483870971</v>
      </c>
      <c r="F35" s="50">
        <f t="shared" si="576"/>
        <v>340300.99380215054</v>
      </c>
      <c r="G35" s="163">
        <f t="shared" si="577"/>
        <v>8507524.8450537641</v>
      </c>
      <c r="H35" s="173"/>
      <c r="I35" s="49">
        <v>47210.931612903223</v>
      </c>
      <c r="J35" s="50">
        <f t="shared" si="578"/>
        <v>48089.293686021498</v>
      </c>
      <c r="K35" s="163">
        <f t="shared" si="579"/>
        <v>1202232.3421505375</v>
      </c>
      <c r="L35" s="50">
        <f t="shared" si="580"/>
        <v>23605.465806451612</v>
      </c>
      <c r="M35" s="50">
        <f t="shared" si="581"/>
        <v>24044.646843010749</v>
      </c>
      <c r="N35" s="50">
        <f t="shared" si="582"/>
        <v>601116.17107526876</v>
      </c>
      <c r="O35" s="49">
        <v>6180.6167741935487</v>
      </c>
      <c r="P35" s="50">
        <f t="shared" si="583"/>
        <v>7248.15265376344</v>
      </c>
      <c r="Q35" s="163">
        <f t="shared" si="584"/>
        <v>181203.81634408599</v>
      </c>
      <c r="R35" s="50">
        <f t="shared" si="585"/>
        <v>3090.3083870967744</v>
      </c>
      <c r="S35" s="50">
        <f t="shared" si="586"/>
        <v>3624.07632688172</v>
      </c>
      <c r="T35" s="50">
        <f t="shared" si="587"/>
        <v>90601.908172042997</v>
      </c>
      <c r="U35" s="173"/>
      <c r="V35" s="49">
        <v>185.5</v>
      </c>
      <c r="W35" s="47">
        <f t="shared" si="588"/>
        <v>182.20800000000003</v>
      </c>
      <c r="X35" s="163">
        <f t="shared" si="589"/>
        <v>4555.2000000000007</v>
      </c>
      <c r="Y35" s="117"/>
      <c r="Z35" s="118"/>
      <c r="AA35" s="119"/>
      <c r="AB35" s="120"/>
      <c r="AC35" s="49">
        <v>295.67</v>
      </c>
      <c r="AD35" s="50">
        <f t="shared" si="609"/>
        <v>288.11840000000001</v>
      </c>
      <c r="AE35" s="163">
        <f t="shared" si="610"/>
        <v>7202.96</v>
      </c>
      <c r="AF35" s="49">
        <v>156751</v>
      </c>
      <c r="AG35" s="50">
        <f t="shared" si="592"/>
        <v>146707.4</v>
      </c>
      <c r="AH35" s="51">
        <f t="shared" si="593"/>
        <v>3667685</v>
      </c>
      <c r="AI35" s="50">
        <f t="shared" si="594"/>
        <v>28716.783200000002</v>
      </c>
      <c r="AJ35" s="50">
        <f t="shared" si="595"/>
        <v>26876.795679999999</v>
      </c>
      <c r="AK35" s="50">
        <f t="shared" si="596"/>
        <v>671919.89199999999</v>
      </c>
      <c r="AL35" s="17"/>
      <c r="AM35" s="49">
        <v>123.51</v>
      </c>
      <c r="AN35" s="47">
        <f t="shared" si="597"/>
        <v>124.48479999999999</v>
      </c>
      <c r="AO35" s="163">
        <f t="shared" si="598"/>
        <v>3112.12</v>
      </c>
      <c r="AP35" s="49">
        <v>154619.76838709679</v>
      </c>
      <c r="AQ35" s="50">
        <f t="shared" si="599"/>
        <v>150790.97354408604</v>
      </c>
      <c r="AR35" s="51">
        <f t="shared" si="600"/>
        <v>3769774.3386021508</v>
      </c>
      <c r="AS35" s="17"/>
      <c r="AT35" s="47">
        <f>borrador!G33/6.289</f>
        <v>714.95150262362858</v>
      </c>
      <c r="AU35" s="47">
        <f t="shared" si="601"/>
        <v>754.56676737160126</v>
      </c>
      <c r="AV35" s="51">
        <f t="shared" si="602"/>
        <v>18864.169184290033</v>
      </c>
      <c r="AW35" s="2"/>
      <c r="AX35" s="51">
        <f>borrador!H33/6.289</f>
        <v>391.83017967880426</v>
      </c>
      <c r="AY35" s="51">
        <f t="shared" si="603"/>
        <v>394.27234854507861</v>
      </c>
      <c r="AZ35" s="51">
        <f t="shared" si="604"/>
        <v>9856.808713626966</v>
      </c>
      <c r="BA35" s="2"/>
      <c r="BB35" s="47">
        <f>borrador!E33/6.289</f>
        <v>11.591667991731596</v>
      </c>
      <c r="BC35" s="47">
        <f t="shared" si="605"/>
        <v>7.3696931149626348</v>
      </c>
      <c r="BD35" s="48">
        <f t="shared" si="606"/>
        <v>184.24232787406586</v>
      </c>
      <c r="BE35" s="49">
        <f>borrador!F33*0.283*100</f>
        <v>251.95490000000001</v>
      </c>
      <c r="BF35" s="50">
        <f t="shared" si="607"/>
        <v>167.86993999999996</v>
      </c>
      <c r="BG35" s="237">
        <f t="shared" si="608"/>
        <v>4196.7484999999988</v>
      </c>
      <c r="BI35" s="199" t="s">
        <v>22</v>
      </c>
      <c r="BJ35" s="81">
        <v>8604.1274070000018</v>
      </c>
      <c r="BK35" s="21">
        <v>10554.353866119576</v>
      </c>
      <c r="BL35" s="92">
        <f t="shared" si="499"/>
        <v>-1950.2264591195744</v>
      </c>
      <c r="BM35" s="270">
        <v>4361.0186999999996</v>
      </c>
      <c r="BN35" s="21">
        <v>5572.7632000577723</v>
      </c>
      <c r="BO35" s="82">
        <f t="shared" si="500"/>
        <v>-1211.7445000577727</v>
      </c>
      <c r="BP35" s="197"/>
      <c r="BQ35" s="254">
        <v>754.316175053763</v>
      </c>
      <c r="BR35" s="21">
        <v>1835.1057112562673</v>
      </c>
      <c r="BS35" s="220">
        <f t="shared" si="50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02"/>
        <v>-1028.3283624129731</v>
      </c>
      <c r="BY35" s="207"/>
      <c r="BZ35" s="83">
        <v>7234.2440999999981</v>
      </c>
      <c r="CA35" s="107">
        <v>16098.577615919468</v>
      </c>
      <c r="CB35" s="215">
        <f t="shared" si="503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/>
      <c r="BK36" s="21">
        <v>11059.387897326431</v>
      </c>
      <c r="BL36" s="92">
        <f t="shared" si="499"/>
        <v>-11059.387897326431</v>
      </c>
      <c r="BM36" s="254"/>
      <c r="BN36" s="21">
        <v>5973.8421106670085</v>
      </c>
      <c r="BO36" s="82">
        <f t="shared" si="500"/>
        <v>-5973.8421106670085</v>
      </c>
      <c r="BP36" s="197"/>
      <c r="BQ36" s="254"/>
      <c r="BR36" s="21">
        <v>1830.3720490908759</v>
      </c>
      <c r="BS36" s="220">
        <f t="shared" si="501"/>
        <v>-1830.3720490908759</v>
      </c>
      <c r="BT36" s="5"/>
      <c r="BU36" s="15"/>
      <c r="BV36" s="214"/>
      <c r="BW36" s="107">
        <v>1313.7694143384299</v>
      </c>
      <c r="BX36" s="84">
        <f t="shared" si="502"/>
        <v>-1313.7694143384299</v>
      </c>
      <c r="BY36" s="207"/>
      <c r="BZ36" s="83"/>
      <c r="CA36" s="107">
        <v>16382.86827351331</v>
      </c>
      <c r="CB36" s="215">
        <f t="shared" si="503"/>
        <v>-16382.86827351331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99"/>
        <v>-11101.075707872222</v>
      </c>
      <c r="BM37" s="254"/>
      <c r="BN37" s="21">
        <v>6052.2746939036369</v>
      </c>
      <c r="BO37" s="82">
        <f t="shared" si="500"/>
        <v>-6052.2746939036369</v>
      </c>
      <c r="BP37" s="197"/>
      <c r="BQ37" s="254"/>
      <c r="BR37" s="21">
        <v>1767.2672236712367</v>
      </c>
      <c r="BS37" s="220">
        <f t="shared" si="501"/>
        <v>-1767.2672236712367</v>
      </c>
      <c r="BT37" s="5"/>
      <c r="BU37" s="15"/>
      <c r="BV37" s="214"/>
      <c r="BW37" s="107">
        <v>1284.1484877921591</v>
      </c>
      <c r="BX37" s="84">
        <f t="shared" si="502"/>
        <v>-1284.1484877921591</v>
      </c>
      <c r="BY37" s="207"/>
      <c r="BZ37" s="83"/>
      <c r="CA37" s="107">
        <v>16128.697029100895</v>
      </c>
      <c r="CB37" s="215">
        <f t="shared" si="503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99"/>
        <v>-10779.263002463777</v>
      </c>
      <c r="BM38" s="254"/>
      <c r="BN38" s="21">
        <v>5872.3145003282016</v>
      </c>
      <c r="BO38" s="82">
        <f t="shared" si="500"/>
        <v>-5872.3145003282016</v>
      </c>
      <c r="BP38" s="197"/>
      <c r="BQ38" s="254"/>
      <c r="BR38" s="21">
        <v>1651.7637108019353</v>
      </c>
      <c r="BS38" s="220">
        <f t="shared" si="501"/>
        <v>-1651.7637108019353</v>
      </c>
      <c r="BT38" s="5"/>
      <c r="BU38" s="15"/>
      <c r="BV38" s="214"/>
      <c r="BW38" s="107">
        <v>1208.7646526683636</v>
      </c>
      <c r="BX38" s="84">
        <f t="shared" si="502"/>
        <v>-1208.7646526683636</v>
      </c>
      <c r="BY38" s="207"/>
      <c r="BZ38" s="83"/>
      <c r="CA38" s="107">
        <v>15277.645896647065</v>
      </c>
      <c r="CB38" s="215">
        <f t="shared" si="503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99"/>
        <v>-11157.159529517237</v>
      </c>
      <c r="BM39" s="254"/>
      <c r="BN39" s="21">
        <v>6087.579337493291</v>
      </c>
      <c r="BO39" s="82">
        <f t="shared" si="500"/>
        <v>-6087.579337493291</v>
      </c>
      <c r="BP39" s="197"/>
      <c r="BQ39" s="254"/>
      <c r="BR39" s="21">
        <v>2795.5735691705136</v>
      </c>
      <c r="BS39" s="220">
        <f t="shared" si="501"/>
        <v>-2795.5735691705136</v>
      </c>
      <c r="BT39" s="5"/>
      <c r="BU39" s="15"/>
      <c r="BV39" s="214"/>
      <c r="BW39" s="107">
        <v>1215.1479933416113</v>
      </c>
      <c r="BX39" s="84">
        <f t="shared" si="502"/>
        <v>-1215.1479933416113</v>
      </c>
      <c r="BY39" s="207"/>
      <c r="BZ39" s="83"/>
      <c r="CA39" s="107">
        <v>15450.20609576125</v>
      </c>
      <c r="CB39" s="215">
        <f t="shared" si="503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99"/>
        <v>-10743.073388846915</v>
      </c>
      <c r="BM40" s="254"/>
      <c r="BN40" s="21">
        <v>5832.3583361673891</v>
      </c>
      <c r="BO40" s="82">
        <f t="shared" si="500"/>
        <v>-5832.3583361673891</v>
      </c>
      <c r="BP40" s="197"/>
      <c r="BQ40" s="254"/>
      <c r="BR40" s="21">
        <v>2603.1652017662027</v>
      </c>
      <c r="BS40" s="220">
        <f t="shared" si="501"/>
        <v>-2603.1652017662027</v>
      </c>
      <c r="BT40" s="5"/>
      <c r="BU40" s="15"/>
      <c r="BV40" s="214"/>
      <c r="BW40" s="107">
        <v>1153.3893710620828</v>
      </c>
      <c r="BX40" s="84">
        <f t="shared" si="502"/>
        <v>-1153.3893710620828</v>
      </c>
      <c r="BY40" s="207"/>
      <c r="BZ40" s="83"/>
      <c r="CA40" s="107">
        <v>14780.364315283223</v>
      </c>
      <c r="CB40" s="215">
        <f t="shared" si="50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99"/>
        <v>-11004.303480979688</v>
      </c>
      <c r="BM41" s="254"/>
      <c r="BN41" s="21">
        <v>5961.3589319686052</v>
      </c>
      <c r="BO41" s="82">
        <f t="shared" si="500"/>
        <v>-5961.3589319686052</v>
      </c>
      <c r="BP41" s="197"/>
      <c r="BQ41" s="254"/>
      <c r="BR41" s="21">
        <v>2589.4017939279993</v>
      </c>
      <c r="BS41" s="220">
        <f t="shared" si="501"/>
        <v>-2589.4017939279993</v>
      </c>
      <c r="BT41" s="5"/>
      <c r="BU41" s="15"/>
      <c r="BV41" s="214"/>
      <c r="BW41" s="107">
        <v>1164.8762045276405</v>
      </c>
      <c r="BX41" s="84">
        <f t="shared" si="502"/>
        <v>-1164.8762045276405</v>
      </c>
      <c r="BY41" s="207"/>
      <c r="BZ41" s="83"/>
      <c r="CA41" s="107">
        <v>15031.252261225651</v>
      </c>
      <c r="CB41" s="215">
        <f t="shared" si="503"/>
        <v>-15031.252261225651</v>
      </c>
    </row>
    <row r="42" spans="1:92" ht="15" customHeight="1" thickBot="1" x14ac:dyDescent="0.3">
      <c r="A42" s="23"/>
      <c r="B42" s="282"/>
      <c r="C42" s="283"/>
      <c r="D42" s="283"/>
      <c r="E42" s="283"/>
      <c r="F42" s="283"/>
      <c r="G42" s="283"/>
      <c r="H42" s="23"/>
      <c r="I42" s="315"/>
      <c r="J42" s="316"/>
      <c r="K42" s="316"/>
      <c r="L42" s="316"/>
      <c r="M42" s="316"/>
      <c r="N42" s="316"/>
      <c r="O42" s="315"/>
      <c r="P42" s="316"/>
      <c r="Q42" s="316"/>
      <c r="R42" s="316"/>
      <c r="S42" s="316"/>
      <c r="T42" s="316"/>
      <c r="U42" s="23"/>
      <c r="V42" s="291"/>
      <c r="W42" s="292"/>
      <c r="X42" s="292"/>
      <c r="Y42" s="23"/>
      <c r="Z42" s="23"/>
      <c r="AA42" s="23"/>
      <c r="AB42" s="23"/>
      <c r="AC42" s="282"/>
      <c r="AD42" s="293"/>
      <c r="AE42" s="293"/>
      <c r="AF42" s="293"/>
      <c r="AG42" s="293"/>
      <c r="AH42" s="293"/>
      <c r="AI42" s="293"/>
      <c r="AJ42" s="293"/>
      <c r="AK42" s="293"/>
      <c r="AL42" s="23"/>
      <c r="AM42" s="282"/>
      <c r="AN42" s="283"/>
      <c r="AO42" s="283"/>
      <c r="AP42" s="283"/>
      <c r="AQ42" s="283"/>
      <c r="AR42" s="283"/>
      <c r="AS42" s="23"/>
      <c r="AT42" s="291"/>
      <c r="AU42" s="292"/>
      <c r="AV42" s="292"/>
      <c r="AW42" s="23"/>
      <c r="AX42" s="291"/>
      <c r="AY42" s="292"/>
      <c r="AZ42" s="292"/>
      <c r="BA42" s="23"/>
      <c r="BB42" s="282"/>
      <c r="BC42" s="283"/>
      <c r="BD42" s="283"/>
      <c r="BE42" s="283"/>
      <c r="BF42" s="283"/>
      <c r="BG42" s="283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283"/>
      <c r="C43" s="283"/>
      <c r="D43" s="283"/>
      <c r="E43" s="283"/>
      <c r="F43" s="283"/>
      <c r="G43" s="283"/>
      <c r="H43" s="2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3"/>
      <c r="V43" s="292"/>
      <c r="W43" s="292"/>
      <c r="X43" s="292"/>
      <c r="Y43" s="23"/>
      <c r="Z43" s="23"/>
      <c r="AA43" s="23"/>
      <c r="AB43" s="23"/>
      <c r="AC43" s="293"/>
      <c r="AD43" s="293"/>
      <c r="AE43" s="293"/>
      <c r="AF43" s="293"/>
      <c r="AG43" s="293"/>
      <c r="AH43" s="293"/>
      <c r="AI43" s="293"/>
      <c r="AJ43" s="293"/>
      <c r="AK43" s="293"/>
      <c r="AL43" s="23"/>
      <c r="AM43" s="283"/>
      <c r="AN43" s="283"/>
      <c r="AO43" s="283"/>
      <c r="AP43" s="283"/>
      <c r="AQ43" s="283"/>
      <c r="AR43" s="283"/>
      <c r="AS43" s="23"/>
      <c r="AT43" s="292"/>
      <c r="AU43" s="292"/>
      <c r="AV43" s="292"/>
      <c r="AW43" s="23"/>
      <c r="AX43" s="292"/>
      <c r="AY43" s="292"/>
      <c r="AZ43" s="292"/>
      <c r="BA43" s="23"/>
      <c r="BB43" s="283"/>
      <c r="BC43" s="283"/>
      <c r="BD43" s="283"/>
      <c r="BE43" s="283"/>
      <c r="BF43" s="283"/>
      <c r="BG43" s="283"/>
      <c r="BH43" s="14"/>
      <c r="BJ43" s="20"/>
      <c r="BK43" s="90"/>
    </row>
    <row r="44" spans="1:92" ht="13.5" customHeight="1" x14ac:dyDescent="0.25">
      <c r="A44" s="23"/>
      <c r="B44" s="283"/>
      <c r="C44" s="283"/>
      <c r="D44" s="283"/>
      <c r="E44" s="283"/>
      <c r="F44" s="283"/>
      <c r="G44" s="283"/>
      <c r="H44" s="2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3"/>
      <c r="V44" s="292"/>
      <c r="W44" s="292"/>
      <c r="X44" s="292"/>
      <c r="Y44" s="23"/>
      <c r="Z44" s="23"/>
      <c r="AA44" s="23"/>
      <c r="AB44" s="23"/>
      <c r="AC44" s="293"/>
      <c r="AD44" s="293"/>
      <c r="AE44" s="293"/>
      <c r="AF44" s="293"/>
      <c r="AG44" s="293"/>
      <c r="AH44" s="293"/>
      <c r="AI44" s="293"/>
      <c r="AJ44" s="293"/>
      <c r="AK44" s="293"/>
      <c r="AL44" s="23"/>
      <c r="AM44" s="283"/>
      <c r="AN44" s="283"/>
      <c r="AO44" s="283"/>
      <c r="AP44" s="283"/>
      <c r="AQ44" s="283"/>
      <c r="AR44" s="283"/>
      <c r="AS44" s="23"/>
      <c r="AT44" s="292"/>
      <c r="AU44" s="292"/>
      <c r="AV44" s="292"/>
      <c r="AW44" s="23"/>
      <c r="AX44" s="292"/>
      <c r="AY44" s="292"/>
      <c r="AZ44" s="292"/>
      <c r="BA44" s="23"/>
      <c r="BB44" s="283"/>
      <c r="BC44" s="283"/>
      <c r="BD44" s="283"/>
      <c r="BE44" s="283"/>
      <c r="BF44" s="283"/>
      <c r="BG44" s="283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3"/>
      <c r="V45" s="292"/>
      <c r="W45" s="292"/>
      <c r="X45" s="292"/>
      <c r="Y45" s="23"/>
      <c r="Z45" s="23"/>
      <c r="AA45" s="23"/>
      <c r="AB45" s="23"/>
      <c r="AC45" s="294"/>
      <c r="AD45" s="295"/>
      <c r="AE45" s="295"/>
      <c r="AF45" s="295"/>
      <c r="AG45" s="295"/>
      <c r="AH45" s="295"/>
      <c r="AI45" s="295"/>
      <c r="AJ45" s="295"/>
      <c r="AK45" s="295"/>
      <c r="AL45" s="23"/>
      <c r="AM45" s="23"/>
      <c r="AN45" s="23"/>
      <c r="AO45" s="23"/>
      <c r="AP45" s="23"/>
      <c r="AQ45" s="23"/>
      <c r="AR45" s="23"/>
      <c r="AS45" s="23"/>
      <c r="AT45" s="292"/>
      <c r="AU45" s="292"/>
      <c r="AV45" s="292"/>
      <c r="AW45" s="23"/>
      <c r="AX45" s="292"/>
      <c r="AY45" s="292"/>
      <c r="AZ45" s="292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295"/>
      <c r="AD46" s="295"/>
      <c r="AE46" s="295"/>
      <c r="AF46" s="295"/>
      <c r="AG46" s="295"/>
      <c r="AH46" s="295"/>
      <c r="AI46" s="295"/>
      <c r="AJ46" s="295"/>
      <c r="AK46" s="29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295"/>
      <c r="AD47" s="295"/>
      <c r="AE47" s="295"/>
      <c r="AF47" s="295"/>
      <c r="AG47" s="295"/>
      <c r="AH47" s="295"/>
      <c r="AI47" s="295"/>
      <c r="AJ47" s="295"/>
      <c r="AK47" s="29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29" t="s">
        <v>118</v>
      </c>
      <c r="BJ47" s="330"/>
      <c r="BK47" s="330"/>
      <c r="BL47" s="330"/>
      <c r="BM47" s="330"/>
      <c r="BN47" s="330"/>
      <c r="BO47" s="330"/>
      <c r="BP47" s="330"/>
      <c r="BQ47" s="330"/>
      <c r="BR47" s="330"/>
      <c r="BS47" s="330"/>
      <c r="BT47" s="331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23"/>
      <c r="BK49" s="324"/>
      <c r="BL49" s="324"/>
      <c r="BM49" s="324"/>
      <c r="BN49" s="324"/>
      <c r="BO49" s="325"/>
      <c r="BP49" s="60"/>
      <c r="BQ49" s="332"/>
      <c r="BR49" s="332"/>
      <c r="BS49" s="332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26" t="s">
        <v>52</v>
      </c>
      <c r="BK50" s="327"/>
      <c r="BL50" s="327"/>
      <c r="BM50" s="327"/>
      <c r="BN50" s="327"/>
      <c r="BO50" s="328"/>
      <c r="BP50" s="60"/>
      <c r="BQ50" s="333"/>
      <c r="BR50" s="333"/>
      <c r="BS50" s="333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611">BJ54-BK54</f>
        <v>-709.00054269733346</v>
      </c>
      <c r="BM54" s="253">
        <v>3323.3180000000002</v>
      </c>
      <c r="BN54" s="21">
        <v>3352.8927140551687</v>
      </c>
      <c r="BO54" s="220">
        <f t="shared" ref="BO54:BO65" si="612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611"/>
        <v>-697.95352329832804</v>
      </c>
      <c r="BM55" s="253">
        <v>2996.2914576344101</v>
      </c>
      <c r="BN55" s="21">
        <v>3103.0593240260428</v>
      </c>
      <c r="BO55" s="220">
        <f t="shared" si="612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611"/>
        <v>-750.13806617421142</v>
      </c>
      <c r="BM56" s="253">
        <v>3369.9969999999998</v>
      </c>
      <c r="BN56" s="21">
        <v>3503.9933612680038</v>
      </c>
      <c r="BO56" s="220">
        <f t="shared" si="612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611"/>
        <v>-804.14868121166728</v>
      </c>
      <c r="BM57" s="254">
        <v>3411.3465376344102</v>
      </c>
      <c r="BN57" s="21">
        <v>3307.1620041619899</v>
      </c>
      <c r="BO57" s="220">
        <f t="shared" si="612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611"/>
        <v>-461.44507263164815</v>
      </c>
      <c r="BM58" s="254">
        <v>4970.3708010752698</v>
      </c>
      <c r="BN58" s="21">
        <v>3325.1405241232474</v>
      </c>
      <c r="BO58" s="220">
        <f t="shared" si="612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611"/>
        <v>-642.36619518203088</v>
      </c>
      <c r="BM59" s="270">
        <v>4421.1381332258097</v>
      </c>
      <c r="BN59" s="21">
        <v>3129.7852570267542</v>
      </c>
      <c r="BO59" s="220">
        <f t="shared" si="612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611"/>
        <v>-4328.4751433553638</v>
      </c>
      <c r="BM60" s="254"/>
      <c r="BN60" s="21">
        <v>3147.5039614155517</v>
      </c>
      <c r="BO60" s="220">
        <f t="shared" si="612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611"/>
        <v>-4230.6362001414072</v>
      </c>
      <c r="BM61" s="254"/>
      <c r="BN61" s="21">
        <v>3062.6357872950184</v>
      </c>
      <c r="BO61" s="220">
        <f t="shared" si="612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611"/>
        <v>-4885.6218678638943</v>
      </c>
      <c r="BM62" s="254"/>
      <c r="BN62" s="21">
        <v>3157.1791464073208</v>
      </c>
      <c r="BO62" s="220">
        <f t="shared" si="612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611"/>
        <v>-6364.0145735796496</v>
      </c>
      <c r="BM63" s="254"/>
      <c r="BN63" s="21">
        <v>3635.166438605439</v>
      </c>
      <c r="BO63" s="220">
        <f t="shared" si="612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611"/>
        <v>-6442.0657546335988</v>
      </c>
      <c r="BM64" s="254"/>
      <c r="BN64" s="21">
        <v>3592.3211179648733</v>
      </c>
      <c r="BO64" s="220">
        <f t="shared" si="612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611"/>
        <v>-6359.5018162868801</v>
      </c>
      <c r="BM65" s="254"/>
      <c r="BN65" s="21">
        <v>3604.9264366143657</v>
      </c>
      <c r="BO65" s="220">
        <f t="shared" si="612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644.36</v>
      </c>
      <c r="C21" s="126" t="s">
        <v>65</v>
      </c>
      <c r="D21" s="126">
        <f>Prodiarias!V29</f>
        <v>188.5</v>
      </c>
      <c r="E21" s="126">
        <f>Prodiarias!AC29</f>
        <v>283.62</v>
      </c>
      <c r="F21" s="126">
        <f>Prodiarias!AM29</f>
        <v>132.30000000000001</v>
      </c>
      <c r="G21" s="126">
        <f>Prodiarias!AT29</f>
        <v>745.97710287804102</v>
      </c>
      <c r="H21" s="126">
        <f>Prodiarias!AX29</f>
        <v>391.85721100333916</v>
      </c>
      <c r="I21" s="126">
        <f>Prodiarias!BB29</f>
        <v>9.8680235331531261</v>
      </c>
      <c r="J21" s="126">
        <f t="shared" si="11"/>
        <v>2396.482337414533</v>
      </c>
      <c r="K21" s="242">
        <f t="shared" si="12"/>
        <v>15049.909078963268</v>
      </c>
      <c r="N21" s="125">
        <v>19</v>
      </c>
      <c r="O21" s="126">
        <f t="shared" si="9"/>
        <v>515.48800000000006</v>
      </c>
      <c r="P21" s="126" t="s">
        <v>65</v>
      </c>
      <c r="Q21" s="126">
        <f t="shared" si="0"/>
        <v>188.5</v>
      </c>
      <c r="R21" s="126">
        <f t="shared" si="1"/>
        <v>226.89600000000002</v>
      </c>
      <c r="S21" s="126">
        <f t="shared" si="2"/>
        <v>105.84000000000002</v>
      </c>
      <c r="T21" s="126">
        <f t="shared" si="3"/>
        <v>745.97710287804102</v>
      </c>
      <c r="U21" s="126">
        <f t="shared" si="4"/>
        <v>391.85721100333916</v>
      </c>
      <c r="V21" s="127">
        <f t="shared" si="5"/>
        <v>3.453808236603594</v>
      </c>
      <c r="W21" s="128">
        <f t="shared" si="6"/>
        <v>2178.0121221179834</v>
      </c>
      <c r="X21" s="138">
        <f t="shared" si="10"/>
        <v>13677.916126900936</v>
      </c>
    </row>
    <row r="22" spans="1:24" ht="14.15" customHeight="1" x14ac:dyDescent="0.2">
      <c r="A22" s="135">
        <v>20</v>
      </c>
      <c r="B22" s="126">
        <f>Prodiarias!B30</f>
        <v>624.79</v>
      </c>
      <c r="C22" s="126" t="s">
        <v>65</v>
      </c>
      <c r="D22" s="126">
        <f>Prodiarias!V30</f>
        <v>187.3</v>
      </c>
      <c r="E22" s="126">
        <f>Prodiarias!AC30</f>
        <v>306.27999999999997</v>
      </c>
      <c r="F22" s="126">
        <f>Prodiarias!AM30</f>
        <v>125.11</v>
      </c>
      <c r="G22" s="126">
        <f>Prodiarias!AT30</f>
        <v>745.68929877564005</v>
      </c>
      <c r="H22" s="126">
        <f>Prodiarias!AX30</f>
        <v>391.85880108125303</v>
      </c>
      <c r="I22" s="126">
        <f>Prodiarias!BB30</f>
        <v>9.85053267610113</v>
      </c>
      <c r="J22" s="126">
        <f t="shared" si="11"/>
        <v>2390.8786325329938</v>
      </c>
      <c r="K22" s="242">
        <f t="shared" si="12"/>
        <v>15014.717812307203</v>
      </c>
      <c r="N22" s="125">
        <v>20</v>
      </c>
      <c r="O22" s="126">
        <f t="shared" si="9"/>
        <v>499.83199999999999</v>
      </c>
      <c r="P22" s="126" t="s">
        <v>65</v>
      </c>
      <c r="Q22" s="126">
        <f t="shared" si="0"/>
        <v>187.3</v>
      </c>
      <c r="R22" s="126">
        <f t="shared" si="1"/>
        <v>245.024</v>
      </c>
      <c r="S22" s="126">
        <f t="shared" si="2"/>
        <v>100.08800000000001</v>
      </c>
      <c r="T22" s="126">
        <f t="shared" si="3"/>
        <v>745.68929877564005</v>
      </c>
      <c r="U22" s="126">
        <f t="shared" si="4"/>
        <v>391.85880108125303</v>
      </c>
      <c r="V22" s="127">
        <f t="shared" si="5"/>
        <v>3.4476864366353954</v>
      </c>
      <c r="W22" s="128">
        <f t="shared" si="6"/>
        <v>2173.2397862935286</v>
      </c>
      <c r="X22" s="138">
        <f t="shared" si="10"/>
        <v>13647.94585792336</v>
      </c>
    </row>
    <row r="23" spans="1:24" ht="14.15" customHeight="1" x14ac:dyDescent="0.2">
      <c r="A23" s="135">
        <v>21</v>
      </c>
      <c r="B23" s="126">
        <f>Prodiarias!B31</f>
        <v>650.70000000000005</v>
      </c>
      <c r="C23" s="126" t="s">
        <v>65</v>
      </c>
      <c r="D23" s="126">
        <f>Prodiarias!V31</f>
        <v>188.6</v>
      </c>
      <c r="E23" s="126">
        <f>Prodiarias!AC31</f>
        <v>302.02</v>
      </c>
      <c r="F23" s="126">
        <f>Prodiarias!AM31</f>
        <v>126.04</v>
      </c>
      <c r="G23" s="126">
        <f>Prodiarias!AT31</f>
        <v>745.25361742725386</v>
      </c>
      <c r="H23" s="126">
        <f>Prodiarias!AX31</f>
        <v>391.32453490221025</v>
      </c>
      <c r="I23" s="126">
        <f>Prodiarias!BB31</f>
        <v>8.2048020352997302</v>
      </c>
      <c r="J23" s="126">
        <f t="shared" si="11"/>
        <v>2412.1429543647637</v>
      </c>
      <c r="K23" s="242">
        <f t="shared" si="12"/>
        <v>15148.257753410717</v>
      </c>
      <c r="N23" s="125">
        <v>21</v>
      </c>
      <c r="O23" s="126">
        <f t="shared" si="9"/>
        <v>520.56000000000006</v>
      </c>
      <c r="P23" s="126" t="s">
        <v>65</v>
      </c>
      <c r="Q23" s="126">
        <f t="shared" si="0"/>
        <v>188.6</v>
      </c>
      <c r="R23" s="126">
        <f t="shared" si="1"/>
        <v>241.61599999999999</v>
      </c>
      <c r="S23" s="126">
        <f t="shared" si="2"/>
        <v>100.83200000000001</v>
      </c>
      <c r="T23" s="126">
        <f t="shared" si="3"/>
        <v>745.25361742725386</v>
      </c>
      <c r="U23" s="126">
        <f t="shared" si="4"/>
        <v>391.32453490221025</v>
      </c>
      <c r="V23" s="127">
        <f t="shared" si="5"/>
        <v>2.8716807123549053</v>
      </c>
      <c r="W23" s="128">
        <f t="shared" si="6"/>
        <v>2191.0578330418193</v>
      </c>
      <c r="X23" s="138">
        <f t="shared" si="10"/>
        <v>13759.843191502627</v>
      </c>
    </row>
    <row r="24" spans="1:24" ht="14.15" customHeight="1" x14ac:dyDescent="0.2">
      <c r="A24" s="135">
        <v>22</v>
      </c>
      <c r="B24" s="126">
        <f>Prodiarias!B32</f>
        <v>616.75</v>
      </c>
      <c r="C24" s="126" t="s">
        <v>65</v>
      </c>
      <c r="D24" s="126">
        <f>Prodiarias!V32</f>
        <v>187.7</v>
      </c>
      <c r="E24" s="126">
        <f>Prodiarias!AC32</f>
        <v>299.88</v>
      </c>
      <c r="F24" s="126">
        <f>Prodiarias!AM32</f>
        <v>130.27000000000001</v>
      </c>
      <c r="G24" s="126">
        <f>Prodiarias!AT32</f>
        <v>743.5570042932103</v>
      </c>
      <c r="H24" s="126">
        <f>Prodiarias!AX32</f>
        <v>389.64223246939105</v>
      </c>
      <c r="I24" s="126">
        <f>Prodiarias!BB32</f>
        <v>9.5404674829066636</v>
      </c>
      <c r="J24" s="126">
        <f t="shared" si="11"/>
        <v>2377.3397042455076</v>
      </c>
      <c r="K24" s="242">
        <f t="shared" si="12"/>
        <v>14929.693342661789</v>
      </c>
      <c r="N24" s="125">
        <v>22</v>
      </c>
      <c r="O24" s="126">
        <f t="shared" si="9"/>
        <v>493.40000000000003</v>
      </c>
      <c r="P24" s="126" t="s">
        <v>65</v>
      </c>
      <c r="Q24" s="126">
        <f t="shared" si="0"/>
        <v>187.7</v>
      </c>
      <c r="R24" s="126">
        <f t="shared" si="1"/>
        <v>239.904</v>
      </c>
      <c r="S24" s="126">
        <f t="shared" si="2"/>
        <v>104.21600000000001</v>
      </c>
      <c r="T24" s="126">
        <f t="shared" si="3"/>
        <v>743.5570042932103</v>
      </c>
      <c r="U24" s="126">
        <f t="shared" si="4"/>
        <v>389.64223246939105</v>
      </c>
      <c r="V24" s="127">
        <f t="shared" si="5"/>
        <v>3.3391636190173322</v>
      </c>
      <c r="W24" s="128">
        <f t="shared" si="6"/>
        <v>2161.7584003816182</v>
      </c>
      <c r="X24" s="138">
        <f t="shared" si="10"/>
        <v>13575.842754396563</v>
      </c>
    </row>
    <row r="25" spans="1:24" ht="14.15" customHeight="1" x14ac:dyDescent="0.2">
      <c r="A25" s="135">
        <v>23</v>
      </c>
      <c r="B25" s="126">
        <f>Prodiarias!B33</f>
        <v>606.91999999999996</v>
      </c>
      <c r="C25" s="126" t="s">
        <v>65</v>
      </c>
      <c r="D25" s="126">
        <f>Prodiarias!V33</f>
        <v>189.1</v>
      </c>
      <c r="E25" s="126">
        <f>Prodiarias!AC33</f>
        <v>286.82</v>
      </c>
      <c r="F25" s="126">
        <f>Prodiarias!AM33</f>
        <v>131.51</v>
      </c>
      <c r="G25" s="126">
        <f>Prodiarias!AT33</f>
        <v>742.00826840515185</v>
      </c>
      <c r="H25" s="126">
        <f>Prodiarias!AX33</f>
        <v>391.69661313404362</v>
      </c>
      <c r="I25" s="126">
        <f>Prodiarias!BB33</f>
        <v>10.184449038002862</v>
      </c>
      <c r="J25" s="126">
        <f t="shared" si="11"/>
        <v>2358.239330577198</v>
      </c>
      <c r="K25" s="242">
        <f t="shared" si="12"/>
        <v>14809.742996024805</v>
      </c>
      <c r="N25" s="125">
        <v>23</v>
      </c>
      <c r="O25" s="126">
        <f t="shared" si="9"/>
        <v>485.536</v>
      </c>
      <c r="P25" s="126" t="s">
        <v>65</v>
      </c>
      <c r="Q25" s="126">
        <f t="shared" si="0"/>
        <v>189.1</v>
      </c>
      <c r="R25" s="126">
        <f t="shared" si="1"/>
        <v>229.45600000000002</v>
      </c>
      <c r="S25" s="126">
        <f t="shared" si="2"/>
        <v>105.208</v>
      </c>
      <c r="T25" s="126">
        <f t="shared" si="3"/>
        <v>742.00826840515185</v>
      </c>
      <c r="U25" s="126">
        <f t="shared" si="4"/>
        <v>391.69661313404362</v>
      </c>
      <c r="V25" s="127">
        <f t="shared" si="5"/>
        <v>3.5645571633010014</v>
      </c>
      <c r="W25" s="128">
        <f t="shared" si="6"/>
        <v>2146.5694387024964</v>
      </c>
      <c r="X25" s="138">
        <f t="shared" si="10"/>
        <v>13480.456075051678</v>
      </c>
    </row>
    <row r="26" spans="1:24" ht="14.15" customHeight="1" x14ac:dyDescent="0.2">
      <c r="A26" s="135">
        <v>24</v>
      </c>
      <c r="B26" s="126">
        <f>Prodiarias!B34</f>
        <v>601.76</v>
      </c>
      <c r="C26" s="126" t="s">
        <v>65</v>
      </c>
      <c r="D26" s="126">
        <f>Prodiarias!V34</f>
        <v>188.1</v>
      </c>
      <c r="E26" s="126">
        <f>Prodiarias!AC34</f>
        <v>293.5</v>
      </c>
      <c r="F26" s="126">
        <f>Prodiarias!AM34</f>
        <v>120.17</v>
      </c>
      <c r="G26" s="126">
        <f>Prodiarias!AT34</f>
        <v>732.984576244236</v>
      </c>
      <c r="H26" s="126">
        <f>Prodiarias!AX34</f>
        <v>392.02098902846245</v>
      </c>
      <c r="I26" s="126">
        <f>Prodiarias!BB34</f>
        <v>10.88726347591032</v>
      </c>
      <c r="J26" s="126">
        <f t="shared" si="11"/>
        <v>2339.4228287486089</v>
      </c>
      <c r="K26" s="242">
        <f t="shared" si="12"/>
        <v>14691.575364541264</v>
      </c>
      <c r="N26" s="125">
        <v>24</v>
      </c>
      <c r="O26" s="126">
        <f t="shared" si="9"/>
        <v>481.40800000000002</v>
      </c>
      <c r="P26" s="126" t="s">
        <v>65</v>
      </c>
      <c r="Q26" s="126">
        <f t="shared" si="0"/>
        <v>188.1</v>
      </c>
      <c r="R26" s="126">
        <f t="shared" si="1"/>
        <v>234.8</v>
      </c>
      <c r="S26" s="126">
        <f t="shared" si="2"/>
        <v>96.13600000000001</v>
      </c>
      <c r="T26" s="126">
        <f t="shared" si="3"/>
        <v>732.984576244236</v>
      </c>
      <c r="U26" s="126">
        <f t="shared" si="4"/>
        <v>392.02098902846245</v>
      </c>
      <c r="V26" s="127">
        <f t="shared" si="5"/>
        <v>3.8105422165686118</v>
      </c>
      <c r="W26" s="128">
        <f t="shared" si="6"/>
        <v>2129.2601074892668</v>
      </c>
      <c r="X26" s="138">
        <f t="shared" si="10"/>
        <v>13371.753475032596</v>
      </c>
    </row>
    <row r="27" spans="1:24" ht="14.15" customHeight="1" x14ac:dyDescent="0.2">
      <c r="A27" s="135">
        <v>25</v>
      </c>
      <c r="B27" s="126">
        <f>Prodiarias!B35</f>
        <v>628.59</v>
      </c>
      <c r="C27" s="126" t="s">
        <v>65</v>
      </c>
      <c r="D27" s="126">
        <f>Prodiarias!V35</f>
        <v>185.5</v>
      </c>
      <c r="E27" s="126">
        <f>Prodiarias!AC35</f>
        <v>295.67</v>
      </c>
      <c r="F27" s="126">
        <f>Prodiarias!AM35</f>
        <v>123.51</v>
      </c>
      <c r="G27" s="126">
        <f>Prodiarias!AT35</f>
        <v>714.95150262362858</v>
      </c>
      <c r="H27" s="126">
        <f>Prodiarias!AX35</f>
        <v>391.83017967880426</v>
      </c>
      <c r="I27" s="126">
        <f>Prodiarias!BB35</f>
        <v>11.591667991731596</v>
      </c>
      <c r="J27" s="126">
        <f t="shared" si="11"/>
        <v>2351.6433502941645</v>
      </c>
      <c r="K27" s="242">
        <f t="shared" si="12"/>
        <v>14768.320239847353</v>
      </c>
      <c r="N27" s="125">
        <v>25</v>
      </c>
      <c r="O27" s="126">
        <f t="shared" si="9"/>
        <v>502.87200000000007</v>
      </c>
      <c r="P27" s="126" t="s">
        <v>65</v>
      </c>
      <c r="Q27" s="126">
        <f t="shared" si="0"/>
        <v>185.5</v>
      </c>
      <c r="R27" s="126">
        <f t="shared" si="1"/>
        <v>236.53600000000003</v>
      </c>
      <c r="S27" s="126">
        <f t="shared" si="2"/>
        <v>98.808000000000007</v>
      </c>
      <c r="T27" s="126">
        <f t="shared" si="3"/>
        <v>714.95150262362858</v>
      </c>
      <c r="U27" s="126">
        <f t="shared" si="4"/>
        <v>391.83017967880426</v>
      </c>
      <c r="V27" s="127">
        <f t="shared" si="5"/>
        <v>4.057083797106058</v>
      </c>
      <c r="W27" s="128">
        <f t="shared" si="6"/>
        <v>2134.5547660995389</v>
      </c>
      <c r="X27" s="138">
        <f t="shared" si="10"/>
        <v>13405.003931105106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342.28978430107526</v>
      </c>
      <c r="C56" s="126">
        <f>Prodiarias!O29/1000</f>
        <v>9.3950161290322569</v>
      </c>
      <c r="D56" s="126" t="s">
        <v>65</v>
      </c>
      <c r="E56" s="126">
        <f>Prodiarias!AF29/1000</f>
        <v>139.38</v>
      </c>
      <c r="F56" s="126">
        <f>Prodiarias!AP29/1000</f>
        <v>152.8121995698925</v>
      </c>
      <c r="G56" s="126" t="s">
        <v>65</v>
      </c>
      <c r="H56" s="126" t="s">
        <v>65</v>
      </c>
      <c r="I56" s="126">
        <f>Prodiarias!BE29</f>
        <v>264.83140000000003</v>
      </c>
      <c r="J56" s="126">
        <f t="shared" si="24"/>
        <v>908.7084000000001</v>
      </c>
      <c r="K56" s="129">
        <f t="shared" si="25"/>
        <v>32.110120022400004</v>
      </c>
      <c r="L56" s="139">
        <f t="shared" si="26"/>
        <v>5714.8671276000005</v>
      </c>
      <c r="N56" s="125">
        <v>19</v>
      </c>
      <c r="O56" s="126">
        <f t="shared" si="27"/>
        <v>273.8318274408602</v>
      </c>
      <c r="P56" s="126">
        <f t="shared" si="20"/>
        <v>4.6975080645161285</v>
      </c>
      <c r="Q56" s="126" t="s">
        <v>65</v>
      </c>
      <c r="R56" s="126">
        <f t="shared" si="13"/>
        <v>44.211335999999996</v>
      </c>
      <c r="S56" s="126">
        <f t="shared" si="14"/>
        <v>122.249759655914</v>
      </c>
      <c r="T56" s="126" t="s">
        <v>65</v>
      </c>
      <c r="U56" s="126" t="s">
        <v>65</v>
      </c>
      <c r="V56" s="126">
        <f t="shared" si="15"/>
        <v>92.690989999999999</v>
      </c>
      <c r="W56" s="126">
        <f t="shared" si="16"/>
        <v>537.68142116129025</v>
      </c>
      <c r="X56" s="129">
        <f t="shared" si="21"/>
        <v>18.999510698155351</v>
      </c>
      <c r="Y56" s="139">
        <f t="shared" si="28"/>
        <v>3381.4784576833545</v>
      </c>
    </row>
    <row r="57" spans="1:25" x14ac:dyDescent="0.2">
      <c r="A57" s="125">
        <v>20</v>
      </c>
      <c r="B57" s="126">
        <f>Prodiarias!E30/1000</f>
        <v>337.12036870967734</v>
      </c>
      <c r="C57" s="126">
        <f>Prodiarias!O30/1000</f>
        <v>6.0934090322580641</v>
      </c>
      <c r="D57" s="126" t="s">
        <v>65</v>
      </c>
      <c r="E57" s="126">
        <f>Prodiarias!AF30/1000</f>
        <v>153.834</v>
      </c>
      <c r="F57" s="126">
        <f>Prodiarias!AP30/1000</f>
        <v>155.94522225806452</v>
      </c>
      <c r="G57" s="126" t="s">
        <v>65</v>
      </c>
      <c r="H57" s="126" t="s">
        <v>65</v>
      </c>
      <c r="I57" s="126">
        <f>Prodiarias!BE30</f>
        <v>259.99209999999999</v>
      </c>
      <c r="J57" s="126">
        <f t="shared" si="24"/>
        <v>912.98509999999987</v>
      </c>
      <c r="K57" s="129">
        <f t="shared" si="25"/>
        <v>32.261241493599996</v>
      </c>
      <c r="L57" s="139">
        <f t="shared" si="26"/>
        <v>5741.7632938999996</v>
      </c>
      <c r="N57" s="125">
        <v>20</v>
      </c>
      <c r="O57" s="126">
        <f t="shared" si="27"/>
        <v>269.69629496774189</v>
      </c>
      <c r="P57" s="126">
        <f t="shared" si="20"/>
        <v>3.046704516129032</v>
      </c>
      <c r="Q57" s="126" t="s">
        <v>65</v>
      </c>
      <c r="R57" s="126">
        <f t="shared" si="13"/>
        <v>48.7961448</v>
      </c>
      <c r="S57" s="126">
        <f t="shared" si="14"/>
        <v>124.75617780645162</v>
      </c>
      <c r="T57" s="126" t="s">
        <v>65</v>
      </c>
      <c r="U57" s="126" t="s">
        <v>65</v>
      </c>
      <c r="V57" s="126">
        <f t="shared" si="15"/>
        <v>90.997234999999989</v>
      </c>
      <c r="W57" s="126">
        <f t="shared" si="16"/>
        <v>537.29255709032248</v>
      </c>
      <c r="X57" s="129">
        <f t="shared" si="21"/>
        <v>18.985769797343632</v>
      </c>
      <c r="Y57" s="139">
        <f t="shared" si="28"/>
        <v>3379.0328915410378</v>
      </c>
    </row>
    <row r="58" spans="1:25" x14ac:dyDescent="0.2">
      <c r="A58" s="125">
        <v>21</v>
      </c>
      <c r="B58" s="126">
        <f>Prodiarias!E31/1000</f>
        <v>335.54314451612902</v>
      </c>
      <c r="C58" s="126">
        <f>Prodiarias!O31/1000</f>
        <v>7.0118735483870971</v>
      </c>
      <c r="D58" s="126" t="s">
        <v>65</v>
      </c>
      <c r="E58" s="126">
        <f>Prodiarias!AF31/1000</f>
        <v>146.84100000000001</v>
      </c>
      <c r="F58" s="126">
        <f>Prodiarias!AP31/1000</f>
        <v>153.58598193548386</v>
      </c>
      <c r="G58" s="126" t="s">
        <v>65</v>
      </c>
      <c r="H58" s="126" t="s">
        <v>65</v>
      </c>
      <c r="I58" s="126">
        <f>Prodiarias!BE31</f>
        <v>256.25649999999996</v>
      </c>
      <c r="J58" s="126">
        <f t="shared" si="24"/>
        <v>899.23849999999993</v>
      </c>
      <c r="K58" s="129">
        <f t="shared" si="25"/>
        <v>31.775491635999995</v>
      </c>
      <c r="L58" s="139">
        <f t="shared" si="26"/>
        <v>5655.3109264999994</v>
      </c>
      <c r="N58" s="125">
        <v>21</v>
      </c>
      <c r="O58" s="126">
        <f t="shared" si="27"/>
        <v>268.43451561290323</v>
      </c>
      <c r="P58" s="126">
        <f t="shared" si="20"/>
        <v>3.5059367741935485</v>
      </c>
      <c r="Q58" s="126" t="s">
        <v>65</v>
      </c>
      <c r="R58" s="126">
        <f t="shared" si="13"/>
        <v>46.577965200000001</v>
      </c>
      <c r="S58" s="126">
        <f t="shared" si="14"/>
        <v>122.86878554838709</v>
      </c>
      <c r="T58" s="126" t="s">
        <v>65</v>
      </c>
      <c r="U58" s="126" t="s">
        <v>65</v>
      </c>
      <c r="V58" s="126">
        <f t="shared" si="15"/>
        <v>89.689774999999983</v>
      </c>
      <c r="W58" s="126">
        <f t="shared" si="16"/>
        <v>531.07697813548384</v>
      </c>
      <c r="X58" s="129">
        <f t="shared" si="21"/>
        <v>18.766136099395457</v>
      </c>
      <c r="Y58" s="139">
        <f t="shared" si="28"/>
        <v>3339.9431154940576</v>
      </c>
    </row>
    <row r="59" spans="1:25" x14ac:dyDescent="0.2">
      <c r="A59" s="125">
        <v>22</v>
      </c>
      <c r="B59" s="126">
        <f>Prodiarias!E32/1000</f>
        <v>342.81573161290322</v>
      </c>
      <c r="C59" s="126">
        <f>Prodiarias!O32/1000</f>
        <v>6.6537651612903224</v>
      </c>
      <c r="D59" s="126" t="s">
        <v>65</v>
      </c>
      <c r="E59" s="126">
        <f>Prodiarias!AF32/1000</f>
        <v>162.559</v>
      </c>
      <c r="F59" s="126">
        <f>Prodiarias!AP32/1000</f>
        <v>149.61750322580647</v>
      </c>
      <c r="G59" s="126" t="s">
        <v>65</v>
      </c>
      <c r="H59" s="126" t="s">
        <v>65</v>
      </c>
      <c r="I59" s="126">
        <f>Prodiarias!BE32</f>
        <v>255.43579999999997</v>
      </c>
      <c r="J59" s="126">
        <f t="shared" si="24"/>
        <v>917.08179999999993</v>
      </c>
      <c r="K59" s="129">
        <f t="shared" si="25"/>
        <v>32.406002484799998</v>
      </c>
      <c r="L59" s="139">
        <f t="shared" si="26"/>
        <v>5767.5274401999995</v>
      </c>
      <c r="N59" s="125">
        <v>22</v>
      </c>
      <c r="O59" s="126">
        <f t="shared" si="27"/>
        <v>274.2525852903226</v>
      </c>
      <c r="P59" s="126">
        <f t="shared" si="20"/>
        <v>3.3268825806451612</v>
      </c>
      <c r="Q59" s="126" t="s">
        <v>65</v>
      </c>
      <c r="R59" s="126">
        <f t="shared" si="13"/>
        <v>51.5637148</v>
      </c>
      <c r="S59" s="126">
        <f t="shared" si="14"/>
        <v>119.69400258064519</v>
      </c>
      <c r="T59" s="126" t="s">
        <v>65</v>
      </c>
      <c r="U59" s="126" t="s">
        <v>65</v>
      </c>
      <c r="V59" s="126">
        <f t="shared" si="15"/>
        <v>89.402529999999985</v>
      </c>
      <c r="W59" s="126">
        <f t="shared" si="16"/>
        <v>538.23971525161289</v>
      </c>
      <c r="X59" s="129">
        <f t="shared" si="21"/>
        <v>19.019238578130992</v>
      </c>
      <c r="Y59" s="139">
        <f t="shared" si="28"/>
        <v>3384.9895692173932</v>
      </c>
    </row>
    <row r="60" spans="1:25" x14ac:dyDescent="0.2">
      <c r="A60" s="125">
        <v>23</v>
      </c>
      <c r="B60" s="126">
        <f>Prodiarias!E33/1000</f>
        <v>333.40679451612908</v>
      </c>
      <c r="C60" s="126">
        <f>Prodiarias!O33/1000</f>
        <v>6.9079664516129036</v>
      </c>
      <c r="D60" s="126" t="s">
        <v>65</v>
      </c>
      <c r="E60" s="126">
        <f>Prodiarias!AF33/1000</f>
        <v>161.43199999999999</v>
      </c>
      <c r="F60" s="126">
        <f>Prodiarias!AP33/1000</f>
        <v>155.46323903225809</v>
      </c>
      <c r="G60" s="126" t="s">
        <v>65</v>
      </c>
      <c r="H60" s="126" t="s">
        <v>65</v>
      </c>
      <c r="I60" s="126">
        <f>Prodiarias!BE33</f>
        <v>254.27549999999997</v>
      </c>
      <c r="J60" s="126">
        <f t="shared" si="24"/>
        <v>911.4855</v>
      </c>
      <c r="K60" s="129">
        <f t="shared" si="25"/>
        <v>32.208251627999999</v>
      </c>
      <c r="L60" s="139">
        <f t="shared" si="26"/>
        <v>5732.3323094999996</v>
      </c>
      <c r="N60" s="125">
        <v>23</v>
      </c>
      <c r="O60" s="126">
        <f t="shared" si="27"/>
        <v>266.72543561290325</v>
      </c>
      <c r="P60" s="126">
        <f t="shared" si="20"/>
        <v>3.4539832258064518</v>
      </c>
      <c r="Q60" s="126" t="s">
        <v>65</v>
      </c>
      <c r="R60" s="126">
        <f t="shared" si="13"/>
        <v>51.206230399999995</v>
      </c>
      <c r="S60" s="126">
        <f t="shared" si="14"/>
        <v>124.37059122580648</v>
      </c>
      <c r="T60" s="126" t="s">
        <v>65</v>
      </c>
      <c r="U60" s="126" t="s">
        <v>65</v>
      </c>
      <c r="V60" s="126">
        <f t="shared" si="15"/>
        <v>88.996424999999988</v>
      </c>
      <c r="W60" s="126">
        <f t="shared" si="16"/>
        <v>534.75266546451621</v>
      </c>
      <c r="X60" s="129">
        <f t="shared" si="21"/>
        <v>18.896020186854145</v>
      </c>
      <c r="Y60" s="139">
        <f t="shared" si="28"/>
        <v>3363.0595131063424</v>
      </c>
    </row>
    <row r="61" spans="1:25" x14ac:dyDescent="0.2">
      <c r="A61" s="125">
        <v>24</v>
      </c>
      <c r="B61" s="126">
        <f>Prodiarias!E34/1000</f>
        <v>337.68755516129033</v>
      </c>
      <c r="C61" s="126">
        <f>Prodiarias!O34/1000</f>
        <v>6.9422929032258063</v>
      </c>
      <c r="D61" s="126" t="s">
        <v>65</v>
      </c>
      <c r="E61" s="126">
        <f>Prodiarias!AF34/1000</f>
        <v>154.77699999999999</v>
      </c>
      <c r="F61" s="126">
        <f>Prodiarias!AP34/1000</f>
        <v>153.13215193548388</v>
      </c>
      <c r="G61" s="126" t="s">
        <v>65</v>
      </c>
      <c r="H61" s="126" t="s">
        <v>65</v>
      </c>
      <c r="I61" s="126">
        <f>Prodiarias!BE34</f>
        <v>252.97369999999998</v>
      </c>
      <c r="J61" s="126">
        <f t="shared" si="24"/>
        <v>905.5127</v>
      </c>
      <c r="K61" s="129">
        <f t="shared" si="25"/>
        <v>31.997196767199998</v>
      </c>
      <c r="L61" s="139">
        <f t="shared" si="26"/>
        <v>5694.7693702999995</v>
      </c>
      <c r="N61" s="125">
        <v>24</v>
      </c>
      <c r="O61" s="126">
        <f t="shared" si="27"/>
        <v>270.15004412903227</v>
      </c>
      <c r="P61" s="126">
        <f t="shared" si="20"/>
        <v>3.4711464516129031</v>
      </c>
      <c r="Q61" s="126" t="s">
        <v>65</v>
      </c>
      <c r="R61" s="126">
        <f t="shared" si="13"/>
        <v>49.095264399999991</v>
      </c>
      <c r="S61" s="126">
        <f t="shared" si="14"/>
        <v>122.5057215483871</v>
      </c>
      <c r="T61" s="126" t="s">
        <v>65</v>
      </c>
      <c r="U61" s="126" t="s">
        <v>65</v>
      </c>
      <c r="V61" s="126">
        <f t="shared" si="15"/>
        <v>88.540794999999989</v>
      </c>
      <c r="W61" s="126">
        <f t="shared" si="16"/>
        <v>533.76297152903226</v>
      </c>
      <c r="X61" s="129">
        <f t="shared" si="21"/>
        <v>18.861048361949884</v>
      </c>
      <c r="Y61" s="139">
        <f t="shared" si="28"/>
        <v>3356.8353279460839</v>
      </c>
    </row>
    <row r="62" spans="1:25" x14ac:dyDescent="0.2">
      <c r="A62" s="125">
        <v>25</v>
      </c>
      <c r="B62" s="126">
        <f>Prodiarias!E35/1000</f>
        <v>338.15961483870973</v>
      </c>
      <c r="C62" s="126">
        <f>Prodiarias!O35/1000</f>
        <v>6.1806167741935489</v>
      </c>
      <c r="D62" s="126" t="s">
        <v>65</v>
      </c>
      <c r="E62" s="126">
        <f>Prodiarias!AF35/1000</f>
        <v>156.751</v>
      </c>
      <c r="F62" s="126">
        <f>Prodiarias!AP35/1000</f>
        <v>154.6197683870968</v>
      </c>
      <c r="G62" s="126" t="s">
        <v>65</v>
      </c>
      <c r="H62" s="126" t="s">
        <v>65</v>
      </c>
      <c r="I62" s="126">
        <f>Prodiarias!BE35</f>
        <v>251.95490000000001</v>
      </c>
      <c r="J62" s="126">
        <f t="shared" si="24"/>
        <v>907.66589999999997</v>
      </c>
      <c r="K62" s="129">
        <f t="shared" si="25"/>
        <v>32.073282242399998</v>
      </c>
      <c r="L62" s="139">
        <f t="shared" si="26"/>
        <v>5708.3108450999998</v>
      </c>
      <c r="N62" s="125">
        <v>25</v>
      </c>
      <c r="O62" s="126">
        <f t="shared" si="27"/>
        <v>270.52769187096777</v>
      </c>
      <c r="P62" s="126">
        <f t="shared" si="20"/>
        <v>3.0903083870967745</v>
      </c>
      <c r="Q62" s="126" t="s">
        <v>65</v>
      </c>
      <c r="R62" s="126">
        <f t="shared" si="13"/>
        <v>49.721417199999998</v>
      </c>
      <c r="S62" s="126">
        <f t="shared" si="14"/>
        <v>123.69581470967745</v>
      </c>
      <c r="T62" s="126" t="s">
        <v>65</v>
      </c>
      <c r="U62" s="126" t="s">
        <v>65</v>
      </c>
      <c r="V62" s="126">
        <f t="shared" si="15"/>
        <v>88.184214999999995</v>
      </c>
      <c r="W62" s="126">
        <f t="shared" si="16"/>
        <v>535.21944716774203</v>
      </c>
      <c r="X62" s="129">
        <f t="shared" si="21"/>
        <v>18.91251438511933</v>
      </c>
      <c r="Y62" s="139">
        <f t="shared" si="28"/>
        <v>3365.9951032379299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15049.909078963268</v>
      </c>
      <c r="G90" s="151">
        <f t="shared" si="40"/>
        <v>5714.8671276000005</v>
      </c>
      <c r="H90" s="153">
        <f t="shared" si="41"/>
        <v>20764.776206563271</v>
      </c>
      <c r="I90" s="152">
        <f t="shared" si="42"/>
        <v>376502.38737217488</v>
      </c>
      <c r="J90" s="146">
        <f t="shared" si="43"/>
        <v>19815.915124851308</v>
      </c>
      <c r="Q90" s="126">
        <v>19</v>
      </c>
      <c r="R90" s="144">
        <f t="shared" si="44"/>
        <v>13677.916126900936</v>
      </c>
      <c r="S90" s="151">
        <f t="shared" si="45"/>
        <v>3381.4784576833545</v>
      </c>
      <c r="T90" s="153">
        <f t="shared" si="46"/>
        <v>17059.39458458429</v>
      </c>
      <c r="U90" s="152">
        <f t="shared" si="47"/>
        <v>316620.09267420787</v>
      </c>
      <c r="V90" s="146">
        <f t="shared" si="48"/>
        <v>16664.215403905677</v>
      </c>
    </row>
    <row r="91" spans="5:22" ht="14.15" customHeight="1" x14ac:dyDescent="0.2">
      <c r="E91" s="126">
        <v>20</v>
      </c>
      <c r="F91" s="144">
        <f t="shared" si="39"/>
        <v>15014.717812307203</v>
      </c>
      <c r="G91" s="151">
        <f t="shared" si="40"/>
        <v>5741.7632938999996</v>
      </c>
      <c r="H91" s="153">
        <f t="shared" si="41"/>
        <v>20756.481106207204</v>
      </c>
      <c r="I91" s="152">
        <f t="shared" si="42"/>
        <v>397258.86847838206</v>
      </c>
      <c r="J91" s="146">
        <f t="shared" si="43"/>
        <v>19862.943423919103</v>
      </c>
      <c r="Q91" s="126">
        <v>20</v>
      </c>
      <c r="R91" s="144">
        <f t="shared" si="44"/>
        <v>13647.94585792336</v>
      </c>
      <c r="S91" s="151">
        <f t="shared" si="45"/>
        <v>3379.0328915410378</v>
      </c>
      <c r="T91" s="153">
        <f t="shared" si="46"/>
        <v>17026.978749464397</v>
      </c>
      <c r="U91" s="152">
        <f t="shared" si="47"/>
        <v>333647.07142367226</v>
      </c>
      <c r="V91" s="146">
        <f t="shared" si="48"/>
        <v>16682.353571183612</v>
      </c>
    </row>
    <row r="92" spans="5:22" ht="14.15" customHeight="1" x14ac:dyDescent="0.2">
      <c r="E92" s="126">
        <v>21</v>
      </c>
      <c r="F92" s="144">
        <f>K23</f>
        <v>15148.257753410717</v>
      </c>
      <c r="G92" s="151">
        <f t="shared" si="40"/>
        <v>5655.3109264999994</v>
      </c>
      <c r="H92" s="153">
        <f t="shared" si="41"/>
        <v>20803.568679910717</v>
      </c>
      <c r="I92" s="152">
        <f t="shared" si="42"/>
        <v>418062.4371582928</v>
      </c>
      <c r="J92" s="146">
        <f t="shared" si="43"/>
        <v>19907.735102775849</v>
      </c>
      <c r="Q92" s="126">
        <v>21</v>
      </c>
      <c r="R92" s="144">
        <f t="shared" si="44"/>
        <v>13759.843191502627</v>
      </c>
      <c r="S92" s="151">
        <f t="shared" si="45"/>
        <v>3339.9431154940576</v>
      </c>
      <c r="T92" s="153">
        <f t="shared" si="46"/>
        <v>17099.786306996684</v>
      </c>
      <c r="U92" s="152">
        <f t="shared" si="47"/>
        <v>350746.85773066897</v>
      </c>
      <c r="V92" s="146">
        <f t="shared" si="48"/>
        <v>16702.231320508046</v>
      </c>
    </row>
    <row r="93" spans="5:22" ht="14.15" customHeight="1" x14ac:dyDescent="0.2">
      <c r="E93" s="126">
        <v>22</v>
      </c>
      <c r="F93" s="144">
        <f t="shared" si="39"/>
        <v>14929.693342661789</v>
      </c>
      <c r="G93" s="151">
        <f t="shared" si="40"/>
        <v>5767.5274401999995</v>
      </c>
      <c r="H93" s="153">
        <f t="shared" si="41"/>
        <v>20697.22078286179</v>
      </c>
      <c r="I93" s="152">
        <f t="shared" si="42"/>
        <v>438759.65794115461</v>
      </c>
      <c r="J93" s="146">
        <f t="shared" si="43"/>
        <v>19943.620815507027</v>
      </c>
      <c r="Q93" s="126">
        <v>22</v>
      </c>
      <c r="R93" s="144">
        <f t="shared" si="44"/>
        <v>13575.842754396563</v>
      </c>
      <c r="S93" s="151">
        <f t="shared" si="45"/>
        <v>3384.9895692173932</v>
      </c>
      <c r="T93" s="153">
        <f t="shared" si="46"/>
        <v>16960.832323613955</v>
      </c>
      <c r="U93" s="152">
        <f t="shared" si="47"/>
        <v>367707.6900542829</v>
      </c>
      <c r="V93" s="146">
        <f t="shared" si="48"/>
        <v>16713.985911558313</v>
      </c>
    </row>
    <row r="94" spans="5:22" ht="14.15" customHeight="1" x14ac:dyDescent="0.2">
      <c r="E94" s="126">
        <v>23</v>
      </c>
      <c r="F94" s="144">
        <f t="shared" si="39"/>
        <v>14809.742996024805</v>
      </c>
      <c r="G94" s="151">
        <f t="shared" si="40"/>
        <v>5732.3323094999996</v>
      </c>
      <c r="H94" s="153">
        <f t="shared" si="41"/>
        <v>20542.075305524806</v>
      </c>
      <c r="I94" s="152">
        <f t="shared" si="42"/>
        <v>459301.73324667942</v>
      </c>
      <c r="J94" s="146">
        <f t="shared" si="43"/>
        <v>19969.640575942583</v>
      </c>
      <c r="Q94" s="126">
        <v>23</v>
      </c>
      <c r="R94" s="144">
        <f t="shared" si="44"/>
        <v>13480.456075051678</v>
      </c>
      <c r="S94" s="151">
        <f t="shared" si="45"/>
        <v>3363.0595131063424</v>
      </c>
      <c r="T94" s="153">
        <f t="shared" si="46"/>
        <v>16843.515588158021</v>
      </c>
      <c r="U94" s="152">
        <f t="shared" si="47"/>
        <v>384551.20564244094</v>
      </c>
      <c r="V94" s="146">
        <f t="shared" si="48"/>
        <v>16719.617636627867</v>
      </c>
    </row>
    <row r="95" spans="5:22" ht="14.15" customHeight="1" x14ac:dyDescent="0.2">
      <c r="E95" s="126">
        <v>24</v>
      </c>
      <c r="F95" s="144">
        <f t="shared" si="39"/>
        <v>14691.575364541264</v>
      </c>
      <c r="G95" s="151">
        <f t="shared" si="40"/>
        <v>5694.7693702999995</v>
      </c>
      <c r="H95" s="153">
        <f t="shared" si="41"/>
        <v>20386.344734841263</v>
      </c>
      <c r="I95" s="152">
        <f t="shared" si="42"/>
        <v>479688.07798152068</v>
      </c>
      <c r="J95" s="146">
        <f t="shared" si="43"/>
        <v>19987.003249230027</v>
      </c>
      <c r="Q95" s="126">
        <v>24</v>
      </c>
      <c r="R95" s="144">
        <f t="shared" si="44"/>
        <v>13371.753475032596</v>
      </c>
      <c r="S95" s="151">
        <f t="shared" si="45"/>
        <v>3356.8353279460839</v>
      </c>
      <c r="T95" s="153">
        <f t="shared" si="46"/>
        <v>16728.58880297868</v>
      </c>
      <c r="U95" s="152">
        <f t="shared" si="47"/>
        <v>401279.79444541963</v>
      </c>
      <c r="V95" s="146">
        <f t="shared" si="48"/>
        <v>16719.991435225817</v>
      </c>
    </row>
    <row r="96" spans="5:22" ht="14.15" customHeight="1" x14ac:dyDescent="0.2">
      <c r="E96" s="126">
        <v>25</v>
      </c>
      <c r="F96" s="144">
        <f t="shared" si="39"/>
        <v>14768.320239847353</v>
      </c>
      <c r="G96" s="151">
        <f t="shared" si="40"/>
        <v>5708.3108450999998</v>
      </c>
      <c r="H96" s="153">
        <f t="shared" si="41"/>
        <v>20476.631084947352</v>
      </c>
      <c r="I96" s="152">
        <f t="shared" si="42"/>
        <v>500164.70906646806</v>
      </c>
      <c r="J96" s="146">
        <f t="shared" si="43"/>
        <v>20006.588362658724</v>
      </c>
      <c r="Q96" s="126">
        <v>25</v>
      </c>
      <c r="R96" s="144">
        <f t="shared" si="44"/>
        <v>13405.003931105106</v>
      </c>
      <c r="S96" s="151">
        <f t="shared" si="45"/>
        <v>3365.9951032379299</v>
      </c>
      <c r="T96" s="153">
        <f t="shared" si="46"/>
        <v>16770.999034343036</v>
      </c>
      <c r="U96" s="152">
        <f t="shared" si="47"/>
        <v>418050.79347976268</v>
      </c>
      <c r="V96" s="146">
        <f t="shared" si="48"/>
        <v>16722.031739190508</v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500164.70906646806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418050.79347976268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500164.70906646806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418050.79347976268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500164.70906646806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418050.79347976268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500164.70906646806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418050.79347976268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500164.70906646806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418050.79347976268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500164.70906646806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418050.79347976268</v>
      </c>
      <c r="V102" s="146" t="str">
        <f t="shared" si="48"/>
        <v/>
      </c>
    </row>
    <row r="103" spans="5:22" x14ac:dyDescent="0.2">
      <c r="F103" s="273">
        <f>AVERAGE(F72:F99)</f>
        <v>13298.34862207028</v>
      </c>
      <c r="G103" s="273">
        <f>AVERAGE(G72:G99)</f>
        <v>4564.6767017321426</v>
      </c>
      <c r="H103" s="273">
        <f>AVERAGE(H72:H99)</f>
        <v>17863.025323802431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5" activePane="bottomRight" state="frozen"/>
      <selection pane="topRight" activeCell="E1" sqref="E1"/>
      <selection pane="bottomLeft" activeCell="A9" sqref="A9"/>
      <selection pane="bottomRight" activeCell="H33" sqref="H33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>
        <v>62.06</v>
      </c>
      <c r="F27" s="247">
        <v>9.3580000000000005</v>
      </c>
      <c r="G27" s="246">
        <v>4691.45</v>
      </c>
      <c r="H27" s="236">
        <v>2464.39</v>
      </c>
    </row>
    <row r="28" spans="3:13" ht="15.5" x14ac:dyDescent="0.35">
      <c r="C28" s="14" t="s">
        <v>114</v>
      </c>
      <c r="D28" s="225">
        <f t="shared" si="0"/>
        <v>44397</v>
      </c>
      <c r="E28" s="233">
        <v>61.95</v>
      </c>
      <c r="F28" s="247">
        <v>9.1869999999999994</v>
      </c>
      <c r="G28" s="246">
        <v>4689.6400000000003</v>
      </c>
      <c r="H28" s="236">
        <v>2464.4</v>
      </c>
    </row>
    <row r="29" spans="3:13" ht="15.5" x14ac:dyDescent="0.35">
      <c r="C29" s="14" t="s">
        <v>115</v>
      </c>
      <c r="D29" s="225">
        <f t="shared" si="0"/>
        <v>44398</v>
      </c>
      <c r="E29" s="233">
        <v>51.6</v>
      </c>
      <c r="F29" s="247">
        <v>9.0549999999999997</v>
      </c>
      <c r="G29" s="246">
        <v>4686.8999999999996</v>
      </c>
      <c r="H29" s="236">
        <v>2461.04</v>
      </c>
    </row>
    <row r="30" spans="3:13" ht="15.5" x14ac:dyDescent="0.35">
      <c r="C30" s="14" t="s">
        <v>116</v>
      </c>
      <c r="D30" s="225">
        <f t="shared" si="0"/>
        <v>44399</v>
      </c>
      <c r="E30" s="252">
        <v>60</v>
      </c>
      <c r="F30" s="247">
        <v>9.0259999999999998</v>
      </c>
      <c r="G30" s="246">
        <v>4676.2299999999996</v>
      </c>
      <c r="H30" s="236">
        <v>2450.46</v>
      </c>
    </row>
    <row r="31" spans="3:13" ht="15.5" x14ac:dyDescent="0.35">
      <c r="C31" s="14" t="s">
        <v>110</v>
      </c>
      <c r="D31" s="225">
        <f t="shared" si="0"/>
        <v>44400</v>
      </c>
      <c r="E31" s="233">
        <v>64.05</v>
      </c>
      <c r="F31" s="247">
        <v>8.9849999999999994</v>
      </c>
      <c r="G31" s="246">
        <v>4666.49</v>
      </c>
      <c r="H31" s="236">
        <v>2463.38</v>
      </c>
    </row>
    <row r="32" spans="3:13" ht="15.5" x14ac:dyDescent="0.35">
      <c r="C32" s="14" t="s">
        <v>111</v>
      </c>
      <c r="D32" s="225">
        <f t="shared" si="0"/>
        <v>44401</v>
      </c>
      <c r="E32" s="233">
        <v>68.47</v>
      </c>
      <c r="F32" s="247">
        <v>8.9390000000000001</v>
      </c>
      <c r="G32" s="246">
        <v>4609.74</v>
      </c>
      <c r="H32" s="236">
        <v>2465.42</v>
      </c>
    </row>
    <row r="33" spans="3:8" ht="15.5" x14ac:dyDescent="0.35">
      <c r="C33" s="14" t="s">
        <v>112</v>
      </c>
      <c r="D33" s="225">
        <f t="shared" si="0"/>
        <v>44402</v>
      </c>
      <c r="E33" s="233">
        <v>72.900000000000006</v>
      </c>
      <c r="F33" s="247">
        <v>8.9030000000000005</v>
      </c>
      <c r="G33" s="246">
        <v>4496.33</v>
      </c>
      <c r="H33" s="236">
        <v>2464.2199999999998</v>
      </c>
    </row>
    <row r="34" spans="3:8" ht="15.5" x14ac:dyDescent="0.35">
      <c r="C34" s="14" t="s">
        <v>113</v>
      </c>
      <c r="D34" s="225">
        <f t="shared" si="0"/>
        <v>44403</v>
      </c>
      <c r="E34" s="233"/>
      <c r="F34" s="247"/>
      <c r="G34" s="246"/>
      <c r="H34" s="236"/>
    </row>
    <row r="35" spans="3:8" ht="15.5" x14ac:dyDescent="0.35">
      <c r="C35" s="14" t="s">
        <v>114</v>
      </c>
      <c r="D35" s="225">
        <f t="shared" si="0"/>
        <v>44404</v>
      </c>
      <c r="E35" s="233"/>
      <c r="F35" s="247"/>
      <c r="G35" s="246"/>
      <c r="H35" s="236"/>
    </row>
    <row r="36" spans="3:8" ht="15.5" x14ac:dyDescent="0.35">
      <c r="C36" s="14" t="s">
        <v>115</v>
      </c>
      <c r="D36" s="225">
        <f t="shared" si="0"/>
        <v>44405</v>
      </c>
      <c r="E36" s="233"/>
      <c r="F36" s="247"/>
      <c r="G36" s="246"/>
      <c r="H36" s="236"/>
    </row>
    <row r="37" spans="3:8" ht="15.5" x14ac:dyDescent="0.35">
      <c r="C37" s="14" t="s">
        <v>116</v>
      </c>
      <c r="D37" s="225">
        <f t="shared" si="0"/>
        <v>44406</v>
      </c>
      <c r="E37" s="233"/>
      <c r="F37" s="247"/>
      <c r="G37" s="246"/>
      <c r="H37" s="236"/>
    </row>
    <row r="38" spans="3:8" ht="15.5" x14ac:dyDescent="0.35">
      <c r="C38" s="14" t="s">
        <v>110</v>
      </c>
      <c r="D38" s="225">
        <f t="shared" si="0"/>
        <v>44407</v>
      </c>
      <c r="E38" s="238"/>
      <c r="F38" s="247"/>
      <c r="G38" s="246"/>
      <c r="H38" s="236"/>
    </row>
    <row r="39" spans="3:8" ht="15.5" x14ac:dyDescent="0.35">
      <c r="C39" s="14" t="s">
        <v>111</v>
      </c>
      <c r="D39" s="225">
        <f t="shared" si="0"/>
        <v>44408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2021-07-26T20:31:47Z</dcterms:modified>
</cp:coreProperties>
</file>