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587" documentId="8_{D66C18B1-F0BB-4C7A-8446-A636F7E10DBC}" xr6:coauthVersionLast="47" xr6:coauthVersionMax="47" xr10:uidLastSave="{9F24C664-5A59-4442-91DE-1FE4890413A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40" i="1" l="1"/>
  <c r="X41" i="1" s="1"/>
  <c r="W41" i="1" s="1"/>
  <c r="W40" i="1"/>
  <c r="X39" i="1"/>
  <c r="W39" i="1"/>
  <c r="AI41" i="1"/>
  <c r="AI40" i="1"/>
  <c r="AK39" i="1"/>
  <c r="AJ39" i="1"/>
  <c r="AI39" i="1"/>
  <c r="AH39" i="1"/>
  <c r="AH40" i="1" s="1"/>
  <c r="AG39" i="1"/>
  <c r="C41" i="1"/>
  <c r="D40" i="1"/>
  <c r="D41" i="1" s="1"/>
  <c r="C40" i="1"/>
  <c r="D39" i="1"/>
  <c r="C39" i="1"/>
  <c r="AN41" i="1"/>
  <c r="AO40" i="1"/>
  <c r="AO41" i="1" s="1"/>
  <c r="AN40" i="1"/>
  <c r="AO39" i="1"/>
  <c r="AN39" i="1"/>
  <c r="AE40" i="1"/>
  <c r="AE41" i="1" s="1"/>
  <c r="AD41" i="1" s="1"/>
  <c r="AD40" i="1"/>
  <c r="AE39" i="1"/>
  <c r="AD39" i="1"/>
  <c r="G41" i="1"/>
  <c r="F41" i="1"/>
  <c r="G39" i="1"/>
  <c r="F39" i="1" s="1"/>
  <c r="G40" i="1"/>
  <c r="AK40" i="1" l="1"/>
  <c r="AG40" i="1"/>
  <c r="AJ40" i="1" s="1"/>
  <c r="AH41" i="1"/>
  <c r="F40" i="1"/>
  <c r="L41" i="1"/>
  <c r="L40" i="1"/>
  <c r="N39" i="1"/>
  <c r="M39" i="1"/>
  <c r="L39" i="1"/>
  <c r="K39" i="1"/>
  <c r="K40" i="1" s="1"/>
  <c r="J39" i="1"/>
  <c r="R41" i="1"/>
  <c r="R40" i="1"/>
  <c r="T39" i="1"/>
  <c r="S39" i="1"/>
  <c r="R39" i="1"/>
  <c r="Q39" i="1"/>
  <c r="Q40" i="1" s="1"/>
  <c r="P39" i="1"/>
  <c r="BE41" i="1"/>
  <c r="BB41" i="1"/>
  <c r="AX41" i="1"/>
  <c r="AT41" i="1"/>
  <c r="BE40" i="1"/>
  <c r="BB40" i="1"/>
  <c r="AX40" i="1"/>
  <c r="AT40" i="1"/>
  <c r="AR40" i="1"/>
  <c r="AR41" i="1" s="1"/>
  <c r="AQ41" i="1" s="1"/>
  <c r="BE39" i="1"/>
  <c r="BG39" i="1" s="1"/>
  <c r="BB39" i="1"/>
  <c r="AX39" i="1"/>
  <c r="AZ39" i="1" s="1"/>
  <c r="AV39" i="1"/>
  <c r="AT39" i="1"/>
  <c r="AU39" i="1" s="1"/>
  <c r="AR39" i="1"/>
  <c r="AQ39" i="1"/>
  <c r="AK41" i="1" l="1"/>
  <c r="AG41" i="1"/>
  <c r="AJ41" i="1" s="1"/>
  <c r="BG40" i="1"/>
  <c r="BG41" i="1" s="1"/>
  <c r="BF41" i="1" s="1"/>
  <c r="AY39" i="1"/>
  <c r="AZ40" i="1"/>
  <c r="AZ41" i="1" s="1"/>
  <c r="AY41" i="1" s="1"/>
  <c r="N40" i="1"/>
  <c r="J40" i="1"/>
  <c r="M40" i="1" s="1"/>
  <c r="K41" i="1"/>
  <c r="T40" i="1"/>
  <c r="P40" i="1"/>
  <c r="S40" i="1" s="1"/>
  <c r="Q41" i="1"/>
  <c r="BF40" i="1"/>
  <c r="BD39" i="1"/>
  <c r="BD40" i="1" s="1"/>
  <c r="BC40" i="1" s="1"/>
  <c r="AQ40" i="1"/>
  <c r="AV40" i="1"/>
  <c r="AV41" i="1" s="1"/>
  <c r="AU41" i="1" s="1"/>
  <c r="BF39" i="1"/>
  <c r="AY40" i="1"/>
  <c r="N41" i="1" l="1"/>
  <c r="J41" i="1"/>
  <c r="M41" i="1" s="1"/>
  <c r="T41" i="1"/>
  <c r="P41" i="1"/>
  <c r="S41" i="1" s="1"/>
  <c r="AU40" i="1"/>
  <c r="BD41" i="1"/>
  <c r="BC41" i="1" s="1"/>
  <c r="BC39" i="1"/>
  <c r="X38" i="1" l="1"/>
  <c r="W38" i="1" s="1"/>
  <c r="AO38" i="1" l="1"/>
  <c r="AN38" i="1" s="1"/>
  <c r="D38" i="1"/>
  <c r="C38" i="1" s="1"/>
  <c r="AD38" i="1"/>
  <c r="AE38" i="1"/>
  <c r="G38" i="1"/>
  <c r="F38" i="1" s="1"/>
  <c r="AT38" i="1"/>
  <c r="AX38" i="1"/>
  <c r="BB38" i="1"/>
  <c r="BE38" i="1"/>
  <c r="R38" i="1"/>
  <c r="L38" i="1"/>
  <c r="AI38" i="1" l="1"/>
  <c r="L37" i="1" l="1"/>
  <c r="R37" i="1"/>
  <c r="AT37" i="1" l="1"/>
  <c r="AX37" i="1"/>
  <c r="BB37" i="1"/>
  <c r="BE37" i="1"/>
  <c r="AI37" i="1" l="1"/>
  <c r="L36" i="1" l="1"/>
  <c r="R36" i="1"/>
  <c r="AT36" i="1"/>
  <c r="AX36" i="1"/>
  <c r="BB36" i="1"/>
  <c r="BE36" i="1"/>
  <c r="AI36" i="1" l="1"/>
  <c r="L35" i="1" l="1"/>
  <c r="R35" i="1"/>
  <c r="AT35" i="1"/>
  <c r="AX35" i="1"/>
  <c r="BB35" i="1"/>
  <c r="BE35" i="1"/>
  <c r="AI35" i="1" l="1"/>
  <c r="L32" i="1" l="1"/>
  <c r="L33" i="1"/>
  <c r="L34" i="1"/>
  <c r="R32" i="1"/>
  <c r="R33" i="1"/>
  <c r="R34" i="1"/>
  <c r="AT32" i="1"/>
  <c r="AX32" i="1"/>
  <c r="BB32" i="1"/>
  <c r="BE32" i="1"/>
  <c r="AT33" i="1"/>
  <c r="AX33" i="1"/>
  <c r="BB33" i="1"/>
  <c r="BE33" i="1"/>
  <c r="AT34" i="1"/>
  <c r="AX34" i="1"/>
  <c r="BB34" i="1"/>
  <c r="BE34" i="1"/>
  <c r="AI32" i="1" l="1"/>
  <c r="AI33" i="1"/>
  <c r="AI34" i="1"/>
  <c r="AI31" i="1" l="1"/>
  <c r="L31" i="1"/>
  <c r="R31" i="1"/>
  <c r="AT31" i="1"/>
  <c r="AX31" i="1"/>
  <c r="BB31" i="1"/>
  <c r="BE31" i="1"/>
  <c r="AI30" i="1" l="1"/>
  <c r="R30" i="1"/>
  <c r="L30" i="1"/>
  <c r="AT30" i="1"/>
  <c r="AX30" i="1"/>
  <c r="BB30" i="1"/>
  <c r="BE30" i="1"/>
  <c r="L29" i="1" l="1"/>
  <c r="R29" i="1"/>
  <c r="AT29" i="1"/>
  <c r="AX29" i="1"/>
  <c r="BB29" i="1"/>
  <c r="BE29" i="1"/>
  <c r="AI29" i="1" l="1"/>
  <c r="AT28" i="1" l="1"/>
  <c r="AX28" i="1"/>
  <c r="BB28" i="1"/>
  <c r="BE28" i="1"/>
  <c r="AI28" i="1"/>
  <c r="R28" i="1"/>
  <c r="L28" i="1"/>
  <c r="AT25" i="1" l="1"/>
  <c r="AX25" i="1"/>
  <c r="BB25" i="1"/>
  <c r="BE25" i="1"/>
  <c r="AT26" i="1"/>
  <c r="AX26" i="1"/>
  <c r="BB26" i="1"/>
  <c r="BE26" i="1"/>
  <c r="AT27" i="1"/>
  <c r="AX27" i="1"/>
  <c r="BB27" i="1"/>
  <c r="BE27" i="1"/>
  <c r="AI25" i="1"/>
  <c r="AI26" i="1"/>
  <c r="AI27" i="1"/>
  <c r="R25" i="1"/>
  <c r="R26" i="1"/>
  <c r="R27" i="1"/>
  <c r="L25" i="1"/>
  <c r="L26" i="1"/>
  <c r="L27" i="1"/>
  <c r="L24" i="1" l="1"/>
  <c r="R24" i="1"/>
  <c r="AT24" i="1"/>
  <c r="AX24" i="1"/>
  <c r="BB24" i="1"/>
  <c r="BE24" i="1"/>
  <c r="AI24" i="1" l="1"/>
  <c r="AI23" i="1" l="1"/>
  <c r="L23" i="1"/>
  <c r="R23" i="1"/>
  <c r="AT23" i="1"/>
  <c r="AX23" i="1"/>
  <c r="BB23" i="1"/>
  <c r="BE23" i="1"/>
  <c r="R22" i="1" l="1"/>
  <c r="L22" i="1"/>
  <c r="AT22" i="1"/>
  <c r="AX22" i="1"/>
  <c r="BB22" i="1"/>
  <c r="BE22" i="1"/>
  <c r="AI22" i="1" l="1"/>
  <c r="L17" i="1" l="1"/>
  <c r="L18" i="1"/>
  <c r="L19" i="1"/>
  <c r="L20" i="1"/>
  <c r="L21" i="1"/>
  <c r="R17" i="1"/>
  <c r="R18" i="1"/>
  <c r="R19" i="1"/>
  <c r="R20" i="1"/>
  <c r="R21" i="1"/>
  <c r="AT17" i="1" l="1"/>
  <c r="AX17" i="1"/>
  <c r="BB17" i="1"/>
  <c r="BE17" i="1"/>
  <c r="AT18" i="1"/>
  <c r="AX18" i="1"/>
  <c r="BB18" i="1"/>
  <c r="BE18" i="1"/>
  <c r="AT19" i="1"/>
  <c r="AX19" i="1"/>
  <c r="BB19" i="1"/>
  <c r="BE19" i="1"/>
  <c r="AT20" i="1"/>
  <c r="AX20" i="1"/>
  <c r="BB20" i="1"/>
  <c r="BE20" i="1"/>
  <c r="AT21" i="1"/>
  <c r="AX21" i="1"/>
  <c r="BB21" i="1"/>
  <c r="BE21" i="1"/>
  <c r="AI17" i="1"/>
  <c r="AI18" i="1"/>
  <c r="AI19" i="1"/>
  <c r="AI20" i="1"/>
  <c r="AI21" i="1"/>
  <c r="L16" i="1" l="1"/>
  <c r="R16" i="1"/>
  <c r="AT16" i="1"/>
  <c r="AX16" i="1"/>
  <c r="BB16" i="1"/>
  <c r="BE16" i="1"/>
  <c r="AI16" i="1" l="1"/>
  <c r="L15" i="1"/>
  <c r="R15" i="1"/>
  <c r="AT15" i="1"/>
  <c r="AX15" i="1"/>
  <c r="BB15" i="1"/>
  <c r="BE15" i="1"/>
  <c r="AI15" i="1" l="1"/>
  <c r="AI14" i="1" l="1"/>
  <c r="L14" i="1"/>
  <c r="R14" i="1"/>
  <c r="AT14" i="1"/>
  <c r="AX14" i="1"/>
  <c r="BB14" i="1"/>
  <c r="BE14" i="1"/>
  <c r="AT13" i="1" l="1"/>
  <c r="AX13" i="1"/>
  <c r="BB13" i="1"/>
  <c r="BE13" i="1"/>
  <c r="L13" i="1" l="1"/>
  <c r="R13" i="1"/>
  <c r="AI13" i="1"/>
  <c r="F41" i="13" l="1"/>
  <c r="G41" i="13"/>
  <c r="H41" i="13"/>
  <c r="E41" i="13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K14" i="1" s="1"/>
  <c r="N11" i="1"/>
  <c r="K15" i="1" l="1"/>
  <c r="J14" i="1"/>
  <c r="M14" i="1" s="1"/>
  <c r="N14" i="1"/>
  <c r="N13" i="1"/>
  <c r="J13" i="1"/>
  <c r="M13" i="1" s="1"/>
  <c r="N12" i="1"/>
  <c r="J12" i="1"/>
  <c r="M12" i="1" s="1"/>
  <c r="R12" i="1"/>
  <c r="AT12" i="1"/>
  <c r="AX12" i="1"/>
  <c r="BB12" i="1"/>
  <c r="BE12" i="1"/>
  <c r="K16" i="1" l="1"/>
  <c r="J15" i="1"/>
  <c r="M15" i="1" s="1"/>
  <c r="N15" i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K17" i="1" l="1"/>
  <c r="J16" i="1"/>
  <c r="M16" i="1" s="1"/>
  <c r="N16" i="1"/>
  <c r="Q11" i="1"/>
  <c r="Q12" i="1" s="1"/>
  <c r="Q13" i="1" s="1"/>
  <c r="Q14" i="1" s="1"/>
  <c r="R11" i="1"/>
  <c r="X11" i="1"/>
  <c r="X12" i="1" s="1"/>
  <c r="X13" i="1" s="1"/>
  <c r="AB11" i="1"/>
  <c r="AE11" i="1"/>
  <c r="AE12" i="1" s="1"/>
  <c r="AE13" i="1" s="1"/>
  <c r="AH11" i="1"/>
  <c r="AK11" i="1" s="1"/>
  <c r="W13" i="1" l="1"/>
  <c r="X14" i="1"/>
  <c r="AD13" i="1"/>
  <c r="AE14" i="1"/>
  <c r="P14" i="1"/>
  <c r="S14" i="1" s="1"/>
  <c r="Q15" i="1"/>
  <c r="T14" i="1"/>
  <c r="J17" i="1"/>
  <c r="M17" i="1" s="1"/>
  <c r="N17" i="1"/>
  <c r="K18" i="1"/>
  <c r="T13" i="1"/>
  <c r="P13" i="1"/>
  <c r="S13" i="1" s="1"/>
  <c r="W12" i="1"/>
  <c r="AD12" i="1"/>
  <c r="W11" i="1"/>
  <c r="AG11" i="1"/>
  <c r="AJ11" i="1" s="1"/>
  <c r="AH12" i="1"/>
  <c r="AH13" i="1" s="1"/>
  <c r="AD11" i="1"/>
  <c r="T11" i="1"/>
  <c r="P11" i="1"/>
  <c r="S11" i="1" s="1"/>
  <c r="J18" i="1" l="1"/>
  <c r="M18" i="1" s="1"/>
  <c r="K19" i="1"/>
  <c r="N18" i="1"/>
  <c r="P15" i="1"/>
  <c r="S15" i="1" s="1"/>
  <c r="Q16" i="1"/>
  <c r="T15" i="1"/>
  <c r="W14" i="1"/>
  <c r="X15" i="1"/>
  <c r="AE15" i="1"/>
  <c r="AD14" i="1"/>
  <c r="AH14" i="1"/>
  <c r="AK13" i="1"/>
  <c r="AG13" i="1"/>
  <c r="AJ13" i="1" s="1"/>
  <c r="AK12" i="1"/>
  <c r="P12" i="1"/>
  <c r="S12" i="1" s="1"/>
  <c r="T12" i="1"/>
  <c r="AG12" i="1"/>
  <c r="AJ12" i="1" s="1"/>
  <c r="K20" i="1" l="1"/>
  <c r="N19" i="1"/>
  <c r="J19" i="1"/>
  <c r="M19" i="1" s="1"/>
  <c r="AE16" i="1"/>
  <c r="AD15" i="1"/>
  <c r="P16" i="1"/>
  <c r="S16" i="1" s="1"/>
  <c r="Q17" i="1"/>
  <c r="T16" i="1"/>
  <c r="W15" i="1"/>
  <c r="X16" i="1"/>
  <c r="AG14" i="1"/>
  <c r="AJ14" i="1" s="1"/>
  <c r="AH15" i="1"/>
  <c r="AK14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D16" i="1" l="1"/>
  <c r="AE17" i="1"/>
  <c r="Q18" i="1"/>
  <c r="P17" i="1"/>
  <c r="S17" i="1" s="1"/>
  <c r="T17" i="1"/>
  <c r="AG15" i="1"/>
  <c r="AJ15" i="1" s="1"/>
  <c r="AH16" i="1"/>
  <c r="AK15" i="1"/>
  <c r="W16" i="1"/>
  <c r="X17" i="1"/>
  <c r="J20" i="1"/>
  <c r="M20" i="1" s="1"/>
  <c r="N20" i="1"/>
  <c r="K21" i="1"/>
  <c r="AX11" i="1"/>
  <c r="AT11" i="1"/>
  <c r="T18" i="1" l="1"/>
  <c r="Q19" i="1"/>
  <c r="P18" i="1"/>
  <c r="S18" i="1" s="1"/>
  <c r="AH17" i="1"/>
  <c r="AK16" i="1"/>
  <c r="AG16" i="1"/>
  <c r="AJ16" i="1" s="1"/>
  <c r="AE18" i="1"/>
  <c r="AD17" i="1"/>
  <c r="X18" i="1"/>
  <c r="W17" i="1"/>
  <c r="K22" i="1"/>
  <c r="J21" i="1"/>
  <c r="M21" i="1" s="1"/>
  <c r="N21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T19" i="1" l="1"/>
  <c r="Q20" i="1"/>
  <c r="P19" i="1"/>
  <c r="S19" i="1" s="1"/>
  <c r="X19" i="1"/>
  <c r="W18" i="1"/>
  <c r="AK17" i="1"/>
  <c r="AG17" i="1"/>
  <c r="AJ17" i="1" s="1"/>
  <c r="AH18" i="1"/>
  <c r="J22" i="1"/>
  <c r="M22" i="1" s="1"/>
  <c r="K23" i="1"/>
  <c r="N22" i="1"/>
  <c r="AE19" i="1"/>
  <c r="AD18" i="1"/>
  <c r="I7" i="1"/>
  <c r="AE20" i="1" l="1"/>
  <c r="AD19" i="1"/>
  <c r="AK18" i="1"/>
  <c r="AH19" i="1"/>
  <c r="AG18" i="1"/>
  <c r="AJ18" i="1" s="1"/>
  <c r="X20" i="1"/>
  <c r="W19" i="1"/>
  <c r="J23" i="1"/>
  <c r="M23" i="1" s="1"/>
  <c r="K24" i="1"/>
  <c r="N23" i="1"/>
  <c r="Q21" i="1"/>
  <c r="P20" i="1"/>
  <c r="S20" i="1" s="1"/>
  <c r="T20" i="1"/>
  <c r="BB11" i="1"/>
  <c r="T21" i="1" l="1"/>
  <c r="Q22" i="1"/>
  <c r="P21" i="1"/>
  <c r="S21" i="1" s="1"/>
  <c r="X21" i="1"/>
  <c r="W20" i="1"/>
  <c r="AK19" i="1"/>
  <c r="AH20" i="1"/>
  <c r="AG19" i="1"/>
  <c r="AJ19" i="1" s="1"/>
  <c r="K25" i="1"/>
  <c r="J24" i="1"/>
  <c r="M24" i="1" s="1"/>
  <c r="N24" i="1"/>
  <c r="AE21" i="1"/>
  <c r="AD20" i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T22" i="1" l="1"/>
  <c r="Q23" i="1"/>
  <c r="P22" i="1"/>
  <c r="S22" i="1" s="1"/>
  <c r="K26" i="1"/>
  <c r="J25" i="1"/>
  <c r="M25" i="1" s="1"/>
  <c r="N25" i="1"/>
  <c r="AE22" i="1"/>
  <c r="AD21" i="1"/>
  <c r="W21" i="1"/>
  <c r="X22" i="1"/>
  <c r="AH21" i="1"/>
  <c r="AK20" i="1"/>
  <c r="AG20" i="1"/>
  <c r="AJ20" i="1" s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N26" i="1" l="1"/>
  <c r="K27" i="1"/>
  <c r="J26" i="1"/>
  <c r="M26" i="1" s="1"/>
  <c r="AH22" i="1"/>
  <c r="AK21" i="1"/>
  <c r="AG21" i="1"/>
  <c r="AJ21" i="1" s="1"/>
  <c r="AD22" i="1"/>
  <c r="AE23" i="1"/>
  <c r="X23" i="1"/>
  <c r="W22" i="1"/>
  <c r="Q24" i="1"/>
  <c r="P23" i="1"/>
  <c r="S23" i="1" s="1"/>
  <c r="T23" i="1"/>
  <c r="J27" i="12"/>
  <c r="K27" i="12" s="1"/>
  <c r="H26" i="12"/>
  <c r="J26" i="12" s="1"/>
  <c r="K26" i="12" s="1"/>
  <c r="AE24" i="1" l="1"/>
  <c r="AD23" i="1"/>
  <c r="K28" i="1"/>
  <c r="J27" i="1"/>
  <c r="M27" i="1" s="1"/>
  <c r="N27" i="1"/>
  <c r="AH23" i="1"/>
  <c r="AG22" i="1"/>
  <c r="AJ22" i="1" s="1"/>
  <c r="AK22" i="1"/>
  <c r="T24" i="1"/>
  <c r="Q25" i="1"/>
  <c r="P24" i="1"/>
  <c r="S24" i="1" s="1"/>
  <c r="X24" i="1"/>
  <c r="W23" i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T25" i="1" l="1"/>
  <c r="P25" i="1"/>
  <c r="S25" i="1" s="1"/>
  <c r="Q26" i="1"/>
  <c r="AH24" i="1"/>
  <c r="AG23" i="1"/>
  <c r="AJ23" i="1" s="1"/>
  <c r="AK23" i="1"/>
  <c r="AE25" i="1"/>
  <c r="AD24" i="1"/>
  <c r="W24" i="1"/>
  <c r="X25" i="1"/>
  <c r="N28" i="1"/>
  <c r="K29" i="1"/>
  <c r="J28" i="1"/>
  <c r="M28" i="1" s="1"/>
  <c r="J23" i="12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X26" i="1" l="1"/>
  <c r="W25" i="1"/>
  <c r="K30" i="1"/>
  <c r="J29" i="1"/>
  <c r="M29" i="1" s="1"/>
  <c r="N29" i="1"/>
  <c r="AH25" i="1"/>
  <c r="AG24" i="1"/>
  <c r="AJ24" i="1" s="1"/>
  <c r="AK24" i="1"/>
  <c r="AD25" i="1"/>
  <c r="AE26" i="1"/>
  <c r="T26" i="1"/>
  <c r="P26" i="1"/>
  <c r="S26" i="1" s="1"/>
  <c r="Q27" i="1"/>
  <c r="J11" i="12"/>
  <c r="K11" i="12" s="1"/>
  <c r="J30" i="1" l="1"/>
  <c r="M30" i="1" s="1"/>
  <c r="K31" i="1"/>
  <c r="N30" i="1"/>
  <c r="AE27" i="1"/>
  <c r="AD26" i="1"/>
  <c r="AG25" i="1"/>
  <c r="AJ25" i="1" s="1"/>
  <c r="AH26" i="1"/>
  <c r="AK25" i="1"/>
  <c r="Q28" i="1"/>
  <c r="P27" i="1"/>
  <c r="S27" i="1" s="1"/>
  <c r="T27" i="1"/>
  <c r="X27" i="1"/>
  <c r="W26" i="1"/>
  <c r="J13" i="12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W27" i="1" l="1"/>
  <c r="X28" i="1"/>
  <c r="AE28" i="1"/>
  <c r="AD27" i="1"/>
  <c r="AH27" i="1"/>
  <c r="AG26" i="1"/>
  <c r="AJ26" i="1" s="1"/>
  <c r="AK26" i="1"/>
  <c r="J31" i="1"/>
  <c r="M31" i="1" s="1"/>
  <c r="K32" i="1"/>
  <c r="N31" i="1"/>
  <c r="P28" i="1"/>
  <c r="S28" i="1" s="1"/>
  <c r="Q29" i="1"/>
  <c r="T28" i="1"/>
  <c r="J66" i="12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W28" i="1" l="1"/>
  <c r="X29" i="1"/>
  <c r="J32" i="1"/>
  <c r="M32" i="1" s="1"/>
  <c r="K33" i="1"/>
  <c r="N32" i="1"/>
  <c r="AH28" i="1"/>
  <c r="AK27" i="1"/>
  <c r="AG27" i="1"/>
  <c r="AJ27" i="1" s="1"/>
  <c r="Q30" i="1"/>
  <c r="P29" i="1"/>
  <c r="S29" i="1" s="1"/>
  <c r="T29" i="1"/>
  <c r="AD28" i="1"/>
  <c r="AE29" i="1"/>
  <c r="L66" i="12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AH29" i="1" l="1"/>
  <c r="AG28" i="1"/>
  <c r="AJ28" i="1" s="1"/>
  <c r="AK28" i="1"/>
  <c r="X30" i="1"/>
  <c r="W29" i="1"/>
  <c r="AE30" i="1"/>
  <c r="AD29" i="1"/>
  <c r="T30" i="1"/>
  <c r="Q31" i="1"/>
  <c r="P30" i="1"/>
  <c r="S30" i="1" s="1"/>
  <c r="J33" i="1"/>
  <c r="M33" i="1" s="1"/>
  <c r="K34" i="1"/>
  <c r="N33" i="1"/>
  <c r="BR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J34" i="1" l="1"/>
  <c r="M34" i="1" s="1"/>
  <c r="K35" i="1"/>
  <c r="N34" i="1"/>
  <c r="AD30" i="1"/>
  <c r="AE31" i="1"/>
  <c r="X31" i="1"/>
  <c r="W30" i="1"/>
  <c r="P31" i="1"/>
  <c r="S31" i="1" s="1"/>
  <c r="Q32" i="1"/>
  <c r="T31" i="1"/>
  <c r="AH30" i="1"/>
  <c r="AG29" i="1"/>
  <c r="AJ29" i="1" s="1"/>
  <c r="AK29" i="1"/>
  <c r="BL9" i="1"/>
  <c r="W31" i="1" l="1"/>
  <c r="X32" i="1"/>
  <c r="J35" i="1"/>
  <c r="M35" i="1" s="1"/>
  <c r="K36" i="1"/>
  <c r="N35" i="1"/>
  <c r="P32" i="1"/>
  <c r="S32" i="1" s="1"/>
  <c r="T32" i="1"/>
  <c r="Q33" i="1"/>
  <c r="AE32" i="1"/>
  <c r="AD31" i="1"/>
  <c r="AG30" i="1"/>
  <c r="AJ30" i="1" s="1"/>
  <c r="AH31" i="1"/>
  <c r="AK30" i="1"/>
  <c r="C39" i="12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AG31" i="1" l="1"/>
  <c r="AJ31" i="1" s="1"/>
  <c r="AH32" i="1"/>
  <c r="AK31" i="1"/>
  <c r="T33" i="1"/>
  <c r="P33" i="1"/>
  <c r="S33" i="1" s="1"/>
  <c r="Q34" i="1"/>
  <c r="J36" i="1"/>
  <c r="M36" i="1" s="1"/>
  <c r="K37" i="1"/>
  <c r="N36" i="1"/>
  <c r="W32" i="1"/>
  <c r="X33" i="1"/>
  <c r="AE33" i="1"/>
  <c r="AD32" i="1"/>
  <c r="D1" i="12"/>
  <c r="U70" i="12" s="1"/>
  <c r="J37" i="1" l="1"/>
  <c r="M37" i="1" s="1"/>
  <c r="K38" i="1"/>
  <c r="N37" i="1"/>
  <c r="X34" i="1"/>
  <c r="W33" i="1"/>
  <c r="Q35" i="1"/>
  <c r="P34" i="1"/>
  <c r="S34" i="1" s="1"/>
  <c r="T34" i="1"/>
  <c r="AH33" i="1"/>
  <c r="AG32" i="1"/>
  <c r="AJ32" i="1" s="1"/>
  <c r="AK32" i="1"/>
  <c r="AE34" i="1"/>
  <c r="AD33" i="1"/>
  <c r="Q1" i="12"/>
  <c r="I70" i="12"/>
  <c r="P35" i="1" l="1"/>
  <c r="S35" i="1" s="1"/>
  <c r="Q36" i="1"/>
  <c r="T35" i="1"/>
  <c r="J38" i="1"/>
  <c r="M38" i="1" s="1"/>
  <c r="N38" i="1"/>
  <c r="AH34" i="1"/>
  <c r="AG33" i="1"/>
  <c r="AJ33" i="1" s="1"/>
  <c r="AK33" i="1"/>
  <c r="AE35" i="1"/>
  <c r="AD34" i="1"/>
  <c r="X35" i="1"/>
  <c r="W34" i="1"/>
  <c r="F102" i="12"/>
  <c r="X36" i="1" l="1"/>
  <c r="W35" i="1"/>
  <c r="AK34" i="1"/>
  <c r="AH35" i="1"/>
  <c r="AG34" i="1"/>
  <c r="AJ34" i="1" s="1"/>
  <c r="Q37" i="1"/>
  <c r="P36" i="1"/>
  <c r="S36" i="1" s="1"/>
  <c r="T36" i="1"/>
  <c r="AD35" i="1"/>
  <c r="AE36" i="1"/>
  <c r="CB41" i="1"/>
  <c r="BX41" i="1"/>
  <c r="BO41" i="1"/>
  <c r="BL41" i="1"/>
  <c r="AH36" i="1" l="1"/>
  <c r="AK35" i="1"/>
  <c r="AG35" i="1"/>
  <c r="AJ35" i="1" s="1"/>
  <c r="AE37" i="1"/>
  <c r="AD37" i="1" s="1"/>
  <c r="AD36" i="1"/>
  <c r="P37" i="1"/>
  <c r="S37" i="1" s="1"/>
  <c r="Q38" i="1"/>
  <c r="T37" i="1"/>
  <c r="X37" i="1"/>
  <c r="W37" i="1" s="1"/>
  <c r="W36" i="1"/>
  <c r="V7" i="1"/>
  <c r="AK36" i="1" l="1"/>
  <c r="AH37" i="1"/>
  <c r="AG36" i="1"/>
  <c r="AJ36" i="1" s="1"/>
  <c r="T38" i="1"/>
  <c r="P38" i="1"/>
  <c r="S38" i="1" s="1"/>
  <c r="H4" i="12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AO14" i="1" l="1"/>
  <c r="AN13" i="1"/>
  <c r="AQ13" i="1"/>
  <c r="AR14" i="1"/>
  <c r="AH38" i="1"/>
  <c r="AK37" i="1"/>
  <c r="AG37" i="1"/>
  <c r="AJ37" i="1" s="1"/>
  <c r="D14" i="1"/>
  <c r="C13" i="1"/>
  <c r="F13" i="1"/>
  <c r="G14" i="1"/>
  <c r="BC13" i="1"/>
  <c r="BD14" i="1"/>
  <c r="AU13" i="1"/>
  <c r="AV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C14" i="1" l="1"/>
  <c r="D15" i="1"/>
  <c r="F14" i="1"/>
  <c r="G15" i="1"/>
  <c r="AR15" i="1"/>
  <c r="AQ14" i="1"/>
  <c r="AK38" i="1"/>
  <c r="AG38" i="1"/>
  <c r="AJ38" i="1" s="1"/>
  <c r="AO15" i="1"/>
  <c r="AN14" i="1"/>
  <c r="AU14" i="1"/>
  <c r="AV15" i="1"/>
  <c r="BF13" i="1"/>
  <c r="BG14" i="1"/>
  <c r="AY13" i="1"/>
  <c r="AZ14" i="1"/>
  <c r="BC14" i="1"/>
  <c r="BD15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O16" i="1" l="1"/>
  <c r="AN15" i="1"/>
  <c r="AR16" i="1"/>
  <c r="AQ15" i="1"/>
  <c r="AU15" i="1"/>
  <c r="AV16" i="1"/>
  <c r="F15" i="1"/>
  <c r="G16" i="1"/>
  <c r="BC15" i="1"/>
  <c r="BD16" i="1"/>
  <c r="D16" i="1"/>
  <c r="C15" i="1"/>
  <c r="BF14" i="1"/>
  <c r="BG15" i="1"/>
  <c r="AY14" i="1"/>
  <c r="AZ15" i="1"/>
  <c r="H74" i="12"/>
  <c r="K38" i="12"/>
  <c r="H72" i="12"/>
  <c r="I72" i="12" s="1"/>
  <c r="J72" i="12" s="1"/>
  <c r="U73" i="12"/>
  <c r="U74" i="12" s="1"/>
  <c r="V72" i="12"/>
  <c r="BF15" i="1" l="1"/>
  <c r="BG16" i="1"/>
  <c r="BC16" i="1"/>
  <c r="BD17" i="1"/>
  <c r="AU16" i="1"/>
  <c r="AV17" i="1"/>
  <c r="AN16" i="1"/>
  <c r="AO17" i="1"/>
  <c r="AY15" i="1"/>
  <c r="AZ16" i="1"/>
  <c r="F16" i="1"/>
  <c r="G17" i="1"/>
  <c r="C16" i="1"/>
  <c r="D17" i="1"/>
  <c r="AR17" i="1"/>
  <c r="AQ16" i="1"/>
  <c r="I73" i="12"/>
  <c r="J73" i="12" s="1"/>
  <c r="V73" i="12"/>
  <c r="V74" i="12"/>
  <c r="U75" i="12"/>
  <c r="G18" i="1" l="1"/>
  <c r="F17" i="1"/>
  <c r="AN17" i="1"/>
  <c r="AO18" i="1"/>
  <c r="BD18" i="1"/>
  <c r="BC17" i="1"/>
  <c r="AQ17" i="1"/>
  <c r="AR18" i="1"/>
  <c r="C17" i="1"/>
  <c r="D18" i="1"/>
  <c r="AY16" i="1"/>
  <c r="AZ17" i="1"/>
  <c r="AV18" i="1"/>
  <c r="AU17" i="1"/>
  <c r="BF16" i="1"/>
  <c r="BG17" i="1"/>
  <c r="I74" i="12"/>
  <c r="I75" i="12" s="1"/>
  <c r="V75" i="12"/>
  <c r="U76" i="12"/>
  <c r="AR19" i="1" l="1"/>
  <c r="AQ18" i="1"/>
  <c r="BG18" i="1"/>
  <c r="BF17" i="1"/>
  <c r="AO19" i="1"/>
  <c r="AN18" i="1"/>
  <c r="D19" i="1"/>
  <c r="C18" i="1"/>
  <c r="AY17" i="1"/>
  <c r="AZ18" i="1"/>
  <c r="AU18" i="1"/>
  <c r="AV19" i="1"/>
  <c r="BC18" i="1"/>
  <c r="BD19" i="1"/>
  <c r="F18" i="1"/>
  <c r="G19" i="1"/>
  <c r="J74" i="12"/>
  <c r="U77" i="12"/>
  <c r="V76" i="12"/>
  <c r="J75" i="12"/>
  <c r="I76" i="12"/>
  <c r="BD20" i="1" l="1"/>
  <c r="BC19" i="1"/>
  <c r="AZ19" i="1"/>
  <c r="AY18" i="1"/>
  <c r="AO20" i="1"/>
  <c r="AN19" i="1"/>
  <c r="AR20" i="1"/>
  <c r="AQ19" i="1"/>
  <c r="G20" i="1"/>
  <c r="F19" i="1"/>
  <c r="AV20" i="1"/>
  <c r="AU19" i="1"/>
  <c r="D20" i="1"/>
  <c r="C19" i="1"/>
  <c r="BF18" i="1"/>
  <c r="BG19" i="1"/>
  <c r="I77" i="12"/>
  <c r="J76" i="12"/>
  <c r="U78" i="12"/>
  <c r="V77" i="12"/>
  <c r="BG20" i="1" l="1"/>
  <c r="BF19" i="1"/>
  <c r="AV21" i="1"/>
  <c r="AU20" i="1"/>
  <c r="AR21" i="1"/>
  <c r="AQ20" i="1"/>
  <c r="AY19" i="1"/>
  <c r="AZ20" i="1"/>
  <c r="D21" i="1"/>
  <c r="C20" i="1"/>
  <c r="G21" i="1"/>
  <c r="F20" i="1"/>
  <c r="AO21" i="1"/>
  <c r="AN20" i="1"/>
  <c r="BC20" i="1"/>
  <c r="BD21" i="1"/>
  <c r="I78" i="12"/>
  <c r="J77" i="12"/>
  <c r="U79" i="12"/>
  <c r="V78" i="12"/>
  <c r="AZ21" i="1" l="1"/>
  <c r="AY20" i="1"/>
  <c r="F21" i="1"/>
  <c r="G22" i="1"/>
  <c r="AU21" i="1"/>
  <c r="AV22" i="1"/>
  <c r="BC21" i="1"/>
  <c r="BD22" i="1"/>
  <c r="AO22" i="1"/>
  <c r="AN21" i="1"/>
  <c r="D22" i="1"/>
  <c r="C21" i="1"/>
  <c r="AQ21" i="1"/>
  <c r="AR22" i="1"/>
  <c r="BF20" i="1"/>
  <c r="BG21" i="1"/>
  <c r="U80" i="12"/>
  <c r="V79" i="12"/>
  <c r="I79" i="12"/>
  <c r="J78" i="12"/>
  <c r="BF21" i="1" l="1"/>
  <c r="BG22" i="1"/>
  <c r="F22" i="1"/>
  <c r="G23" i="1"/>
  <c r="C22" i="1"/>
  <c r="D23" i="1"/>
  <c r="BC22" i="1"/>
  <c r="BD23" i="1"/>
  <c r="AQ22" i="1"/>
  <c r="AR23" i="1"/>
  <c r="AU22" i="1"/>
  <c r="AV23" i="1"/>
  <c r="AO23" i="1"/>
  <c r="AN22" i="1"/>
  <c r="AY21" i="1"/>
  <c r="AZ22" i="1"/>
  <c r="I80" i="12"/>
  <c r="J79" i="12"/>
  <c r="U81" i="12"/>
  <c r="V80" i="12"/>
  <c r="AV24" i="1" l="1"/>
  <c r="AU23" i="1"/>
  <c r="BC23" i="1"/>
  <c r="BD24" i="1"/>
  <c r="AR24" i="1"/>
  <c r="AQ23" i="1"/>
  <c r="C23" i="1"/>
  <c r="D24" i="1"/>
  <c r="BF22" i="1"/>
  <c r="BG23" i="1"/>
  <c r="AY22" i="1"/>
  <c r="AZ23" i="1"/>
  <c r="G24" i="1"/>
  <c r="F23" i="1"/>
  <c r="AN23" i="1"/>
  <c r="AO24" i="1"/>
  <c r="U82" i="12"/>
  <c r="V81" i="12"/>
  <c r="I81" i="12"/>
  <c r="J80" i="12"/>
  <c r="AZ24" i="1" l="1"/>
  <c r="AY23" i="1"/>
  <c r="BC24" i="1"/>
  <c r="BD25" i="1"/>
  <c r="BF23" i="1"/>
  <c r="BG24" i="1"/>
  <c r="AN24" i="1"/>
  <c r="AO25" i="1"/>
  <c r="D25" i="1"/>
  <c r="C24" i="1"/>
  <c r="G25" i="1"/>
  <c r="F24" i="1"/>
  <c r="AQ24" i="1"/>
  <c r="AR25" i="1"/>
  <c r="AU24" i="1"/>
  <c r="AV25" i="1"/>
  <c r="I82" i="12"/>
  <c r="J81" i="12"/>
  <c r="U83" i="12"/>
  <c r="V82" i="12"/>
  <c r="AU25" i="1" l="1"/>
  <c r="AV26" i="1"/>
  <c r="AO26" i="1"/>
  <c r="AN25" i="1"/>
  <c r="BF24" i="1"/>
  <c r="BG25" i="1"/>
  <c r="BD26" i="1"/>
  <c r="BC25" i="1"/>
  <c r="G26" i="1"/>
  <c r="F25" i="1"/>
  <c r="AR26" i="1"/>
  <c r="AQ25" i="1"/>
  <c r="D26" i="1"/>
  <c r="C25" i="1"/>
  <c r="AY24" i="1"/>
  <c r="AZ25" i="1"/>
  <c r="I83" i="12"/>
  <c r="J82" i="12"/>
  <c r="U84" i="12"/>
  <c r="U85" i="12" s="1"/>
  <c r="V83" i="12"/>
  <c r="AY25" i="1" l="1"/>
  <c r="AZ26" i="1"/>
  <c r="AR27" i="1"/>
  <c r="AQ26" i="1"/>
  <c r="BC26" i="1"/>
  <c r="BD27" i="1"/>
  <c r="AO27" i="1"/>
  <c r="AN26" i="1"/>
  <c r="BF25" i="1"/>
  <c r="BG26" i="1"/>
  <c r="AU26" i="1"/>
  <c r="AV27" i="1"/>
  <c r="D27" i="1"/>
  <c r="C26" i="1"/>
  <c r="G27" i="1"/>
  <c r="F26" i="1"/>
  <c r="U86" i="12"/>
  <c r="V85" i="12"/>
  <c r="V84" i="12"/>
  <c r="I84" i="12"/>
  <c r="I85" i="12" s="1"/>
  <c r="J83" i="12"/>
  <c r="AU27" i="1" l="1"/>
  <c r="AV28" i="1"/>
  <c r="AO28" i="1"/>
  <c r="AN27" i="1"/>
  <c r="AR28" i="1"/>
  <c r="AQ27" i="1"/>
  <c r="BG27" i="1"/>
  <c r="BF26" i="1"/>
  <c r="BD28" i="1"/>
  <c r="BC27" i="1"/>
  <c r="AY26" i="1"/>
  <c r="AZ27" i="1"/>
  <c r="F27" i="1"/>
  <c r="G28" i="1"/>
  <c r="D28" i="1"/>
  <c r="C27" i="1"/>
  <c r="I86" i="12"/>
  <c r="J85" i="12"/>
  <c r="U87" i="12"/>
  <c r="V86" i="12"/>
  <c r="J84" i="12"/>
  <c r="AY27" i="1" l="1"/>
  <c r="AZ28" i="1"/>
  <c r="D29" i="1"/>
  <c r="C28" i="1"/>
  <c r="BF27" i="1"/>
  <c r="BG28" i="1"/>
  <c r="AO29" i="1"/>
  <c r="AN28" i="1"/>
  <c r="G29" i="1"/>
  <c r="F28" i="1"/>
  <c r="AU28" i="1"/>
  <c r="AV29" i="1"/>
  <c r="BC28" i="1"/>
  <c r="BD29" i="1"/>
  <c r="AR29" i="1"/>
  <c r="AQ28" i="1"/>
  <c r="U88" i="12"/>
  <c r="V87" i="12"/>
  <c r="I87" i="12"/>
  <c r="J86" i="12"/>
  <c r="B68" i="12"/>
  <c r="J68" i="12" s="1"/>
  <c r="AQ29" i="1" l="1"/>
  <c r="AR30" i="1"/>
  <c r="AO30" i="1"/>
  <c r="AN29" i="1"/>
  <c r="D30" i="1"/>
  <c r="C29" i="1"/>
  <c r="AU29" i="1"/>
  <c r="AV30" i="1"/>
  <c r="BC29" i="1"/>
  <c r="BD30" i="1"/>
  <c r="BF28" i="1"/>
  <c r="BG29" i="1"/>
  <c r="AY28" i="1"/>
  <c r="AZ29" i="1"/>
  <c r="F29" i="1"/>
  <c r="G30" i="1"/>
  <c r="I88" i="12"/>
  <c r="J87" i="12"/>
  <c r="U89" i="12"/>
  <c r="V88" i="12"/>
  <c r="K68" i="12"/>
  <c r="L68" i="12"/>
  <c r="G102" i="12" s="1"/>
  <c r="H102" i="12" s="1"/>
  <c r="O68" i="12"/>
  <c r="W68" i="12" s="1"/>
  <c r="BF29" i="1" l="1"/>
  <c r="BG30" i="1"/>
  <c r="AU30" i="1"/>
  <c r="AV31" i="1"/>
  <c r="AO31" i="1"/>
  <c r="AN30" i="1"/>
  <c r="AY29" i="1"/>
  <c r="AZ30" i="1"/>
  <c r="BD31" i="1"/>
  <c r="BC30" i="1"/>
  <c r="AQ30" i="1"/>
  <c r="AR31" i="1"/>
  <c r="F30" i="1"/>
  <c r="G31" i="1"/>
  <c r="D31" i="1"/>
  <c r="C30" i="1"/>
  <c r="V89" i="12"/>
  <c r="I89" i="12"/>
  <c r="J88" i="12"/>
  <c r="X68" i="12"/>
  <c r="Y68" i="12"/>
  <c r="S102" i="12" s="1"/>
  <c r="T102" i="12" s="1"/>
  <c r="P62" i="12"/>
  <c r="W62" i="12" s="1"/>
  <c r="P60" i="12"/>
  <c r="W60" i="12" s="1"/>
  <c r="AR32" i="1" l="1"/>
  <c r="AQ31" i="1"/>
  <c r="AY30" i="1"/>
  <c r="AZ31" i="1"/>
  <c r="AU31" i="1"/>
  <c r="AV32" i="1"/>
  <c r="F31" i="1"/>
  <c r="G32" i="1"/>
  <c r="BG31" i="1"/>
  <c r="BF30" i="1"/>
  <c r="C31" i="1"/>
  <c r="D32" i="1"/>
  <c r="BD32" i="1"/>
  <c r="BC31" i="1"/>
  <c r="AO32" i="1"/>
  <c r="AN31" i="1"/>
  <c r="J89" i="12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AO33" i="1" l="1"/>
  <c r="AN32" i="1"/>
  <c r="C32" i="1"/>
  <c r="D33" i="1"/>
  <c r="G33" i="1"/>
  <c r="F32" i="1"/>
  <c r="AY31" i="1"/>
  <c r="AZ32" i="1"/>
  <c r="AU32" i="1"/>
  <c r="AV33" i="1"/>
  <c r="BD33" i="1"/>
  <c r="BC32" i="1"/>
  <c r="BF31" i="1"/>
  <c r="BG32" i="1"/>
  <c r="AQ32" i="1"/>
  <c r="AR33" i="1"/>
  <c r="X58" i="12"/>
  <c r="Y59" i="12"/>
  <c r="S93" i="12" s="1"/>
  <c r="T93" i="12" s="1"/>
  <c r="Y61" i="12"/>
  <c r="S95" i="12" s="1"/>
  <c r="T95" i="12" s="1"/>
  <c r="AR34" i="1" l="1"/>
  <c r="AQ33" i="1"/>
  <c r="AY32" i="1"/>
  <c r="AZ33" i="1"/>
  <c r="BG33" i="1"/>
  <c r="BF32" i="1"/>
  <c r="D34" i="1"/>
  <c r="C33" i="1"/>
  <c r="BC33" i="1"/>
  <c r="BD34" i="1"/>
  <c r="AV34" i="1"/>
  <c r="AU33" i="1"/>
  <c r="G34" i="1"/>
  <c r="F33" i="1"/>
  <c r="AO34" i="1"/>
  <c r="AN33" i="1"/>
  <c r="C57" i="12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AO35" i="1" l="1"/>
  <c r="AN34" i="1"/>
  <c r="AU34" i="1"/>
  <c r="AV35" i="1"/>
  <c r="D35" i="1"/>
  <c r="C34" i="1"/>
  <c r="BC34" i="1"/>
  <c r="BD35" i="1"/>
  <c r="AZ34" i="1"/>
  <c r="AY33" i="1"/>
  <c r="F34" i="1"/>
  <c r="G35" i="1"/>
  <c r="BF33" i="1"/>
  <c r="BG34" i="1"/>
  <c r="AQ34" i="1"/>
  <c r="AR35" i="1"/>
  <c r="J21" i="12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F35" i="1" l="1"/>
  <c r="G36" i="1"/>
  <c r="BC35" i="1"/>
  <c r="BD36" i="1"/>
  <c r="BF34" i="1"/>
  <c r="BG35" i="1"/>
  <c r="AQ35" i="1"/>
  <c r="AR36" i="1"/>
  <c r="AU35" i="1"/>
  <c r="AV36" i="1"/>
  <c r="AY34" i="1"/>
  <c r="AZ35" i="1"/>
  <c r="C35" i="1"/>
  <c r="D36" i="1"/>
  <c r="AN35" i="1"/>
  <c r="AO36" i="1"/>
  <c r="X57" i="12"/>
  <c r="T91" i="12"/>
  <c r="U91" i="12" s="1"/>
  <c r="L56" i="12"/>
  <c r="G90" i="12" s="1"/>
  <c r="K56" i="12"/>
  <c r="AR37" i="1" l="1"/>
  <c r="AQ36" i="1"/>
  <c r="AY35" i="1"/>
  <c r="AZ36" i="1"/>
  <c r="C36" i="1"/>
  <c r="D37" i="1"/>
  <c r="C37" i="1" s="1"/>
  <c r="AV37" i="1"/>
  <c r="AU36" i="1"/>
  <c r="BF35" i="1"/>
  <c r="BG36" i="1"/>
  <c r="F36" i="1"/>
  <c r="G37" i="1"/>
  <c r="F37" i="1" s="1"/>
  <c r="AN36" i="1"/>
  <c r="AO37" i="1"/>
  <c r="AN37" i="1" s="1"/>
  <c r="BC36" i="1"/>
  <c r="BD37" i="1"/>
  <c r="H90" i="12"/>
  <c r="G103" i="12"/>
  <c r="U92" i="12"/>
  <c r="V91" i="12"/>
  <c r="AY36" i="1" l="1"/>
  <c r="AZ37" i="1"/>
  <c r="AU37" i="1"/>
  <c r="AV38" i="1"/>
  <c r="AU38" i="1" s="1"/>
  <c r="BC37" i="1"/>
  <c r="BD38" i="1"/>
  <c r="BC38" i="1" s="1"/>
  <c r="BF36" i="1"/>
  <c r="BG37" i="1"/>
  <c r="AQ37" i="1"/>
  <c r="AR38" i="1"/>
  <c r="AQ38" i="1" s="1"/>
  <c r="I90" i="12"/>
  <c r="H103" i="12"/>
  <c r="U93" i="12"/>
  <c r="V92" i="12"/>
  <c r="BF37" i="1" l="1"/>
  <c r="BG38" i="1"/>
  <c r="BF38" i="1" s="1"/>
  <c r="AZ38" i="1"/>
  <c r="AY38" i="1" s="1"/>
  <c r="AY37" i="1"/>
  <c r="J90" i="12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<sst xmlns="http://schemas.openxmlformats.org/spreadsheetml/2006/main" count="637" uniqueCount="127">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</sst>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3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7" fontId="0" fillId="0" borderId="0" xfId="0" applyNumberFormat="1"/>
    <xf numFmtId="4" fontId="0" fillId="0" borderId="0" xfId="0" applyNumberFormat="1" applyBorder="1"/>
    <xf numFmtId="0" fontId="0" fillId="0" borderId="0" xfId="0" applyBorder="1"/>
    <xf numFmtId="165" fontId="0" fillId="0" borderId="0" xfId="1" applyFont="1"/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25" xfId="0" quotePrefix="1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1" fontId="102" fillId="0" borderId="0" xfId="0" applyNumberFormat="1" applyFont="1" applyFill="1" applyAlignment="1">
      <alignment horizontal="center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1" fontId="109" fillId="28" borderId="5" xfId="0" applyNumberFormat="1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4" fillId="62" borderId="43" xfId="0" applyNumberFormat="1" applyFont="1" applyFill="1" applyBorder="1" applyAlignment="1">
      <alignment horizontal="center" vertical="center" wrapText="1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0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319.71796387096776</c:v>
                </c:pt>
                <c:pt idx="1">
                  <c:v>293.23494709677419</c:v>
                </c:pt>
                <c:pt idx="2">
                  <c:v>288.86288602150535</c:v>
                </c:pt>
                <c:pt idx="3">
                  <c:v>309.1499109677419</c:v>
                </c:pt>
                <c:pt idx="4">
                  <c:v>301.22313505376349</c:v>
                </c:pt>
                <c:pt idx="5">
                  <c:v>303.50535139784949</c:v>
                </c:pt>
                <c:pt idx="6">
                  <c:v>325.43797849462368</c:v>
                </c:pt>
                <c:pt idx="7">
                  <c:v>322.86001032258065</c:v>
                </c:pt>
                <c:pt idx="8">
                  <c:v>314.2333913978494</c:v>
                </c:pt>
                <c:pt idx="9">
                  <c:v>309.74094795698926</c:v>
                </c:pt>
                <c:pt idx="10">
                  <c:v>329.81405806451619</c:v>
                </c:pt>
                <c:pt idx="11">
                  <c:v>325.00708946236563</c:v>
                </c:pt>
                <c:pt idx="12">
                  <c:v>326.14761419354835</c:v>
                </c:pt>
                <c:pt idx="13">
                  <c:v>326.87137462365592</c:v>
                </c:pt>
                <c:pt idx="14">
                  <c:v>332.02474537634407</c:v>
                </c:pt>
                <c:pt idx="15">
                  <c:v>330.82787827956992</c:v>
                </c:pt>
                <c:pt idx="16">
                  <c:v>330.57935408602157</c:v>
                </c:pt>
                <c:pt idx="17">
                  <c:v>337.66020946236563</c:v>
                </c:pt>
                <c:pt idx="18">
                  <c:v>335.62253516129033</c:v>
                </c:pt>
                <c:pt idx="19">
                  <c:v>340.63099709677419</c:v>
                </c:pt>
                <c:pt idx="20">
                  <c:v>353.06706494623654</c:v>
                </c:pt>
                <c:pt idx="21">
                  <c:v>351.43982225806451</c:v>
                </c:pt>
                <c:pt idx="22">
                  <c:v>341.05714967741932</c:v>
                </c:pt>
                <c:pt idx="23">
                  <c:v>333.42262451612902</c:v>
                </c:pt>
                <c:pt idx="24">
                  <c:v>336.96737763440859</c:v>
                </c:pt>
                <c:pt idx="25">
                  <c:v>329.30075247311822</c:v>
                </c:pt>
                <c:pt idx="26">
                  <c:v>329.41277462365593</c:v>
                </c:pt>
                <c:pt idx="27">
                  <c:v>336.93276086021507</c:v>
                </c:pt>
                <c:pt idx="28">
                  <c:v>353.43542602150541</c:v>
                </c:pt>
                <c:pt idx="29">
                  <c:v>360.39638752688171</c:v>
                </c:pt>
                <c:pt idx="30">
                  <c:v>368.44732860215055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167.465</c:v>
                </c:pt>
                <c:pt idx="1">
                  <c:v>166.28200000000001</c:v>
                </c:pt>
                <c:pt idx="2">
                  <c:v>165.36199999999999</c:v>
                </c:pt>
                <c:pt idx="3">
                  <c:v>166.506</c:v>
                </c:pt>
                <c:pt idx="4">
                  <c:v>165.80099999999999</c:v>
                </c:pt>
                <c:pt idx="5">
                  <c:v>163.52099999999999</c:v>
                </c:pt>
                <c:pt idx="6">
                  <c:v>164.483</c:v>
                </c:pt>
                <c:pt idx="7">
                  <c:v>165.71899999999999</c:v>
                </c:pt>
                <c:pt idx="8">
                  <c:v>171.13399999999999</c:v>
                </c:pt>
                <c:pt idx="9">
                  <c:v>168.05600000000001</c:v>
                </c:pt>
                <c:pt idx="10">
                  <c:v>167.364</c:v>
                </c:pt>
                <c:pt idx="11">
                  <c:v>165.166</c:v>
                </c:pt>
                <c:pt idx="12">
                  <c:v>166.55</c:v>
                </c:pt>
                <c:pt idx="13">
                  <c:v>166.203</c:v>
                </c:pt>
                <c:pt idx="14">
                  <c:v>163.602</c:v>
                </c:pt>
                <c:pt idx="15">
                  <c:v>167.67099999999999</c:v>
                </c:pt>
                <c:pt idx="16">
                  <c:v>167.821</c:v>
                </c:pt>
                <c:pt idx="17">
                  <c:v>167.66800000000001</c:v>
                </c:pt>
                <c:pt idx="18">
                  <c:v>171.05099999999999</c:v>
                </c:pt>
                <c:pt idx="19">
                  <c:v>169.71899999999999</c:v>
                </c:pt>
                <c:pt idx="20">
                  <c:v>171.92400000000001</c:v>
                </c:pt>
                <c:pt idx="21">
                  <c:v>170.82900000000001</c:v>
                </c:pt>
                <c:pt idx="22">
                  <c:v>170.79400000000001</c:v>
                </c:pt>
                <c:pt idx="23">
                  <c:v>174.01300000000001</c:v>
                </c:pt>
                <c:pt idx="24">
                  <c:v>172.07599999999999</c:v>
                </c:pt>
                <c:pt idx="25">
                  <c:v>170.45699999999999</c:v>
                </c:pt>
                <c:pt idx="26">
                  <c:v>176.947</c:v>
                </c:pt>
                <c:pt idx="27">
                  <c:v>174.79400000000001</c:v>
                </c:pt>
                <c:pt idx="28">
                  <c:v>174.08199999999999</c:v>
                </c:pt>
                <c:pt idx="29">
                  <c:v>168.922</c:v>
                </c:pt>
                <c:pt idx="30">
                  <c:v>169.1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154.0338417204301</c:v>
                </c:pt>
                <c:pt idx="1">
                  <c:v>158.19905290322583</c:v>
                </c:pt>
                <c:pt idx="2">
                  <c:v>154.18163225806452</c:v>
                </c:pt>
                <c:pt idx="3">
                  <c:v>154.33167913978494</c:v>
                </c:pt>
                <c:pt idx="4">
                  <c:v>149.5944847311828</c:v>
                </c:pt>
                <c:pt idx="5">
                  <c:v>146.62964860215052</c:v>
                </c:pt>
                <c:pt idx="6">
                  <c:v>149.65202150537635</c:v>
                </c:pt>
                <c:pt idx="7">
                  <c:v>149.86298967741936</c:v>
                </c:pt>
                <c:pt idx="8">
                  <c:v>147.99360860215054</c:v>
                </c:pt>
                <c:pt idx="9">
                  <c:v>149.48505204301074</c:v>
                </c:pt>
                <c:pt idx="10">
                  <c:v>148.86794193548386</c:v>
                </c:pt>
                <c:pt idx="11">
                  <c:v>148.1899105376344</c:v>
                </c:pt>
                <c:pt idx="12">
                  <c:v>146.25396731182795</c:v>
                </c:pt>
                <c:pt idx="13">
                  <c:v>147.42162537634408</c:v>
                </c:pt>
                <c:pt idx="14">
                  <c:v>147.32234623655913</c:v>
                </c:pt>
                <c:pt idx="15">
                  <c:v>144.87712172043013</c:v>
                </c:pt>
                <c:pt idx="16">
                  <c:v>144.22578236559141</c:v>
                </c:pt>
                <c:pt idx="17">
                  <c:v>143.74679053763441</c:v>
                </c:pt>
                <c:pt idx="18">
                  <c:v>143.62704258064517</c:v>
                </c:pt>
                <c:pt idx="19">
                  <c:v>142.8313341935484</c:v>
                </c:pt>
                <c:pt idx="20">
                  <c:v>130.75693505376344</c:v>
                </c:pt>
                <c:pt idx="21">
                  <c:v>130.58346838709676</c:v>
                </c:pt>
                <c:pt idx="22">
                  <c:v>129.14985032258065</c:v>
                </c:pt>
                <c:pt idx="23">
                  <c:v>129.45537548387097</c:v>
                </c:pt>
                <c:pt idx="24">
                  <c:v>128.4056223655914</c:v>
                </c:pt>
                <c:pt idx="25">
                  <c:v>120.27395268817203</c:v>
                </c:pt>
                <c:pt idx="26">
                  <c:v>121.27222537634408</c:v>
                </c:pt>
                <c:pt idx="27">
                  <c:v>123.75223913978495</c:v>
                </c:pt>
                <c:pt idx="28">
                  <c:v>127.45883010752688</c:v>
                </c:pt>
                <c:pt idx="29">
                  <c:v>130.49841376344085</c:v>
                </c:pt>
                <c:pt idx="30">
                  <c:v>128.13367139784947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0.44819440860215054</c:v>
                </c:pt>
                <c:pt idx="1">
                  <c:v>0</c:v>
                </c:pt>
                <c:pt idx="2">
                  <c:v>1.7964817204301076</c:v>
                </c:pt>
                <c:pt idx="3">
                  <c:v>1.4594098924731183</c:v>
                </c:pt>
                <c:pt idx="4">
                  <c:v>9.5380215053763442E-2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0.10741849462365592</c:v>
                </c:pt>
                <c:pt idx="13">
                  <c:v>0</c:v>
                </c:pt>
                <c:pt idx="14">
                  <c:v>0.18890838709677418</c:v>
                </c:pt>
                <c:pt idx="15">
                  <c:v>0</c:v>
                </c:pt>
                <c:pt idx="16">
                  <c:v>0.52286354838709681</c:v>
                </c:pt>
                <c:pt idx="17">
                  <c:v>0</c:v>
                </c:pt>
                <c:pt idx="18">
                  <c:v>0.43742225806451612</c:v>
                </c:pt>
                <c:pt idx="19">
                  <c:v>0.17366870967741935</c:v>
                </c:pt>
                <c:pt idx="20">
                  <c:v>0</c:v>
                </c:pt>
                <c:pt idx="21">
                  <c:v>0.44670935483870966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6.1294838709677418E-2</c:v>
                </c:pt>
                <c:pt idx="26">
                  <c:v>0</c:v>
                </c:pt>
                <c:pt idx="27">
                  <c:v>0</c:v>
                </c:pt>
                <c:pt idx="28">
                  <c:v>0.19874387096774193</c:v>
                </c:pt>
                <c:pt idx="29">
                  <c:v>0.37519870967741936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227.92819999999998</c:v>
                </c:pt>
                <c:pt idx="1">
                  <c:v>227.70179999999996</c:v>
                </c:pt>
                <c:pt idx="2">
                  <c:v>227.92819999999998</c:v>
                </c:pt>
                <c:pt idx="3">
                  <c:v>227.78669999999997</c:v>
                </c:pt>
                <c:pt idx="4">
                  <c:v>227.58859999999999</c:v>
                </c:pt>
                <c:pt idx="5">
                  <c:v>227.24899999999994</c:v>
                </c:pt>
                <c:pt idx="6">
                  <c:v>227.33389999999994</c:v>
                </c:pt>
                <c:pt idx="7">
                  <c:v>227.73009999999999</c:v>
                </c:pt>
                <c:pt idx="8">
                  <c:v>227.19239999999999</c:v>
                </c:pt>
                <c:pt idx="9">
                  <c:v>227.05089999999996</c:v>
                </c:pt>
                <c:pt idx="10">
                  <c:v>226.99430000000001</c:v>
                </c:pt>
                <c:pt idx="11">
                  <c:v>226.96599999999995</c:v>
                </c:pt>
                <c:pt idx="12">
                  <c:v>226.62639999999996</c:v>
                </c:pt>
                <c:pt idx="13">
                  <c:v>225.04159999999999</c:v>
                </c:pt>
                <c:pt idx="14">
                  <c:v>226.25849999999997</c:v>
                </c:pt>
                <c:pt idx="15">
                  <c:v>226.62639999999996</c:v>
                </c:pt>
                <c:pt idx="16">
                  <c:v>226.59809999999996</c:v>
                </c:pt>
                <c:pt idx="17">
                  <c:v>226.39999999999998</c:v>
                </c:pt>
                <c:pt idx="18">
                  <c:v>226.76789999999997</c:v>
                </c:pt>
                <c:pt idx="19">
                  <c:v>226.48489999999998</c:v>
                </c:pt>
                <c:pt idx="20">
                  <c:v>226.23019999999997</c:v>
                </c:pt>
                <c:pt idx="21">
                  <c:v>226.14529999999996</c:v>
                </c:pt>
                <c:pt idx="22">
                  <c:v>225.63589999999999</c:v>
                </c:pt>
                <c:pt idx="23">
                  <c:v>224.98499999999999</c:v>
                </c:pt>
                <c:pt idx="24">
                  <c:v>224.33409999999995</c:v>
                </c:pt>
                <c:pt idx="25">
                  <c:v>225.32459999999998</c:v>
                </c:pt>
                <c:pt idx="26">
                  <c:v>225.15480000000002</c:v>
                </c:pt>
                <c:pt idx="27">
                  <c:v>225.21139999999997</c:v>
                </c:pt>
                <c:pt idx="28">
                  <c:v>225.12649999999996</c:v>
                </c:pt>
                <c:pt idx="29">
                  <c:v>224.75859999999997</c:v>
                </c:pt>
                <c:pt idx="30">
                  <c:v>224.61709999999999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1201.5200000000002</c:v>
                      </c:pt>
                      <c:pt idx="15">
                        <c:v>1228.27</c:v>
                      </c:pt>
                      <c:pt idx="16">
                        <c:v>1255.28</c:v>
                      </c:pt>
                      <c:pt idx="17">
                        <c:v>1249.19</c:v>
                      </c:pt>
                      <c:pt idx="18">
                        <c:v>1277.58</c:v>
                      </c:pt>
                      <c:pt idx="19">
                        <c:v>1285.1600000000001</c:v>
                      </c:pt>
                      <c:pt idx="20">
                        <c:v>1203.8799999999999</c:v>
                      </c:pt>
                      <c:pt idx="21">
                        <c:v>1236.3400000000001</c:v>
                      </c:pt>
                      <c:pt idx="22">
                        <c:v>1220.42</c:v>
                      </c:pt>
                      <c:pt idx="23">
                        <c:v>1216.5700000000002</c:v>
                      </c:pt>
                      <c:pt idx="24">
                        <c:v>1216.4099999999999</c:v>
                      </c:pt>
                      <c:pt idx="25">
                        <c:v>1258.27</c:v>
                      </c:pt>
                      <c:pt idx="26">
                        <c:v>1305.3630000000001</c:v>
                      </c:pt>
                      <c:pt idx="27">
                        <c:v>1333.623</c:v>
                      </c:pt>
                      <c:pt idx="28">
                        <c:v>1452.7224999999999</c:v>
                      </c:pt>
                      <c:pt idx="29">
                        <c:v>1660.73</c:v>
                      </c:pt>
                      <c:pt idx="30">
                        <c:v>1681.19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1140.9142948004453</c:v>
                      </c:pt>
                      <c:pt idx="1">
                        <c:v>1128.4528541898555</c:v>
                      </c:pt>
                      <c:pt idx="2">
                        <c:v>1127.390682143425</c:v>
                      </c:pt>
                      <c:pt idx="3">
                        <c:v>1136.4239147718238</c:v>
                      </c:pt>
                      <c:pt idx="4">
                        <c:v>1132.7826363491813</c:v>
                      </c:pt>
                      <c:pt idx="5">
                        <c:v>1133.2612498012404</c:v>
                      </c:pt>
                      <c:pt idx="6">
                        <c:v>1126.5304499920496</c:v>
                      </c:pt>
                      <c:pt idx="7">
                        <c:v>1124.7765940531085</c:v>
                      </c:pt>
                      <c:pt idx="8">
                        <c:v>1119.4037207823185</c:v>
                      </c:pt>
                      <c:pt idx="9">
                        <c:v>1122.2149785339482</c:v>
                      </c:pt>
                      <c:pt idx="10">
                        <c:v>1122.0368898076008</c:v>
                      </c:pt>
                      <c:pt idx="11">
                        <c:v>1112.1434250278264</c:v>
                      </c:pt>
                      <c:pt idx="12">
                        <c:v>1113.7827953569724</c:v>
                      </c:pt>
                      <c:pt idx="13">
                        <c:v>1025.4921291143266</c:v>
                      </c:pt>
                      <c:pt idx="14">
                        <c:v>1112.8923517252347</c:v>
                      </c:pt>
                      <c:pt idx="15">
                        <c:v>1103.743043409127</c:v>
                      </c:pt>
                      <c:pt idx="16">
                        <c:v>1109.5134361583719</c:v>
                      </c:pt>
                      <c:pt idx="17">
                        <c:v>1103.9274924471299</c:v>
                      </c:pt>
                      <c:pt idx="18">
                        <c:v>1090.0842741294325</c:v>
                      </c:pt>
                      <c:pt idx="19">
                        <c:v>1101.7331849260613</c:v>
                      </c:pt>
                      <c:pt idx="20">
                        <c:v>1099.7519478454444</c:v>
                      </c:pt>
                      <c:pt idx="21">
                        <c:v>1098.735888058515</c:v>
                      </c:pt>
                      <c:pt idx="22">
                        <c:v>1099.40849101606</c:v>
                      </c:pt>
                      <c:pt idx="23">
                        <c:v>1098.9934806805534</c:v>
                      </c:pt>
                      <c:pt idx="24">
                        <c:v>1091.1575767212594</c:v>
                      </c:pt>
                      <c:pt idx="25">
                        <c:v>1099.556368262045</c:v>
                      </c:pt>
                      <c:pt idx="26">
                        <c:v>1099.7869295595485</c:v>
                      </c:pt>
                      <c:pt idx="27">
                        <c:v>1102.0368898076006</c:v>
                      </c:pt>
                      <c:pt idx="28">
                        <c:v>1103.8241373827318</c:v>
                      </c:pt>
                      <c:pt idx="29">
                        <c:v>1103.3741453331213</c:v>
                      </c:pt>
                      <c:pt idx="30">
                        <c:v>1104.8910796629036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  <c:pt idx="14">
                  <c:v>608.83000000000004</c:v>
                </c:pt>
                <c:pt idx="15">
                  <c:v>620.46</c:v>
                </c:pt>
                <c:pt idx="16">
                  <c:v>661.14</c:v>
                </c:pt>
                <c:pt idx="17">
                  <c:v>651.53</c:v>
                </c:pt>
                <c:pt idx="18">
                  <c:v>685.48</c:v>
                </c:pt>
                <c:pt idx="19">
                  <c:v>677.85</c:v>
                </c:pt>
                <c:pt idx="20">
                  <c:v>608.03</c:v>
                </c:pt>
                <c:pt idx="21">
                  <c:v>649.39</c:v>
                </c:pt>
                <c:pt idx="22">
                  <c:v>633.76</c:v>
                </c:pt>
                <c:pt idx="23">
                  <c:v>620.73</c:v>
                </c:pt>
                <c:pt idx="24">
                  <c:v>622.29</c:v>
                </c:pt>
                <c:pt idx="25">
                  <c:v>656.74</c:v>
                </c:pt>
                <c:pt idx="26">
                  <c:v>692.85</c:v>
                </c:pt>
                <c:pt idx="27">
                  <c:v>722.14</c:v>
                </c:pt>
                <c:pt idx="28">
                  <c:v>825.99</c:v>
                </c:pt>
                <c:pt idx="29">
                  <c:v>990.21</c:v>
                </c:pt>
                <c:pt idx="30">
                  <c:v>1014.86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304.39</c:v>
                </c:pt>
                <c:pt idx="1">
                  <c:v>306.95999999999998</c:v>
                </c:pt>
                <c:pt idx="2">
                  <c:v>304.14</c:v>
                </c:pt>
                <c:pt idx="3">
                  <c:v>306.54000000000002</c:v>
                </c:pt>
                <c:pt idx="4">
                  <c:v>307.01</c:v>
                </c:pt>
                <c:pt idx="5">
                  <c:v>301.77</c:v>
                </c:pt>
                <c:pt idx="6">
                  <c:v>302.27999999999997</c:v>
                </c:pt>
                <c:pt idx="7">
                  <c:v>290.24</c:v>
                </c:pt>
                <c:pt idx="8">
                  <c:v>300.2</c:v>
                </c:pt>
                <c:pt idx="9">
                  <c:v>300.19</c:v>
                </c:pt>
                <c:pt idx="10">
                  <c:v>300.56</c:v>
                </c:pt>
                <c:pt idx="11">
                  <c:v>309.25</c:v>
                </c:pt>
                <c:pt idx="12">
                  <c:v>303.94</c:v>
                </c:pt>
                <c:pt idx="13">
                  <c:v>306.42</c:v>
                </c:pt>
                <c:pt idx="14">
                  <c:v>307.17</c:v>
                </c:pt>
                <c:pt idx="15">
                  <c:v>317.27999999999997</c:v>
                </c:pt>
                <c:pt idx="16">
                  <c:v>312.16000000000003</c:v>
                </c:pt>
                <c:pt idx="17">
                  <c:v>305.82</c:v>
                </c:pt>
                <c:pt idx="18">
                  <c:v>304.14</c:v>
                </c:pt>
                <c:pt idx="19">
                  <c:v>313.67</c:v>
                </c:pt>
                <c:pt idx="20">
                  <c:v>311.39999999999998</c:v>
                </c:pt>
                <c:pt idx="21">
                  <c:v>304.94</c:v>
                </c:pt>
                <c:pt idx="22">
                  <c:v>304.85000000000002</c:v>
                </c:pt>
                <c:pt idx="23">
                  <c:v>311.19</c:v>
                </c:pt>
                <c:pt idx="24">
                  <c:v>313.83999999999997</c:v>
                </c:pt>
                <c:pt idx="25">
                  <c:v>309.2</c:v>
                </c:pt>
                <c:pt idx="26">
                  <c:v>313.27</c:v>
                </c:pt>
                <c:pt idx="27">
                  <c:v>324.8</c:v>
                </c:pt>
                <c:pt idx="28">
                  <c:v>321.19</c:v>
                </c:pt>
                <c:pt idx="29">
                  <c:v>329.79</c:v>
                </c:pt>
                <c:pt idx="30">
                  <c:v>314.74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135.19</c:v>
                </c:pt>
                <c:pt idx="1">
                  <c:v>130.99</c:v>
                </c:pt>
                <c:pt idx="2">
                  <c:v>124.97</c:v>
                </c:pt>
                <c:pt idx="3">
                  <c:v>128.58000000000001</c:v>
                </c:pt>
                <c:pt idx="4">
                  <c:v>127.69</c:v>
                </c:pt>
                <c:pt idx="5">
                  <c:v>127.068</c:v>
                </c:pt>
                <c:pt idx="6">
                  <c:v>124.64</c:v>
                </c:pt>
                <c:pt idx="7">
                  <c:v>128.31</c:v>
                </c:pt>
                <c:pt idx="8">
                  <c:v>120.79</c:v>
                </c:pt>
                <c:pt idx="9">
                  <c:v>126.52</c:v>
                </c:pt>
                <c:pt idx="10">
                  <c:v>132.01</c:v>
                </c:pt>
                <c:pt idx="11">
                  <c:v>115.65</c:v>
                </c:pt>
                <c:pt idx="12">
                  <c:v>122.52</c:v>
                </c:pt>
                <c:pt idx="13">
                  <c:v>120.23</c:v>
                </c:pt>
                <c:pt idx="14">
                  <c:v>116.42</c:v>
                </c:pt>
                <c:pt idx="15">
                  <c:v>123.23</c:v>
                </c:pt>
                <c:pt idx="16">
                  <c:v>118.48</c:v>
                </c:pt>
                <c:pt idx="17">
                  <c:v>129.94</c:v>
                </c:pt>
                <c:pt idx="18">
                  <c:v>122.56</c:v>
                </c:pt>
                <c:pt idx="19">
                  <c:v>128.34</c:v>
                </c:pt>
                <c:pt idx="20">
                  <c:v>119.05</c:v>
                </c:pt>
                <c:pt idx="21">
                  <c:v>117.21</c:v>
                </c:pt>
                <c:pt idx="22">
                  <c:v>118.71</c:v>
                </c:pt>
                <c:pt idx="23">
                  <c:v>118.65</c:v>
                </c:pt>
                <c:pt idx="24">
                  <c:v>114.38</c:v>
                </c:pt>
                <c:pt idx="25">
                  <c:v>122.93</c:v>
                </c:pt>
                <c:pt idx="26">
                  <c:v>129.07</c:v>
                </c:pt>
                <c:pt idx="27">
                  <c:v>116.51</c:v>
                </c:pt>
                <c:pt idx="28">
                  <c:v>134.62</c:v>
                </c:pt>
                <c:pt idx="29">
                  <c:v>169.33</c:v>
                </c:pt>
                <c:pt idx="30">
                  <c:v>180.59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  <c:pt idx="14">
                  <c:v>169.1</c:v>
                </c:pt>
                <c:pt idx="15">
                  <c:v>167.3</c:v>
                </c:pt>
                <c:pt idx="16">
                  <c:v>163.5</c:v>
                </c:pt>
                <c:pt idx="17">
                  <c:v>161.9</c:v>
                </c:pt>
                <c:pt idx="18">
                  <c:v>165.4</c:v>
                </c:pt>
                <c:pt idx="19">
                  <c:v>165.3</c:v>
                </c:pt>
                <c:pt idx="20">
                  <c:v>165.4</c:v>
                </c:pt>
                <c:pt idx="21">
                  <c:v>164.8</c:v>
                </c:pt>
                <c:pt idx="22">
                  <c:v>163.1</c:v>
                </c:pt>
                <c:pt idx="23">
                  <c:v>166</c:v>
                </c:pt>
                <c:pt idx="24">
                  <c:v>165.9</c:v>
                </c:pt>
                <c:pt idx="25">
                  <c:v>169.4</c:v>
                </c:pt>
                <c:pt idx="26">
                  <c:v>170.173</c:v>
                </c:pt>
                <c:pt idx="27">
                  <c:v>170.173</c:v>
                </c:pt>
                <c:pt idx="28">
                  <c:v>170.92250000000001</c:v>
                </c:pt>
                <c:pt idx="29">
                  <c:v>171.4</c:v>
                </c:pt>
                <c:pt idx="3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1140.9142948004453</c:v>
                </c:pt>
                <c:pt idx="1">
                  <c:v>1128.4528541898555</c:v>
                </c:pt>
                <c:pt idx="2">
                  <c:v>1127.390682143425</c:v>
                </c:pt>
                <c:pt idx="3">
                  <c:v>1136.4239147718238</c:v>
                </c:pt>
                <c:pt idx="4">
                  <c:v>1132.7826363491813</c:v>
                </c:pt>
                <c:pt idx="5">
                  <c:v>1133.2612498012404</c:v>
                </c:pt>
                <c:pt idx="6">
                  <c:v>1126.5304499920496</c:v>
                </c:pt>
                <c:pt idx="7">
                  <c:v>1124.7765940531085</c:v>
                </c:pt>
                <c:pt idx="8">
                  <c:v>1119.4037207823185</c:v>
                </c:pt>
                <c:pt idx="9">
                  <c:v>1122.2149785339482</c:v>
                </c:pt>
                <c:pt idx="10">
                  <c:v>1122.0368898076008</c:v>
                </c:pt>
                <c:pt idx="11">
                  <c:v>1112.1434250278264</c:v>
                </c:pt>
                <c:pt idx="12">
                  <c:v>1113.7827953569724</c:v>
                </c:pt>
                <c:pt idx="13">
                  <c:v>1025.4921291143266</c:v>
                </c:pt>
                <c:pt idx="14">
                  <c:v>1112.8923517252347</c:v>
                </c:pt>
                <c:pt idx="15">
                  <c:v>1103.743043409127</c:v>
                </c:pt>
                <c:pt idx="16">
                  <c:v>1109.5134361583719</c:v>
                </c:pt>
                <c:pt idx="17">
                  <c:v>1103.9274924471299</c:v>
                </c:pt>
                <c:pt idx="18">
                  <c:v>1090.0842741294325</c:v>
                </c:pt>
                <c:pt idx="19">
                  <c:v>1101.7331849260613</c:v>
                </c:pt>
                <c:pt idx="20">
                  <c:v>1099.7519478454444</c:v>
                </c:pt>
                <c:pt idx="21">
                  <c:v>1098.735888058515</c:v>
                </c:pt>
                <c:pt idx="22">
                  <c:v>1099.40849101606</c:v>
                </c:pt>
                <c:pt idx="23">
                  <c:v>1098.9934806805534</c:v>
                </c:pt>
                <c:pt idx="24">
                  <c:v>1091.1575767212594</c:v>
                </c:pt>
                <c:pt idx="25">
                  <c:v>1099.556368262045</c:v>
                </c:pt>
                <c:pt idx="26">
                  <c:v>1099.7869295595485</c:v>
                </c:pt>
                <c:pt idx="27">
                  <c:v>1102.0368898076006</c:v>
                </c:pt>
                <c:pt idx="28">
                  <c:v>1103.8241373827318</c:v>
                </c:pt>
                <c:pt idx="29">
                  <c:v>1103.3741453331213</c:v>
                </c:pt>
                <c:pt idx="30">
                  <c:v>1104.8910796629036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10.096994752742885</c:v>
                </c:pt>
                <c:pt idx="1">
                  <c:v>9.8902846239465738</c:v>
                </c:pt>
                <c:pt idx="2">
                  <c:v>9.6040705994593729</c:v>
                </c:pt>
                <c:pt idx="3">
                  <c:v>10.058832882811258</c:v>
                </c:pt>
                <c:pt idx="4">
                  <c:v>9.9888694546032752</c:v>
                </c:pt>
                <c:pt idx="5">
                  <c:v>9.9220861822229285</c:v>
                </c:pt>
                <c:pt idx="6">
                  <c:v>10.235331531245032</c:v>
                </c:pt>
                <c:pt idx="7">
                  <c:v>11.70297344569884</c:v>
                </c:pt>
                <c:pt idx="8">
                  <c:v>11.337255525520751</c:v>
                </c:pt>
                <c:pt idx="9">
                  <c:v>10.909524566703769</c:v>
                </c:pt>
                <c:pt idx="10">
                  <c:v>11.439020512005088</c:v>
                </c:pt>
                <c:pt idx="11">
                  <c:v>11.784067419303547</c:v>
                </c:pt>
                <c:pt idx="12">
                  <c:v>11.763396406423915</c:v>
                </c:pt>
                <c:pt idx="13">
                  <c:v>11.877882016218797</c:v>
                </c:pt>
                <c:pt idx="14">
                  <c:v>11.93830497694387</c:v>
                </c:pt>
                <c:pt idx="15">
                  <c:v>11.321354746382573</c:v>
                </c:pt>
                <c:pt idx="16">
                  <c:v>10.92383526792813</c:v>
                </c:pt>
                <c:pt idx="17">
                  <c:v>10.876132930513597</c:v>
                </c:pt>
                <c:pt idx="18">
                  <c:v>9.7551280012720625</c:v>
                </c:pt>
                <c:pt idx="19">
                  <c:v>9.8902846239465738</c:v>
                </c:pt>
                <c:pt idx="20">
                  <c:v>11.807918588010814</c:v>
                </c:pt>
                <c:pt idx="21">
                  <c:v>11.534425186834156</c:v>
                </c:pt>
                <c:pt idx="22">
                  <c:v>10.869772618858324</c:v>
                </c:pt>
                <c:pt idx="23">
                  <c:v>10.950866592463031</c:v>
                </c:pt>
                <c:pt idx="24">
                  <c:v>11.693432978215935</c:v>
                </c:pt>
                <c:pt idx="25">
                  <c:v>11.62346955000795</c:v>
                </c:pt>
                <c:pt idx="26">
                  <c:v>11.179837812052792</c:v>
                </c:pt>
                <c:pt idx="27">
                  <c:v>9.6326920019080937</c:v>
                </c:pt>
                <c:pt idx="28">
                  <c:v>10.693273970424551</c:v>
                </c:pt>
                <c:pt idx="29">
                  <c:v>10.58673875019876</c:v>
                </c:pt>
                <c:pt idx="30">
                  <c:v>10.675783113372557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1201.5200000000002</c:v>
                      </c:pt>
                      <c:pt idx="15">
                        <c:v>1228.27</c:v>
                      </c:pt>
                      <c:pt idx="16">
                        <c:v>1255.28</c:v>
                      </c:pt>
                      <c:pt idx="17">
                        <c:v>1249.19</c:v>
                      </c:pt>
                      <c:pt idx="18">
                        <c:v>1277.58</c:v>
                      </c:pt>
                      <c:pt idx="19">
                        <c:v>1285.1600000000001</c:v>
                      </c:pt>
                      <c:pt idx="20">
                        <c:v>1203.8799999999999</c:v>
                      </c:pt>
                      <c:pt idx="21">
                        <c:v>1236.3400000000001</c:v>
                      </c:pt>
                      <c:pt idx="22">
                        <c:v>1220.42</c:v>
                      </c:pt>
                      <c:pt idx="23">
                        <c:v>1216.5700000000002</c:v>
                      </c:pt>
                      <c:pt idx="24">
                        <c:v>1216.4099999999999</c:v>
                      </c:pt>
                      <c:pt idx="25">
                        <c:v>1258.27</c:v>
                      </c:pt>
                      <c:pt idx="26">
                        <c:v>1305.3630000000001</c:v>
                      </c:pt>
                      <c:pt idx="27">
                        <c:v>1333.623</c:v>
                      </c:pt>
                      <c:pt idx="28">
                        <c:v>1452.7224999999999</c:v>
                      </c:pt>
                      <c:pt idx="29">
                        <c:v>1660.73</c:v>
                      </c:pt>
                      <c:pt idx="30">
                        <c:v>1681.19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  <c:pt idx="14">
                  <c:v>608.83000000000004</c:v>
                </c:pt>
                <c:pt idx="15">
                  <c:v>620.46</c:v>
                </c:pt>
                <c:pt idx="16">
                  <c:v>661.14</c:v>
                </c:pt>
                <c:pt idx="17">
                  <c:v>651.53</c:v>
                </c:pt>
                <c:pt idx="18">
                  <c:v>685.48</c:v>
                </c:pt>
                <c:pt idx="19">
                  <c:v>677.85</c:v>
                </c:pt>
                <c:pt idx="20">
                  <c:v>608.03</c:v>
                </c:pt>
                <c:pt idx="21">
                  <c:v>649.39</c:v>
                </c:pt>
                <c:pt idx="22">
                  <c:v>633.76</c:v>
                </c:pt>
                <c:pt idx="23">
                  <c:v>620.73</c:v>
                </c:pt>
                <c:pt idx="24">
                  <c:v>622.29</c:v>
                </c:pt>
                <c:pt idx="25">
                  <c:v>656.74</c:v>
                </c:pt>
                <c:pt idx="26">
                  <c:v>692.85</c:v>
                </c:pt>
                <c:pt idx="27">
                  <c:v>722.14</c:v>
                </c:pt>
                <c:pt idx="28">
                  <c:v>825.99</c:v>
                </c:pt>
                <c:pt idx="29">
                  <c:v>990.21</c:v>
                </c:pt>
                <c:pt idx="30">
                  <c:v>1014.86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  <c:pt idx="14">
                  <c:v>169.1</c:v>
                </c:pt>
                <c:pt idx="15">
                  <c:v>167.3</c:v>
                </c:pt>
                <c:pt idx="16">
                  <c:v>163.5</c:v>
                </c:pt>
                <c:pt idx="17">
                  <c:v>161.9</c:v>
                </c:pt>
                <c:pt idx="18">
                  <c:v>165.4</c:v>
                </c:pt>
                <c:pt idx="19">
                  <c:v>165.3</c:v>
                </c:pt>
                <c:pt idx="20">
                  <c:v>165.4</c:v>
                </c:pt>
                <c:pt idx="21">
                  <c:v>164.8</c:v>
                </c:pt>
                <c:pt idx="22">
                  <c:v>163.1</c:v>
                </c:pt>
                <c:pt idx="23">
                  <c:v>166</c:v>
                </c:pt>
                <c:pt idx="24">
                  <c:v>165.9</c:v>
                </c:pt>
                <c:pt idx="25">
                  <c:v>169.4</c:v>
                </c:pt>
                <c:pt idx="26">
                  <c:v>170.173</c:v>
                </c:pt>
                <c:pt idx="27">
                  <c:v>170.173</c:v>
                </c:pt>
                <c:pt idx="28">
                  <c:v>170.92250000000001</c:v>
                </c:pt>
                <c:pt idx="29">
                  <c:v>171.4</c:v>
                </c:pt>
                <c:pt idx="30">
                  <c:v>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29" sqref="J29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3" sqref="K3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34" activePane="bottomRight" state="frozen"/>
      <selection activeCell="N48" sqref="N48"/>
      <selection pane="topRight" activeCell="N48" sqref="N48"/>
      <selection pane="bottomLeft" activeCell="N48" sqref="N48"/>
      <selection pane="bottomRight" activeCell="BJ39" sqref="BJ39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6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3" width="7.7265625" style="23" customWidth="1"/>
    <col min="34" max="34" width="8.4531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6.179687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54296875" customWidth="1"/>
    <col min="94" max="94" width="1.453125" customWidth="1"/>
    <col min="95" max="95" width="13.453125" customWidth="1"/>
  </cols>
  <sheetData>
    <row r="1" spans="1:95" s="56" customFormat="1" ht="24" customHeight="1" thickBot="1" x14ac:dyDescent="0.4">
      <c r="A1" s="61"/>
      <c r="B1" s="397" t="s">
        <v>31</v>
      </c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7"/>
      <c r="AM1" s="397"/>
      <c r="AN1" s="397"/>
      <c r="AO1" s="397"/>
      <c r="AP1" s="261"/>
      <c r="AQ1" s="261"/>
      <c r="AR1" s="261"/>
      <c r="AS1" s="17"/>
      <c r="AT1" s="398" t="s">
        <v>32</v>
      </c>
      <c r="AU1" s="398"/>
      <c r="AV1" s="398"/>
      <c r="AW1" s="398"/>
      <c r="AX1" s="398"/>
      <c r="AY1" s="398"/>
      <c r="AZ1" s="398"/>
      <c r="BA1" s="62"/>
      <c r="BB1" s="403" t="s">
        <v>48</v>
      </c>
      <c r="BC1" s="403"/>
      <c r="BD1" s="403"/>
      <c r="BE1" s="403"/>
      <c r="BF1" s="403"/>
      <c r="BG1" s="404"/>
      <c r="BU1" s="63"/>
      <c r="BZ1" s="269"/>
    </row>
    <row r="2" spans="1:95" s="60" customFormat="1" ht="21" customHeight="1" thickBot="1" x14ac:dyDescent="0.4">
      <c r="A2" s="393" t="s">
        <v>29</v>
      </c>
      <c r="B2" s="394"/>
      <c r="C2" s="394"/>
      <c r="D2" s="394"/>
      <c r="E2" s="394"/>
      <c r="F2" s="394"/>
      <c r="G2" s="394"/>
      <c r="H2" s="17"/>
      <c r="I2" s="399" t="s">
        <v>29</v>
      </c>
      <c r="J2" s="400"/>
      <c r="K2" s="400"/>
      <c r="L2" s="400"/>
      <c r="M2" s="400"/>
      <c r="N2" s="400"/>
      <c r="O2" s="399" t="s">
        <v>29</v>
      </c>
      <c r="P2" s="400"/>
      <c r="Q2" s="400"/>
      <c r="R2" s="400"/>
      <c r="S2" s="400"/>
      <c r="T2" s="400"/>
      <c r="U2" s="17"/>
      <c r="V2" s="401" t="s">
        <v>18</v>
      </c>
      <c r="W2" s="402"/>
      <c r="X2" s="402"/>
      <c r="Y2" s="17"/>
      <c r="Z2" s="176"/>
      <c r="AA2" s="176"/>
      <c r="AB2" s="176"/>
      <c r="AC2" s="394" t="s">
        <v>29</v>
      </c>
      <c r="AD2" s="394"/>
      <c r="AE2" s="394"/>
      <c r="AF2" s="394"/>
      <c r="AG2" s="394"/>
      <c r="AH2" s="394"/>
      <c r="AI2" s="394"/>
      <c r="AJ2" s="394"/>
      <c r="AK2" s="394"/>
      <c r="AL2" s="17"/>
      <c r="AM2" s="24"/>
      <c r="AN2" s="24"/>
      <c r="AO2" s="24"/>
      <c r="AP2" s="24"/>
      <c r="AQ2" s="24"/>
      <c r="AR2" s="24"/>
      <c r="AS2" s="17"/>
      <c r="AT2" s="395" t="s">
        <v>18</v>
      </c>
      <c r="AU2" s="395"/>
      <c r="AV2" s="395"/>
      <c r="AW2" s="395"/>
      <c r="AX2" s="395"/>
      <c r="AY2" s="395"/>
      <c r="AZ2" s="396"/>
      <c r="BA2" s="57"/>
      <c r="BB2" s="395" t="s">
        <v>18</v>
      </c>
      <c r="BC2" s="395"/>
      <c r="BD2" s="395"/>
      <c r="BE2" s="395"/>
      <c r="BF2" s="395"/>
      <c r="BG2" s="396"/>
      <c r="BH2" s="58"/>
      <c r="BI2" s="364" t="s">
        <v>117</v>
      </c>
      <c r="BJ2" s="365"/>
      <c r="BK2" s="365"/>
      <c r="BL2" s="365"/>
      <c r="BM2" s="365"/>
      <c r="BN2" s="365"/>
      <c r="BO2" s="365"/>
      <c r="BP2" s="365"/>
      <c r="BQ2" s="365"/>
      <c r="BR2" s="365"/>
      <c r="BS2" s="365"/>
      <c r="BT2" s="366"/>
      <c r="BU2" s="59"/>
      <c r="BV2" s="405" t="s">
        <v>119</v>
      </c>
      <c r="BW2" s="406"/>
      <c r="BX2" s="406"/>
      <c r="BY2" s="406"/>
      <c r="BZ2" s="406"/>
      <c r="CA2" s="406"/>
      <c r="CB2" s="407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38" t="s">
        <v>91</v>
      </c>
      <c r="B4" s="339"/>
      <c r="C4" s="339"/>
      <c r="D4" s="339"/>
      <c r="E4" s="339"/>
      <c r="F4" s="339"/>
      <c r="G4" s="339"/>
      <c r="H4" s="34"/>
      <c r="I4" s="352" t="s">
        <v>92</v>
      </c>
      <c r="J4" s="339"/>
      <c r="K4" s="339"/>
      <c r="L4" s="339"/>
      <c r="M4" s="339"/>
      <c r="N4" s="339"/>
      <c r="O4" s="353"/>
      <c r="P4" s="353"/>
      <c r="Q4" s="353"/>
      <c r="R4" s="353"/>
      <c r="S4" s="353"/>
      <c r="T4" s="353"/>
      <c r="U4" s="34"/>
      <c r="V4" s="343" t="s">
        <v>26</v>
      </c>
      <c r="W4" s="344"/>
      <c r="X4" s="344"/>
      <c r="Y4" s="34"/>
      <c r="Z4" s="422" t="s">
        <v>36</v>
      </c>
      <c r="AA4" s="422"/>
      <c r="AB4" s="422"/>
      <c r="AC4" s="340" t="s">
        <v>93</v>
      </c>
      <c r="AD4" s="340"/>
      <c r="AE4" s="340"/>
      <c r="AF4" s="340"/>
      <c r="AG4" s="340"/>
      <c r="AH4" s="340"/>
      <c r="AI4" s="340"/>
      <c r="AJ4" s="340"/>
      <c r="AK4" s="342"/>
      <c r="AL4" s="17"/>
      <c r="AM4" s="340" t="s">
        <v>94</v>
      </c>
      <c r="AN4" s="340"/>
      <c r="AO4" s="340"/>
      <c r="AP4" s="340"/>
      <c r="AQ4" s="340"/>
      <c r="AR4" s="340"/>
      <c r="AS4" s="17"/>
      <c r="AT4" s="292"/>
      <c r="AU4" s="414"/>
      <c r="AV4" s="293"/>
      <c r="AW4" s="174"/>
      <c r="AX4" s="419"/>
      <c r="AY4" s="420"/>
      <c r="AZ4" s="421"/>
      <c r="BA4" s="175"/>
      <c r="BB4" s="292"/>
      <c r="BC4" s="414"/>
      <c r="BD4" s="414"/>
      <c r="BE4" s="414"/>
      <c r="BF4" s="414"/>
      <c r="BG4" s="293"/>
      <c r="BH4" s="3"/>
      <c r="BI4" s="189"/>
      <c r="BJ4" s="310"/>
      <c r="BK4" s="311"/>
      <c r="BL4" s="311"/>
      <c r="BM4" s="311"/>
      <c r="BN4" s="311"/>
      <c r="BO4" s="311"/>
      <c r="BP4" s="190"/>
      <c r="BQ4" s="312"/>
      <c r="BR4" s="313"/>
      <c r="BS4" s="314"/>
      <c r="BT4" s="69"/>
      <c r="BU4" s="15"/>
      <c r="BV4" s="408"/>
      <c r="BW4" s="409"/>
      <c r="BX4" s="410"/>
      <c r="BY4" s="206"/>
      <c r="BZ4" s="411"/>
      <c r="CA4" s="412"/>
      <c r="CB4" s="413"/>
      <c r="CN4" s="292"/>
      <c r="CO4" s="293"/>
      <c r="CP4" s="3"/>
      <c r="CQ4" s="279"/>
    </row>
    <row r="5" spans="1:95" ht="12.75" customHeight="1" x14ac:dyDescent="0.35">
      <c r="A5" s="35"/>
      <c r="B5" s="341" t="s">
        <v>42</v>
      </c>
      <c r="C5" s="341"/>
      <c r="D5" s="341"/>
      <c r="E5" s="341"/>
      <c r="F5" s="341"/>
      <c r="G5" s="341"/>
      <c r="H5" s="34"/>
      <c r="I5" s="345" t="s">
        <v>42</v>
      </c>
      <c r="J5" s="341"/>
      <c r="K5" s="341"/>
      <c r="L5" s="341"/>
      <c r="M5" s="341"/>
      <c r="N5" s="341"/>
      <c r="O5" s="354"/>
      <c r="P5" s="354"/>
      <c r="Q5" s="354"/>
      <c r="R5" s="354"/>
      <c r="S5" s="354"/>
      <c r="T5" s="354"/>
      <c r="U5" s="34"/>
      <c r="V5" s="345" t="s">
        <v>43</v>
      </c>
      <c r="W5" s="341"/>
      <c r="X5" s="341"/>
      <c r="Y5" s="34"/>
      <c r="Z5" s="418" t="s">
        <v>44</v>
      </c>
      <c r="AA5" s="418"/>
      <c r="AB5" s="418"/>
      <c r="AC5" s="424" t="s">
        <v>42</v>
      </c>
      <c r="AD5" s="424"/>
      <c r="AE5" s="424"/>
      <c r="AF5" s="424"/>
      <c r="AG5" s="424"/>
      <c r="AH5" s="424"/>
      <c r="AI5" s="424"/>
      <c r="AJ5" s="424"/>
      <c r="AK5" s="424"/>
      <c r="AL5" s="17"/>
      <c r="AM5" s="341" t="s">
        <v>42</v>
      </c>
      <c r="AN5" s="341"/>
      <c r="AO5" s="341"/>
      <c r="AP5" s="341"/>
      <c r="AQ5" s="341"/>
      <c r="AR5" s="341"/>
      <c r="AS5" s="17"/>
      <c r="AT5" s="294" t="s">
        <v>30</v>
      </c>
      <c r="AU5" s="423"/>
      <c r="AV5" s="295"/>
      <c r="AW5" s="248"/>
      <c r="AX5" s="415" t="s">
        <v>40</v>
      </c>
      <c r="AY5" s="416"/>
      <c r="AZ5" s="417"/>
      <c r="BA5" s="249"/>
      <c r="BB5" s="294" t="s">
        <v>49</v>
      </c>
      <c r="BC5" s="423"/>
      <c r="BD5" s="423"/>
      <c r="BE5" s="423"/>
      <c r="BF5" s="423"/>
      <c r="BG5" s="295"/>
      <c r="BH5" s="3"/>
      <c r="BI5" s="115" t="s">
        <v>45</v>
      </c>
      <c r="BJ5" s="302" t="s">
        <v>19</v>
      </c>
      <c r="BK5" s="303"/>
      <c r="BL5" s="303"/>
      <c r="BM5" s="303"/>
      <c r="BN5" s="303"/>
      <c r="BO5" s="303"/>
      <c r="BP5" s="191"/>
      <c r="BQ5" s="304" t="s">
        <v>20</v>
      </c>
      <c r="BR5" s="305"/>
      <c r="BS5" s="306"/>
      <c r="BT5" s="70"/>
      <c r="BU5" s="15"/>
      <c r="BV5" s="307" t="s">
        <v>34</v>
      </c>
      <c r="BW5" s="308"/>
      <c r="BX5" s="309"/>
      <c r="BY5" s="207"/>
      <c r="BZ5" s="299" t="s">
        <v>35</v>
      </c>
      <c r="CA5" s="300"/>
      <c r="CB5" s="301"/>
      <c r="CN5" s="294" t="s">
        <v>124</v>
      </c>
      <c r="CO5" s="295"/>
      <c r="CP5" s="3"/>
      <c r="CQ5" s="280" t="s">
        <v>125</v>
      </c>
    </row>
    <row r="6" spans="1:95" ht="11.25" customHeight="1" x14ac:dyDescent="0.35">
      <c r="A6" s="36"/>
      <c r="B6" s="346" t="s">
        <v>41</v>
      </c>
      <c r="C6" s="346"/>
      <c r="D6" s="346"/>
      <c r="E6" s="346"/>
      <c r="F6" s="346"/>
      <c r="G6" s="346"/>
      <c r="H6" s="16"/>
      <c r="I6" s="347" t="s">
        <v>109</v>
      </c>
      <c r="J6" s="348"/>
      <c r="K6" s="348"/>
      <c r="L6" s="348"/>
      <c r="M6" s="348"/>
      <c r="N6" s="348"/>
      <c r="O6" s="355"/>
      <c r="P6" s="355"/>
      <c r="Q6" s="355"/>
      <c r="R6" s="355"/>
      <c r="S6" s="355"/>
      <c r="T6" s="355"/>
      <c r="U6" s="16"/>
      <c r="V6" s="347" t="s">
        <v>37</v>
      </c>
      <c r="W6" s="348"/>
      <c r="X6" s="348"/>
      <c r="Y6" s="34"/>
      <c r="Z6" s="349" t="s">
        <v>38</v>
      </c>
      <c r="AA6" s="349"/>
      <c r="AB6" s="349"/>
      <c r="AC6" s="346" t="s">
        <v>41</v>
      </c>
      <c r="AD6" s="346"/>
      <c r="AE6" s="346"/>
      <c r="AF6" s="346"/>
      <c r="AG6" s="346"/>
      <c r="AH6" s="346"/>
      <c r="AI6" s="346"/>
      <c r="AJ6" s="346"/>
      <c r="AK6" s="346"/>
      <c r="AL6" s="17"/>
      <c r="AM6" s="346" t="s">
        <v>37</v>
      </c>
      <c r="AN6" s="346"/>
      <c r="AO6" s="346"/>
      <c r="AP6" s="346"/>
      <c r="AQ6" s="346"/>
      <c r="AR6" s="346"/>
      <c r="AS6" s="17"/>
      <c r="AT6" s="296"/>
      <c r="AU6" s="298"/>
      <c r="AV6" s="297"/>
      <c r="AW6" s="248"/>
      <c r="AX6" s="265"/>
      <c r="AY6" s="266" t="s">
        <v>39</v>
      </c>
      <c r="AZ6" s="267"/>
      <c r="BA6" s="249"/>
      <c r="BB6" s="296"/>
      <c r="BC6" s="298"/>
      <c r="BD6" s="298"/>
      <c r="BE6" s="298"/>
      <c r="BF6" s="298"/>
      <c r="BG6" s="297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296"/>
      <c r="CO6" s="297"/>
      <c r="CP6" s="3"/>
      <c r="CQ6" s="275"/>
    </row>
    <row r="7" spans="1:95" ht="18.75" customHeight="1" x14ac:dyDescent="0.4">
      <c r="A7" s="37"/>
      <c r="B7" s="317" t="s">
        <v>126</v>
      </c>
      <c r="C7" s="318"/>
      <c r="D7" s="318"/>
      <c r="E7" s="318"/>
      <c r="F7" s="318"/>
      <c r="G7" s="318"/>
      <c r="H7" s="255"/>
      <c r="I7" s="335" t="str">
        <f>B7</f>
        <v>Octubre 2021</v>
      </c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255"/>
      <c r="V7" s="335" t="str">
        <f>B7</f>
        <v>Octubre 2021</v>
      </c>
      <c r="W7" s="336"/>
      <c r="X7" s="337"/>
      <c r="Y7" s="255"/>
      <c r="Z7" s="256" t="str">
        <f>V7</f>
        <v>Octubre 2021</v>
      </c>
      <c r="AA7" s="257"/>
      <c r="AB7" s="258"/>
      <c r="AC7" s="319" t="str">
        <f>B7</f>
        <v>Octubre 2021</v>
      </c>
      <c r="AD7" s="320"/>
      <c r="AE7" s="320"/>
      <c r="AF7" s="320"/>
      <c r="AG7" s="320"/>
      <c r="AH7" s="320"/>
      <c r="AI7" s="320"/>
      <c r="AJ7" s="320"/>
      <c r="AK7" s="320"/>
      <c r="AL7" s="259"/>
      <c r="AM7" s="317" t="str">
        <f>V7</f>
        <v>Octubre 2021</v>
      </c>
      <c r="AN7" s="318"/>
      <c r="AO7" s="318"/>
      <c r="AP7" s="318"/>
      <c r="AQ7" s="318"/>
      <c r="AR7" s="318"/>
      <c r="AS7" s="259"/>
      <c r="AT7" s="290" t="str">
        <f>V7</f>
        <v>Octubre 2021</v>
      </c>
      <c r="AU7" s="291"/>
      <c r="AV7" s="291"/>
      <c r="AW7" s="255"/>
      <c r="AX7" s="326" t="str">
        <f>AT7</f>
        <v>Octubre 2021</v>
      </c>
      <c r="AY7" s="327"/>
      <c r="AZ7" s="328"/>
      <c r="BA7" s="260"/>
      <c r="BB7" s="281" t="str">
        <f>AM7</f>
        <v>Octubre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290" t="str">
        <f>+BB7</f>
        <v>Octubre 2021</v>
      </c>
      <c r="CO7" s="291"/>
      <c r="CQ7" s="277" t="str">
        <f>+CN7</f>
        <v>Octubre 2021</v>
      </c>
    </row>
    <row r="8" spans="1:95" ht="15.75" customHeight="1" x14ac:dyDescent="0.35">
      <c r="A8" s="38"/>
      <c r="B8" s="329" t="s">
        <v>28</v>
      </c>
      <c r="C8" s="330"/>
      <c r="D8" s="331"/>
      <c r="E8" s="333" t="s">
        <v>90</v>
      </c>
      <c r="F8" s="334"/>
      <c r="G8" s="334"/>
      <c r="H8" s="39"/>
      <c r="I8" s="333" t="s">
        <v>107</v>
      </c>
      <c r="J8" s="334"/>
      <c r="K8" s="334"/>
      <c r="L8" s="334"/>
      <c r="M8" s="334"/>
      <c r="N8" s="334"/>
      <c r="O8" s="333" t="s">
        <v>90</v>
      </c>
      <c r="P8" s="334"/>
      <c r="Q8" s="334"/>
      <c r="R8" s="334"/>
      <c r="S8" s="334"/>
      <c r="T8" s="334"/>
      <c r="U8" s="39"/>
      <c r="V8" s="329" t="s">
        <v>2</v>
      </c>
      <c r="W8" s="330"/>
      <c r="X8" s="332"/>
      <c r="Y8" s="39"/>
      <c r="Z8" s="385" t="s">
        <v>2</v>
      </c>
      <c r="AA8" s="386"/>
      <c r="AB8" s="387"/>
      <c r="AC8" s="329" t="s">
        <v>2</v>
      </c>
      <c r="AD8" s="330"/>
      <c r="AE8" s="331"/>
      <c r="AF8" s="391" t="s">
        <v>46</v>
      </c>
      <c r="AG8" s="392"/>
      <c r="AH8" s="392"/>
      <c r="AI8" s="392"/>
      <c r="AJ8" s="392"/>
      <c r="AK8" s="392"/>
      <c r="AL8" s="17"/>
      <c r="AM8" s="329" t="s">
        <v>2</v>
      </c>
      <c r="AN8" s="330"/>
      <c r="AO8" s="332"/>
      <c r="AP8" s="262" t="s">
        <v>46</v>
      </c>
      <c r="AQ8" s="263"/>
      <c r="AR8" s="264"/>
      <c r="AS8" s="17"/>
      <c r="AT8" s="329" t="s">
        <v>2</v>
      </c>
      <c r="AU8" s="330"/>
      <c r="AV8" s="332"/>
      <c r="AW8" s="2"/>
      <c r="AX8" s="329" t="s">
        <v>2</v>
      </c>
      <c r="AY8" s="330"/>
      <c r="AZ8" s="332"/>
      <c r="BA8" s="39"/>
      <c r="BB8" s="329" t="s">
        <v>2</v>
      </c>
      <c r="BC8" s="330"/>
      <c r="BD8" s="332"/>
      <c r="BE8" s="388" t="s">
        <v>47</v>
      </c>
      <c r="BF8" s="389"/>
      <c r="BG8" s="390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18326.477172607534</v>
      </c>
      <c r="BL9" s="92">
        <f>BJ9-BK9</f>
        <v>256.68282739246206</v>
      </c>
      <c r="BM9" s="254">
        <v>12338.776</v>
      </c>
      <c r="BN9" s="21">
        <v>12358.090731034094</v>
      </c>
      <c r="BO9" s="82">
        <f t="shared" ref="BO9:BO20" si="0">BM9-BN9</f>
        <v>-19.314731034093711</v>
      </c>
      <c r="BP9" s="197"/>
      <c r="BQ9" s="83">
        <v>5964.0559999999996</v>
      </c>
      <c r="BR9" s="21">
        <v>6215.6873819779012</v>
      </c>
      <c r="BS9" s="200">
        <f t="shared" ref="BS9:BS20" si="1">BQ9-BR9</f>
        <v>-251.63138197790158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16476.989444572107</v>
      </c>
      <c r="BL10" s="92">
        <f t="shared" ref="BL10:BL20" si="4">BJ10-BK10</f>
        <v>-232.93944457211001</v>
      </c>
      <c r="BM10" s="254">
        <v>10444.032999999999</v>
      </c>
      <c r="BN10" s="21">
        <v>11187.847985432963</v>
      </c>
      <c r="BO10" s="82">
        <f t="shared" si="0"/>
        <v>-743.81498543296402</v>
      </c>
      <c r="BP10" s="197"/>
      <c r="BQ10" s="83">
        <v>5031.1307500000012</v>
      </c>
      <c r="BR10" s="21">
        <v>5498.760088204047</v>
      </c>
      <c r="BS10" s="200">
        <f t="shared" si="1"/>
        <v>-467.62933820404578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595.30999999999995</v>
      </c>
      <c r="C11" s="47">
        <f t="shared" ref="C11:C12" si="5">IF(ISBLANK(B11),"",D11/$A11)</f>
        <v>595.30999999999995</v>
      </c>
      <c r="D11" s="163">
        <f>B11</f>
        <v>595.30999999999995</v>
      </c>
      <c r="E11" s="49">
        <v>319717.96387096774</v>
      </c>
      <c r="F11" s="50">
        <f t="shared" ref="F11:F12" si="6">IF(ISBLANK(E11),"",G11/$A11)</f>
        <v>319717.96387096774</v>
      </c>
      <c r="G11" s="163">
        <f>E11</f>
        <v>319717.96387096774</v>
      </c>
      <c r="H11" s="168"/>
      <c r="I11" s="49">
        <v>40157.848602150538</v>
      </c>
      <c r="J11" s="50">
        <f t="shared" ref="J11" si="7">IF(ISBLANK(I11),"",K11/$A11)</f>
        <v>40157.848602150538</v>
      </c>
      <c r="K11" s="163">
        <f>I11</f>
        <v>40157.848602150538</v>
      </c>
      <c r="L11" s="50">
        <f t="shared" ref="L11:L12" si="8">IF(ISBLANK(I11),"",I11*0.5)</f>
        <v>20078.924301075269</v>
      </c>
      <c r="M11" s="50">
        <f t="shared" ref="M11:M12" si="9">IFERROR(J11*0.5,"")</f>
        <v>20078.924301075269</v>
      </c>
      <c r="N11" s="50">
        <f t="shared" ref="N11:N12" si="10">K11*0.5</f>
        <v>20078.924301075269</v>
      </c>
      <c r="O11" s="49">
        <v>448.19440860215053</v>
      </c>
      <c r="P11" s="50">
        <f t="shared" ref="P11" si="11">IF(ISBLANK(O11),"",Q11/$A11)</f>
        <v>448.19440860215053</v>
      </c>
      <c r="Q11" s="163">
        <f>O11</f>
        <v>448.19440860215053</v>
      </c>
      <c r="R11" s="50">
        <f t="shared" ref="R11:R12" si="12">IF(ISBLANK(O11),"",O11*0.5)</f>
        <v>224.09720430107527</v>
      </c>
      <c r="S11" s="50">
        <f t="shared" ref="S11:S12" si="13">IFERROR(P11*0.5,"")</f>
        <v>224.09720430107527</v>
      </c>
      <c r="T11" s="50">
        <f t="shared" ref="T11:T12" si="14">Q11*0.5</f>
        <v>224.09720430107527</v>
      </c>
      <c r="U11" s="168"/>
      <c r="V11" s="49">
        <v>159.80000000000001</v>
      </c>
      <c r="W11" s="47">
        <f t="shared" ref="W11:W12" si="15">IF(ISBLANK(V11),"",X11/$A11)</f>
        <v>159.80000000000001</v>
      </c>
      <c r="X11" s="163">
        <f>V11</f>
        <v>159.80000000000001</v>
      </c>
      <c r="Y11" s="169"/>
      <c r="Z11" s="170"/>
      <c r="AA11" s="171"/>
      <c r="AB11" s="172">
        <f>AA11</f>
        <v>0</v>
      </c>
      <c r="AC11" s="49">
        <v>304.39</v>
      </c>
      <c r="AD11" s="50">
        <f t="shared" ref="AD11" si="16">IF(ISBLANK(AC11),"",AE11/$A11)</f>
        <v>304.39</v>
      </c>
      <c r="AE11" s="163">
        <f>AC11</f>
        <v>304.39</v>
      </c>
      <c r="AF11" s="49">
        <v>167465</v>
      </c>
      <c r="AG11" s="50">
        <f t="shared" ref="AG11" si="17">IF(ISBLANK(AF11),"",AH11/$A11)</f>
        <v>167465</v>
      </c>
      <c r="AH11" s="51">
        <f>AF11</f>
        <v>167465</v>
      </c>
      <c r="AI11" s="50">
        <f t="shared" ref="AI11:AI16" si="18">IF(AF11*0.1907=0,"",AF11*0.1907)</f>
        <v>31935.575500000003</v>
      </c>
      <c r="AJ11" s="50">
        <f t="shared" ref="AJ11:AJ16" si="19">IFERROR(AG11*0.1907,"")</f>
        <v>31935.575500000003</v>
      </c>
      <c r="AK11" s="50">
        <f t="shared" ref="AK11:AK16" si="20">AH11*0.1907</f>
        <v>31935.575500000003</v>
      </c>
      <c r="AL11" s="17"/>
      <c r="AM11" s="49">
        <v>135.19</v>
      </c>
      <c r="AN11" s="47">
        <f t="shared" ref="AN11:AN12" si="21">IF(ISBLANK(AM11),"",AO11/$A11)</f>
        <v>135.19</v>
      </c>
      <c r="AO11" s="163">
        <f>AM11</f>
        <v>135.19</v>
      </c>
      <c r="AP11" s="49">
        <v>154033.84172043009</v>
      </c>
      <c r="AQ11" s="50">
        <f t="shared" ref="AQ11" si="22">IF(ISBLANK(AP11),"",AR11/$A11)</f>
        <v>154033.84172043009</v>
      </c>
      <c r="AR11" s="51">
        <f>AP11</f>
        <v>154033.84172043009</v>
      </c>
      <c r="AS11" s="17"/>
      <c r="AT11" s="47">
        <f>borrador!G9/6.289</f>
        <v>775.78311337255525</v>
      </c>
      <c r="AU11" s="47">
        <f t="shared" ref="AU11" si="23">IF(ISBLANK(AT11),"",AV11/$A11)</f>
        <v>775.78311337255525</v>
      </c>
      <c r="AV11" s="51">
        <f>AT11</f>
        <v>775.78311337255525</v>
      </c>
      <c r="AW11" s="2"/>
      <c r="AX11" s="51">
        <f>borrador!H9/6.289</f>
        <v>365.13118142789</v>
      </c>
      <c r="AY11" s="51">
        <f t="shared" ref="AY11" si="24">IF(ISBLANK(AX11),"",AZ11/$A11)</f>
        <v>365.13118142789</v>
      </c>
      <c r="AZ11" s="51">
        <f>AX11</f>
        <v>365.13118142789</v>
      </c>
      <c r="BA11" s="2"/>
      <c r="BB11" s="47">
        <f>borrador!E9/6.289</f>
        <v>10.096994752742885</v>
      </c>
      <c r="BC11" s="47">
        <f t="shared" ref="BC11" si="25">IF(ISBLANK(BB11),"",BD11/$A11)</f>
        <v>10.096994752742885</v>
      </c>
      <c r="BD11" s="48">
        <f>BB11</f>
        <v>10.096994752742885</v>
      </c>
      <c r="BE11" s="49">
        <f>borrador!F9*0.283*100</f>
        <v>227.92819999999998</v>
      </c>
      <c r="BF11" s="50">
        <f t="shared" ref="BF11" si="26">IF(ISBLANK(BE11),"",BG11/A11)</f>
        <v>227.92819999999998</v>
      </c>
      <c r="BG11" s="237">
        <f>BE11</f>
        <v>227.92819999999998</v>
      </c>
      <c r="BI11" s="199" t="s">
        <v>7</v>
      </c>
      <c r="BJ11" s="83">
        <v>18636.87</v>
      </c>
      <c r="BK11" s="21">
        <v>18127.802526537158</v>
      </c>
      <c r="BL11" s="92">
        <f t="shared" si="4"/>
        <v>509.06747346284101</v>
      </c>
      <c r="BM11" s="254">
        <v>11848.992</v>
      </c>
      <c r="BN11" s="21">
        <v>12384.465472782795</v>
      </c>
      <c r="BO11" s="82">
        <f t="shared" si="0"/>
        <v>-535.47347278279449</v>
      </c>
      <c r="BP11" s="197"/>
      <c r="BQ11" s="83">
        <v>5157.8239791666674</v>
      </c>
      <c r="BR11" s="21">
        <v>5965.0735998853906</v>
      </c>
      <c r="BS11" s="200">
        <f t="shared" si="1"/>
        <v>-807.24962071872324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7">+B11+V11+AC11+AM11</f>
        <v>1194.69</v>
      </c>
      <c r="CO11" s="284">
        <f t="shared" ref="CO11:CO41" si="28">(E11+O11+AF11+AP11)/1000</f>
        <v>641.66499999999996</v>
      </c>
      <c r="CQ11" s="284">
        <f t="shared" ref="CQ11:CQ41" si="29">+AT11+AX11</f>
        <v>1140.9142948004453</v>
      </c>
    </row>
    <row r="12" spans="1:95" ht="15" customHeight="1" thickBot="1" x14ac:dyDescent="0.4">
      <c r="A12" s="243">
        <v>2</v>
      </c>
      <c r="B12" s="49">
        <v>601.09</v>
      </c>
      <c r="C12" s="47">
        <f t="shared" si="5"/>
        <v>598.20000000000005</v>
      </c>
      <c r="D12" s="163">
        <f t="shared" ref="D12" si="30">B12+D11</f>
        <v>1196.4000000000001</v>
      </c>
      <c r="E12" s="49">
        <v>293234.94709677418</v>
      </c>
      <c r="F12" s="50">
        <f t="shared" si="6"/>
        <v>306476.45548387093</v>
      </c>
      <c r="G12" s="163">
        <f t="shared" ref="G12" si="31">E12+G11</f>
        <v>612952.91096774186</v>
      </c>
      <c r="H12" s="168"/>
      <c r="I12" s="49">
        <v>39562.416774193545</v>
      </c>
      <c r="J12" s="50">
        <f t="shared" ref="J12" si="32">IF(ISBLANK(I12),"",K12/$A12)</f>
        <v>39860.132688172045</v>
      </c>
      <c r="K12" s="163">
        <f t="shared" ref="K12" si="33">I12+K11</f>
        <v>79720.26537634409</v>
      </c>
      <c r="L12" s="50">
        <f t="shared" si="8"/>
        <v>19781.208387096773</v>
      </c>
      <c r="M12" s="50">
        <f t="shared" si="9"/>
        <v>19930.066344086023</v>
      </c>
      <c r="N12" s="50">
        <f t="shared" si="10"/>
        <v>39860.132688172045</v>
      </c>
      <c r="O12" s="49">
        <v>0</v>
      </c>
      <c r="P12" s="50">
        <f t="shared" ref="P12" si="34">IF(ISBLANK(O12),"",Q12/$A12)</f>
        <v>224.09720430107527</v>
      </c>
      <c r="Q12" s="163">
        <f t="shared" ref="Q12" si="35">O12+Q11</f>
        <v>448.19440860215053</v>
      </c>
      <c r="R12" s="50">
        <f t="shared" si="12"/>
        <v>0</v>
      </c>
      <c r="S12" s="50">
        <f t="shared" si="13"/>
        <v>112.04860215053763</v>
      </c>
      <c r="T12" s="50">
        <f t="shared" si="14"/>
        <v>224.09720430107527</v>
      </c>
      <c r="U12" s="168"/>
      <c r="V12" s="49">
        <v>160.5</v>
      </c>
      <c r="W12" s="47">
        <f t="shared" si="15"/>
        <v>160.15</v>
      </c>
      <c r="X12" s="163">
        <f t="shared" ref="X12" si="36">V12+X11</f>
        <v>320.3</v>
      </c>
      <c r="Y12" s="169"/>
      <c r="Z12" s="170"/>
      <c r="AA12" s="171"/>
      <c r="AB12" s="172"/>
      <c r="AC12" s="49">
        <v>306.95999999999998</v>
      </c>
      <c r="AD12" s="50">
        <f t="shared" ref="AD12" si="37">IF(ISBLANK(AC12),"",AE12/$A12)</f>
        <v>305.67499999999995</v>
      </c>
      <c r="AE12" s="163">
        <f t="shared" ref="AE12" si="38">AC12+AE11</f>
        <v>611.34999999999991</v>
      </c>
      <c r="AF12" s="49">
        <v>166282</v>
      </c>
      <c r="AG12" s="50">
        <f t="shared" ref="AG12" si="39">IF(ISBLANK(AF12),"",AH12/$A12)</f>
        <v>166873.5</v>
      </c>
      <c r="AH12" s="51">
        <f t="shared" ref="AH12" si="40">AF12+AH11</f>
        <v>333747</v>
      </c>
      <c r="AI12" s="50">
        <f t="shared" si="18"/>
        <v>31709.9774</v>
      </c>
      <c r="AJ12" s="50">
        <f t="shared" si="19"/>
        <v>31822.776450000001</v>
      </c>
      <c r="AK12" s="50">
        <f t="shared" si="20"/>
        <v>63645.552900000002</v>
      </c>
      <c r="AL12" s="17"/>
      <c r="AM12" s="49">
        <v>130.99</v>
      </c>
      <c r="AN12" s="47">
        <f t="shared" si="21"/>
        <v>133.09</v>
      </c>
      <c r="AO12" s="163">
        <f t="shared" ref="AO12" si="41">AM12+AO11</f>
        <v>266.18</v>
      </c>
      <c r="AP12" s="49">
        <v>158199.05290322582</v>
      </c>
      <c r="AQ12" s="50">
        <f t="shared" ref="AQ12" si="42">IF(ISBLANK(AP12),"",AR12/$A12)</f>
        <v>156116.44731182797</v>
      </c>
      <c r="AR12" s="51">
        <f t="shared" ref="AR12" si="43">AP12+AR11</f>
        <v>312232.89462365594</v>
      </c>
      <c r="AS12" s="17"/>
      <c r="AT12" s="47">
        <f>borrador!G10/6.289</f>
        <v>763.16425504849758</v>
      </c>
      <c r="AU12" s="47">
        <f t="shared" ref="AU12" si="44">IF(ISBLANK(AT12),"",AV12/$A12)</f>
        <v>769.47368421052647</v>
      </c>
      <c r="AV12" s="51">
        <f t="shared" ref="AV12" si="45">AT12+AV11</f>
        <v>1538.9473684210529</v>
      </c>
      <c r="AW12" s="2"/>
      <c r="AX12" s="51">
        <f>borrador!H10/6.289</f>
        <v>365.28859914135796</v>
      </c>
      <c r="AY12" s="51">
        <f t="shared" ref="AY12" si="46">IF(ISBLANK(AX12),"",AZ12/$A12)</f>
        <v>365.20989028462395</v>
      </c>
      <c r="AZ12" s="51">
        <f t="shared" ref="AZ12" si="47">AX12+AZ11</f>
        <v>730.41978056924791</v>
      </c>
      <c r="BA12" s="2"/>
      <c r="BB12" s="47">
        <f>borrador!E10/6.289</f>
        <v>9.8902846239465738</v>
      </c>
      <c r="BC12" s="47">
        <f t="shared" ref="BC12" si="48">IF(ISBLANK(BB12),"",BD12/$A12)</f>
        <v>9.9936396883447287</v>
      </c>
      <c r="BD12" s="48">
        <f t="shared" ref="BD12" si="49">BB12+BD11</f>
        <v>19.987279376689457</v>
      </c>
      <c r="BE12" s="49">
        <f>borrador!F10*0.283*100</f>
        <v>227.70179999999996</v>
      </c>
      <c r="BF12" s="50">
        <f t="shared" ref="BF12" si="50">IF(ISBLANK(BE12),"",BG12/A12)</f>
        <v>227.81499999999997</v>
      </c>
      <c r="BG12" s="237">
        <f t="shared" ref="BG12" si="51">BE12+BG11</f>
        <v>455.62999999999994</v>
      </c>
      <c r="BI12" s="199" t="s">
        <v>8</v>
      </c>
      <c r="BJ12" s="83">
        <v>17708.53</v>
      </c>
      <c r="BK12" s="21">
        <v>17280.082180315236</v>
      </c>
      <c r="BL12" s="92">
        <f t="shared" si="4"/>
        <v>428.44781968476309</v>
      </c>
      <c r="BM12" s="254">
        <v>11320.1505817204</v>
      </c>
      <c r="BN12" s="21">
        <v>11813.021776090303</v>
      </c>
      <c r="BO12" s="82">
        <f t="shared" si="0"/>
        <v>-492.87119436990361</v>
      </c>
      <c r="BP12" s="197"/>
      <c r="BQ12" s="83">
        <v>4942.7076669999997</v>
      </c>
      <c r="BR12" s="21">
        <v>5654.1540229490911</v>
      </c>
      <c r="BS12" s="200">
        <f t="shared" si="1"/>
        <v>-711.44635594909141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7"/>
        <v>1199.54</v>
      </c>
      <c r="CO12" s="47">
        <f t="shared" si="28"/>
        <v>617.71600000000001</v>
      </c>
      <c r="CQ12" s="47">
        <f t="shared" si="29"/>
        <v>1128.4528541898555</v>
      </c>
    </row>
    <row r="13" spans="1:95" ht="15" customHeight="1" thickBot="1" x14ac:dyDescent="0.4">
      <c r="A13" s="244">
        <v>3</v>
      </c>
      <c r="B13" s="49">
        <v>584.27</v>
      </c>
      <c r="C13" s="47">
        <f t="shared" ref="C13" si="52">IF(ISBLANK(B13),"",D13/$A13)</f>
        <v>593.55666666666673</v>
      </c>
      <c r="D13" s="163">
        <f t="shared" ref="D13" si="53">B13+D12</f>
        <v>1780.67</v>
      </c>
      <c r="E13" s="49">
        <v>288862.88602150534</v>
      </c>
      <c r="F13" s="50">
        <f t="shared" ref="F13" si="54">IF(ISBLANK(E13),"",G13/$A13)</f>
        <v>300605.26566308242</v>
      </c>
      <c r="G13" s="163">
        <f t="shared" ref="G13" si="55">E13+G12</f>
        <v>901815.7969892472</v>
      </c>
      <c r="H13" s="168"/>
      <c r="I13" s="49">
        <v>39892.080430107526</v>
      </c>
      <c r="J13" s="50">
        <f t="shared" ref="J13" si="56">IF(ISBLANK(I13),"",K13/$A13)</f>
        <v>39870.781935483872</v>
      </c>
      <c r="K13" s="163">
        <f t="shared" ref="K13" si="57">I13+K12</f>
        <v>119612.34580645162</v>
      </c>
      <c r="L13" s="50">
        <f t="shared" ref="L13" si="58">IF(ISBLANK(I13),"",I13*0.5)</f>
        <v>19946.040215053763</v>
      </c>
      <c r="M13" s="50">
        <f t="shared" ref="M13" si="59">IFERROR(J13*0.5,"")</f>
        <v>19935.390967741936</v>
      </c>
      <c r="N13" s="50">
        <f t="shared" ref="N13" si="60">K13*0.5</f>
        <v>59806.172903225808</v>
      </c>
      <c r="O13" s="49">
        <v>1796.4817204301075</v>
      </c>
      <c r="P13" s="50">
        <f t="shared" ref="P13" si="61">IF(ISBLANK(O13),"",Q13/$A13)</f>
        <v>748.22537634408593</v>
      </c>
      <c r="Q13" s="163">
        <f t="shared" ref="Q13" si="62">O13+Q12</f>
        <v>2244.6761290322579</v>
      </c>
      <c r="R13" s="50">
        <f t="shared" ref="R13" si="63">IF(ISBLANK(O13),"",O13*0.5)</f>
        <v>898.24086021505377</v>
      </c>
      <c r="S13" s="50">
        <f t="shared" ref="S13" si="64">IFERROR(P13*0.5,"")</f>
        <v>374.11268817204297</v>
      </c>
      <c r="T13" s="50">
        <f t="shared" ref="T13" si="65">Q13*0.5</f>
        <v>1122.338064516129</v>
      </c>
      <c r="U13" s="168"/>
      <c r="V13" s="49">
        <v>165.9</v>
      </c>
      <c r="W13" s="47">
        <f t="shared" ref="W13" si="66">IF(ISBLANK(V13),"",X13/$A13)</f>
        <v>162.06666666666669</v>
      </c>
      <c r="X13" s="163">
        <f t="shared" ref="X13" si="67">V13+X12</f>
        <v>486.20000000000005</v>
      </c>
      <c r="Y13" s="169"/>
      <c r="Z13" s="170"/>
      <c r="AA13" s="171"/>
      <c r="AB13" s="172"/>
      <c r="AC13" s="49">
        <v>304.14</v>
      </c>
      <c r="AD13" s="50">
        <f t="shared" ref="AD13" si="68">IF(ISBLANK(AC13),"",AE13/$A13)</f>
        <v>305.1633333333333</v>
      </c>
      <c r="AE13" s="163">
        <f t="shared" ref="AE13" si="69">AC13+AE12</f>
        <v>915.4899999999999</v>
      </c>
      <c r="AF13" s="49">
        <v>165362</v>
      </c>
      <c r="AG13" s="50">
        <f t="shared" ref="AG13" si="70">IF(ISBLANK(AF13),"",AH13/$A13)</f>
        <v>166369.66666666666</v>
      </c>
      <c r="AH13" s="51">
        <f t="shared" ref="AH13" si="71">AF13+AH12</f>
        <v>499109</v>
      </c>
      <c r="AI13" s="50">
        <f t="shared" si="18"/>
        <v>31534.5334</v>
      </c>
      <c r="AJ13" s="50">
        <f t="shared" si="19"/>
        <v>31726.695433333334</v>
      </c>
      <c r="AK13" s="50">
        <f t="shared" si="20"/>
        <v>95180.08630000001</v>
      </c>
      <c r="AL13" s="17"/>
      <c r="AM13" s="49">
        <v>124.97</v>
      </c>
      <c r="AN13" s="47">
        <f t="shared" ref="AN13" si="72">IF(ISBLANK(AM13),"",AO13/$A13)</f>
        <v>130.38333333333333</v>
      </c>
      <c r="AO13" s="163">
        <f t="shared" ref="AO13" si="73">AM13+AO12</f>
        <v>391.15</v>
      </c>
      <c r="AP13" s="49">
        <v>154181.63225806452</v>
      </c>
      <c r="AQ13" s="50">
        <f t="shared" ref="AQ13" si="74">IF(ISBLANK(AP13),"",AR13/$A13)</f>
        <v>155471.5089605735</v>
      </c>
      <c r="AR13" s="51">
        <f t="shared" ref="AR13" si="75">AP13+AR12</f>
        <v>466414.52688172046</v>
      </c>
      <c r="AS13" s="17"/>
      <c r="AT13" s="47">
        <f>borrador!G11/6.289</f>
        <v>772.72539354428375</v>
      </c>
      <c r="AU13" s="47">
        <f t="shared" ref="AU13" si="76">IF(ISBLANK(AT13),"",AV13/$A13)</f>
        <v>770.5575873217789</v>
      </c>
      <c r="AV13" s="51">
        <f t="shared" ref="AV13" si="77">AT13+AV12</f>
        <v>2311.6727619653366</v>
      </c>
      <c r="AW13" s="2"/>
      <c r="AX13" s="51">
        <f>borrador!H11/6.289</f>
        <v>354.66528859914132</v>
      </c>
      <c r="AY13" s="51">
        <f t="shared" ref="AY13" si="78">IF(ISBLANK(AX13),"",AZ13/$A13)</f>
        <v>361.69502305612974</v>
      </c>
      <c r="AZ13" s="51">
        <f t="shared" ref="AZ13" si="79">AX13+AZ12</f>
        <v>1085.0850691683893</v>
      </c>
      <c r="BA13" s="2"/>
      <c r="BB13" s="47">
        <f>borrador!E11/6.289</f>
        <v>9.6040705994593729</v>
      </c>
      <c r="BC13" s="47">
        <f t="shared" ref="BC13" si="80">IF(ISBLANK(BB13),"",BD13/$A13)</f>
        <v>9.8637833253829434</v>
      </c>
      <c r="BD13" s="48">
        <f t="shared" ref="BD13" si="81">BB13+BD12</f>
        <v>29.59134997614883</v>
      </c>
      <c r="BE13" s="49">
        <f>borrador!F11*0.283*100</f>
        <v>227.92819999999998</v>
      </c>
      <c r="BF13" s="50">
        <f t="shared" ref="BF13" si="82">IF(ISBLANK(BE13),"",BG13/A13)</f>
        <v>227.8527333333333</v>
      </c>
      <c r="BG13" s="237">
        <f t="shared" ref="BG13" si="83">BE13+BG12</f>
        <v>683.55819999999994</v>
      </c>
      <c r="BI13" s="199" t="s">
        <v>9</v>
      </c>
      <c r="BJ13" s="83">
        <v>18335.590000000004</v>
      </c>
      <c r="BK13" s="21">
        <v>17828.629906366416</v>
      </c>
      <c r="BL13" s="92">
        <v>22048.352946939147</v>
      </c>
      <c r="BM13" s="254">
        <v>11650.263241828001</v>
      </c>
      <c r="BN13" s="21">
        <v>12116.403304622052</v>
      </c>
      <c r="BO13" s="82">
        <f t="shared" si="0"/>
        <v>-466.14006279405112</v>
      </c>
      <c r="BP13" s="197"/>
      <c r="BQ13" s="83">
        <v>6101.8380000000016</v>
      </c>
      <c r="BR13" s="21">
        <v>5798.4127306721948</v>
      </c>
      <c r="BS13" s="201">
        <f t="shared" si="1"/>
        <v>303.42526932780675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7"/>
        <v>1179.28</v>
      </c>
      <c r="CO13" s="47">
        <f t="shared" si="28"/>
        <v>610.20299999999997</v>
      </c>
      <c r="CQ13" s="47">
        <f t="shared" si="29"/>
        <v>1127.390682143425</v>
      </c>
    </row>
    <row r="14" spans="1:95" ht="15" customHeight="1" thickBot="1" x14ac:dyDescent="0.4">
      <c r="A14" s="244">
        <v>4</v>
      </c>
      <c r="B14" s="49">
        <v>612.24</v>
      </c>
      <c r="C14" s="47">
        <f t="shared" ref="C14" si="84">IF(ISBLANK(B14),"",D14/$A14)</f>
        <v>598.22749999999996</v>
      </c>
      <c r="D14" s="163">
        <f t="shared" ref="D14" si="85">B14+D13</f>
        <v>2392.91</v>
      </c>
      <c r="E14" s="49">
        <v>309149.91096774192</v>
      </c>
      <c r="F14" s="50">
        <f t="shared" ref="F14" si="86">IF(ISBLANK(E14),"",G14/$A14)</f>
        <v>302741.42698924727</v>
      </c>
      <c r="G14" s="163">
        <f t="shared" ref="G14" si="87">E14+G13</f>
        <v>1210965.7079569891</v>
      </c>
      <c r="H14" s="168"/>
      <c r="I14" s="49">
        <v>36643.596989247315</v>
      </c>
      <c r="J14" s="50">
        <f t="shared" ref="J14" si="88">IF(ISBLANK(I14),"",K14/$A14)</f>
        <v>39063.985698924735</v>
      </c>
      <c r="K14" s="163">
        <f t="shared" ref="K14" si="89">I14+K13</f>
        <v>156255.94279569894</v>
      </c>
      <c r="L14" s="50">
        <f t="shared" ref="L14" si="90">IF(ISBLANK(I14),"",I14*0.5)</f>
        <v>18321.798494623657</v>
      </c>
      <c r="M14" s="50">
        <f t="shared" ref="M14" si="91">IFERROR(J14*0.5,"")</f>
        <v>19531.992849462367</v>
      </c>
      <c r="N14" s="50">
        <f t="shared" ref="N14" si="92">K14*0.5</f>
        <v>78127.971397849469</v>
      </c>
      <c r="O14" s="49">
        <v>1459.4098924731184</v>
      </c>
      <c r="P14" s="50">
        <f t="shared" ref="P14" si="93">IF(ISBLANK(O14),"",Q14/$A14)</f>
        <v>926.02150537634407</v>
      </c>
      <c r="Q14" s="163">
        <f t="shared" ref="Q14" si="94">O14+Q13</f>
        <v>3704.0860215053763</v>
      </c>
      <c r="R14" s="50">
        <f t="shared" ref="R14" si="95">IF(ISBLANK(O14),"",O14*0.5)</f>
        <v>729.70494623655918</v>
      </c>
      <c r="S14" s="50">
        <f t="shared" ref="S14" si="96">IFERROR(P14*0.5,"")</f>
        <v>463.01075268817203</v>
      </c>
      <c r="T14" s="50">
        <f t="shared" ref="T14" si="97">Q14*0.5</f>
        <v>1852.0430107526881</v>
      </c>
      <c r="U14" s="168"/>
      <c r="V14" s="49">
        <v>167.3</v>
      </c>
      <c r="W14" s="47">
        <f t="shared" ref="W14" si="98">IF(ISBLANK(V14),"",X14/$A14)</f>
        <v>163.375</v>
      </c>
      <c r="X14" s="163">
        <f t="shared" ref="X14" si="99">V14+X13</f>
        <v>653.5</v>
      </c>
      <c r="Y14" s="169"/>
      <c r="Z14" s="170"/>
      <c r="AA14" s="171"/>
      <c r="AB14" s="172"/>
      <c r="AC14" s="49">
        <v>306.54000000000002</v>
      </c>
      <c r="AD14" s="50">
        <f t="shared" ref="AD14" si="100">IF(ISBLANK(AC14),"",AE14/$A14)</f>
        <v>305.50749999999999</v>
      </c>
      <c r="AE14" s="163">
        <f t="shared" ref="AE14" si="101">AC14+AE13</f>
        <v>1222.03</v>
      </c>
      <c r="AF14" s="49">
        <v>166506</v>
      </c>
      <c r="AG14" s="50">
        <f t="shared" ref="AG14" si="102">IF(ISBLANK(AF14),"",AH14/$A14)</f>
        <v>166403.75</v>
      </c>
      <c r="AH14" s="51">
        <f t="shared" ref="AH14" si="103">AF14+AH13</f>
        <v>665615</v>
      </c>
      <c r="AI14" s="50">
        <f t="shared" si="18"/>
        <v>31752.694200000002</v>
      </c>
      <c r="AJ14" s="50">
        <f t="shared" si="19"/>
        <v>31733.195125000002</v>
      </c>
      <c r="AK14" s="50">
        <f t="shared" si="20"/>
        <v>126932.78050000001</v>
      </c>
      <c r="AL14" s="17"/>
      <c r="AM14" s="49">
        <v>128.58000000000001</v>
      </c>
      <c r="AN14" s="47">
        <f t="shared" ref="AN14" si="104">IF(ISBLANK(AM14),"",AO14/$A14)</f>
        <v>129.9325</v>
      </c>
      <c r="AO14" s="163">
        <f t="shared" ref="AO14" si="105">AM14+AO13</f>
        <v>519.73</v>
      </c>
      <c r="AP14" s="49">
        <v>154331.67913978494</v>
      </c>
      <c r="AQ14" s="50">
        <f t="shared" ref="AQ14" si="106">IF(ISBLANK(AP14),"",AR14/$A14)</f>
        <v>155186.55150537635</v>
      </c>
      <c r="AR14" s="51">
        <f t="shared" ref="AR14" si="107">AP14+AR13</f>
        <v>620746.20602150541</v>
      </c>
      <c r="AS14" s="17"/>
      <c r="AT14" s="47">
        <f>borrador!G12/6.289</f>
        <v>771.60279853712825</v>
      </c>
      <c r="AU14" s="47">
        <f t="shared" ref="AU14" si="108">IF(ISBLANK(AT14),"",AV14/$A14)</f>
        <v>770.81889012561624</v>
      </c>
      <c r="AV14" s="51">
        <f t="shared" ref="AV14" si="109">AT14+AV13</f>
        <v>3083.2755605024649</v>
      </c>
      <c r="AW14" s="2"/>
      <c r="AX14" s="51">
        <f>borrador!H12/6.289</f>
        <v>364.82111623469552</v>
      </c>
      <c r="AY14" s="51">
        <f t="shared" ref="AY14" si="110">IF(ISBLANK(AX14),"",AZ14/$A14)</f>
        <v>362.47654635077117</v>
      </c>
      <c r="AZ14" s="51">
        <f t="shared" ref="AZ14" si="111">AX14+AZ13</f>
        <v>1449.9061854030847</v>
      </c>
      <c r="BA14" s="2"/>
      <c r="BB14" s="47">
        <f>borrador!E12/6.289</f>
        <v>10.058832882811258</v>
      </c>
      <c r="BC14" s="47">
        <f t="shared" ref="BC14" si="112">IF(ISBLANK(BB14),"",BD14/$A14)</f>
        <v>9.9125457147400216</v>
      </c>
      <c r="BD14" s="48">
        <f t="shared" ref="BD14" si="113">BB14+BD13</f>
        <v>39.650182858960086</v>
      </c>
      <c r="BE14" s="49">
        <f>borrador!F12*0.283*100</f>
        <v>227.78669999999997</v>
      </c>
      <c r="BF14" s="50">
        <f t="shared" ref="BF14" si="114">IF(ISBLANK(BE14),"",BG14/A14)</f>
        <v>227.83622499999998</v>
      </c>
      <c r="BG14" s="237">
        <f t="shared" ref="BG14" si="115">BE14+BG13</f>
        <v>911.34489999999994</v>
      </c>
      <c r="BI14" s="199" t="s">
        <v>22</v>
      </c>
      <c r="BJ14" s="83">
        <v>17972.119999999995</v>
      </c>
      <c r="BK14" s="21">
        <v>17679.699962868188</v>
      </c>
      <c r="BL14" s="92">
        <f t="shared" si="4"/>
        <v>292.42003713180748</v>
      </c>
      <c r="BM14" s="254">
        <v>10958.4126680645</v>
      </c>
      <c r="BN14" s="21">
        <v>12267.670380000291</v>
      </c>
      <c r="BO14" s="82">
        <f t="shared" si="0"/>
        <v>-1309.2577119357902</v>
      </c>
      <c r="BP14" s="197"/>
      <c r="BQ14" s="83">
        <v>5639.4</v>
      </c>
      <c r="BR14" s="21">
        <v>5639.1806697539205</v>
      </c>
      <c r="BS14" s="201">
        <f t="shared" si="1"/>
        <v>0.21933024607915286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7"/>
        <v>1214.6599999999999</v>
      </c>
      <c r="CO14" s="47">
        <f t="shared" si="28"/>
        <v>631.447</v>
      </c>
      <c r="CQ14" s="47">
        <f t="shared" si="29"/>
        <v>1136.4239147718238</v>
      </c>
    </row>
    <row r="15" spans="1:95" ht="15" customHeight="1" thickBot="1" x14ac:dyDescent="0.4">
      <c r="A15" s="245">
        <v>5</v>
      </c>
      <c r="B15" s="49">
        <v>654.21</v>
      </c>
      <c r="C15" s="47">
        <f t="shared" ref="C15" si="116">IF(ISBLANK(B15),"",D15/$A15)</f>
        <v>609.42399999999998</v>
      </c>
      <c r="D15" s="163">
        <f t="shared" ref="D15" si="117">B15+D14</f>
        <v>3047.12</v>
      </c>
      <c r="E15" s="49">
        <v>301223.13505376346</v>
      </c>
      <c r="F15" s="50">
        <f t="shared" ref="F15" si="118">IF(ISBLANK(E15),"",G15/$A15)</f>
        <v>302437.76860215049</v>
      </c>
      <c r="G15" s="163">
        <f t="shared" ref="G15" si="119">E15+G14</f>
        <v>1512188.8430107525</v>
      </c>
      <c r="H15" s="168"/>
      <c r="I15" s="49">
        <v>38664.175913978492</v>
      </c>
      <c r="J15" s="50">
        <f t="shared" ref="J15" si="120">IF(ISBLANK(I15),"",K15/$A15)</f>
        <v>38984.023741935482</v>
      </c>
      <c r="K15" s="163">
        <f t="shared" ref="K15" si="121">I15+K14</f>
        <v>194920.11870967742</v>
      </c>
      <c r="L15" s="50">
        <f t="shared" ref="L15" si="122">IF(ISBLANK(I15),"",I15*0.5)</f>
        <v>19332.087956989246</v>
      </c>
      <c r="M15" s="50">
        <f t="shared" ref="M15" si="123">IFERROR(J15*0.5,"")</f>
        <v>19492.011870967741</v>
      </c>
      <c r="N15" s="50">
        <f t="shared" ref="N15" si="124">K15*0.5</f>
        <v>97460.059354838711</v>
      </c>
      <c r="O15" s="49">
        <v>95.380215053763436</v>
      </c>
      <c r="P15" s="50">
        <f t="shared" ref="P15" si="125">IF(ISBLANK(O15),"",Q15/$A15)</f>
        <v>759.89324731182796</v>
      </c>
      <c r="Q15" s="163">
        <f t="shared" ref="Q15" si="126">O15+Q14</f>
        <v>3799.4662365591398</v>
      </c>
      <c r="R15" s="50">
        <f t="shared" ref="R15" si="127">IF(ISBLANK(O15),"",O15*0.5)</f>
        <v>47.690107526881718</v>
      </c>
      <c r="S15" s="50">
        <f t="shared" ref="S15" si="128">IFERROR(P15*0.5,"")</f>
        <v>379.94662365591398</v>
      </c>
      <c r="T15" s="50">
        <f t="shared" ref="T15" si="129">Q15*0.5</f>
        <v>1899.7331182795699</v>
      </c>
      <c r="U15" s="168"/>
      <c r="V15" s="49">
        <v>168</v>
      </c>
      <c r="W15" s="47">
        <f t="shared" ref="W15" si="130">IF(ISBLANK(V15),"",X15/$A15)</f>
        <v>164.3</v>
      </c>
      <c r="X15" s="163">
        <f t="shared" ref="X15" si="131">V15+X14</f>
        <v>821.5</v>
      </c>
      <c r="Y15" s="169"/>
      <c r="Z15" s="170"/>
      <c r="AA15" s="171"/>
      <c r="AB15" s="172"/>
      <c r="AC15" s="49">
        <v>307.01</v>
      </c>
      <c r="AD15" s="50">
        <f t="shared" ref="AD15" si="132">IF(ISBLANK(AC15),"",AE15/$A15)</f>
        <v>305.80799999999999</v>
      </c>
      <c r="AE15" s="163">
        <f t="shared" ref="AE15" si="133">AC15+AE14</f>
        <v>1529.04</v>
      </c>
      <c r="AF15" s="49">
        <v>165801</v>
      </c>
      <c r="AG15" s="50">
        <f t="shared" ref="AG15" si="134">IF(ISBLANK(AF15),"",AH15/$A15)</f>
        <v>166283.20000000001</v>
      </c>
      <c r="AH15" s="51">
        <f t="shared" ref="AH15" si="135">AF15+AH14</f>
        <v>831416</v>
      </c>
      <c r="AI15" s="50">
        <f t="shared" si="18"/>
        <v>31618.250700000001</v>
      </c>
      <c r="AJ15" s="50">
        <f t="shared" si="19"/>
        <v>31710.206240000003</v>
      </c>
      <c r="AK15" s="50">
        <f t="shared" si="20"/>
        <v>158551.0312</v>
      </c>
      <c r="AL15" s="17"/>
      <c r="AM15" s="49">
        <v>127.69</v>
      </c>
      <c r="AN15" s="47">
        <f t="shared" ref="AN15" si="136">IF(ISBLANK(AM15),"",AO15/$A15)</f>
        <v>129.48400000000001</v>
      </c>
      <c r="AO15" s="163">
        <f t="shared" ref="AO15" si="137">AM15+AO14</f>
        <v>647.42000000000007</v>
      </c>
      <c r="AP15" s="49">
        <v>149594.48473118281</v>
      </c>
      <c r="AQ15" s="50">
        <f t="shared" ref="AQ15" si="138">IF(ISBLANK(AP15),"",AR15/$A15)</f>
        <v>154068.13815053765</v>
      </c>
      <c r="AR15" s="51">
        <f t="shared" ref="AR15" si="139">AP15+AR14</f>
        <v>770340.69075268821</v>
      </c>
      <c r="AS15" s="17"/>
      <c r="AT15" s="47">
        <f>borrador!G13/6.289</f>
        <v>768.12688821752272</v>
      </c>
      <c r="AU15" s="47">
        <f t="shared" ref="AU15" si="140">IF(ISBLANK(AT15),"",AV15/$A15)</f>
        <v>770.28048974399758</v>
      </c>
      <c r="AV15" s="51">
        <f t="shared" ref="AV15" si="141">AT15+AV14</f>
        <v>3851.4024487199877</v>
      </c>
      <c r="AW15" s="2"/>
      <c r="AX15" s="51">
        <f>borrador!H13/6.289</f>
        <v>364.65574813165847</v>
      </c>
      <c r="AY15" s="51">
        <f t="shared" ref="AY15" si="142">IF(ISBLANK(AX15),"",AZ15/$A15)</f>
        <v>362.91238670694867</v>
      </c>
      <c r="AZ15" s="51">
        <f t="shared" ref="AZ15" si="143">AX15+AZ14</f>
        <v>1814.5619335347433</v>
      </c>
      <c r="BA15" s="2"/>
      <c r="BB15" s="47">
        <f>borrador!E13/6.289</f>
        <v>9.9888694546032752</v>
      </c>
      <c r="BC15" s="47">
        <f t="shared" ref="BC15" si="144">IF(ISBLANK(BB15),"",BD15/$A15)</f>
        <v>9.9278104627126726</v>
      </c>
      <c r="BD15" s="48">
        <f t="shared" ref="BD15" si="145">BB15+BD14</f>
        <v>49.639052313563361</v>
      </c>
      <c r="BE15" s="49">
        <f>borrador!F13*0.283*100</f>
        <v>227.58859999999999</v>
      </c>
      <c r="BF15" s="50">
        <f t="shared" ref="BF15" si="146">IF(ISBLANK(BE15),"",BG15/A15)</f>
        <v>227.78669999999997</v>
      </c>
      <c r="BG15" s="237">
        <f t="shared" ref="BG15" si="147">BE15+BG14</f>
        <v>1138.9334999999999</v>
      </c>
      <c r="BI15" s="199" t="s">
        <v>23</v>
      </c>
      <c r="BJ15" s="83">
        <v>19156.270000000004</v>
      </c>
      <c r="BK15" s="21">
        <v>18953.703916154831</v>
      </c>
      <c r="BL15" s="92">
        <f t="shared" si="4"/>
        <v>202.56608384517313</v>
      </c>
      <c r="BM15" s="254">
        <v>10522.278</v>
      </c>
      <c r="BN15" s="21">
        <v>13229.14382753716</v>
      </c>
      <c r="BO15" s="82">
        <f t="shared" si="0"/>
        <v>-2706.8658275371599</v>
      </c>
      <c r="BP15" s="197"/>
      <c r="BQ15" s="83">
        <v>5674.2000000000016</v>
      </c>
      <c r="BR15" s="21">
        <v>5783.5221961878497</v>
      </c>
      <c r="BS15" s="201">
        <f t="shared" si="1"/>
        <v>-109.32219618784802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7"/>
        <v>1256.9100000000001</v>
      </c>
      <c r="CO15" s="47">
        <f t="shared" si="28"/>
        <v>616.71400000000006</v>
      </c>
      <c r="CQ15" s="47">
        <f t="shared" si="29"/>
        <v>1132.7826363491813</v>
      </c>
    </row>
    <row r="16" spans="1:95" ht="15" customHeight="1" thickBot="1" x14ac:dyDescent="0.4">
      <c r="A16" s="245">
        <v>6</v>
      </c>
      <c r="B16" s="49">
        <v>580.91</v>
      </c>
      <c r="C16" s="47">
        <f t="shared" ref="C16" si="148">IF(ISBLANK(B16),"",D16/$A16)</f>
        <v>604.67166666666662</v>
      </c>
      <c r="D16" s="163">
        <f t="shared" ref="D16" si="149">B16+D15</f>
        <v>3628.0299999999997</v>
      </c>
      <c r="E16" s="49">
        <v>303505.3513978495</v>
      </c>
      <c r="F16" s="50">
        <f t="shared" ref="F16" si="150">IF(ISBLANK(E16),"",G16/$A16)</f>
        <v>302615.69906810037</v>
      </c>
      <c r="G16" s="163">
        <f t="shared" ref="G16" si="151">E16+G15</f>
        <v>1815694.1944086021</v>
      </c>
      <c r="H16" s="168"/>
      <c r="I16" s="49">
        <v>39001.247741935484</v>
      </c>
      <c r="J16" s="50">
        <f t="shared" ref="J16" si="152">IF(ISBLANK(I16),"",K16/$A16)</f>
        <v>38986.894408602151</v>
      </c>
      <c r="K16" s="163">
        <f t="shared" ref="K16" si="153">I16+K15</f>
        <v>233921.36645161291</v>
      </c>
      <c r="L16" s="50">
        <f t="shared" ref="L16" si="154">IF(ISBLANK(I16),"",I16*0.5)</f>
        <v>19500.623870967742</v>
      </c>
      <c r="M16" s="50">
        <f t="shared" ref="M16" si="155">IFERROR(J16*0.5,"")</f>
        <v>19493.447204301076</v>
      </c>
      <c r="N16" s="50">
        <f t="shared" ref="N16" si="156">K16*0.5</f>
        <v>116960.68322580645</v>
      </c>
      <c r="O16" s="49">
        <v>0</v>
      </c>
      <c r="P16" s="50">
        <f t="shared" ref="P16" si="157">IF(ISBLANK(O16),"",Q16/$A16)</f>
        <v>633.24437275985667</v>
      </c>
      <c r="Q16" s="163">
        <f t="shared" ref="Q16" si="158">O16+Q15</f>
        <v>3799.4662365591398</v>
      </c>
      <c r="R16" s="50">
        <f t="shared" ref="R16" si="159">IF(ISBLANK(O16),"",O16*0.5)</f>
        <v>0</v>
      </c>
      <c r="S16" s="50">
        <f t="shared" ref="S16" si="160">IFERROR(P16*0.5,"")</f>
        <v>316.62218637992834</v>
      </c>
      <c r="T16" s="50">
        <f t="shared" ref="T16" si="161">Q16*0.5</f>
        <v>1899.7331182795699</v>
      </c>
      <c r="U16" s="168"/>
      <c r="V16" s="49">
        <v>169.565</v>
      </c>
      <c r="W16" s="47">
        <f t="shared" ref="W16" si="162">IF(ISBLANK(V16),"",X16/$A16)</f>
        <v>165.17750000000001</v>
      </c>
      <c r="X16" s="163">
        <f t="shared" ref="X16" si="163">V16+X15</f>
        <v>991.06500000000005</v>
      </c>
      <c r="Y16" s="169"/>
      <c r="Z16" s="170"/>
      <c r="AA16" s="171"/>
      <c r="AB16" s="172"/>
      <c r="AC16" s="49">
        <v>301.77</v>
      </c>
      <c r="AD16" s="50">
        <f t="shared" ref="AD16" si="164">IF(ISBLANK(AC16),"",AE16/$A16)</f>
        <v>305.13499999999999</v>
      </c>
      <c r="AE16" s="163">
        <f t="shared" ref="AE16" si="165">AC16+AE15</f>
        <v>1830.81</v>
      </c>
      <c r="AF16" s="49">
        <v>163521</v>
      </c>
      <c r="AG16" s="50">
        <f t="shared" ref="AG16" si="166">IF(ISBLANK(AF16),"",AH16/$A16)</f>
        <v>165822.83333333334</v>
      </c>
      <c r="AH16" s="51">
        <f t="shared" ref="AH16" si="167">AF16+AH15</f>
        <v>994937</v>
      </c>
      <c r="AI16" s="50">
        <f t="shared" si="18"/>
        <v>31183.454700000002</v>
      </c>
      <c r="AJ16" s="50">
        <f t="shared" si="19"/>
        <v>31622.414316666669</v>
      </c>
      <c r="AK16" s="50">
        <f t="shared" si="20"/>
        <v>189734.4859</v>
      </c>
      <c r="AL16" s="17"/>
      <c r="AM16" s="49">
        <v>127.068</v>
      </c>
      <c r="AN16" s="47">
        <f t="shared" ref="AN16" si="168">IF(ISBLANK(AM16),"",AO16/$A16)</f>
        <v>129.08133333333333</v>
      </c>
      <c r="AO16" s="163">
        <f t="shared" ref="AO16" si="169">AM16+AO15</f>
        <v>774.48800000000006</v>
      </c>
      <c r="AP16" s="49">
        <v>146629.64860215053</v>
      </c>
      <c r="AQ16" s="50">
        <f t="shared" ref="AQ16" si="170">IF(ISBLANK(AP16),"",AR16/$A16)</f>
        <v>152828.38989247312</v>
      </c>
      <c r="AR16" s="51">
        <f t="shared" ref="AR16" si="171">AP16+AR15</f>
        <v>916970.33935483871</v>
      </c>
      <c r="AS16" s="17"/>
      <c r="AT16" s="47">
        <f>borrador!G14/6.289</f>
        <v>768.92351725234539</v>
      </c>
      <c r="AU16" s="47">
        <f t="shared" ref="AU16" si="172">IF(ISBLANK(AT16),"",AV16/$A16)</f>
        <v>770.05432766205558</v>
      </c>
      <c r="AV16" s="51">
        <f t="shared" ref="AV16" si="173">AT16+AV15</f>
        <v>4620.3259659723335</v>
      </c>
      <c r="AW16" s="2"/>
      <c r="AX16" s="51">
        <f>borrador!H14/6.289</f>
        <v>364.33773254889496</v>
      </c>
      <c r="AY16" s="51">
        <f t="shared" ref="AY16" si="174">IF(ISBLANK(AX16),"",AZ16/$A16)</f>
        <v>363.14994434727305</v>
      </c>
      <c r="AZ16" s="51">
        <f t="shared" ref="AZ16" si="175">AX16+AZ15</f>
        <v>2178.8996660836383</v>
      </c>
      <c r="BA16" s="2"/>
      <c r="BB16" s="47">
        <f>borrador!E14/6.289</f>
        <v>9.9220861822229285</v>
      </c>
      <c r="BC16" s="47">
        <f t="shared" ref="BC16" si="176">IF(ISBLANK(BB16),"",BD16/$A16)</f>
        <v>9.926856415964382</v>
      </c>
      <c r="BD16" s="48">
        <f t="shared" ref="BD16" si="177">BB16+BD15</f>
        <v>59.561138495786288</v>
      </c>
      <c r="BE16" s="49">
        <f>borrador!F14*0.283*100</f>
        <v>227.24899999999994</v>
      </c>
      <c r="BF16" s="50">
        <f t="shared" ref="BF16" si="178">IF(ISBLANK(BE16),"",BG16/A16)</f>
        <v>227.69708333333332</v>
      </c>
      <c r="BG16" s="237">
        <f t="shared" ref="BG16" si="179">BE16+BG15</f>
        <v>1366.1824999999999</v>
      </c>
      <c r="BI16" s="199" t="s">
        <v>17</v>
      </c>
      <c r="BJ16" s="83">
        <v>20188.179999999997</v>
      </c>
      <c r="BK16" s="21">
        <v>19551.133510059954</v>
      </c>
      <c r="BL16" s="92">
        <f t="shared" si="4"/>
        <v>637.0464899400431</v>
      </c>
      <c r="BM16" s="254">
        <v>10507.267</v>
      </c>
      <c r="BN16" s="21">
        <v>13681.012175018766</v>
      </c>
      <c r="BO16" s="82">
        <f t="shared" si="0"/>
        <v>-3173.7451750187665</v>
      </c>
      <c r="BP16" s="197"/>
      <c r="BQ16" s="83">
        <v>5526.8220000000001</v>
      </c>
      <c r="BR16" s="21">
        <v>5656.1798896854425</v>
      </c>
      <c r="BS16" s="201">
        <f t="shared" si="1"/>
        <v>-129.35788968544239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7"/>
        <v>1179.3129999999999</v>
      </c>
      <c r="CO16" s="47">
        <f t="shared" si="28"/>
        <v>613.65599999999995</v>
      </c>
      <c r="CQ16" s="47">
        <f t="shared" si="29"/>
        <v>1133.2612498012404</v>
      </c>
    </row>
    <row r="17" spans="1:95" ht="15" customHeight="1" thickBot="1" x14ac:dyDescent="0.4">
      <c r="A17" s="245">
        <v>7</v>
      </c>
      <c r="B17" s="49">
        <v>602.65</v>
      </c>
      <c r="C17" s="47">
        <f t="shared" ref="C17:C21" si="180">IF(ISBLANK(B17),"",D17/$A17)</f>
        <v>604.38285714285701</v>
      </c>
      <c r="D17" s="163">
        <f t="shared" ref="D17:D21" si="181">B17+D16</f>
        <v>4230.6799999999994</v>
      </c>
      <c r="E17" s="49">
        <v>325437.97849462368</v>
      </c>
      <c r="F17" s="50">
        <f t="shared" ref="F17:F21" si="182">IF(ISBLANK(E17),"",G17/$A17)</f>
        <v>305876.02470046084</v>
      </c>
      <c r="G17" s="163">
        <f t="shared" ref="G17:G21" si="183">E17+G16</f>
        <v>2141132.1729032258</v>
      </c>
      <c r="H17" s="168"/>
      <c r="I17" s="49">
        <v>38682.69634408602</v>
      </c>
      <c r="J17" s="50">
        <f t="shared" ref="J17:J21" si="184">IF(ISBLANK(I17),"",K17/$A17)</f>
        <v>38943.437542242704</v>
      </c>
      <c r="K17" s="163">
        <f t="shared" ref="K17:K21" si="185">I17+K16</f>
        <v>272604.06279569893</v>
      </c>
      <c r="L17" s="50">
        <f t="shared" ref="L17:L21" si="186">IF(ISBLANK(I17),"",I17*0.5)</f>
        <v>19341.34817204301</v>
      </c>
      <c r="M17" s="50">
        <f t="shared" ref="M17:M21" si="187">IFERROR(J17*0.5,"")</f>
        <v>19471.718771121352</v>
      </c>
      <c r="N17" s="50">
        <f t="shared" ref="N17:N21" si="188">K17*0.5</f>
        <v>136302.03139784947</v>
      </c>
      <c r="O17" s="49">
        <v>0</v>
      </c>
      <c r="P17" s="50">
        <f t="shared" ref="P17:P21" si="189">IF(ISBLANK(O17),"",Q17/$A17)</f>
        <v>542.78089093701999</v>
      </c>
      <c r="Q17" s="163">
        <f t="shared" ref="Q17:Q21" si="190">O17+Q16</f>
        <v>3799.4662365591398</v>
      </c>
      <c r="R17" s="50">
        <f t="shared" ref="R17:R21" si="191">IF(ISBLANK(O17),"",O17*0.5)</f>
        <v>0</v>
      </c>
      <c r="S17" s="50">
        <f t="shared" ref="S17:S21" si="192">IFERROR(P17*0.5,"")</f>
        <v>271.39044546850999</v>
      </c>
      <c r="T17" s="50">
        <f t="shared" ref="T17:T21" si="193">Q17*0.5</f>
        <v>1899.7331182795699</v>
      </c>
      <c r="U17" s="168"/>
      <c r="V17" s="49">
        <v>168.7</v>
      </c>
      <c r="W17" s="47">
        <f t="shared" ref="W17:W21" si="194">IF(ISBLANK(V17),"",X17/$A17)</f>
        <v>165.68071428571429</v>
      </c>
      <c r="X17" s="163">
        <f t="shared" ref="X17:X21" si="195">V17+X16</f>
        <v>1159.7650000000001</v>
      </c>
      <c r="Y17" s="169"/>
      <c r="Z17" s="170"/>
      <c r="AA17" s="171"/>
      <c r="AB17" s="172"/>
      <c r="AC17" s="49">
        <v>302.27999999999997</v>
      </c>
      <c r="AD17" s="50">
        <f t="shared" ref="AD17:AD21" si="196">IF(ISBLANK(AC17),"",AE17/$A17)</f>
        <v>304.72714285714289</v>
      </c>
      <c r="AE17" s="163">
        <f t="shared" ref="AE17:AE21" si="197">AC17+AE16</f>
        <v>2133.09</v>
      </c>
      <c r="AF17" s="49">
        <v>164483</v>
      </c>
      <c r="AG17" s="50">
        <f t="shared" ref="AG17:AG21" si="198">IF(ISBLANK(AF17),"",AH17/$A17)</f>
        <v>165631.42857142858</v>
      </c>
      <c r="AH17" s="51">
        <f t="shared" ref="AH17:AH21" si="199">AF17+AH16</f>
        <v>1159420</v>
      </c>
      <c r="AI17" s="50">
        <f t="shared" ref="AI17:AI21" si="200">IF(AF17*0.1907=0,"",AF17*0.1907)</f>
        <v>31366.908100000001</v>
      </c>
      <c r="AJ17" s="50">
        <f t="shared" ref="AJ17:AJ21" si="201">IFERROR(AG17*0.1907,"")</f>
        <v>31585.913428571432</v>
      </c>
      <c r="AK17" s="50">
        <f t="shared" ref="AK17:AK21" si="202">AH17*0.1907</f>
        <v>221101.394</v>
      </c>
      <c r="AL17" s="17"/>
      <c r="AM17" s="49">
        <v>124.64</v>
      </c>
      <c r="AN17" s="47">
        <f t="shared" ref="AN17:AN21" si="203">IF(ISBLANK(AM17),"",AO17/$A17)</f>
        <v>128.44685714285714</v>
      </c>
      <c r="AO17" s="163">
        <f t="shared" ref="AO17:AO21" si="204">AM17+AO16</f>
        <v>899.12800000000004</v>
      </c>
      <c r="AP17" s="49">
        <v>149652.02150537635</v>
      </c>
      <c r="AQ17" s="50">
        <f t="shared" ref="AQ17:AQ21" si="205">IF(ISBLANK(AP17),"",AR17/$A17)</f>
        <v>152374.62298003072</v>
      </c>
      <c r="AR17" s="51">
        <f t="shared" ref="AR17:AR21" si="206">AP17+AR16</f>
        <v>1066622.360860215</v>
      </c>
      <c r="AS17" s="17"/>
      <c r="AT17" s="47">
        <f>borrador!G15/6.289</f>
        <v>762.02257910637616</v>
      </c>
      <c r="AU17" s="47">
        <f t="shared" ref="AU17:AU21" si="207">IF(ISBLANK(AT17),"",AV17/$A17)</f>
        <v>768.90693501124417</v>
      </c>
      <c r="AV17" s="51">
        <f t="shared" ref="AV17:AV21" si="208">AT17+AV16</f>
        <v>5382.3485450787093</v>
      </c>
      <c r="AW17" s="2"/>
      <c r="AX17" s="51">
        <f>borrador!H15/6.289</f>
        <v>364.50787088567341</v>
      </c>
      <c r="AY17" s="51">
        <f t="shared" ref="AY17:AY21" si="209">IF(ISBLANK(AX17),"",AZ17/$A17)</f>
        <v>363.34393385275882</v>
      </c>
      <c r="AZ17" s="51">
        <f t="shared" ref="AZ17:AZ21" si="210">AX17+AZ16</f>
        <v>2543.4075369693119</v>
      </c>
      <c r="BA17" s="2"/>
      <c r="BB17" s="47">
        <f>borrador!E15/6.289</f>
        <v>10.235331531245032</v>
      </c>
      <c r="BC17" s="47">
        <f t="shared" ref="BC17:BC21" si="211">IF(ISBLANK(BB17),"",BD17/$A17)</f>
        <v>9.9709242895759029</v>
      </c>
      <c r="BD17" s="48">
        <f t="shared" ref="BD17:BD21" si="212">BB17+BD16</f>
        <v>69.796470027031319</v>
      </c>
      <c r="BE17" s="49">
        <f>borrador!F15*0.283*100</f>
        <v>227.33389999999994</v>
      </c>
      <c r="BF17" s="50">
        <f t="shared" ref="BF17:BF21" si="213">IF(ISBLANK(BE17),"",BG17/A17)</f>
        <v>227.64519999999996</v>
      </c>
      <c r="BG17" s="237">
        <f t="shared" ref="BG17:BG21" si="214">BE17+BG16</f>
        <v>1593.5163999999997</v>
      </c>
      <c r="BI17" s="199" t="s">
        <v>10</v>
      </c>
      <c r="BJ17" s="83">
        <v>19179.010000000006</v>
      </c>
      <c r="BK17" s="21">
        <v>18792.468863863978</v>
      </c>
      <c r="BL17" s="92">
        <v>21865.131277228913</v>
      </c>
      <c r="BM17" s="254">
        <v>9701.18045946237</v>
      </c>
      <c r="BN17" s="21">
        <v>13365.940434481354</v>
      </c>
      <c r="BO17" s="82">
        <f t="shared" si="0"/>
        <v>-3664.7599750189838</v>
      </c>
      <c r="BP17" s="197"/>
      <c r="BQ17" s="83">
        <v>5067.0000000000009</v>
      </c>
      <c r="BR17" s="21">
        <v>5368.8366357401883</v>
      </c>
      <c r="BS17" s="201">
        <f t="shared" si="1"/>
        <v>-301.83663574018738</v>
      </c>
      <c r="BT17" s="5"/>
      <c r="BU17" s="15"/>
      <c r="BV17" s="214">
        <v>21302.393067260306</v>
      </c>
      <c r="BW17" s="107">
        <v>19258.071015344573</v>
      </c>
      <c r="BX17" s="84">
        <f t="shared" si="2"/>
        <v>2044.322051915733</v>
      </c>
      <c r="BY17" s="207"/>
      <c r="BZ17" s="83">
        <v>11360.221020830018</v>
      </c>
      <c r="CA17" s="107">
        <v>12006.538321804472</v>
      </c>
      <c r="CB17" s="215">
        <f t="shared" si="3"/>
        <v>-646.31730097445325</v>
      </c>
      <c r="CN17" s="47">
        <f t="shared" si="27"/>
        <v>1198.27</v>
      </c>
      <c r="CO17" s="47">
        <f t="shared" si="28"/>
        <v>639.57299999999998</v>
      </c>
      <c r="CQ17" s="47">
        <f t="shared" si="29"/>
        <v>1126.5304499920496</v>
      </c>
    </row>
    <row r="18" spans="1:95" ht="15" customHeight="1" thickBot="1" x14ac:dyDescent="0.4">
      <c r="A18" s="245">
        <v>8</v>
      </c>
      <c r="B18" s="49">
        <v>615.42999999999995</v>
      </c>
      <c r="C18" s="47">
        <f t="shared" si="180"/>
        <v>605.76374999999996</v>
      </c>
      <c r="D18" s="163">
        <f t="shared" si="181"/>
        <v>4846.1099999999997</v>
      </c>
      <c r="E18" s="49">
        <v>322860.01032258064</v>
      </c>
      <c r="F18" s="50">
        <f t="shared" si="182"/>
        <v>307999.02290322579</v>
      </c>
      <c r="G18" s="163">
        <f t="shared" si="183"/>
        <v>2463992.1832258063</v>
      </c>
      <c r="H18" s="168"/>
      <c r="I18" s="49">
        <v>37520.539354838707</v>
      </c>
      <c r="J18" s="50">
        <f t="shared" si="184"/>
        <v>38765.575268817207</v>
      </c>
      <c r="K18" s="163">
        <f t="shared" si="185"/>
        <v>310124.60215053766</v>
      </c>
      <c r="L18" s="50">
        <f t="shared" si="186"/>
        <v>18760.269677419354</v>
      </c>
      <c r="M18" s="50">
        <f t="shared" si="187"/>
        <v>19382.787634408603</v>
      </c>
      <c r="N18" s="50">
        <f t="shared" si="188"/>
        <v>155062.30107526883</v>
      </c>
      <c r="O18" s="49">
        <v>0</v>
      </c>
      <c r="P18" s="50">
        <f t="shared" si="189"/>
        <v>474.93327956989248</v>
      </c>
      <c r="Q18" s="163">
        <f t="shared" si="190"/>
        <v>3799.4662365591398</v>
      </c>
      <c r="R18" s="50">
        <f t="shared" si="191"/>
        <v>0</v>
      </c>
      <c r="S18" s="50">
        <f t="shared" si="192"/>
        <v>237.46663978494624</v>
      </c>
      <c r="T18" s="50">
        <f t="shared" si="193"/>
        <v>1899.7331182795699</v>
      </c>
      <c r="U18" s="168"/>
      <c r="V18" s="49">
        <v>168.3</v>
      </c>
      <c r="W18" s="47">
        <f t="shared" si="194"/>
        <v>166.00812500000001</v>
      </c>
      <c r="X18" s="163">
        <f t="shared" si="195"/>
        <v>1328.0650000000001</v>
      </c>
      <c r="Y18" s="169"/>
      <c r="Z18" s="170"/>
      <c r="AA18" s="171"/>
      <c r="AB18" s="172"/>
      <c r="AC18" s="49">
        <v>290.24</v>
      </c>
      <c r="AD18" s="50">
        <f t="shared" si="196"/>
        <v>302.91624999999999</v>
      </c>
      <c r="AE18" s="163">
        <f t="shared" si="197"/>
        <v>2423.33</v>
      </c>
      <c r="AF18" s="49">
        <v>165719</v>
      </c>
      <c r="AG18" s="50">
        <f t="shared" si="198"/>
        <v>165642.375</v>
      </c>
      <c r="AH18" s="51">
        <f t="shared" si="199"/>
        <v>1325139</v>
      </c>
      <c r="AI18" s="50">
        <f t="shared" si="200"/>
        <v>31602.613300000001</v>
      </c>
      <c r="AJ18" s="50">
        <f t="shared" si="201"/>
        <v>31588.0009125</v>
      </c>
      <c r="AK18" s="50">
        <f t="shared" si="202"/>
        <v>252704.0073</v>
      </c>
      <c r="AL18" s="17"/>
      <c r="AM18" s="49">
        <v>128.31</v>
      </c>
      <c r="AN18" s="47">
        <f t="shared" si="203"/>
        <v>128.42975000000001</v>
      </c>
      <c r="AO18" s="163">
        <f t="shared" si="204"/>
        <v>1027.4380000000001</v>
      </c>
      <c r="AP18" s="49">
        <v>149862.98967741936</v>
      </c>
      <c r="AQ18" s="50">
        <f t="shared" si="205"/>
        <v>152060.66881720431</v>
      </c>
      <c r="AR18" s="51">
        <f t="shared" si="206"/>
        <v>1216485.3505376345</v>
      </c>
      <c r="AS18" s="17"/>
      <c r="AT18" s="47">
        <f>borrador!G16/6.289</f>
        <v>760.57878836062969</v>
      </c>
      <c r="AU18" s="47">
        <f t="shared" si="207"/>
        <v>767.8659166799174</v>
      </c>
      <c r="AV18" s="51">
        <f t="shared" si="208"/>
        <v>6142.9273334393392</v>
      </c>
      <c r="AW18" s="2"/>
      <c r="AX18" s="51">
        <f>borrador!H16/6.289</f>
        <v>364.19780569247894</v>
      </c>
      <c r="AY18" s="51">
        <f t="shared" si="209"/>
        <v>363.45066783272387</v>
      </c>
      <c r="AZ18" s="51">
        <f t="shared" si="210"/>
        <v>2907.6053426617909</v>
      </c>
      <c r="BA18" s="2"/>
      <c r="BB18" s="47">
        <f>borrador!E16/6.289</f>
        <v>11.70297344569884</v>
      </c>
      <c r="BC18" s="47">
        <f t="shared" si="211"/>
        <v>10.18743043409127</v>
      </c>
      <c r="BD18" s="48">
        <f t="shared" si="212"/>
        <v>81.499443472730164</v>
      </c>
      <c r="BE18" s="49">
        <f>borrador!F16*0.283*100</f>
        <v>227.73009999999999</v>
      </c>
      <c r="BF18" s="50">
        <f t="shared" si="213"/>
        <v>227.65581249999997</v>
      </c>
      <c r="BG18" s="237">
        <f t="shared" si="214"/>
        <v>1821.2464999999997</v>
      </c>
      <c r="BI18" s="199" t="s">
        <v>25</v>
      </c>
      <c r="BJ18" s="83">
        <v>20549.95</v>
      </c>
      <c r="BK18" s="21">
        <v>18839.086601720446</v>
      </c>
      <c r="BL18" s="92">
        <f t="shared" si="4"/>
        <v>1710.8633982795545</v>
      </c>
      <c r="BM18" s="254">
        <v>10197.0318475269</v>
      </c>
      <c r="BN18" s="21">
        <v>13325.819260463471</v>
      </c>
      <c r="BO18" s="82">
        <f t="shared" si="0"/>
        <v>-3128.7874129365719</v>
      </c>
      <c r="BP18" s="197"/>
      <c r="BQ18" s="83">
        <v>5191.633499999999</v>
      </c>
      <c r="BR18" s="21">
        <v>5444.1129574802944</v>
      </c>
      <c r="BS18" s="201">
        <f t="shared" si="1"/>
        <v>-252.47945748029542</v>
      </c>
      <c r="BT18" s="5"/>
      <c r="BU18" s="15"/>
      <c r="BV18" s="214">
        <v>23181.696613134045</v>
      </c>
      <c r="BW18" s="107">
        <v>19518.470321674231</v>
      </c>
      <c r="BX18" s="84">
        <f t="shared" si="2"/>
        <v>3663.2262914598141</v>
      </c>
      <c r="BY18" s="207"/>
      <c r="BZ18" s="83">
        <v>11207.320718715217</v>
      </c>
      <c r="CA18" s="107">
        <v>12160.212421501379</v>
      </c>
      <c r="CB18" s="215">
        <f t="shared" si="3"/>
        <v>-952.89170278616257</v>
      </c>
      <c r="CN18" s="47">
        <f t="shared" si="27"/>
        <v>1202.28</v>
      </c>
      <c r="CO18" s="47">
        <f t="shared" si="28"/>
        <v>638.44200000000001</v>
      </c>
      <c r="CQ18" s="47">
        <f t="shared" si="29"/>
        <v>1124.7765940531085</v>
      </c>
    </row>
    <row r="19" spans="1:95" ht="15" customHeight="1" thickBot="1" x14ac:dyDescent="0.4">
      <c r="A19" s="245">
        <v>9</v>
      </c>
      <c r="B19" s="49">
        <v>619.36</v>
      </c>
      <c r="C19" s="47">
        <f t="shared" si="180"/>
        <v>607.27444444444438</v>
      </c>
      <c r="D19" s="163">
        <f t="shared" si="181"/>
        <v>5465.4699999999993</v>
      </c>
      <c r="E19" s="49">
        <v>314233.39139784942</v>
      </c>
      <c r="F19" s="50">
        <f t="shared" si="182"/>
        <v>308691.73051373952</v>
      </c>
      <c r="G19" s="163">
        <f t="shared" si="183"/>
        <v>2778225.5746236555</v>
      </c>
      <c r="H19" s="168"/>
      <c r="I19" s="49">
        <v>38018.73892473118</v>
      </c>
      <c r="J19" s="50">
        <f t="shared" si="184"/>
        <v>38682.593452807647</v>
      </c>
      <c r="K19" s="163">
        <f t="shared" si="185"/>
        <v>348143.34107526881</v>
      </c>
      <c r="L19" s="50">
        <f t="shared" si="186"/>
        <v>19009.36946236559</v>
      </c>
      <c r="M19" s="50">
        <f t="shared" si="187"/>
        <v>19341.296726403823</v>
      </c>
      <c r="N19" s="50">
        <f t="shared" si="188"/>
        <v>174071.6705376344</v>
      </c>
      <c r="O19" s="49">
        <v>0</v>
      </c>
      <c r="P19" s="50">
        <f t="shared" si="189"/>
        <v>422.16291517323776</v>
      </c>
      <c r="Q19" s="163">
        <f t="shared" si="190"/>
        <v>3799.4662365591398</v>
      </c>
      <c r="R19" s="50">
        <f t="shared" si="191"/>
        <v>0</v>
      </c>
      <c r="S19" s="50">
        <f t="shared" si="192"/>
        <v>211.08145758661888</v>
      </c>
      <c r="T19" s="50">
        <f t="shared" si="193"/>
        <v>1899.7331182795699</v>
      </c>
      <c r="U19" s="168"/>
      <c r="V19" s="49">
        <v>170.1</v>
      </c>
      <c r="W19" s="47">
        <f t="shared" si="194"/>
        <v>166.46277777777777</v>
      </c>
      <c r="X19" s="163">
        <f t="shared" si="195"/>
        <v>1498.165</v>
      </c>
      <c r="Y19" s="169"/>
      <c r="Z19" s="170"/>
      <c r="AA19" s="171"/>
      <c r="AB19" s="172"/>
      <c r="AC19" s="49">
        <v>300.2</v>
      </c>
      <c r="AD19" s="50">
        <f t="shared" si="196"/>
        <v>302.61444444444442</v>
      </c>
      <c r="AE19" s="163">
        <f t="shared" si="197"/>
        <v>2723.5299999999997</v>
      </c>
      <c r="AF19" s="49">
        <v>171134</v>
      </c>
      <c r="AG19" s="50">
        <f t="shared" si="198"/>
        <v>166252.55555555556</v>
      </c>
      <c r="AH19" s="51">
        <f t="shared" si="199"/>
        <v>1496273</v>
      </c>
      <c r="AI19" s="50">
        <f t="shared" si="200"/>
        <v>32635.253800000002</v>
      </c>
      <c r="AJ19" s="50">
        <f t="shared" si="201"/>
        <v>31704.362344444446</v>
      </c>
      <c r="AK19" s="50">
        <f t="shared" si="202"/>
        <v>285339.2611</v>
      </c>
      <c r="AL19" s="17"/>
      <c r="AM19" s="49">
        <v>120.79</v>
      </c>
      <c r="AN19" s="47">
        <f t="shared" si="203"/>
        <v>127.58088888888889</v>
      </c>
      <c r="AO19" s="163">
        <f t="shared" si="204"/>
        <v>1148.2280000000001</v>
      </c>
      <c r="AP19" s="49">
        <v>147993.60860215055</v>
      </c>
      <c r="AQ19" s="50">
        <f t="shared" si="205"/>
        <v>151608.77323775389</v>
      </c>
      <c r="AR19" s="51">
        <f t="shared" si="206"/>
        <v>1364478.959139785</v>
      </c>
      <c r="AS19" s="17"/>
      <c r="AT19" s="47">
        <f>borrador!G17/6.289</f>
        <v>754.90539036412792</v>
      </c>
      <c r="AU19" s="47">
        <f t="shared" si="207"/>
        <v>766.42585820038528</v>
      </c>
      <c r="AV19" s="51">
        <f t="shared" si="208"/>
        <v>6897.8327238034672</v>
      </c>
      <c r="AW19" s="2"/>
      <c r="AX19" s="51">
        <f>borrador!H17/6.289</f>
        <v>364.49833041819051</v>
      </c>
      <c r="AY19" s="51">
        <f t="shared" si="209"/>
        <v>363.56707478666459</v>
      </c>
      <c r="AZ19" s="51">
        <f t="shared" si="210"/>
        <v>3272.1036730799815</v>
      </c>
      <c r="BA19" s="2"/>
      <c r="BB19" s="47">
        <f>borrador!E17/6.289</f>
        <v>11.337255525520751</v>
      </c>
      <c r="BC19" s="47">
        <f t="shared" si="211"/>
        <v>10.315188777583435</v>
      </c>
      <c r="BD19" s="48">
        <f t="shared" si="212"/>
        <v>92.83669899825091</v>
      </c>
      <c r="BE19" s="49">
        <f>borrador!F17*0.283*100</f>
        <v>227.19239999999999</v>
      </c>
      <c r="BF19" s="50">
        <f t="shared" si="213"/>
        <v>227.60432222222218</v>
      </c>
      <c r="BG19" s="237">
        <f t="shared" si="214"/>
        <v>2048.4388999999996</v>
      </c>
      <c r="BI19" s="199" t="s">
        <v>11</v>
      </c>
      <c r="BJ19" s="83"/>
      <c r="BK19" s="21">
        <v>18404.858728066945</v>
      </c>
      <c r="BL19" s="92">
        <f t="shared" si="4"/>
        <v>-18404.858728066945</v>
      </c>
      <c r="BM19" s="254"/>
      <c r="BN19" s="21">
        <v>12710.773676382982</v>
      </c>
      <c r="BO19" s="82">
        <f t="shared" si="0"/>
        <v>-12710.773676382982</v>
      </c>
      <c r="BP19" s="197"/>
      <c r="BQ19" s="83"/>
      <c r="BR19" s="21">
        <v>5171.0237686335258</v>
      </c>
      <c r="BS19" s="201">
        <f t="shared" si="1"/>
        <v>-5171.0237686335258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7"/>
        <v>1210.45</v>
      </c>
      <c r="CO19" s="47">
        <f t="shared" si="28"/>
        <v>633.36099999999999</v>
      </c>
      <c r="CQ19" s="47">
        <f t="shared" si="29"/>
        <v>1119.4037207823185</v>
      </c>
    </row>
    <row r="20" spans="1:95" ht="15" customHeight="1" thickBot="1" x14ac:dyDescent="0.4">
      <c r="A20" s="244">
        <v>10</v>
      </c>
      <c r="B20" s="49">
        <v>644.29</v>
      </c>
      <c r="C20" s="47">
        <f t="shared" si="180"/>
        <v>610.97599999999989</v>
      </c>
      <c r="D20" s="163">
        <f t="shared" si="181"/>
        <v>6109.7599999999993</v>
      </c>
      <c r="E20" s="49">
        <v>309740.94795698929</v>
      </c>
      <c r="F20" s="50">
        <f t="shared" si="182"/>
        <v>308796.65225806448</v>
      </c>
      <c r="G20" s="163">
        <f t="shared" si="183"/>
        <v>3087966.522580645</v>
      </c>
      <c r="H20" s="168"/>
      <c r="I20" s="49">
        <v>38190.052903225805</v>
      </c>
      <c r="J20" s="50">
        <f t="shared" si="184"/>
        <v>38633.339397849464</v>
      </c>
      <c r="K20" s="163">
        <f t="shared" si="185"/>
        <v>386333.39397849463</v>
      </c>
      <c r="L20" s="50">
        <f t="shared" si="186"/>
        <v>19095.026451612903</v>
      </c>
      <c r="M20" s="50">
        <f t="shared" si="187"/>
        <v>19316.669698924732</v>
      </c>
      <c r="N20" s="50">
        <f t="shared" si="188"/>
        <v>193166.69698924731</v>
      </c>
      <c r="O20" s="49">
        <v>0</v>
      </c>
      <c r="P20" s="50">
        <f t="shared" si="189"/>
        <v>379.94662365591398</v>
      </c>
      <c r="Q20" s="163">
        <f t="shared" si="190"/>
        <v>3799.4662365591398</v>
      </c>
      <c r="R20" s="50">
        <f t="shared" si="191"/>
        <v>0</v>
      </c>
      <c r="S20" s="50">
        <f t="shared" si="192"/>
        <v>189.97331182795699</v>
      </c>
      <c r="T20" s="50">
        <f t="shared" si="193"/>
        <v>1899.7331182795699</v>
      </c>
      <c r="U20" s="168"/>
      <c r="V20" s="49">
        <v>171.6</v>
      </c>
      <c r="W20" s="47">
        <f t="shared" si="194"/>
        <v>166.97649999999999</v>
      </c>
      <c r="X20" s="163">
        <f t="shared" si="195"/>
        <v>1669.7649999999999</v>
      </c>
      <c r="Y20" s="169"/>
      <c r="Z20" s="170"/>
      <c r="AA20" s="171"/>
      <c r="AB20" s="172"/>
      <c r="AC20" s="49">
        <v>300.19</v>
      </c>
      <c r="AD20" s="50">
        <f t="shared" si="196"/>
        <v>302.37199999999996</v>
      </c>
      <c r="AE20" s="163">
        <f t="shared" si="197"/>
        <v>3023.72</v>
      </c>
      <c r="AF20" s="49">
        <v>168056</v>
      </c>
      <c r="AG20" s="50">
        <f t="shared" si="198"/>
        <v>166432.9</v>
      </c>
      <c r="AH20" s="51">
        <f t="shared" si="199"/>
        <v>1664329</v>
      </c>
      <c r="AI20" s="50">
        <f t="shared" si="200"/>
        <v>32048.279200000001</v>
      </c>
      <c r="AJ20" s="50">
        <f t="shared" si="201"/>
        <v>31738.75403</v>
      </c>
      <c r="AK20" s="50">
        <f t="shared" si="202"/>
        <v>317387.54029999999</v>
      </c>
      <c r="AL20" s="17"/>
      <c r="AM20" s="49">
        <v>126.52</v>
      </c>
      <c r="AN20" s="47">
        <f t="shared" si="203"/>
        <v>127.4748</v>
      </c>
      <c r="AO20" s="163">
        <f t="shared" si="204"/>
        <v>1274.748</v>
      </c>
      <c r="AP20" s="49">
        <v>149485.05204301074</v>
      </c>
      <c r="AQ20" s="50">
        <f t="shared" si="205"/>
        <v>151396.40111827958</v>
      </c>
      <c r="AR20" s="51">
        <f t="shared" si="206"/>
        <v>1513964.0111827957</v>
      </c>
      <c r="AS20" s="17"/>
      <c r="AT20" s="47">
        <f>borrador!G18/6.289</f>
        <v>757.38909206551125</v>
      </c>
      <c r="AU20" s="47">
        <f t="shared" si="207"/>
        <v>765.52218158689789</v>
      </c>
      <c r="AV20" s="51">
        <f t="shared" si="208"/>
        <v>7655.2218158689784</v>
      </c>
      <c r="AW20" s="2"/>
      <c r="AX20" s="51">
        <f>borrador!H18/6.289</f>
        <v>364.82588646843698</v>
      </c>
      <c r="AY20" s="51">
        <f t="shared" si="209"/>
        <v>363.69295595484186</v>
      </c>
      <c r="AZ20" s="51">
        <f t="shared" si="210"/>
        <v>3636.9295595484186</v>
      </c>
      <c r="BA20" s="2"/>
      <c r="BB20" s="47">
        <f>borrador!E18/6.289</f>
        <v>10.909524566703769</v>
      </c>
      <c r="BC20" s="47">
        <f t="shared" si="211"/>
        <v>10.374622356495468</v>
      </c>
      <c r="BD20" s="48">
        <f t="shared" si="212"/>
        <v>103.74622356495468</v>
      </c>
      <c r="BE20" s="49">
        <f>borrador!F18*0.283*100</f>
        <v>227.05089999999996</v>
      </c>
      <c r="BF20" s="50">
        <f t="shared" si="213"/>
        <v>227.54897999999994</v>
      </c>
      <c r="BG20" s="237">
        <f t="shared" si="214"/>
        <v>2275.4897999999994</v>
      </c>
      <c r="BI20" s="199" t="s">
        <v>12</v>
      </c>
      <c r="BJ20" s="83"/>
      <c r="BK20" s="21">
        <v>19619.808564208499</v>
      </c>
      <c r="BL20" s="92">
        <f t="shared" si="4"/>
        <v>-19619.808564208499</v>
      </c>
      <c r="BM20" s="254"/>
      <c r="BN20" s="21">
        <v>13596.368967092672</v>
      </c>
      <c r="BO20" s="82">
        <f t="shared" si="0"/>
        <v>-13596.368967092672</v>
      </c>
      <c r="BP20" s="197"/>
      <c r="BQ20" s="83"/>
      <c r="BR20" s="21">
        <v>5234.7680989472201</v>
      </c>
      <c r="BS20" s="201">
        <f t="shared" si="1"/>
        <v>-5234.7680989472201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7"/>
        <v>1242.5999999999999</v>
      </c>
      <c r="CO20" s="47">
        <f t="shared" si="28"/>
        <v>627.28200000000004</v>
      </c>
      <c r="CQ20" s="47">
        <f t="shared" si="29"/>
        <v>1122.2149785339482</v>
      </c>
    </row>
    <row r="21" spans="1:95" ht="15" customHeight="1" thickBot="1" x14ac:dyDescent="0.4">
      <c r="A21" s="243">
        <v>11</v>
      </c>
      <c r="B21" s="49">
        <v>648.99</v>
      </c>
      <c r="C21" s="47">
        <f t="shared" si="180"/>
        <v>614.43181818181813</v>
      </c>
      <c r="D21" s="163">
        <f t="shared" si="181"/>
        <v>6758.7499999999991</v>
      </c>
      <c r="E21" s="49">
        <v>329814.05806451617</v>
      </c>
      <c r="F21" s="50">
        <f t="shared" si="182"/>
        <v>310707.32551319647</v>
      </c>
      <c r="G21" s="163">
        <f t="shared" si="183"/>
        <v>3417780.5806451612</v>
      </c>
      <c r="H21" s="168"/>
      <c r="I21" s="49">
        <v>36282.448602150536</v>
      </c>
      <c r="J21" s="50">
        <f t="shared" si="184"/>
        <v>38419.622052785926</v>
      </c>
      <c r="K21" s="163">
        <f t="shared" si="185"/>
        <v>422615.84258064517</v>
      </c>
      <c r="L21" s="50">
        <f t="shared" si="186"/>
        <v>18141.224301075268</v>
      </c>
      <c r="M21" s="50">
        <f t="shared" si="187"/>
        <v>19209.811026392963</v>
      </c>
      <c r="N21" s="50">
        <f t="shared" si="188"/>
        <v>211307.92129032259</v>
      </c>
      <c r="O21" s="49">
        <v>0</v>
      </c>
      <c r="P21" s="50">
        <f t="shared" si="189"/>
        <v>345.40602150537637</v>
      </c>
      <c r="Q21" s="163">
        <f t="shared" si="190"/>
        <v>3799.4662365591398</v>
      </c>
      <c r="R21" s="50">
        <f t="shared" si="191"/>
        <v>0</v>
      </c>
      <c r="S21" s="50">
        <f t="shared" si="192"/>
        <v>172.70301075268819</v>
      </c>
      <c r="T21" s="50">
        <f t="shared" si="193"/>
        <v>1899.7331182795699</v>
      </c>
      <c r="U21" s="168"/>
      <c r="V21" s="49">
        <v>172.2</v>
      </c>
      <c r="W21" s="47">
        <f t="shared" si="194"/>
        <v>167.45136363636362</v>
      </c>
      <c r="X21" s="163">
        <f t="shared" si="195"/>
        <v>1841.9649999999999</v>
      </c>
      <c r="Y21" s="169"/>
      <c r="Z21" s="170"/>
      <c r="AA21" s="171"/>
      <c r="AB21" s="172"/>
      <c r="AC21" s="49">
        <v>300.56</v>
      </c>
      <c r="AD21" s="50">
        <f t="shared" si="196"/>
        <v>302.20727272727271</v>
      </c>
      <c r="AE21" s="163">
        <f t="shared" si="197"/>
        <v>3324.2799999999997</v>
      </c>
      <c r="AF21" s="49">
        <v>167364</v>
      </c>
      <c r="AG21" s="50">
        <f t="shared" si="198"/>
        <v>166517.54545454544</v>
      </c>
      <c r="AH21" s="51">
        <f t="shared" si="199"/>
        <v>1831693</v>
      </c>
      <c r="AI21" s="50">
        <f t="shared" si="200"/>
        <v>31916.3148</v>
      </c>
      <c r="AJ21" s="50">
        <f t="shared" si="201"/>
        <v>31754.895918181817</v>
      </c>
      <c r="AK21" s="50">
        <f t="shared" si="202"/>
        <v>349303.85510000004</v>
      </c>
      <c r="AL21" s="17"/>
      <c r="AM21" s="49">
        <v>132.01</v>
      </c>
      <c r="AN21" s="47">
        <f t="shared" si="203"/>
        <v>127.88709090909092</v>
      </c>
      <c r="AO21" s="163">
        <f t="shared" si="204"/>
        <v>1406.758</v>
      </c>
      <c r="AP21" s="49">
        <v>148867.94193548386</v>
      </c>
      <c r="AQ21" s="50">
        <f t="shared" si="205"/>
        <v>151166.54119257088</v>
      </c>
      <c r="AR21" s="51">
        <f t="shared" si="206"/>
        <v>1662831.9531182796</v>
      </c>
      <c r="AS21" s="17"/>
      <c r="AT21" s="47">
        <f>borrador!G19/6.289</f>
        <v>757.22213388456044</v>
      </c>
      <c r="AU21" s="47">
        <f t="shared" si="207"/>
        <v>764.7676317957762</v>
      </c>
      <c r="AV21" s="51">
        <f t="shared" si="208"/>
        <v>8412.4439497535386</v>
      </c>
      <c r="AW21" s="2"/>
      <c r="AX21" s="51">
        <f>borrador!H19/6.289</f>
        <v>364.81475592304025</v>
      </c>
      <c r="AY21" s="51">
        <f t="shared" si="209"/>
        <v>363.79493777013261</v>
      </c>
      <c r="AZ21" s="51">
        <f t="shared" si="210"/>
        <v>4001.7443154714588</v>
      </c>
      <c r="BA21" s="2"/>
      <c r="BB21" s="47">
        <f>borrador!E19/6.289</f>
        <v>11.439020512005088</v>
      </c>
      <c r="BC21" s="47">
        <f t="shared" si="211"/>
        <v>10.47138582517816</v>
      </c>
      <c r="BD21" s="48">
        <f t="shared" si="212"/>
        <v>115.18524407695976</v>
      </c>
      <c r="BE21" s="49">
        <f>borrador!F19*0.283*100</f>
        <v>226.99430000000001</v>
      </c>
      <c r="BF21" s="50">
        <f t="shared" si="213"/>
        <v>227.49855454545448</v>
      </c>
      <c r="BG21" s="237">
        <f t="shared" si="214"/>
        <v>2502.4840999999992</v>
      </c>
      <c r="BI21" s="85"/>
      <c r="BJ21" s="86"/>
      <c r="BK21" s="93">
        <f>SUM(BK9:BK20)</f>
        <v>219880.74137734127</v>
      </c>
      <c r="BL21" s="86"/>
      <c r="BM21" s="86"/>
      <c r="BN21" s="91">
        <f>SUM(BN9:BN20)</f>
        <v>152036.55799093892</v>
      </c>
      <c r="BO21" s="87"/>
      <c r="BP21" s="86"/>
      <c r="BQ21" s="86"/>
      <c r="BR21" s="93">
        <f>SUM(BR9:BR20)</f>
        <v>67429.712040117069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7"/>
        <v>1253.76</v>
      </c>
      <c r="CO21" s="47">
        <f t="shared" si="28"/>
        <v>646.04600000000005</v>
      </c>
      <c r="CQ21" s="47">
        <f t="shared" si="29"/>
        <v>1122.0368898076008</v>
      </c>
    </row>
    <row r="22" spans="1:95" ht="15" customHeight="1" thickBot="1" x14ac:dyDescent="0.4">
      <c r="A22" s="243">
        <v>12</v>
      </c>
      <c r="B22" s="49">
        <v>581.86</v>
      </c>
      <c r="C22" s="47">
        <f t="shared" ref="C22" si="215">IF(ISBLANK(B22),"",D22/$A22)</f>
        <v>611.71749999999986</v>
      </c>
      <c r="D22" s="163">
        <f t="shared" ref="D22" si="216">B22+D21</f>
        <v>7340.6099999999988</v>
      </c>
      <c r="E22" s="49">
        <v>325007.08946236561</v>
      </c>
      <c r="F22" s="50">
        <f t="shared" ref="F22" si="217">IF(ISBLANK(E22),"",G22/$A22)</f>
        <v>311898.97250896058</v>
      </c>
      <c r="G22" s="163">
        <f t="shared" ref="G22" si="218">E22+G21</f>
        <v>3742787.6701075267</v>
      </c>
      <c r="H22" s="168"/>
      <c r="I22" s="49">
        <v>37001.967311827953</v>
      </c>
      <c r="J22" s="50">
        <f t="shared" ref="J22" si="219">IF(ISBLANK(I22),"",K22/$A22)</f>
        <v>38301.484157706094</v>
      </c>
      <c r="K22" s="163">
        <f t="shared" ref="K22" si="220">I22+K21</f>
        <v>459617.8098924731</v>
      </c>
      <c r="L22" s="50">
        <f t="shared" ref="L22" si="221">IF(ISBLANK(I22),"",I22*0.5)</f>
        <v>18500.983655913977</v>
      </c>
      <c r="M22" s="50">
        <f t="shared" ref="M22" si="222">IFERROR(J22*0.5,"")</f>
        <v>19150.742078853047</v>
      </c>
      <c r="N22" s="50">
        <f t="shared" ref="N22" si="223">K22*0.5</f>
        <v>229808.90494623655</v>
      </c>
      <c r="O22" s="49">
        <v>0</v>
      </c>
      <c r="P22" s="50">
        <f t="shared" ref="P22" si="224">IF(ISBLANK(O22),"",Q22/$A22)</f>
        <v>316.62218637992834</v>
      </c>
      <c r="Q22" s="163">
        <f t="shared" ref="Q22" si="225">O22+Q21</f>
        <v>3799.4662365591398</v>
      </c>
      <c r="R22" s="50">
        <f t="shared" ref="R22" si="226">IF(ISBLANK(O22),"",O22*0.5)</f>
        <v>0</v>
      </c>
      <c r="S22" s="50">
        <f t="shared" ref="S22" si="227">IFERROR(P22*0.5,"")</f>
        <v>158.31109318996417</v>
      </c>
      <c r="T22" s="50">
        <f t="shared" ref="T22" si="228">Q22*0.5</f>
        <v>1899.7331182795699</v>
      </c>
      <c r="U22" s="168"/>
      <c r="V22" s="49">
        <v>170.2</v>
      </c>
      <c r="W22" s="47">
        <f t="shared" ref="W22" si="229">IF(ISBLANK(V22),"",X22/$A22)</f>
        <v>167.68041666666667</v>
      </c>
      <c r="X22" s="163">
        <f t="shared" ref="X22" si="230">V22+X21</f>
        <v>2012.165</v>
      </c>
      <c r="Y22" s="169"/>
      <c r="Z22" s="170"/>
      <c r="AA22" s="171"/>
      <c r="AB22" s="172"/>
      <c r="AC22" s="49">
        <v>309.25</v>
      </c>
      <c r="AD22" s="50">
        <f t="shared" ref="AD22" si="231">IF(ISBLANK(AC22),"",AE22/$A22)</f>
        <v>302.79416666666663</v>
      </c>
      <c r="AE22" s="163">
        <f t="shared" ref="AE22" si="232">AC22+AE21</f>
        <v>3633.5299999999997</v>
      </c>
      <c r="AF22" s="49">
        <v>165166</v>
      </c>
      <c r="AG22" s="50">
        <f t="shared" ref="AG22" si="233">IF(ISBLANK(AF22),"",AH22/$A22)</f>
        <v>166404.91666666666</v>
      </c>
      <c r="AH22" s="51">
        <f t="shared" ref="AH22" si="234">AF22+AH21</f>
        <v>1996859</v>
      </c>
      <c r="AI22" s="50">
        <f t="shared" ref="AI22" si="235">IF(AF22*0.1907=0,"",AF22*0.1907)</f>
        <v>31497.156200000001</v>
      </c>
      <c r="AJ22" s="50">
        <f t="shared" ref="AJ22" si="236">IFERROR(AG22*0.1907,"")</f>
        <v>31733.417608333333</v>
      </c>
      <c r="AK22" s="50">
        <f t="shared" ref="AK22" si="237">AH22*0.1907</f>
        <v>380801.01130000001</v>
      </c>
      <c r="AL22" s="17"/>
      <c r="AM22" s="49">
        <v>115.65</v>
      </c>
      <c r="AN22" s="47">
        <f t="shared" ref="AN22" si="238">IF(ISBLANK(AM22),"",AO22/$A22)</f>
        <v>126.86733333333335</v>
      </c>
      <c r="AO22" s="163">
        <f t="shared" ref="AO22" si="239">AM22+AO21</f>
        <v>1522.4080000000001</v>
      </c>
      <c r="AP22" s="49">
        <v>148189.91053763439</v>
      </c>
      <c r="AQ22" s="50">
        <f t="shared" ref="AQ22" si="240">IF(ISBLANK(AP22),"",AR22/$A22)</f>
        <v>150918.48863799285</v>
      </c>
      <c r="AR22" s="51">
        <f t="shared" ref="AR22" si="241">AP22+AR21</f>
        <v>1811021.8636559141</v>
      </c>
      <c r="AS22" s="17"/>
      <c r="AT22" s="47">
        <f>borrador!G20/6.289</f>
        <v>757.95674988074416</v>
      </c>
      <c r="AU22" s="47">
        <f t="shared" ref="AU22" si="242">IF(ISBLANK(AT22),"",AV22/$A22)</f>
        <v>764.20005830285697</v>
      </c>
      <c r="AV22" s="51">
        <f t="shared" ref="AV22" si="243">AT22+AV21</f>
        <v>9170.4006996342832</v>
      </c>
      <c r="AW22" s="2"/>
      <c r="AX22" s="51">
        <f>borrador!H20/6.289</f>
        <v>354.18667514708221</v>
      </c>
      <c r="AY22" s="51">
        <f t="shared" ref="AY22" si="244">IF(ISBLANK(AX22),"",AZ22/$A22)</f>
        <v>362.99424921821173</v>
      </c>
      <c r="AZ22" s="51">
        <f t="shared" ref="AZ22" si="245">AX22+AZ21</f>
        <v>4355.9309906185408</v>
      </c>
      <c r="BA22" s="2"/>
      <c r="BB22" s="47">
        <f>borrador!E20/6.289</f>
        <v>11.784067419303547</v>
      </c>
      <c r="BC22" s="47">
        <f t="shared" ref="BC22" si="246">IF(ISBLANK(BB22),"",BD22/$A22)</f>
        <v>10.580775958021944</v>
      </c>
      <c r="BD22" s="48">
        <f t="shared" ref="BD22" si="247">BB22+BD21</f>
        <v>126.96931149626332</v>
      </c>
      <c r="BE22" s="49">
        <f>borrador!F20*0.283*100</f>
        <v>226.96599999999995</v>
      </c>
      <c r="BF22" s="50">
        <f t="shared" ref="BF22" si="248">IF(ISBLANK(BE22),"",BG22/A22)</f>
        <v>227.45417499999994</v>
      </c>
      <c r="BG22" s="237">
        <f t="shared" ref="BG22" si="249">BE22+BG21</f>
        <v>2729.4500999999991</v>
      </c>
      <c r="BJ22" s="8"/>
      <c r="CE22" s="226"/>
      <c r="CN22" s="47">
        <f t="shared" si="27"/>
        <v>1176.96</v>
      </c>
      <c r="CO22" s="47">
        <f t="shared" si="28"/>
        <v>638.36300000000006</v>
      </c>
      <c r="CQ22" s="47">
        <f t="shared" si="29"/>
        <v>1112.1434250278264</v>
      </c>
    </row>
    <row r="23" spans="1:95" ht="15" customHeight="1" thickBot="1" x14ac:dyDescent="0.4">
      <c r="A23" s="243">
        <v>13</v>
      </c>
      <c r="B23" s="49">
        <v>628.58000000000004</v>
      </c>
      <c r="C23" s="47">
        <f t="shared" ref="C23" si="250">IF(ISBLANK(B23),"",D23/$A23)</f>
        <v>613.01461538461524</v>
      </c>
      <c r="D23" s="163">
        <f t="shared" ref="D23" si="251">B23+D22</f>
        <v>7969.1899999999987</v>
      </c>
      <c r="E23" s="49">
        <v>326147.61419354833</v>
      </c>
      <c r="F23" s="50">
        <f t="shared" ref="F23" si="252">IF(ISBLANK(E23),"",G23/$A23)</f>
        <v>312995.0218693135</v>
      </c>
      <c r="G23" s="163">
        <f t="shared" ref="G23" si="253">E23+G22</f>
        <v>4068935.2843010752</v>
      </c>
      <c r="H23" s="168"/>
      <c r="I23" s="49">
        <v>38531.754838709676</v>
      </c>
      <c r="J23" s="50">
        <f t="shared" ref="J23" si="254">IF(ISBLANK(I23),"",K23/$A23)</f>
        <v>38319.19728701406</v>
      </c>
      <c r="K23" s="163">
        <f t="shared" ref="K23" si="255">I23+K22</f>
        <v>498149.56473118276</v>
      </c>
      <c r="L23" s="50">
        <f t="shared" ref="L23" si="256">IF(ISBLANK(I23),"",I23*0.5)</f>
        <v>19265.877419354838</v>
      </c>
      <c r="M23" s="50">
        <f t="shared" ref="M23" si="257">IFERROR(J23*0.5,"")</f>
        <v>19159.59864350703</v>
      </c>
      <c r="N23" s="50">
        <f t="shared" ref="N23" si="258">K23*0.5</f>
        <v>249074.78236559138</v>
      </c>
      <c r="O23" s="49">
        <v>107.41849462365592</v>
      </c>
      <c r="P23" s="50">
        <f t="shared" ref="P23:P24" si="259">IF(ISBLANK(O23),"",Q23/$A23)</f>
        <v>300.52959470636893</v>
      </c>
      <c r="Q23" s="163">
        <f t="shared" ref="Q23:Q24" si="260">O23+Q22</f>
        <v>3906.8847311827958</v>
      </c>
      <c r="R23" s="50">
        <f t="shared" ref="R23:R24" si="261">IF(ISBLANK(O23),"",O23*0.5)</f>
        <v>53.709247311827959</v>
      </c>
      <c r="S23" s="50">
        <f t="shared" ref="S23:S24" si="262">IFERROR(P23*0.5,"")</f>
        <v>150.26479735318446</v>
      </c>
      <c r="T23" s="50">
        <f t="shared" ref="T23:T24" si="263">Q23*0.5</f>
        <v>1953.4423655913979</v>
      </c>
      <c r="U23" s="168"/>
      <c r="V23" s="49">
        <v>169.1</v>
      </c>
      <c r="W23" s="47">
        <f t="shared" ref="W23" si="264">IF(ISBLANK(V23),"",X23/$A23)</f>
        <v>167.78961538461539</v>
      </c>
      <c r="X23" s="163">
        <f t="shared" ref="X23" si="265">V23+X22</f>
        <v>2181.2649999999999</v>
      </c>
      <c r="Y23" s="169"/>
      <c r="Z23" s="170"/>
      <c r="AA23" s="171"/>
      <c r="AB23" s="172"/>
      <c r="AC23" s="49">
        <v>303.94</v>
      </c>
      <c r="AD23" s="50">
        <f t="shared" ref="AD23" si="266">IF(ISBLANK(AC23),"",AE23/$A23)</f>
        <v>302.88230769230768</v>
      </c>
      <c r="AE23" s="163">
        <f t="shared" ref="AE23" si="267">AC23+AE22</f>
        <v>3937.47</v>
      </c>
      <c r="AF23" s="49">
        <v>166550</v>
      </c>
      <c r="AG23" s="50">
        <f t="shared" ref="AG23" si="268">IF(ISBLANK(AF23),"",AH23/$A23)</f>
        <v>166416.07692307694</v>
      </c>
      <c r="AH23" s="51">
        <f t="shared" ref="AH23" si="269">AF23+AH22</f>
        <v>2163409</v>
      </c>
      <c r="AI23" s="50">
        <f t="shared" ref="AI23" si="270">IF(AF23*0.1907=0,"",AF23*0.1907)</f>
        <v>31761.085000000003</v>
      </c>
      <c r="AJ23" s="50">
        <f t="shared" ref="AJ23" si="271">IFERROR(AG23*0.1907,"")</f>
        <v>31735.545869230773</v>
      </c>
      <c r="AK23" s="50">
        <f t="shared" ref="AK23" si="272">AH23*0.1907</f>
        <v>412562.09630000003</v>
      </c>
      <c r="AL23" s="17"/>
      <c r="AM23" s="49">
        <v>122.52</v>
      </c>
      <c r="AN23" s="47">
        <f t="shared" ref="AN23" si="273">IF(ISBLANK(AM23),"",AO23/$A23)</f>
        <v>126.53292307692308</v>
      </c>
      <c r="AO23" s="163">
        <f t="shared" ref="AO23" si="274">AM23+AO22</f>
        <v>1644.9280000000001</v>
      </c>
      <c r="AP23" s="49">
        <v>146253.96731182796</v>
      </c>
      <c r="AQ23" s="50">
        <f t="shared" ref="AQ23" si="275">IF(ISBLANK(AP23),"",AR23/$A23)</f>
        <v>150559.67930521091</v>
      </c>
      <c r="AR23" s="51">
        <f t="shared" ref="AR23" si="276">AP23+AR22</f>
        <v>1957275.830967742</v>
      </c>
      <c r="AS23" s="17"/>
      <c r="AT23" s="47">
        <f>borrador!G21/6.289</f>
        <v>757.73572905072342</v>
      </c>
      <c r="AU23" s="47">
        <f t="shared" ref="AU23" si="277">IF(ISBLANK(AT23),"",AV23/$A23)</f>
        <v>763.70280220653899</v>
      </c>
      <c r="AV23" s="51">
        <f t="shared" ref="AV23" si="278">AT23+AV22</f>
        <v>9928.1364286850076</v>
      </c>
      <c r="AW23" s="2"/>
      <c r="AX23" s="51">
        <f>borrador!H21/6.289</f>
        <v>356.04706630624901</v>
      </c>
      <c r="AY23" s="51">
        <f t="shared" ref="AY23" si="279">IF(ISBLANK(AX23),"",AZ23/$A23)</f>
        <v>362.45985053267611</v>
      </c>
      <c r="AZ23" s="51">
        <f t="shared" ref="AZ23" si="280">AX23+AZ22</f>
        <v>4711.9780569247896</v>
      </c>
      <c r="BA23" s="2"/>
      <c r="BB23" s="47">
        <f>borrador!E21/6.289</f>
        <v>11.763396406423915</v>
      </c>
      <c r="BC23" s="47">
        <f t="shared" ref="BC23" si="281">IF(ISBLANK(BB23),"",BD23/$A23)</f>
        <v>10.671746761745171</v>
      </c>
      <c r="BD23" s="48">
        <f t="shared" ref="BD23" si="282">BB23+BD22</f>
        <v>138.73270790268722</v>
      </c>
      <c r="BE23" s="49">
        <f>borrador!F21*0.283*100</f>
        <v>226.62639999999996</v>
      </c>
      <c r="BF23" s="50">
        <f t="shared" ref="BF23" si="283">IF(ISBLANK(BE23),"",BG23/A23)</f>
        <v>227.39049999999995</v>
      </c>
      <c r="BG23" s="237">
        <f t="shared" ref="BG23" si="284">BE23+BG22</f>
        <v>2956.0764999999992</v>
      </c>
      <c r="BI23" s="364" t="s">
        <v>117</v>
      </c>
      <c r="BJ23" s="365"/>
      <c r="BK23" s="365"/>
      <c r="BL23" s="365"/>
      <c r="BM23" s="365"/>
      <c r="BN23" s="365"/>
      <c r="BO23" s="365"/>
      <c r="BP23" s="365"/>
      <c r="BQ23" s="365"/>
      <c r="BR23" s="365"/>
      <c r="BS23" s="365"/>
      <c r="BT23" s="366"/>
      <c r="BU23" s="59"/>
      <c r="BV23" s="382" t="s">
        <v>120</v>
      </c>
      <c r="BW23" s="383"/>
      <c r="BX23" s="383"/>
      <c r="BY23" s="383"/>
      <c r="BZ23" s="383"/>
      <c r="CA23" s="383"/>
      <c r="CB23" s="384"/>
      <c r="CN23" s="47">
        <f t="shared" si="27"/>
        <v>1224.1400000000001</v>
      </c>
      <c r="CO23" s="47">
        <f t="shared" si="28"/>
        <v>639.05899999999997</v>
      </c>
      <c r="CQ23" s="47">
        <f t="shared" si="29"/>
        <v>1113.7827953569724</v>
      </c>
    </row>
    <row r="24" spans="1:95" ht="15" customHeight="1" thickBot="1" x14ac:dyDescent="0.4">
      <c r="A24" s="243">
        <v>14</v>
      </c>
      <c r="B24" s="49">
        <v>638.48</v>
      </c>
      <c r="C24" s="47">
        <f t="shared" ref="C24" si="285">IF(ISBLANK(B24),"",D24/$A24)</f>
        <v>614.8335714285713</v>
      </c>
      <c r="D24" s="163">
        <f t="shared" ref="D24" si="286">B24+D23</f>
        <v>8607.6699999999983</v>
      </c>
      <c r="E24" s="49">
        <v>326871.37462365592</v>
      </c>
      <c r="F24" s="50">
        <f t="shared" ref="F24" si="287">IF(ISBLANK(E24),"",G24/$A24)</f>
        <v>313986.18992319511</v>
      </c>
      <c r="G24" s="163">
        <f t="shared" ref="G24" si="288">E24+G23</f>
        <v>4395806.6589247314</v>
      </c>
      <c r="H24" s="168"/>
      <c r="I24" s="49">
        <v>39179.96989247312</v>
      </c>
      <c r="J24" s="50">
        <f t="shared" ref="J24" si="289">IF(ISBLANK(I24),"",K24/$A24)</f>
        <v>38380.681044546844</v>
      </c>
      <c r="K24" s="163">
        <f t="shared" ref="K24" si="290">I24+K23</f>
        <v>537329.53462365584</v>
      </c>
      <c r="L24" s="50">
        <f t="shared" ref="L24" si="291">IF(ISBLANK(I24),"",I24*0.5)</f>
        <v>19589.98494623656</v>
      </c>
      <c r="M24" s="50">
        <f t="shared" ref="M24" si="292">IFERROR(J24*0.5,"")</f>
        <v>19190.340522273422</v>
      </c>
      <c r="N24" s="50">
        <f t="shared" ref="N24" si="293">K24*0.5</f>
        <v>268664.76731182792</v>
      </c>
      <c r="O24" s="49">
        <v>0</v>
      </c>
      <c r="P24" s="50">
        <f t="shared" si="259"/>
        <v>279.06319508448541</v>
      </c>
      <c r="Q24" s="163">
        <f t="shared" si="260"/>
        <v>3906.8847311827958</v>
      </c>
      <c r="R24" s="50">
        <f t="shared" si="261"/>
        <v>0</v>
      </c>
      <c r="S24" s="50">
        <f t="shared" si="262"/>
        <v>139.53159754224271</v>
      </c>
      <c r="T24" s="50">
        <f t="shared" si="263"/>
        <v>1953.4423655913979</v>
      </c>
      <c r="U24" s="168"/>
      <c r="V24" s="49">
        <v>169.6</v>
      </c>
      <c r="W24" s="47">
        <f t="shared" ref="W24" si="294">IF(ISBLANK(V24),"",X24/$A24)</f>
        <v>167.91892857142855</v>
      </c>
      <c r="X24" s="163">
        <f t="shared" ref="X24" si="295">V24+X23</f>
        <v>2350.8649999999998</v>
      </c>
      <c r="Y24" s="169"/>
      <c r="Z24" s="170"/>
      <c r="AA24" s="171"/>
      <c r="AB24" s="172"/>
      <c r="AC24" s="49">
        <v>306.42</v>
      </c>
      <c r="AD24" s="50">
        <f t="shared" ref="AD24" si="296">IF(ISBLANK(AC24),"",AE24/$A24)</f>
        <v>303.13499999999993</v>
      </c>
      <c r="AE24" s="163">
        <f t="shared" ref="AE24" si="297">AC24+AE23</f>
        <v>4243.8899999999994</v>
      </c>
      <c r="AF24" s="49">
        <v>166203</v>
      </c>
      <c r="AG24" s="50">
        <f t="shared" ref="AG24" si="298">IF(ISBLANK(AF24),"",AH24/$A24)</f>
        <v>166400.85714285713</v>
      </c>
      <c r="AH24" s="51">
        <f t="shared" ref="AH24" si="299">AF24+AH23</f>
        <v>2329612</v>
      </c>
      <c r="AI24" s="50">
        <f t="shared" ref="AI24" si="300">IF(AF24*0.1907=0,"",AF24*0.1907)</f>
        <v>31694.912100000001</v>
      </c>
      <c r="AJ24" s="50">
        <f t="shared" ref="AJ24" si="301">IFERROR(AG24*0.1907,"")</f>
        <v>31732.643457142854</v>
      </c>
      <c r="AK24" s="50">
        <f t="shared" ref="AK24" si="302">AH24*0.1907</f>
        <v>444257.00839999999</v>
      </c>
      <c r="AL24" s="17"/>
      <c r="AM24" s="49">
        <v>120.23</v>
      </c>
      <c r="AN24" s="47">
        <f t="shared" ref="AN24" si="303">IF(ISBLANK(AM24),"",AO24/$A24)</f>
        <v>126.08271428571429</v>
      </c>
      <c r="AO24" s="163">
        <f t="shared" ref="AO24" si="304">AM24+AO23</f>
        <v>1765.1580000000001</v>
      </c>
      <c r="AP24" s="49">
        <v>147421.62537634408</v>
      </c>
      <c r="AQ24" s="50">
        <f t="shared" ref="AQ24" si="305">IF(ISBLANK(AP24),"",AR24/$A24)</f>
        <v>150335.53259600615</v>
      </c>
      <c r="AR24" s="51">
        <f t="shared" ref="AR24" si="306">AP24+AR23</f>
        <v>2104697.4563440862</v>
      </c>
      <c r="AS24" s="17"/>
      <c r="AT24" s="47">
        <f>borrador!G22/6.289</f>
        <v>661.17029734456992</v>
      </c>
      <c r="AU24" s="47">
        <f t="shared" ref="AU24" si="307">IF(ISBLANK(AT24),"",AV24/$A24)</f>
        <v>756.37905185925558</v>
      </c>
      <c r="AV24" s="51">
        <f t="shared" ref="AV24" si="308">AT24+AV23</f>
        <v>10589.306726029577</v>
      </c>
      <c r="AW24" s="2"/>
      <c r="AX24" s="51">
        <f>borrador!H22/6.289</f>
        <v>364.32183176975673</v>
      </c>
      <c r="AY24" s="51">
        <f t="shared" ref="AY24" si="309">IF(ISBLANK(AX24),"",AZ24/$A24)</f>
        <v>362.59284919246755</v>
      </c>
      <c r="AZ24" s="51">
        <f t="shared" ref="AZ24" si="310">AX24+AZ23</f>
        <v>5076.2998886945461</v>
      </c>
      <c r="BA24" s="2"/>
      <c r="BB24" s="47">
        <f>borrador!E22/6.289</f>
        <v>11.877882016218797</v>
      </c>
      <c r="BC24" s="47">
        <f t="shared" ref="BC24" si="311">IF(ISBLANK(BB24),"",BD24/$A24)</f>
        <v>10.757899279921858</v>
      </c>
      <c r="BD24" s="48">
        <f t="shared" ref="BD24" si="312">BB24+BD23</f>
        <v>150.61058991890602</v>
      </c>
      <c r="BE24" s="49">
        <f>borrador!F22*0.283*100</f>
        <v>225.04159999999999</v>
      </c>
      <c r="BF24" s="50">
        <f t="shared" ref="BF24" si="313">IF(ISBLANK(BE24),"",BG24/A24)</f>
        <v>227.22272142857136</v>
      </c>
      <c r="BG24" s="237">
        <f t="shared" ref="BG24" si="314">BE24+BG23</f>
        <v>3181.1180999999992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7"/>
        <v>1234.73</v>
      </c>
      <c r="CO24" s="47">
        <f t="shared" si="28"/>
        <v>640.49599999999998</v>
      </c>
      <c r="CQ24" s="47">
        <f t="shared" si="29"/>
        <v>1025.4921291143266</v>
      </c>
    </row>
    <row r="25" spans="1:95" ht="15" customHeight="1" thickBot="1" x14ac:dyDescent="0.4">
      <c r="A25" s="243">
        <v>15</v>
      </c>
      <c r="B25" s="49">
        <v>608.83000000000004</v>
      </c>
      <c r="C25" s="47">
        <f t="shared" ref="C25:C27" si="315">IF(ISBLANK(B25),"",D25/$A25)</f>
        <v>614.43333333333317</v>
      </c>
      <c r="D25" s="163">
        <f t="shared" ref="D25:D27" si="316">B25+D24</f>
        <v>9216.4999999999982</v>
      </c>
      <c r="E25" s="49">
        <v>332024.74537634407</v>
      </c>
      <c r="F25" s="50">
        <f t="shared" ref="F25:F27" si="317">IF(ISBLANK(E25),"",G25/$A25)</f>
        <v>315188.76028673834</v>
      </c>
      <c r="G25" s="163">
        <f t="shared" ref="G25:G27" si="318">E25+G24</f>
        <v>4727831.4043010753</v>
      </c>
      <c r="H25" s="168"/>
      <c r="I25" s="49">
        <v>38649.359569892476</v>
      </c>
      <c r="J25" s="50">
        <f t="shared" ref="J25:J27" si="319">IF(ISBLANK(I25),"",K25/$A25)</f>
        <v>38398.59294623656</v>
      </c>
      <c r="K25" s="163">
        <f t="shared" ref="K25:K27" si="320">I25+K24</f>
        <v>575978.89419354836</v>
      </c>
      <c r="L25" s="50">
        <f t="shared" ref="L25:L27" si="321">IF(ISBLANK(I25),"",I25*0.5)</f>
        <v>19324.679784946238</v>
      </c>
      <c r="M25" s="50">
        <f t="shared" ref="M25:M27" si="322">IFERROR(J25*0.5,"")</f>
        <v>19199.29647311828</v>
      </c>
      <c r="N25" s="50">
        <f t="shared" ref="N25:N27" si="323">K25*0.5</f>
        <v>287989.44709677418</v>
      </c>
      <c r="O25" s="49">
        <v>188.90838709677419</v>
      </c>
      <c r="P25" s="50">
        <f t="shared" ref="P25:P27" si="324">IF(ISBLANK(O25),"",Q25/$A25)</f>
        <v>273.05287455197134</v>
      </c>
      <c r="Q25" s="163">
        <f t="shared" ref="Q25:Q27" si="325">O25+Q24</f>
        <v>4095.7931182795701</v>
      </c>
      <c r="R25" s="50">
        <f t="shared" ref="R25:R27" si="326">IF(ISBLANK(O25),"",O25*0.5)</f>
        <v>94.454193548387096</v>
      </c>
      <c r="S25" s="50">
        <f t="shared" ref="S25:S27" si="327">IFERROR(P25*0.5,"")</f>
        <v>136.52643727598567</v>
      </c>
      <c r="T25" s="50">
        <f t="shared" ref="T25:T27" si="328">Q25*0.5</f>
        <v>2047.896559139785</v>
      </c>
      <c r="U25" s="168"/>
      <c r="V25" s="49">
        <v>169.1</v>
      </c>
      <c r="W25" s="47">
        <f t="shared" ref="W25:W27" si="329">IF(ISBLANK(V25),"",X25/$A25)</f>
        <v>167.99766666666665</v>
      </c>
      <c r="X25" s="163">
        <f t="shared" ref="X25:X27" si="330">V25+X24</f>
        <v>2519.9649999999997</v>
      </c>
      <c r="Y25" s="169"/>
      <c r="Z25" s="170"/>
      <c r="AA25" s="171"/>
      <c r="AB25" s="172"/>
      <c r="AC25" s="49">
        <v>307.17</v>
      </c>
      <c r="AD25" s="50">
        <f t="shared" ref="AD25:AD27" si="331">IF(ISBLANK(AC25),"",AE25/$A25)</f>
        <v>303.40399999999994</v>
      </c>
      <c r="AE25" s="163">
        <f t="shared" ref="AE25:AE27" si="332">AC25+AE24</f>
        <v>4551.0599999999995</v>
      </c>
      <c r="AF25" s="49">
        <v>163602</v>
      </c>
      <c r="AG25" s="50">
        <f t="shared" ref="AG25:AG27" si="333">IF(ISBLANK(AF25),"",AH25/$A25)</f>
        <v>166214.26666666666</v>
      </c>
      <c r="AH25" s="51">
        <f t="shared" ref="AH25:AH27" si="334">AF25+AH24</f>
        <v>2493214</v>
      </c>
      <c r="AI25" s="50">
        <f t="shared" ref="AI25:AI27" si="335">IF(AF25*0.1907=0,"",AF25*0.1907)</f>
        <v>31198.901400000002</v>
      </c>
      <c r="AJ25" s="50">
        <f t="shared" ref="AJ25:AJ27" si="336">IFERROR(AG25*0.1907,"")</f>
        <v>31697.060653333334</v>
      </c>
      <c r="AK25" s="50">
        <f t="shared" ref="AK25:AK27" si="337">AH25*0.1907</f>
        <v>475455.90980000002</v>
      </c>
      <c r="AL25" s="17"/>
      <c r="AM25" s="49">
        <v>116.42</v>
      </c>
      <c r="AN25" s="47">
        <f t="shared" ref="AN25:AN27" si="338">IF(ISBLANK(AM25),"",AO25/$A25)</f>
        <v>125.43853333333335</v>
      </c>
      <c r="AO25" s="163">
        <f t="shared" ref="AO25:AO27" si="339">AM25+AO24</f>
        <v>1881.5780000000002</v>
      </c>
      <c r="AP25" s="49">
        <v>147322.34623655913</v>
      </c>
      <c r="AQ25" s="50">
        <f t="shared" ref="AQ25:AQ27" si="340">IF(ISBLANK(AP25),"",AR25/$A25)</f>
        <v>150134.65350537637</v>
      </c>
      <c r="AR25" s="51">
        <f t="shared" ref="AR25:AR27" si="341">AP25+AR24</f>
        <v>2252019.8025806453</v>
      </c>
      <c r="AS25" s="17"/>
      <c r="AT25" s="47">
        <f>borrador!G23/6.289</f>
        <v>749.02051200508834</v>
      </c>
      <c r="AU25" s="47">
        <f t="shared" ref="AU25:AU27" si="342">IF(ISBLANK(AT25),"",AV25/$A25)</f>
        <v>755.88848253564436</v>
      </c>
      <c r="AV25" s="51">
        <f t="shared" ref="AV25:AV27" si="343">AT25+AV24</f>
        <v>11338.327238034666</v>
      </c>
      <c r="AW25" s="2"/>
      <c r="AX25" s="51">
        <f>borrador!H23/6.289</f>
        <v>363.87183972014628</v>
      </c>
      <c r="AY25" s="51">
        <f t="shared" ref="AY25:AY27" si="344">IF(ISBLANK(AX25),"",AZ25/$A25)</f>
        <v>362.67811522764617</v>
      </c>
      <c r="AZ25" s="51">
        <f t="shared" ref="AZ25:AZ27" si="345">AX25+AZ24</f>
        <v>5440.1717284146926</v>
      </c>
      <c r="BA25" s="2"/>
      <c r="BB25" s="47">
        <f>borrador!E23/6.289</f>
        <v>11.93830497694387</v>
      </c>
      <c r="BC25" s="47">
        <f t="shared" ref="BC25:BC27" si="346">IF(ISBLANK(BB25),"",BD25/$A25)</f>
        <v>10.836592993056659</v>
      </c>
      <c r="BD25" s="48">
        <f t="shared" ref="BD25:BD27" si="347">BB25+BD24</f>
        <v>162.54889489584988</v>
      </c>
      <c r="BE25" s="49">
        <f>borrador!F23*0.283*100</f>
        <v>226.25849999999997</v>
      </c>
      <c r="BF25" s="50">
        <f t="shared" ref="BF25:BF27" si="348">IF(ISBLANK(BE25),"",BG25/A25)</f>
        <v>227.15843999999996</v>
      </c>
      <c r="BG25" s="237">
        <f t="shared" ref="BG25:BG27" si="349">BE25+BG24</f>
        <v>3407.3765999999991</v>
      </c>
      <c r="BI25" s="189"/>
      <c r="BJ25" s="371"/>
      <c r="BK25" s="372"/>
      <c r="BL25" s="372"/>
      <c r="BM25" s="372"/>
      <c r="BN25" s="372"/>
      <c r="BO25" s="372"/>
      <c r="BP25" s="190"/>
      <c r="BQ25" s="312"/>
      <c r="BR25" s="313"/>
      <c r="BS25" s="314"/>
      <c r="BT25" s="69"/>
      <c r="BU25" s="15"/>
      <c r="BV25" s="373" t="s">
        <v>49</v>
      </c>
      <c r="BW25" s="374"/>
      <c r="BX25" s="374"/>
      <c r="BY25" s="374"/>
      <c r="BZ25" s="374"/>
      <c r="CA25" s="374"/>
      <c r="CB25" s="375"/>
      <c r="CN25" s="47">
        <f t="shared" si="27"/>
        <v>1201.5200000000002</v>
      </c>
      <c r="CO25" s="47">
        <f t="shared" si="28"/>
        <v>643.13800000000003</v>
      </c>
      <c r="CQ25" s="47">
        <f t="shared" si="29"/>
        <v>1112.8923517252347</v>
      </c>
    </row>
    <row r="26" spans="1:95" ht="15" customHeight="1" thickBot="1" x14ac:dyDescent="0.4">
      <c r="A26" s="46">
        <v>16</v>
      </c>
      <c r="B26" s="49">
        <v>620.46</v>
      </c>
      <c r="C26" s="47">
        <f t="shared" si="315"/>
        <v>614.80999999999995</v>
      </c>
      <c r="D26" s="163">
        <f t="shared" si="316"/>
        <v>9836.9599999999991</v>
      </c>
      <c r="E26" s="49">
        <v>330827.87827956991</v>
      </c>
      <c r="F26" s="50">
        <f t="shared" si="317"/>
        <v>316166.2051612903</v>
      </c>
      <c r="G26" s="163">
        <f t="shared" si="318"/>
        <v>5058659.2825806448</v>
      </c>
      <c r="H26" s="168"/>
      <c r="I26" s="49">
        <v>38667.756129032256</v>
      </c>
      <c r="J26" s="50">
        <f t="shared" si="319"/>
        <v>38415.415645161287</v>
      </c>
      <c r="K26" s="163">
        <f t="shared" si="320"/>
        <v>614646.65032258059</v>
      </c>
      <c r="L26" s="50">
        <f t="shared" si="321"/>
        <v>19333.878064516128</v>
      </c>
      <c r="M26" s="50">
        <f t="shared" si="322"/>
        <v>19207.707822580644</v>
      </c>
      <c r="N26" s="50">
        <f t="shared" si="323"/>
        <v>307323.3251612903</v>
      </c>
      <c r="O26" s="49">
        <v>0</v>
      </c>
      <c r="P26" s="50">
        <f t="shared" si="324"/>
        <v>255.98706989247313</v>
      </c>
      <c r="Q26" s="163">
        <f t="shared" si="325"/>
        <v>4095.7931182795701</v>
      </c>
      <c r="R26" s="50">
        <f t="shared" si="326"/>
        <v>0</v>
      </c>
      <c r="S26" s="50">
        <f t="shared" si="327"/>
        <v>127.99353494623657</v>
      </c>
      <c r="T26" s="50">
        <f t="shared" si="328"/>
        <v>2047.896559139785</v>
      </c>
      <c r="U26" s="168"/>
      <c r="V26" s="49">
        <v>167.3</v>
      </c>
      <c r="W26" s="47">
        <f t="shared" si="329"/>
        <v>167.95406249999999</v>
      </c>
      <c r="X26" s="163">
        <f t="shared" si="330"/>
        <v>2687.2649999999999</v>
      </c>
      <c r="Y26" s="169"/>
      <c r="Z26" s="170"/>
      <c r="AA26" s="171"/>
      <c r="AB26" s="172"/>
      <c r="AC26" s="49">
        <v>317.27999999999997</v>
      </c>
      <c r="AD26" s="50">
        <f t="shared" si="331"/>
        <v>304.27124999999995</v>
      </c>
      <c r="AE26" s="163">
        <f t="shared" si="332"/>
        <v>4868.3399999999992</v>
      </c>
      <c r="AF26" s="49">
        <v>167671</v>
      </c>
      <c r="AG26" s="50">
        <f t="shared" si="333"/>
        <v>166305.3125</v>
      </c>
      <c r="AH26" s="51">
        <f t="shared" si="334"/>
        <v>2660885</v>
      </c>
      <c r="AI26" s="50">
        <f t="shared" si="335"/>
        <v>31974.859700000001</v>
      </c>
      <c r="AJ26" s="50">
        <f t="shared" si="336"/>
        <v>31714.42309375</v>
      </c>
      <c r="AK26" s="50">
        <f t="shared" si="337"/>
        <v>507430.76949999999</v>
      </c>
      <c r="AL26" s="17"/>
      <c r="AM26" s="49">
        <v>123.23</v>
      </c>
      <c r="AN26" s="47">
        <f t="shared" si="338"/>
        <v>125.30050000000001</v>
      </c>
      <c r="AO26" s="163">
        <f t="shared" si="339"/>
        <v>2004.8080000000002</v>
      </c>
      <c r="AP26" s="49">
        <v>144877.12172043012</v>
      </c>
      <c r="AQ26" s="50">
        <f t="shared" si="340"/>
        <v>149806.05776881721</v>
      </c>
      <c r="AR26" s="51">
        <f t="shared" si="341"/>
        <v>2396896.9243010753</v>
      </c>
      <c r="AS26" s="17"/>
      <c r="AT26" s="47">
        <f>borrador!G24/6.289</f>
        <v>740.54221656861193</v>
      </c>
      <c r="AU26" s="47">
        <f t="shared" si="342"/>
        <v>754.9293409127049</v>
      </c>
      <c r="AV26" s="51">
        <f t="shared" si="343"/>
        <v>12078.869454603278</v>
      </c>
      <c r="AW26" s="2"/>
      <c r="AX26" s="51">
        <f>borrador!H24/6.289</f>
        <v>363.20082684051522</v>
      </c>
      <c r="AY26" s="51">
        <f t="shared" si="344"/>
        <v>362.71078470345049</v>
      </c>
      <c r="AZ26" s="51">
        <f t="shared" si="345"/>
        <v>5803.3725552552078</v>
      </c>
      <c r="BA26" s="2"/>
      <c r="BB26" s="47">
        <f>borrador!E24/6.289</f>
        <v>11.321354746382573</v>
      </c>
      <c r="BC26" s="47">
        <f t="shared" si="346"/>
        <v>10.866890602639529</v>
      </c>
      <c r="BD26" s="48">
        <f t="shared" si="347"/>
        <v>173.87024964223247</v>
      </c>
      <c r="BE26" s="49">
        <f>borrador!F24*0.283*100</f>
        <v>226.62639999999996</v>
      </c>
      <c r="BF26" s="50">
        <f t="shared" si="348"/>
        <v>227.12518749999995</v>
      </c>
      <c r="BG26" s="237">
        <f t="shared" si="349"/>
        <v>3634.0029999999992</v>
      </c>
      <c r="BI26" s="115" t="s">
        <v>45</v>
      </c>
      <c r="BJ26" s="369" t="s">
        <v>50</v>
      </c>
      <c r="BK26" s="370"/>
      <c r="BL26" s="370"/>
      <c r="BM26" s="370"/>
      <c r="BN26" s="370"/>
      <c r="BO26" s="370"/>
      <c r="BP26" s="191"/>
      <c r="BQ26" s="304" t="s">
        <v>100</v>
      </c>
      <c r="BR26" s="305"/>
      <c r="BS26" s="306"/>
      <c r="BT26" s="70"/>
      <c r="BU26" s="15"/>
      <c r="BV26" s="376"/>
      <c r="BW26" s="377"/>
      <c r="BX26" s="377"/>
      <c r="BY26" s="377"/>
      <c r="BZ26" s="377"/>
      <c r="CA26" s="377"/>
      <c r="CB26" s="378"/>
      <c r="CN26" s="47">
        <f t="shared" si="27"/>
        <v>1228.27</v>
      </c>
      <c r="CO26" s="47">
        <f t="shared" si="28"/>
        <v>643.37599999999998</v>
      </c>
      <c r="CQ26" s="47">
        <f t="shared" si="29"/>
        <v>1103.743043409127</v>
      </c>
    </row>
    <row r="27" spans="1:95" ht="15" customHeight="1" thickBot="1" x14ac:dyDescent="0.4">
      <c r="A27" s="46">
        <v>17</v>
      </c>
      <c r="B27" s="49">
        <v>661.14</v>
      </c>
      <c r="C27" s="47">
        <f t="shared" si="315"/>
        <v>617.53529411764703</v>
      </c>
      <c r="D27" s="163">
        <f t="shared" si="316"/>
        <v>10498.099999999999</v>
      </c>
      <c r="E27" s="49">
        <v>330579.35408602154</v>
      </c>
      <c r="F27" s="50">
        <f t="shared" si="317"/>
        <v>317014.0374509804</v>
      </c>
      <c r="G27" s="163">
        <f t="shared" si="318"/>
        <v>5389238.6366666667</v>
      </c>
      <c r="H27" s="168"/>
      <c r="I27" s="49">
        <v>37735.331612903225</v>
      </c>
      <c r="J27" s="50">
        <f t="shared" si="319"/>
        <v>38375.410702087283</v>
      </c>
      <c r="K27" s="163">
        <f t="shared" si="320"/>
        <v>652381.98193548387</v>
      </c>
      <c r="L27" s="50">
        <f t="shared" si="321"/>
        <v>18867.665806451612</v>
      </c>
      <c r="M27" s="50">
        <f t="shared" si="322"/>
        <v>19187.705351043642</v>
      </c>
      <c r="N27" s="50">
        <f t="shared" si="323"/>
        <v>326190.99096774193</v>
      </c>
      <c r="O27" s="49">
        <v>522.86354838709678</v>
      </c>
      <c r="P27" s="50">
        <f t="shared" si="324"/>
        <v>271.68568627450981</v>
      </c>
      <c r="Q27" s="163">
        <f t="shared" si="325"/>
        <v>4618.6566666666668</v>
      </c>
      <c r="R27" s="50">
        <f t="shared" si="326"/>
        <v>261.43177419354839</v>
      </c>
      <c r="S27" s="50">
        <f t="shared" si="327"/>
        <v>135.8428431372549</v>
      </c>
      <c r="T27" s="50">
        <f t="shared" si="328"/>
        <v>2309.3283333333334</v>
      </c>
      <c r="U27" s="168"/>
      <c r="V27" s="49">
        <v>163.5</v>
      </c>
      <c r="W27" s="47">
        <f t="shared" si="329"/>
        <v>167.69205882352941</v>
      </c>
      <c r="X27" s="163">
        <f t="shared" si="330"/>
        <v>2850.7649999999999</v>
      </c>
      <c r="Y27" s="169"/>
      <c r="Z27" s="170"/>
      <c r="AA27" s="171"/>
      <c r="AB27" s="172"/>
      <c r="AC27" s="49">
        <v>312.16000000000003</v>
      </c>
      <c r="AD27" s="50">
        <f t="shared" si="331"/>
        <v>304.73529411764702</v>
      </c>
      <c r="AE27" s="163">
        <f t="shared" si="332"/>
        <v>5180.4999999999991</v>
      </c>
      <c r="AF27" s="49">
        <v>167821</v>
      </c>
      <c r="AG27" s="50">
        <f t="shared" si="333"/>
        <v>166394.4705882353</v>
      </c>
      <c r="AH27" s="51">
        <f t="shared" si="334"/>
        <v>2828706</v>
      </c>
      <c r="AI27" s="50">
        <f t="shared" si="335"/>
        <v>32003.4647</v>
      </c>
      <c r="AJ27" s="50">
        <f t="shared" si="336"/>
        <v>31731.425541176472</v>
      </c>
      <c r="AK27" s="50">
        <f t="shared" si="337"/>
        <v>539434.23420000006</v>
      </c>
      <c r="AL27" s="17"/>
      <c r="AM27" s="49">
        <v>118.48</v>
      </c>
      <c r="AN27" s="47">
        <f t="shared" si="338"/>
        <v>124.89929411764706</v>
      </c>
      <c r="AO27" s="163">
        <f t="shared" si="339"/>
        <v>2123.288</v>
      </c>
      <c r="AP27" s="49">
        <v>144225.78236559141</v>
      </c>
      <c r="AQ27" s="50">
        <f t="shared" si="340"/>
        <v>149477.80627450978</v>
      </c>
      <c r="AR27" s="51">
        <f t="shared" si="341"/>
        <v>2541122.7066666665</v>
      </c>
      <c r="AS27" s="17"/>
      <c r="AT27" s="47">
        <f>borrador!G25/6.289</f>
        <v>746.45889648592777</v>
      </c>
      <c r="AU27" s="47">
        <f t="shared" si="342"/>
        <v>754.43107947583576</v>
      </c>
      <c r="AV27" s="51">
        <f t="shared" si="343"/>
        <v>12825.328351089207</v>
      </c>
      <c r="AW27" s="2"/>
      <c r="AX27" s="51">
        <f>borrador!H25/6.289</f>
        <v>363.05453967244398</v>
      </c>
      <c r="AY27" s="51">
        <f t="shared" si="344"/>
        <v>362.73100558397948</v>
      </c>
      <c r="AZ27" s="51">
        <f t="shared" si="345"/>
        <v>6166.4270949276515</v>
      </c>
      <c r="BA27" s="2"/>
      <c r="BB27" s="47">
        <f>borrador!E25/6.289</f>
        <v>10.92383526792813</v>
      </c>
      <c r="BC27" s="47">
        <f t="shared" si="346"/>
        <v>10.870240288832976</v>
      </c>
      <c r="BD27" s="48">
        <f t="shared" si="347"/>
        <v>184.79408491016059</v>
      </c>
      <c r="BE27" s="49">
        <f>borrador!F25*0.283*100</f>
        <v>226.59809999999996</v>
      </c>
      <c r="BF27" s="50">
        <f t="shared" si="348"/>
        <v>227.09418235294115</v>
      </c>
      <c r="BG27" s="237">
        <f t="shared" si="349"/>
        <v>3860.6010999999994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79"/>
      <c r="BW27" s="380"/>
      <c r="BX27" s="380"/>
      <c r="BY27" s="380"/>
      <c r="BZ27" s="380"/>
      <c r="CA27" s="380"/>
      <c r="CB27" s="381"/>
      <c r="CN27" s="47">
        <f t="shared" si="27"/>
        <v>1255.28</v>
      </c>
      <c r="CO27" s="47">
        <f t="shared" si="28"/>
        <v>643.149</v>
      </c>
      <c r="CQ27" s="47">
        <f t="shared" si="29"/>
        <v>1109.5134361583719</v>
      </c>
    </row>
    <row r="28" spans="1:95" ht="15.75" customHeight="1" thickBot="1" x14ac:dyDescent="0.4">
      <c r="A28" s="46">
        <v>18</v>
      </c>
      <c r="B28" s="49">
        <v>651.53</v>
      </c>
      <c r="C28" s="47">
        <f t="shared" ref="C28" si="350">IF(ISBLANK(B28),"",D28/$A28)</f>
        <v>619.42388888888888</v>
      </c>
      <c r="D28" s="163">
        <f t="shared" ref="D28" si="351">B28+D27</f>
        <v>11149.63</v>
      </c>
      <c r="E28" s="49">
        <v>337660.2094623656</v>
      </c>
      <c r="F28" s="50">
        <f t="shared" ref="F28" si="352">IF(ISBLANK(E28),"",G28/$A28)</f>
        <v>318161.04700716841</v>
      </c>
      <c r="G28" s="163">
        <f t="shared" ref="G28" si="353">E28+G27</f>
        <v>5726898.8461290319</v>
      </c>
      <c r="H28" s="168"/>
      <c r="I28" s="49">
        <v>38177.397419354842</v>
      </c>
      <c r="J28" s="50">
        <f t="shared" ref="J28" si="354">IF(ISBLANK(I28),"",K28/$A28)</f>
        <v>38364.409964157705</v>
      </c>
      <c r="K28" s="163">
        <f t="shared" ref="K28" si="355">I28+K27</f>
        <v>690559.37935483875</v>
      </c>
      <c r="L28" s="50">
        <f t="shared" ref="L28" si="356">IF(ISBLANK(I28),"",I28*0.5)</f>
        <v>19088.698709677421</v>
      </c>
      <c r="M28" s="50">
        <f t="shared" ref="M28" si="357">IFERROR(J28*0.5,"")</f>
        <v>19182.204982078852</v>
      </c>
      <c r="N28" s="50">
        <f t="shared" ref="N28" si="358">K28*0.5</f>
        <v>345279.68967741937</v>
      </c>
      <c r="O28" s="49">
        <v>0</v>
      </c>
      <c r="P28" s="50">
        <f t="shared" ref="P28" si="359">IF(ISBLANK(O28),"",Q28/$A28)</f>
        <v>256.59203703703702</v>
      </c>
      <c r="Q28" s="163">
        <f t="shared" ref="Q28" si="360">O28+Q27</f>
        <v>4618.6566666666668</v>
      </c>
      <c r="R28" s="50">
        <f t="shared" ref="R28" si="361">IF(ISBLANK(O28),"",O28*0.5)</f>
        <v>0</v>
      </c>
      <c r="S28" s="50">
        <f t="shared" ref="S28" si="362">IFERROR(P28*0.5,"")</f>
        <v>128.29601851851851</v>
      </c>
      <c r="T28" s="50">
        <f t="shared" ref="T28" si="363">Q28*0.5</f>
        <v>2309.3283333333334</v>
      </c>
      <c r="U28" s="168"/>
      <c r="V28" s="49">
        <v>161.9</v>
      </c>
      <c r="W28" s="47">
        <f t="shared" ref="W28" si="364">IF(ISBLANK(V28),"",X28/$A28)</f>
        <v>167.37027777777777</v>
      </c>
      <c r="X28" s="163">
        <f t="shared" ref="X28" si="365">V28+X27</f>
        <v>3012.665</v>
      </c>
      <c r="Y28" s="169"/>
      <c r="Z28" s="170"/>
      <c r="AA28" s="171"/>
      <c r="AB28" s="172"/>
      <c r="AC28" s="49">
        <v>305.82</v>
      </c>
      <c r="AD28" s="50">
        <f t="shared" ref="AD28" si="366">IF(ISBLANK(AC28),"",AE28/$A28)</f>
        <v>304.7955555555555</v>
      </c>
      <c r="AE28" s="163">
        <f t="shared" ref="AE28" si="367">AC28+AE27</f>
        <v>5486.3199999999988</v>
      </c>
      <c r="AF28" s="49">
        <v>167668</v>
      </c>
      <c r="AG28" s="50">
        <f t="shared" ref="AG28" si="368">IF(ISBLANK(AF28),"",AH28/$A28)</f>
        <v>166465.22222222222</v>
      </c>
      <c r="AH28" s="51">
        <f t="shared" ref="AH28" si="369">AF28+AH27</f>
        <v>2996374</v>
      </c>
      <c r="AI28" s="50">
        <f t="shared" ref="AI28" si="370">IF(AF28*0.1907=0,"",AF28*0.1907)</f>
        <v>31974.2876</v>
      </c>
      <c r="AJ28" s="50">
        <f t="shared" ref="AJ28" si="371">IFERROR(AG28*0.1907,"")</f>
        <v>31744.917877777778</v>
      </c>
      <c r="AK28" s="50">
        <f t="shared" ref="AK28" si="372">AH28*0.1907</f>
        <v>571408.52179999999</v>
      </c>
      <c r="AL28" s="17"/>
      <c r="AM28" s="49">
        <v>129.94</v>
      </c>
      <c r="AN28" s="47">
        <f t="shared" ref="AN28" si="373">IF(ISBLANK(AM28),"",AO28/$A28)</f>
        <v>125.17933333333333</v>
      </c>
      <c r="AO28" s="163">
        <f t="shared" ref="AO28" si="374">AM28+AO27</f>
        <v>2253.2280000000001</v>
      </c>
      <c r="AP28" s="49">
        <v>143746.7905376344</v>
      </c>
      <c r="AQ28" s="50">
        <f t="shared" ref="AQ28" si="375">IF(ISBLANK(AP28),"",AR28/$A28)</f>
        <v>149159.41651135005</v>
      </c>
      <c r="AR28" s="51">
        <f t="shared" ref="AR28" si="376">AP28+AR27</f>
        <v>2684869.4972043009</v>
      </c>
      <c r="AS28" s="17"/>
      <c r="AT28" s="47">
        <f>borrador!G26/6.289</f>
        <v>741.63778025123236</v>
      </c>
      <c r="AU28" s="47">
        <f t="shared" ref="AU28" si="377">IF(ISBLANK(AT28),"",AV28/$A28)</f>
        <v>753.72034063002445</v>
      </c>
      <c r="AV28" s="51">
        <f t="shared" ref="AV28" si="378">AT28+AV27</f>
        <v>13566.966131340439</v>
      </c>
      <c r="AW28" s="2"/>
      <c r="AX28" s="51">
        <f>borrador!H26/6.289</f>
        <v>362.28971219589761</v>
      </c>
      <c r="AY28" s="51">
        <f t="shared" ref="AY28" si="379">IF(ISBLANK(AX28),"",AZ28/$A28)</f>
        <v>362.70648928464163</v>
      </c>
      <c r="AZ28" s="51">
        <f t="shared" ref="AZ28" si="380">AX28+AZ27</f>
        <v>6528.7168071235492</v>
      </c>
      <c r="BA28" s="2"/>
      <c r="BB28" s="47">
        <f>borrador!E26/6.289</f>
        <v>10.876132930513597</v>
      </c>
      <c r="BC28" s="47">
        <f t="shared" ref="BC28" si="381">IF(ISBLANK(BB28),"",BD28/$A28)</f>
        <v>10.870567657815233</v>
      </c>
      <c r="BD28" s="48">
        <f t="shared" ref="BD28" si="382">BB28+BD27</f>
        <v>195.67021784067418</v>
      </c>
      <c r="BE28" s="49">
        <f>borrador!F26*0.283*100</f>
        <v>226.39999999999998</v>
      </c>
      <c r="BF28" s="50">
        <f t="shared" ref="BF28" si="383">IF(ISBLANK(BE28),"",BG28/A28)</f>
        <v>227.05561666666665</v>
      </c>
      <c r="BG28" s="237">
        <f t="shared" ref="BG28" si="384">BE28+BG27</f>
        <v>4087.0010999999995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7"/>
        <v>1249.19</v>
      </c>
      <c r="CO28" s="47">
        <f t="shared" si="28"/>
        <v>649.07500000000005</v>
      </c>
      <c r="CP28" s="4"/>
      <c r="CQ28" s="47">
        <f t="shared" si="29"/>
        <v>1103.9274924471299</v>
      </c>
    </row>
    <row r="29" spans="1:95" ht="15" customHeight="1" thickBot="1" x14ac:dyDescent="0.4">
      <c r="A29" s="46">
        <v>19</v>
      </c>
      <c r="B29" s="49">
        <v>685.48</v>
      </c>
      <c r="C29" s="47">
        <f t="shared" ref="C29" si="385">IF(ISBLANK(B29),"",D29/$A29)</f>
        <v>622.90052631578942</v>
      </c>
      <c r="D29" s="163">
        <f t="shared" ref="D29" si="386">B29+D28</f>
        <v>11835.109999999999</v>
      </c>
      <c r="E29" s="49">
        <v>335622.53516129032</v>
      </c>
      <c r="F29" s="50">
        <f t="shared" ref="F29" si="387">IF(ISBLANK(E29),"",G29/$A29)</f>
        <v>319080.07269949064</v>
      </c>
      <c r="G29" s="163">
        <f t="shared" ref="G29" si="388">E29+G28</f>
        <v>6062521.3812903222</v>
      </c>
      <c r="H29" s="168"/>
      <c r="I29" s="49">
        <v>38837.71</v>
      </c>
      <c r="J29" s="50">
        <f t="shared" ref="J29" si="389">IF(ISBLANK(I29),"",K29/$A29)</f>
        <v>38389.320492359933</v>
      </c>
      <c r="K29" s="163">
        <f t="shared" ref="K29" si="390">I29+K28</f>
        <v>729397.08935483871</v>
      </c>
      <c r="L29" s="50">
        <f t="shared" ref="L29" si="391">IF(ISBLANK(I29),"",I29*0.5)</f>
        <v>19418.855</v>
      </c>
      <c r="M29" s="50">
        <f t="shared" ref="M29" si="392">IFERROR(J29*0.5,"")</f>
        <v>19194.660246179967</v>
      </c>
      <c r="N29" s="50">
        <f t="shared" ref="N29" si="393">K29*0.5</f>
        <v>364698.54467741936</v>
      </c>
      <c r="O29" s="49">
        <v>437.42225806451614</v>
      </c>
      <c r="P29" s="50">
        <f t="shared" ref="P29" si="394">IF(ISBLANK(O29),"",Q29/$A29)</f>
        <v>266.10941709111489</v>
      </c>
      <c r="Q29" s="163">
        <f t="shared" ref="Q29" si="395">O29+Q28</f>
        <v>5056.0789247311832</v>
      </c>
      <c r="R29" s="50">
        <f t="shared" ref="R29" si="396">IF(ISBLANK(O29),"",O29*0.5)</f>
        <v>218.71112903225807</v>
      </c>
      <c r="S29" s="50">
        <f t="shared" ref="S29" si="397">IFERROR(P29*0.5,"")</f>
        <v>133.05470854555745</v>
      </c>
      <c r="T29" s="50">
        <f t="shared" ref="T29" si="398">Q29*0.5</f>
        <v>2528.0394623655916</v>
      </c>
      <c r="U29" s="168"/>
      <c r="V29" s="49">
        <v>165.4</v>
      </c>
      <c r="W29" s="47">
        <f t="shared" ref="W29" si="399">IF(ISBLANK(V29),"",X29/$A29)</f>
        <v>167.26657894736843</v>
      </c>
      <c r="X29" s="163">
        <f t="shared" ref="X29" si="400">V29+X28</f>
        <v>3178.0650000000001</v>
      </c>
      <c r="Y29" s="169"/>
      <c r="Z29" s="170"/>
      <c r="AA29" s="171"/>
      <c r="AB29" s="172"/>
      <c r="AC29" s="49">
        <v>304.14</v>
      </c>
      <c r="AD29" s="50">
        <f t="shared" ref="AD29" si="401">IF(ISBLANK(AC29),"",AE29/$A29)</f>
        <v>304.76105263157888</v>
      </c>
      <c r="AE29" s="163">
        <f t="shared" ref="AE29" si="402">AC29+AE28</f>
        <v>5790.4599999999991</v>
      </c>
      <c r="AF29" s="49">
        <v>171051</v>
      </c>
      <c r="AG29" s="50">
        <f t="shared" ref="AG29" si="403">IF(ISBLANK(AF29),"",AH29/$A29)</f>
        <v>166706.57894736843</v>
      </c>
      <c r="AH29" s="51">
        <f t="shared" ref="AH29" si="404">AF29+AH28</f>
        <v>3167425</v>
      </c>
      <c r="AI29" s="50">
        <f t="shared" ref="AI29" si="405">IF(AF29*0.1907=0,"",AF29*0.1907)</f>
        <v>32619.4257</v>
      </c>
      <c r="AJ29" s="50">
        <f t="shared" ref="AJ29" si="406">IFERROR(AG29*0.1907,"")</f>
        <v>31790.944605263161</v>
      </c>
      <c r="AK29" s="50">
        <f t="shared" ref="AK29" si="407">AH29*0.1907</f>
        <v>604027.94750000001</v>
      </c>
      <c r="AL29" s="17"/>
      <c r="AM29" s="49">
        <v>122.56</v>
      </c>
      <c r="AN29" s="47">
        <f t="shared" ref="AN29" si="408">IF(ISBLANK(AM29),"",AO29/$A29)</f>
        <v>125.04147368421053</v>
      </c>
      <c r="AO29" s="163">
        <f t="shared" ref="AO29" si="409">AM29+AO28</f>
        <v>2375.788</v>
      </c>
      <c r="AP29" s="49">
        <v>143627.04258064515</v>
      </c>
      <c r="AQ29" s="50">
        <f t="shared" ref="AQ29" si="410">IF(ISBLANK(AP29),"",AR29/$A29)</f>
        <v>148868.23893604978</v>
      </c>
      <c r="AR29" s="51">
        <f t="shared" ref="AR29" si="411">AP29+AR28</f>
        <v>2828496.539784946</v>
      </c>
      <c r="AS29" s="17"/>
      <c r="AT29" s="47">
        <f>borrador!G27/6.289</f>
        <v>739.57385911909694</v>
      </c>
      <c r="AU29" s="47">
        <f t="shared" ref="AU29" si="412">IF(ISBLANK(AT29),"",AV29/$A29)</f>
        <v>752.97578897155449</v>
      </c>
      <c r="AV29" s="51">
        <f t="shared" ref="AV29" si="413">AT29+AV28</f>
        <v>14306.539990459536</v>
      </c>
      <c r="AW29" s="2"/>
      <c r="AX29" s="51">
        <f>borrador!H27/6.289</f>
        <v>350.51041501033552</v>
      </c>
      <c r="AY29" s="51">
        <f t="shared" ref="AY29" si="414">IF(ISBLANK(AX29),"",AZ29/$A29)</f>
        <v>362.06459063862548</v>
      </c>
      <c r="AZ29" s="51">
        <f t="shared" ref="AZ29" si="415">AX29+AZ28</f>
        <v>6879.2272221338844</v>
      </c>
      <c r="BA29" s="2"/>
      <c r="BB29" s="47">
        <f>borrador!E27/6.289</f>
        <v>9.7551280012720625</v>
      </c>
      <c r="BC29" s="47">
        <f t="shared" ref="BC29" si="416">IF(ISBLANK(BB29),"",BD29/$A29)</f>
        <v>10.811860307470855</v>
      </c>
      <c r="BD29" s="48">
        <f t="shared" ref="BD29" si="417">BB29+BD28</f>
        <v>205.42534584194624</v>
      </c>
      <c r="BE29" s="49">
        <f>borrador!F27*0.283*100</f>
        <v>226.76789999999997</v>
      </c>
      <c r="BF29" s="50">
        <f t="shared" ref="BF29" si="418">IF(ISBLANK(BE29),"",BG29/A29)</f>
        <v>227.0404736842105</v>
      </c>
      <c r="BG29" s="237">
        <f t="shared" ref="BG29" si="419">BE29+BG28</f>
        <v>4313.7689999999993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7"/>
        <v>1277.58</v>
      </c>
      <c r="CO29" s="47">
        <f t="shared" si="28"/>
        <v>650.73800000000006</v>
      </c>
      <c r="CP29" s="4"/>
      <c r="CQ29" s="47">
        <f t="shared" si="29"/>
        <v>1090.0842741294325</v>
      </c>
    </row>
    <row r="30" spans="1:95" ht="13.5" customHeight="1" thickBot="1" x14ac:dyDescent="0.4">
      <c r="A30" s="46">
        <v>20</v>
      </c>
      <c r="B30" s="49">
        <v>677.85</v>
      </c>
      <c r="C30" s="47">
        <f t="shared" ref="C30" si="420">IF(ISBLANK(B30),"",D30/$A30)</f>
        <v>625.64799999999991</v>
      </c>
      <c r="D30" s="163">
        <f t="shared" ref="D30" si="421">B30+D29</f>
        <v>12512.96</v>
      </c>
      <c r="E30" s="49">
        <v>340630.99709677417</v>
      </c>
      <c r="F30" s="50">
        <f t="shared" ref="F30" si="422">IF(ISBLANK(E30),"",G30/$A30)</f>
        <v>320157.61891935481</v>
      </c>
      <c r="G30" s="163">
        <f t="shared" ref="G30" si="423">E30+G29</f>
        <v>6403152.3783870963</v>
      </c>
      <c r="H30" s="168"/>
      <c r="I30" s="49">
        <v>38276.769354838711</v>
      </c>
      <c r="J30" s="50">
        <f t="shared" ref="J30" si="424">IF(ISBLANK(I30),"",K30/$A30)</f>
        <v>38383.692935483872</v>
      </c>
      <c r="K30" s="163">
        <f t="shared" ref="K30" si="425">I30+K29</f>
        <v>767673.85870967747</v>
      </c>
      <c r="L30" s="50">
        <f t="shared" ref="L30" si="426">IF(ISBLANK(I30),"",I30*0.5)</f>
        <v>19138.384677419355</v>
      </c>
      <c r="M30" s="50">
        <f t="shared" ref="M30" si="427">IFERROR(J30*0.5,"")</f>
        <v>19191.846467741936</v>
      </c>
      <c r="N30" s="50">
        <f t="shared" ref="N30" si="428">K30*0.5</f>
        <v>383836.92935483874</v>
      </c>
      <c r="O30" s="49">
        <v>173.66870967741934</v>
      </c>
      <c r="P30" s="50">
        <f t="shared" ref="P30" si="429">IF(ISBLANK(O30),"",Q30/$A30)</f>
        <v>261.48738172043011</v>
      </c>
      <c r="Q30" s="163">
        <f t="shared" ref="Q30" si="430">O30+Q29</f>
        <v>5229.7476344086026</v>
      </c>
      <c r="R30" s="50">
        <f t="shared" ref="R30" si="431">IF(ISBLANK(O30),"",O30*0.5)</f>
        <v>86.834354838709672</v>
      </c>
      <c r="S30" s="50">
        <f t="shared" ref="S30" si="432">IFERROR(P30*0.5,"")</f>
        <v>130.74369086021505</v>
      </c>
      <c r="T30" s="50">
        <f t="shared" ref="T30" si="433">Q30*0.5</f>
        <v>2614.8738172043013</v>
      </c>
      <c r="U30" s="173"/>
      <c r="V30" s="49">
        <v>165.3</v>
      </c>
      <c r="W30" s="47">
        <f t="shared" ref="W30" si="434">IF(ISBLANK(V30),"",X30/$A30)</f>
        <v>167.16825</v>
      </c>
      <c r="X30" s="163">
        <f t="shared" ref="X30" si="435">V30+X29</f>
        <v>3343.3650000000002</v>
      </c>
      <c r="Y30" s="117"/>
      <c r="Z30" s="118"/>
      <c r="AA30" s="119"/>
      <c r="AB30" s="120"/>
      <c r="AC30" s="49">
        <v>313.67</v>
      </c>
      <c r="AD30" s="50">
        <f t="shared" ref="AD30" si="436">IF(ISBLANK(AC30),"",AE30/$A30)</f>
        <v>305.20649999999995</v>
      </c>
      <c r="AE30" s="163">
        <f t="shared" ref="AE30" si="437">AC30+AE29</f>
        <v>6104.1299999999992</v>
      </c>
      <c r="AF30" s="49">
        <v>169719</v>
      </c>
      <c r="AG30" s="50">
        <f t="shared" ref="AG30" si="438">IF(ISBLANK(AF30),"",AH30/$A30)</f>
        <v>166857.20000000001</v>
      </c>
      <c r="AH30" s="51">
        <f t="shared" ref="AH30" si="439">AF30+AH29</f>
        <v>3337144</v>
      </c>
      <c r="AI30" s="50">
        <f t="shared" ref="AI30" si="440">IF(AF30*0.1907=0,"",AF30*0.1907)</f>
        <v>32365.4133</v>
      </c>
      <c r="AJ30" s="50">
        <f t="shared" ref="AJ30" si="441">IFERROR(AG30*0.1907,"")</f>
        <v>31819.668040000004</v>
      </c>
      <c r="AK30" s="50">
        <f t="shared" ref="AK30" si="442">AH30*0.1907</f>
        <v>636393.36080000002</v>
      </c>
      <c r="AL30" s="17"/>
      <c r="AM30" s="49">
        <v>128.34</v>
      </c>
      <c r="AN30" s="47">
        <f t="shared" ref="AN30" si="443">IF(ISBLANK(AM30),"",AO30/$A30)</f>
        <v>125.2064</v>
      </c>
      <c r="AO30" s="163">
        <f t="shared" ref="AO30" si="444">AM30+AO29</f>
        <v>2504.1280000000002</v>
      </c>
      <c r="AP30" s="49">
        <v>142831.33419354839</v>
      </c>
      <c r="AQ30" s="50">
        <f t="shared" ref="AQ30" si="445">IF(ISBLANK(AP30),"",AR30/$A30)</f>
        <v>148566.39369892472</v>
      </c>
      <c r="AR30" s="51">
        <f t="shared" ref="AR30" si="446">AP30+AR29</f>
        <v>2971327.8739784942</v>
      </c>
      <c r="AS30" s="17"/>
      <c r="AT30" s="47">
        <f>borrador!G28/6.289</f>
        <v>740.09540467482907</v>
      </c>
      <c r="AU30" s="47">
        <f t="shared" ref="AU30" si="447">IF(ISBLANK(AT30),"",AV30/$A30)</f>
        <v>752.33176975671824</v>
      </c>
      <c r="AV30" s="51">
        <f t="shared" ref="AV30" si="448">AT30+AV29</f>
        <v>15046.635395134364</v>
      </c>
      <c r="AW30" s="2"/>
      <c r="AX30" s="51">
        <f>borrador!H28/6.289</f>
        <v>361.63778025123236</v>
      </c>
      <c r="AY30" s="51">
        <f t="shared" ref="AY30" si="449">IF(ISBLANK(AX30),"",AZ30/$A30)</f>
        <v>362.04325011925584</v>
      </c>
      <c r="AZ30" s="51">
        <f t="shared" ref="AZ30" si="450">AX30+AZ29</f>
        <v>7240.8650023851169</v>
      </c>
      <c r="BA30" s="2"/>
      <c r="BB30" s="47">
        <f>borrador!E28/6.289</f>
        <v>9.8902846239465738</v>
      </c>
      <c r="BC30" s="47">
        <f t="shared" ref="BC30" si="451">IF(ISBLANK(BB30),"",BD30/$A30)</f>
        <v>10.76578152329464</v>
      </c>
      <c r="BD30" s="48">
        <f t="shared" ref="BD30" si="452">BB30+BD29</f>
        <v>215.31563046589281</v>
      </c>
      <c r="BE30" s="49">
        <f>borrador!F28*0.283*100</f>
        <v>226.48489999999998</v>
      </c>
      <c r="BF30" s="50">
        <f t="shared" ref="BF30" si="453">IF(ISBLANK(BE30),"",BG30/A30)</f>
        <v>227.01269499999998</v>
      </c>
      <c r="BG30" s="237">
        <f t="shared" ref="BG30" si="454">BE30+BG29</f>
        <v>4540.2538999999997</v>
      </c>
      <c r="BI30" s="199" t="s">
        <v>5</v>
      </c>
      <c r="BJ30" s="81">
        <v>9099.8446600000007</v>
      </c>
      <c r="BK30" s="21">
        <v>8770.0869538461557</v>
      </c>
      <c r="BL30" s="92">
        <f t="shared" ref="BL30:BL41" si="455">BJ30-BK30</f>
        <v>329.75770615384499</v>
      </c>
      <c r="BM30" s="253">
        <v>4737.68</v>
      </c>
      <c r="BN30" s="21">
        <v>4487.0309089819057</v>
      </c>
      <c r="BO30" s="82">
        <f t="shared" ref="BO30:BO41" si="456">BM30-BN30</f>
        <v>250.64909101809462</v>
      </c>
      <c r="BP30" s="197"/>
      <c r="BQ30" s="253">
        <v>898.67399999999998</v>
      </c>
      <c r="BR30" s="21">
        <v>1816.1857753044235</v>
      </c>
      <c r="BS30" s="220">
        <f t="shared" ref="BS30:BS41" si="457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58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59">BZ30-CA30</f>
        <v>958.01787220901315</v>
      </c>
      <c r="CN30" s="47">
        <f t="shared" si="27"/>
        <v>1285.1600000000001</v>
      </c>
      <c r="CO30" s="47">
        <f t="shared" si="28"/>
        <v>653.35500000000002</v>
      </c>
      <c r="CQ30" s="47">
        <f t="shared" si="29"/>
        <v>1101.7331849260613</v>
      </c>
    </row>
    <row r="31" spans="1:95" ht="15" customHeight="1" thickBot="1" x14ac:dyDescent="0.4">
      <c r="A31" s="46">
        <v>21</v>
      </c>
      <c r="B31" s="49">
        <v>608.03</v>
      </c>
      <c r="C31" s="47">
        <f t="shared" ref="C31" si="460">IF(ISBLANK(B31),"",D31/$A31)</f>
        <v>624.80904761904765</v>
      </c>
      <c r="D31" s="163">
        <f t="shared" ref="D31" si="461">B31+D30</f>
        <v>13120.99</v>
      </c>
      <c r="E31" s="49">
        <v>353067.06494623655</v>
      </c>
      <c r="F31" s="50">
        <f t="shared" ref="F31" si="462">IF(ISBLANK(E31),"",G31/$A31)</f>
        <v>321724.73539682542</v>
      </c>
      <c r="G31" s="163">
        <f t="shared" ref="G31" si="463">E31+G30</f>
        <v>6756219.4433333334</v>
      </c>
      <c r="H31" s="168"/>
      <c r="I31" s="49">
        <v>38454.152903225804</v>
      </c>
      <c r="J31" s="50">
        <f t="shared" ref="J31" si="464">IF(ISBLANK(I31),"",K31/$A31)</f>
        <v>38387.048172043018</v>
      </c>
      <c r="K31" s="163">
        <f t="shared" ref="K31" si="465">I31+K30</f>
        <v>806128.01161290333</v>
      </c>
      <c r="L31" s="50">
        <f t="shared" ref="L31" si="466">IF(ISBLANK(I31),"",I31*0.5)</f>
        <v>19227.076451612902</v>
      </c>
      <c r="M31" s="50">
        <f t="shared" ref="M31" si="467">IFERROR(J31*0.5,"")</f>
        <v>19193.524086021509</v>
      </c>
      <c r="N31" s="50">
        <f t="shared" ref="N31" si="468">K31*0.5</f>
        <v>403064.00580645166</v>
      </c>
      <c r="O31" s="49">
        <v>0</v>
      </c>
      <c r="P31" s="50">
        <f t="shared" ref="P31" si="469">IF(ISBLANK(O31),"",Q31/$A31)</f>
        <v>249.03560163850489</v>
      </c>
      <c r="Q31" s="163">
        <f t="shared" ref="Q31" si="470">O31+Q30</f>
        <v>5229.7476344086026</v>
      </c>
      <c r="R31" s="50">
        <f t="shared" ref="R31" si="471">IF(ISBLANK(O31),"",O31*0.5)</f>
        <v>0</v>
      </c>
      <c r="S31" s="50">
        <f t="shared" ref="S31" si="472">IFERROR(P31*0.5,"")</f>
        <v>124.51780081925244</v>
      </c>
      <c r="T31" s="50">
        <f t="shared" ref="T31" si="473">Q31*0.5</f>
        <v>2614.8738172043013</v>
      </c>
      <c r="U31" s="173"/>
      <c r="V31" s="49">
        <v>165.4</v>
      </c>
      <c r="W31" s="47">
        <f t="shared" ref="W31" si="474">IF(ISBLANK(V31),"",X31/$A31)</f>
        <v>167.08404761904762</v>
      </c>
      <c r="X31" s="163">
        <f t="shared" ref="X31" si="475">V31+X30</f>
        <v>3508.7650000000003</v>
      </c>
      <c r="Y31" s="117"/>
      <c r="Z31" s="118"/>
      <c r="AA31" s="119"/>
      <c r="AB31" s="120"/>
      <c r="AC31" s="49">
        <v>311.39999999999998</v>
      </c>
      <c r="AD31" s="50">
        <f t="shared" ref="AD31" si="476">IF(ISBLANK(AC31),"",AE31/$A31)</f>
        <v>305.50142857142851</v>
      </c>
      <c r="AE31" s="163">
        <f t="shared" ref="AE31" si="477">AC31+AE30</f>
        <v>6415.5299999999988</v>
      </c>
      <c r="AF31" s="49">
        <v>171924</v>
      </c>
      <c r="AG31" s="50">
        <f t="shared" ref="AG31" si="478">IF(ISBLANK(AF31),"",AH31/$A31)</f>
        <v>167098.47619047618</v>
      </c>
      <c r="AH31" s="51">
        <f t="shared" ref="AH31" si="479">AF31+AH30</f>
        <v>3509068</v>
      </c>
      <c r="AI31" s="50">
        <f t="shared" ref="AI31" si="480">IF(AF31*0.1907=0,"",AF31*0.1907)</f>
        <v>32785.906800000004</v>
      </c>
      <c r="AJ31" s="50">
        <f t="shared" ref="AJ31" si="481">IFERROR(AG31*0.1907,"")</f>
        <v>31865.679409523811</v>
      </c>
      <c r="AK31" s="50">
        <f t="shared" ref="AK31" si="482">AH31*0.1907</f>
        <v>669179.26760000002</v>
      </c>
      <c r="AL31" s="17"/>
      <c r="AM31" s="49">
        <v>119.05</v>
      </c>
      <c r="AN31" s="47">
        <f t="shared" ref="AN31" si="483">IF(ISBLANK(AM31),"",AO31/$A31)</f>
        <v>124.91323809523811</v>
      </c>
      <c r="AO31" s="163">
        <f t="shared" ref="AO31" si="484">AM31+AO30</f>
        <v>2623.1780000000003</v>
      </c>
      <c r="AP31" s="49">
        <v>130756.93505376345</v>
      </c>
      <c r="AQ31" s="50">
        <f t="shared" ref="AQ31" si="485">IF(ISBLANK(AP31),"",AR31/$A31)</f>
        <v>147718.32423963133</v>
      </c>
      <c r="AR31" s="51">
        <f t="shared" ref="AR31" si="486">AP31+AR30</f>
        <v>3102084.8090322576</v>
      </c>
      <c r="AS31" s="17"/>
      <c r="AT31" s="47">
        <f>borrador!G29/6.289</f>
        <v>738.28907616473214</v>
      </c>
      <c r="AU31" s="47">
        <f t="shared" ref="AU31" si="487">IF(ISBLANK(AT31),"",AV31/$A31)</f>
        <v>751.66307006186173</v>
      </c>
      <c r="AV31" s="51">
        <f t="shared" ref="AV31" si="488">AT31+AV30</f>
        <v>15784.924471299097</v>
      </c>
      <c r="AW31" s="2"/>
      <c r="AX31" s="51">
        <f>borrador!H29/6.289</f>
        <v>361.46287168071234</v>
      </c>
      <c r="AY31" s="51">
        <f t="shared" ref="AY31" si="489">IF(ISBLANK(AX31),"",AZ31/$A31)</f>
        <v>362.01561305075376</v>
      </c>
      <c r="AZ31" s="51">
        <f t="shared" ref="AZ31" si="490">AX31+AZ30</f>
        <v>7602.3278740658288</v>
      </c>
      <c r="BA31" s="2"/>
      <c r="BB31" s="47">
        <f>borrador!E29/6.289</f>
        <v>11.807918588010814</v>
      </c>
      <c r="BC31" s="47">
        <f t="shared" ref="BC31" si="491">IF(ISBLANK(BB31),"",BD31/$A31)</f>
        <v>10.815407097804934</v>
      </c>
      <c r="BD31" s="48">
        <f t="shared" ref="BD31" si="492">BB31+BD30</f>
        <v>227.12354905390362</v>
      </c>
      <c r="BE31" s="49">
        <f>borrador!F29*0.283*100</f>
        <v>226.23019999999997</v>
      </c>
      <c r="BF31" s="50">
        <f t="shared" ref="BF31" si="493">IF(ISBLANK(BE31),"",BG31/A31)</f>
        <v>226.97543333333331</v>
      </c>
      <c r="BG31" s="237">
        <f t="shared" ref="BG31" si="494">BE31+BG30</f>
        <v>4766.4840999999997</v>
      </c>
      <c r="BI31" s="199" t="s">
        <v>6</v>
      </c>
      <c r="BJ31" s="81">
        <v>8067.8800829999991</v>
      </c>
      <c r="BK31" s="21">
        <v>7961.2400000000007</v>
      </c>
      <c r="BL31" s="92">
        <f t="shared" si="455"/>
        <v>106.64008299999841</v>
      </c>
      <c r="BM31" s="254">
        <v>4276.2460000000001</v>
      </c>
      <c r="BN31" s="21">
        <v>4012.656157884795</v>
      </c>
      <c r="BO31" s="82">
        <f t="shared" si="456"/>
        <v>263.5898421152051</v>
      </c>
      <c r="BP31" s="197"/>
      <c r="BQ31" s="254">
        <v>787.85350000000005</v>
      </c>
      <c r="BR31" s="21">
        <v>1583.6143697070756</v>
      </c>
      <c r="BS31" s="220">
        <f t="shared" si="457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58"/>
        <v>-793.90235442160042</v>
      </c>
      <c r="BY31" s="207"/>
      <c r="BZ31" s="83">
        <v>7179.7383</v>
      </c>
      <c r="CA31" s="109">
        <v>12012.914276065794</v>
      </c>
      <c r="CB31" s="215">
        <f t="shared" si="459"/>
        <v>-4833.1759760657942</v>
      </c>
      <c r="CN31" s="47">
        <f t="shared" si="27"/>
        <v>1203.8799999999999</v>
      </c>
      <c r="CO31" s="47">
        <f t="shared" si="28"/>
        <v>655.74800000000005</v>
      </c>
      <c r="CQ31" s="47">
        <f t="shared" si="29"/>
        <v>1099.7519478454444</v>
      </c>
    </row>
    <row r="32" spans="1:95" ht="15" customHeight="1" thickBot="1" x14ac:dyDescent="0.4">
      <c r="A32" s="46">
        <v>22</v>
      </c>
      <c r="B32" s="49">
        <v>649.39</v>
      </c>
      <c r="C32" s="47">
        <f t="shared" ref="C32:C34" si="495">IF(ISBLANK(B32),"",D32/$A32)</f>
        <v>625.92636363636359</v>
      </c>
      <c r="D32" s="163">
        <f t="shared" ref="D32:D34" si="496">B32+D31</f>
        <v>13770.38</v>
      </c>
      <c r="E32" s="49">
        <v>351439.82225806452</v>
      </c>
      <c r="F32" s="50">
        <f t="shared" ref="F32:F34" si="497">IF(ISBLANK(E32),"",G32/$A32)</f>
        <v>323075.42116324534</v>
      </c>
      <c r="G32" s="163">
        <f t="shared" ref="G32:G34" si="498">E32+G31</f>
        <v>7107659.2655913979</v>
      </c>
      <c r="H32" s="168"/>
      <c r="I32" s="49">
        <v>37907.142903225809</v>
      </c>
      <c r="J32" s="50">
        <f t="shared" ref="J32:J34" si="499">IF(ISBLANK(I32),"",K32/$A32)</f>
        <v>38365.234296187693</v>
      </c>
      <c r="K32" s="163">
        <f t="shared" ref="K32:K34" si="500">I32+K31</f>
        <v>844035.15451612917</v>
      </c>
      <c r="L32" s="50">
        <f t="shared" ref="L32:L34" si="501">IF(ISBLANK(I32),"",I32*0.5)</f>
        <v>18953.571451612905</v>
      </c>
      <c r="M32" s="50">
        <f t="shared" ref="M32:M34" si="502">IFERROR(J32*0.5,"")</f>
        <v>19182.617148093846</v>
      </c>
      <c r="N32" s="50">
        <f t="shared" ref="N32:N34" si="503">K32*0.5</f>
        <v>422017.57725806459</v>
      </c>
      <c r="O32" s="49">
        <v>446.70935483870966</v>
      </c>
      <c r="P32" s="50">
        <f t="shared" ref="P32:P33" si="504">IF(ISBLANK(O32),"",Q32/$A32)</f>
        <v>258.02077223851416</v>
      </c>
      <c r="Q32" s="163">
        <f t="shared" ref="Q32:Q33" si="505">O32+Q31</f>
        <v>5676.4569892473119</v>
      </c>
      <c r="R32" s="50">
        <f t="shared" ref="R32:R33" si="506">IF(ISBLANK(O32),"",O32*0.5)</f>
        <v>223.35467741935483</v>
      </c>
      <c r="S32" s="50">
        <f t="shared" ref="S32:S33" si="507">IFERROR(P32*0.5,"")</f>
        <v>129.01038611925708</v>
      </c>
      <c r="T32" s="50">
        <f t="shared" ref="T32:T33" si="508">Q32*0.5</f>
        <v>2838.2284946236559</v>
      </c>
      <c r="U32" s="173"/>
      <c r="V32" s="49">
        <v>164.8</v>
      </c>
      <c r="W32" s="47">
        <f t="shared" ref="W32:W34" si="509">IF(ISBLANK(V32),"",X32/$A32)</f>
        <v>166.98022727272729</v>
      </c>
      <c r="X32" s="163">
        <f t="shared" ref="X32:X34" si="510">V32+X31</f>
        <v>3673.5650000000005</v>
      </c>
      <c r="Y32" s="117"/>
      <c r="Z32" s="118"/>
      <c r="AA32" s="119"/>
      <c r="AB32" s="120"/>
      <c r="AC32" s="49">
        <v>304.94</v>
      </c>
      <c r="AD32" s="50">
        <f t="shared" ref="AD32:AD34" si="511">IF(ISBLANK(AC32),"",AE32/$A32)</f>
        <v>305.475909090909</v>
      </c>
      <c r="AE32" s="163">
        <f t="shared" ref="AE32:AE34" si="512">AC32+AE31</f>
        <v>6720.4699999999984</v>
      </c>
      <c r="AF32" s="49">
        <v>170829</v>
      </c>
      <c r="AG32" s="50">
        <f t="shared" ref="AG32:AG34" si="513">IF(ISBLANK(AF32),"",AH32/$A32)</f>
        <v>167268.04545454544</v>
      </c>
      <c r="AH32" s="51">
        <f t="shared" ref="AH32:AH34" si="514">AF32+AH31</f>
        <v>3679897</v>
      </c>
      <c r="AI32" s="50">
        <f t="shared" ref="AI32:AI34" si="515">IF(AF32*0.1907=0,"",AF32*0.1907)</f>
        <v>32577.0903</v>
      </c>
      <c r="AJ32" s="50">
        <f t="shared" ref="AJ32:AJ34" si="516">IFERROR(AG32*0.1907,"")</f>
        <v>31898.016268181818</v>
      </c>
      <c r="AK32" s="50">
        <f t="shared" ref="AK32:AK34" si="517">AH32*0.1907</f>
        <v>701756.35790000006</v>
      </c>
      <c r="AL32" s="17"/>
      <c r="AM32" s="49">
        <v>117.21</v>
      </c>
      <c r="AN32" s="47">
        <f t="shared" ref="AN32:AN34" si="518">IF(ISBLANK(AM32),"",AO32/$A32)</f>
        <v>124.56309090909093</v>
      </c>
      <c r="AO32" s="163">
        <f t="shared" ref="AO32:AO34" si="519">AM32+AO31</f>
        <v>2740.3880000000004</v>
      </c>
      <c r="AP32" s="49">
        <v>130583.46838709677</v>
      </c>
      <c r="AQ32" s="50">
        <f t="shared" ref="AQ32:AQ34" si="520">IF(ISBLANK(AP32),"",AR32/$A32)</f>
        <v>146939.4671554252</v>
      </c>
      <c r="AR32" s="51">
        <f t="shared" ref="AR32:AR34" si="521">AP32+AR31</f>
        <v>3232668.2774193543</v>
      </c>
      <c r="AS32" s="17"/>
      <c r="AT32" s="47">
        <f>borrador!G30/6.289</f>
        <v>737.55923040228981</v>
      </c>
      <c r="AU32" s="47">
        <f t="shared" ref="AU32:AU34" si="522">IF(ISBLANK(AT32),"",AV32/$A32)</f>
        <v>751.021986440972</v>
      </c>
      <c r="AV32" s="51">
        <f t="shared" ref="AV32:AV34" si="523">AT32+AV31</f>
        <v>16522.483701701385</v>
      </c>
      <c r="AW32" s="2"/>
      <c r="AX32" s="51">
        <f>borrador!H30/6.289</f>
        <v>361.17665765622519</v>
      </c>
      <c r="AY32" s="51">
        <f t="shared" ref="AY32:AY34" si="524">IF(ISBLANK(AX32),"",AZ32/$A32)</f>
        <v>361.97747871463883</v>
      </c>
      <c r="AZ32" s="51">
        <f t="shared" ref="AZ32:AZ34" si="525">AX32+AZ31</f>
        <v>7963.5045317220538</v>
      </c>
      <c r="BA32" s="2"/>
      <c r="BB32" s="47">
        <f>borrador!E30/6.289</f>
        <v>11.534425186834156</v>
      </c>
      <c r="BC32" s="47">
        <f t="shared" ref="BC32:BC34" si="526">IF(ISBLANK(BB32),"",BD32/$A32)</f>
        <v>10.848089738215352</v>
      </c>
      <c r="BD32" s="48">
        <f t="shared" ref="BD32:BD34" si="527">BB32+BD31</f>
        <v>238.65797424073776</v>
      </c>
      <c r="BE32" s="49">
        <f>borrador!F30*0.283*100</f>
        <v>226.14529999999996</v>
      </c>
      <c r="BF32" s="50">
        <f t="shared" ref="BF32:BF34" si="528">IF(ISBLANK(BE32),"",BG32/A32)</f>
        <v>226.93769999999998</v>
      </c>
      <c r="BG32" s="237">
        <f t="shared" ref="BG32:BG34" si="529">BE32+BG31</f>
        <v>4992.6293999999998</v>
      </c>
      <c r="BI32" s="199" t="s">
        <v>7</v>
      </c>
      <c r="BJ32" s="81">
        <v>9257</v>
      </c>
      <c r="BK32" s="21">
        <v>8858.7469538461555</v>
      </c>
      <c r="BL32" s="92">
        <f t="shared" si="455"/>
        <v>398.25304615384448</v>
      </c>
      <c r="BM32" s="254">
        <v>3369.9969999999998</v>
      </c>
      <c r="BN32" s="21">
        <v>4397.5012038036502</v>
      </c>
      <c r="BO32" s="82">
        <f t="shared" si="456"/>
        <v>-1027.5042038036504</v>
      </c>
      <c r="BP32" s="197"/>
      <c r="BQ32" s="254">
        <v>909.17</v>
      </c>
      <c r="BR32" s="21">
        <v>1693.1915254073704</v>
      </c>
      <c r="BS32" s="220">
        <f t="shared" si="457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58"/>
        <v>-802.61775792909475</v>
      </c>
      <c r="BY32" s="207"/>
      <c r="BZ32" s="83">
        <v>7868</v>
      </c>
      <c r="CA32" s="109">
        <v>12456.896493386255</v>
      </c>
      <c r="CB32" s="215">
        <f t="shared" si="459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7"/>
        <v>1236.3400000000001</v>
      </c>
      <c r="CO32" s="47">
        <f t="shared" si="28"/>
        <v>653.29899999999998</v>
      </c>
      <c r="CQ32" s="47">
        <f t="shared" si="29"/>
        <v>1098.735888058515</v>
      </c>
    </row>
    <row r="33" spans="1:95" ht="15" customHeight="1" thickBot="1" x14ac:dyDescent="0.4">
      <c r="A33" s="46">
        <v>23</v>
      </c>
      <c r="B33" s="49">
        <v>633.76</v>
      </c>
      <c r="C33" s="47">
        <f t="shared" si="495"/>
        <v>626.26695652173908</v>
      </c>
      <c r="D33" s="163">
        <f t="shared" si="496"/>
        <v>14404.14</v>
      </c>
      <c r="E33" s="49">
        <v>341057.14967741934</v>
      </c>
      <c r="F33" s="50">
        <f t="shared" si="497"/>
        <v>323857.23544647032</v>
      </c>
      <c r="G33" s="163">
        <f t="shared" si="498"/>
        <v>7448716.415268817</v>
      </c>
      <c r="H33" s="173"/>
      <c r="I33" s="49">
        <v>37682.395161290326</v>
      </c>
      <c r="J33" s="50">
        <f t="shared" si="499"/>
        <v>38335.545638148673</v>
      </c>
      <c r="K33" s="163">
        <f t="shared" si="500"/>
        <v>881717.54967741948</v>
      </c>
      <c r="L33" s="50">
        <f t="shared" si="501"/>
        <v>18841.197580645163</v>
      </c>
      <c r="M33" s="50">
        <f t="shared" si="502"/>
        <v>19167.772819074336</v>
      </c>
      <c r="N33" s="50">
        <f t="shared" si="503"/>
        <v>440858.77483870974</v>
      </c>
      <c r="O33" s="49">
        <v>0</v>
      </c>
      <c r="P33" s="50">
        <f t="shared" si="504"/>
        <v>246.80247779336139</v>
      </c>
      <c r="Q33" s="163">
        <f t="shared" si="505"/>
        <v>5676.4569892473119</v>
      </c>
      <c r="R33" s="50">
        <f t="shared" si="506"/>
        <v>0</v>
      </c>
      <c r="S33" s="50">
        <f t="shared" si="507"/>
        <v>123.4012388966807</v>
      </c>
      <c r="T33" s="50">
        <f t="shared" si="508"/>
        <v>2838.2284946236559</v>
      </c>
      <c r="U33" s="173"/>
      <c r="V33" s="49">
        <v>163.1</v>
      </c>
      <c r="W33" s="47">
        <f t="shared" si="509"/>
        <v>166.81152173913046</v>
      </c>
      <c r="X33" s="163">
        <f t="shared" si="510"/>
        <v>3836.6650000000004</v>
      </c>
      <c r="Y33" s="117"/>
      <c r="Z33" s="118"/>
      <c r="AA33" s="119"/>
      <c r="AB33" s="120"/>
      <c r="AC33" s="49">
        <v>304.85000000000002</v>
      </c>
      <c r="AD33" s="50">
        <f t="shared" si="511"/>
        <v>305.44869565217385</v>
      </c>
      <c r="AE33" s="163">
        <f t="shared" si="512"/>
        <v>7025.3199999999988</v>
      </c>
      <c r="AF33" s="49">
        <v>170794</v>
      </c>
      <c r="AG33" s="50">
        <f t="shared" si="513"/>
        <v>167421.34782608695</v>
      </c>
      <c r="AH33" s="51">
        <f t="shared" si="514"/>
        <v>3850691</v>
      </c>
      <c r="AI33" s="50">
        <f t="shared" si="515"/>
        <v>32570.415800000002</v>
      </c>
      <c r="AJ33" s="50">
        <f t="shared" si="516"/>
        <v>31927.251030434782</v>
      </c>
      <c r="AK33" s="50">
        <f t="shared" si="517"/>
        <v>734326.77370000002</v>
      </c>
      <c r="AL33" s="17"/>
      <c r="AM33" s="49">
        <v>118.71</v>
      </c>
      <c r="AN33" s="47">
        <f t="shared" si="518"/>
        <v>124.3086086956522</v>
      </c>
      <c r="AO33" s="163">
        <f t="shared" si="519"/>
        <v>2859.0980000000004</v>
      </c>
      <c r="AP33" s="49">
        <v>129149.85032258065</v>
      </c>
      <c r="AQ33" s="50">
        <f t="shared" si="520"/>
        <v>146166.00555399715</v>
      </c>
      <c r="AR33" s="51">
        <f t="shared" si="521"/>
        <v>3361818.1277419347</v>
      </c>
      <c r="AS33" s="17"/>
      <c r="AT33" s="47">
        <f>borrador!G31/6.289</f>
        <v>737.92335824455404</v>
      </c>
      <c r="AU33" s="47">
        <f t="shared" si="522"/>
        <v>750.45248086721472</v>
      </c>
      <c r="AV33" s="51">
        <f t="shared" si="523"/>
        <v>17260.407059945937</v>
      </c>
      <c r="AW33" s="2"/>
      <c r="AX33" s="51">
        <f>borrador!H31/6.289</f>
        <v>361.48513277150585</v>
      </c>
      <c r="AY33" s="51">
        <f t="shared" si="524"/>
        <v>361.95607236928521</v>
      </c>
      <c r="AZ33" s="51">
        <f t="shared" si="525"/>
        <v>8324.9896644935598</v>
      </c>
      <c r="BA33" s="2"/>
      <c r="BB33" s="47">
        <f>borrador!E31/6.289</f>
        <v>10.869772618858324</v>
      </c>
      <c r="BC33" s="47">
        <f t="shared" si="526"/>
        <v>10.849032472156351</v>
      </c>
      <c r="BD33" s="48">
        <f t="shared" si="527"/>
        <v>249.52774685959608</v>
      </c>
      <c r="BE33" s="49">
        <f>borrador!F31*0.283*100</f>
        <v>225.63589999999999</v>
      </c>
      <c r="BF33" s="50">
        <f t="shared" si="528"/>
        <v>226.8811</v>
      </c>
      <c r="BG33" s="237">
        <f t="shared" si="529"/>
        <v>5218.2653</v>
      </c>
      <c r="BI33" s="199" t="s">
        <v>8</v>
      </c>
      <c r="BJ33" s="81">
        <v>8977.5299999999988</v>
      </c>
      <c r="BK33" s="21">
        <v>8795.5579615384631</v>
      </c>
      <c r="BL33" s="92">
        <f t="shared" si="455"/>
        <v>181.9720384615357</v>
      </c>
      <c r="BM33" s="254">
        <v>4679.8609999999999</v>
      </c>
      <c r="BN33" s="21">
        <v>4214.9267526809917</v>
      </c>
      <c r="BO33" s="82">
        <f t="shared" si="456"/>
        <v>464.93424731900814</v>
      </c>
      <c r="BP33" s="197"/>
      <c r="BQ33" s="254">
        <v>834.04312419354801</v>
      </c>
      <c r="BR33" s="21">
        <v>1971.3672978400978</v>
      </c>
      <c r="BS33" s="220">
        <f t="shared" si="457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58"/>
        <v>-910.91331534656842</v>
      </c>
      <c r="BY33" s="207"/>
      <c r="BZ33" s="83">
        <v>7468.5398000000005</v>
      </c>
      <c r="CA33" s="107">
        <v>14101.986661586783</v>
      </c>
      <c r="CB33" s="215">
        <f t="shared" si="459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7"/>
        <v>1220.42</v>
      </c>
      <c r="CO33" s="47">
        <f t="shared" si="28"/>
        <v>641.00099999999998</v>
      </c>
      <c r="CQ33" s="47">
        <f t="shared" si="29"/>
        <v>1099.40849101606</v>
      </c>
    </row>
    <row r="34" spans="1:95" ht="15" customHeight="1" thickBot="1" x14ac:dyDescent="0.4">
      <c r="A34" s="46">
        <v>24</v>
      </c>
      <c r="B34" s="49">
        <v>620.73</v>
      </c>
      <c r="C34" s="47">
        <f t="shared" si="495"/>
        <v>626.03625</v>
      </c>
      <c r="D34" s="163">
        <f t="shared" si="496"/>
        <v>15024.869999999999</v>
      </c>
      <c r="E34" s="49">
        <v>333422.62451612903</v>
      </c>
      <c r="F34" s="50">
        <f t="shared" si="497"/>
        <v>324255.79332437273</v>
      </c>
      <c r="G34" s="163">
        <f t="shared" si="498"/>
        <v>7782139.0397849455</v>
      </c>
      <c r="H34" s="173"/>
      <c r="I34" s="49">
        <v>38024.160322580647</v>
      </c>
      <c r="J34" s="50">
        <f t="shared" si="499"/>
        <v>38322.571250000001</v>
      </c>
      <c r="K34" s="163">
        <f t="shared" si="500"/>
        <v>919741.71000000008</v>
      </c>
      <c r="L34" s="50">
        <f t="shared" si="501"/>
        <v>19012.080161290323</v>
      </c>
      <c r="M34" s="50">
        <f t="shared" si="502"/>
        <v>19161.285625</v>
      </c>
      <c r="N34" s="50">
        <f t="shared" si="503"/>
        <v>459870.85500000004</v>
      </c>
      <c r="O34" s="49">
        <v>0</v>
      </c>
      <c r="P34" s="50">
        <f>IF(ISBLANK(O34),"",Q34/$A34)</f>
        <v>236.51904121863799</v>
      </c>
      <c r="Q34" s="163">
        <f>O34+Q33</f>
        <v>5676.4569892473119</v>
      </c>
      <c r="R34" s="50">
        <f>IF(ISBLANK(O34),"",O34*0.5)</f>
        <v>0</v>
      </c>
      <c r="S34" s="50">
        <f>IFERROR(P34*0.5,"")</f>
        <v>118.259520609319</v>
      </c>
      <c r="T34" s="50">
        <f>Q34*0.5</f>
        <v>2838.2284946236559</v>
      </c>
      <c r="U34" s="173"/>
      <c r="V34" s="49">
        <v>166</v>
      </c>
      <c r="W34" s="47">
        <f t="shared" si="509"/>
        <v>166.77770833333335</v>
      </c>
      <c r="X34" s="163">
        <f t="shared" si="510"/>
        <v>4002.6650000000004</v>
      </c>
      <c r="Y34" s="117"/>
      <c r="Z34" s="118"/>
      <c r="AA34" s="119"/>
      <c r="AB34" s="120"/>
      <c r="AC34" s="49">
        <v>311.19</v>
      </c>
      <c r="AD34" s="50">
        <f t="shared" si="511"/>
        <v>305.68791666666658</v>
      </c>
      <c r="AE34" s="163">
        <f t="shared" si="512"/>
        <v>7336.5099999999984</v>
      </c>
      <c r="AF34" s="49">
        <v>174013</v>
      </c>
      <c r="AG34" s="50">
        <f t="shared" si="513"/>
        <v>167696</v>
      </c>
      <c r="AH34" s="51">
        <f t="shared" si="514"/>
        <v>4024704</v>
      </c>
      <c r="AI34" s="50">
        <f t="shared" si="515"/>
        <v>33184.2791</v>
      </c>
      <c r="AJ34" s="50">
        <f t="shared" si="516"/>
        <v>31979.627200000003</v>
      </c>
      <c r="AK34" s="50">
        <f t="shared" si="517"/>
        <v>767511.05280000006</v>
      </c>
      <c r="AL34" s="17"/>
      <c r="AM34" s="49">
        <v>118.65</v>
      </c>
      <c r="AN34" s="47">
        <f t="shared" si="518"/>
        <v>124.07283333333335</v>
      </c>
      <c r="AO34" s="163">
        <f t="shared" si="519"/>
        <v>2977.7480000000005</v>
      </c>
      <c r="AP34" s="49">
        <v>129455.37548387097</v>
      </c>
      <c r="AQ34" s="50">
        <f t="shared" si="520"/>
        <v>145469.72930107525</v>
      </c>
      <c r="AR34" s="51">
        <f t="shared" si="521"/>
        <v>3491273.5032258057</v>
      </c>
      <c r="AS34" s="17"/>
      <c r="AT34" s="47">
        <f>borrador!G32/6.289</f>
        <v>737.34297980601048</v>
      </c>
      <c r="AU34" s="47">
        <f t="shared" si="522"/>
        <v>749.90625165633116</v>
      </c>
      <c r="AV34" s="51">
        <f t="shared" si="523"/>
        <v>17997.750039751947</v>
      </c>
      <c r="AW34" s="2"/>
      <c r="AX34" s="51">
        <f>borrador!H32/6.289</f>
        <v>361.6505008745429</v>
      </c>
      <c r="AY34" s="51">
        <f t="shared" si="524"/>
        <v>361.94334022367093</v>
      </c>
      <c r="AZ34" s="51">
        <f t="shared" si="525"/>
        <v>8686.6401653681023</v>
      </c>
      <c r="BA34" s="2"/>
      <c r="BB34" s="47">
        <f>borrador!E32/6.289</f>
        <v>10.950866592463031</v>
      </c>
      <c r="BC34" s="47">
        <f t="shared" si="526"/>
        <v>10.853275560502462</v>
      </c>
      <c r="BD34" s="48">
        <f t="shared" si="527"/>
        <v>260.47861345205911</v>
      </c>
      <c r="BE34" s="49">
        <f>borrador!F32*0.283*100</f>
        <v>224.98499999999999</v>
      </c>
      <c r="BF34" s="50">
        <f t="shared" si="528"/>
        <v>226.80209583333331</v>
      </c>
      <c r="BG34" s="237">
        <f t="shared" si="529"/>
        <v>5443.2502999999997</v>
      </c>
      <c r="BI34" s="199" t="s">
        <v>9</v>
      </c>
      <c r="BJ34" s="81">
        <v>9122.1899999999987</v>
      </c>
      <c r="BK34" s="21">
        <v>9407.1292038461543</v>
      </c>
      <c r="BL34" s="92">
        <f t="shared" si="455"/>
        <v>-284.93920384615558</v>
      </c>
      <c r="BM34" s="254">
        <v>4645.9750000000004</v>
      </c>
      <c r="BN34" s="21">
        <v>4290.5519343413916</v>
      </c>
      <c r="BO34" s="82">
        <f t="shared" si="456"/>
        <v>355.42306565860872</v>
      </c>
      <c r="BP34" s="197"/>
      <c r="BQ34" s="254">
        <v>810.53499999999997</v>
      </c>
      <c r="BR34" s="21">
        <v>1965.1262146158647</v>
      </c>
      <c r="BS34" s="220">
        <f t="shared" si="457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58"/>
        <v>-925.82655047140929</v>
      </c>
      <c r="BY34" s="207"/>
      <c r="BZ34" s="83">
        <v>7626.2873494691385</v>
      </c>
      <c r="CA34" s="107">
        <v>14314.411886949427</v>
      </c>
      <c r="CB34" s="215">
        <f t="shared" si="459"/>
        <v>-6688.1245374802884</v>
      </c>
      <c r="CN34" s="47">
        <f t="shared" si="27"/>
        <v>1216.5700000000002</v>
      </c>
      <c r="CO34" s="47">
        <f>(E34+O34+AF34+AP34)/1000</f>
        <v>636.89099999999996</v>
      </c>
      <c r="CQ34" s="47">
        <f t="shared" si="29"/>
        <v>1098.9934806805534</v>
      </c>
    </row>
    <row r="35" spans="1:95" ht="15" customHeight="1" thickBot="1" x14ac:dyDescent="0.4">
      <c r="A35" s="46">
        <v>25</v>
      </c>
      <c r="B35" s="49">
        <v>622.29</v>
      </c>
      <c r="C35" s="47">
        <f t="shared" ref="C35" si="530">IF(ISBLANK(B35),"",D35/$A35)</f>
        <v>625.88639999999998</v>
      </c>
      <c r="D35" s="163">
        <f t="shared" ref="D35" si="531">B35+D34</f>
        <v>15647.16</v>
      </c>
      <c r="E35" s="49">
        <v>336967.37763440859</v>
      </c>
      <c r="F35" s="50">
        <f t="shared" ref="F35" si="532">IF(ISBLANK(E35),"",G35/$A35)</f>
        <v>324764.25669677416</v>
      </c>
      <c r="G35" s="163">
        <f t="shared" ref="G35" si="533">E35+G34</f>
        <v>8119106.4174193544</v>
      </c>
      <c r="H35" s="173"/>
      <c r="I35" s="49">
        <v>38069.667096774196</v>
      </c>
      <c r="J35" s="50">
        <f t="shared" ref="J35" si="534">IF(ISBLANK(I35),"",K35/$A35)</f>
        <v>38312.455083870969</v>
      </c>
      <c r="K35" s="163">
        <f t="shared" ref="K35" si="535">I35+K34</f>
        <v>957811.37709677429</v>
      </c>
      <c r="L35" s="50">
        <f t="shared" ref="L35" si="536">IF(ISBLANK(I35),"",I35*0.5)</f>
        <v>19034.833548387098</v>
      </c>
      <c r="M35" s="50">
        <f t="shared" ref="M35" si="537">IFERROR(J35*0.5,"")</f>
        <v>19156.227541935485</v>
      </c>
      <c r="N35" s="50">
        <f t="shared" ref="N35" si="538">K35*0.5</f>
        <v>478905.68854838714</v>
      </c>
      <c r="O35" s="49">
        <v>0</v>
      </c>
      <c r="P35" s="50">
        <f>IF(ISBLANK(O35),"",Q35/$A35)</f>
        <v>227.05827956989248</v>
      </c>
      <c r="Q35" s="163">
        <f>O35+Q34</f>
        <v>5676.4569892473119</v>
      </c>
      <c r="R35" s="50">
        <f>IF(ISBLANK(O35),"",O35*0.5)</f>
        <v>0</v>
      </c>
      <c r="S35" s="50">
        <f>IFERROR(P35*0.5,"")</f>
        <v>113.52913978494624</v>
      </c>
      <c r="T35" s="50">
        <f>Q35*0.5</f>
        <v>2838.2284946236559</v>
      </c>
      <c r="U35" s="173"/>
      <c r="V35" s="49">
        <v>165.9</v>
      </c>
      <c r="W35" s="47">
        <f t="shared" ref="W35" si="539">IF(ISBLANK(V35),"",X35/$A35)</f>
        <v>166.74260000000001</v>
      </c>
      <c r="X35" s="163">
        <f t="shared" ref="X35" si="540">V35+X34</f>
        <v>4168.5650000000005</v>
      </c>
      <c r="Y35" s="117"/>
      <c r="Z35" s="118"/>
      <c r="AA35" s="119"/>
      <c r="AB35" s="120"/>
      <c r="AC35" s="49">
        <v>313.83999999999997</v>
      </c>
      <c r="AD35" s="50">
        <f t="shared" ref="AD35" si="541">IF(ISBLANK(AC35),"",AE35/$A35)</f>
        <v>306.01399999999995</v>
      </c>
      <c r="AE35" s="163">
        <f t="shared" ref="AE35" si="542">AC35+AE34</f>
        <v>7650.3499999999985</v>
      </c>
      <c r="AF35" s="49">
        <v>172076</v>
      </c>
      <c r="AG35" s="50">
        <f t="shared" ref="AG35" si="543">IF(ISBLANK(AF35),"",AH35/$A35)</f>
        <v>167871.2</v>
      </c>
      <c r="AH35" s="51">
        <f t="shared" ref="AH35" si="544">AF35+AH34</f>
        <v>4196780</v>
      </c>
      <c r="AI35" s="50">
        <f t="shared" ref="AI35" si="545">IF(AF35*0.1907=0,"",AF35*0.1907)</f>
        <v>32814.893199999999</v>
      </c>
      <c r="AJ35" s="50">
        <f t="shared" ref="AJ35" si="546">IFERROR(AG35*0.1907,"")</f>
        <v>32013.037840000005</v>
      </c>
      <c r="AK35" s="50">
        <f t="shared" ref="AK35" si="547">AH35*0.1907</f>
        <v>800325.946</v>
      </c>
      <c r="AL35" s="17"/>
      <c r="AM35" s="49">
        <v>114.38</v>
      </c>
      <c r="AN35" s="47">
        <f t="shared" ref="AN35" si="548">IF(ISBLANK(AM35),"",AO35/$A35)</f>
        <v>123.68512000000003</v>
      </c>
      <c r="AO35" s="163">
        <f t="shared" ref="AO35" si="549">AM35+AO34</f>
        <v>3092.1280000000006</v>
      </c>
      <c r="AP35" s="49">
        <v>128405.62236559139</v>
      </c>
      <c r="AQ35" s="50">
        <f t="shared" ref="AQ35" si="550">IF(ISBLANK(AP35),"",AR35/$A35)</f>
        <v>144787.16502365589</v>
      </c>
      <c r="AR35" s="51">
        <f t="shared" ref="AR35" si="551">AP35+AR34</f>
        <v>3619679.1255913973</v>
      </c>
      <c r="AS35" s="17"/>
      <c r="AT35" s="47">
        <f>borrador!G33/6.289</f>
        <v>737.64668468754974</v>
      </c>
      <c r="AU35" s="47">
        <f t="shared" ref="AU35" si="552">IF(ISBLANK(AT35),"",AV35/$A35)</f>
        <v>749.41586897757986</v>
      </c>
      <c r="AV35" s="51">
        <f t="shared" ref="AV35" si="553">AT35+AV34</f>
        <v>18735.396724439495</v>
      </c>
      <c r="AW35" s="2"/>
      <c r="AX35" s="51">
        <f>borrador!H33/6.289</f>
        <v>353.51089203370969</v>
      </c>
      <c r="AY35" s="51">
        <f t="shared" ref="AY35" si="554">IF(ISBLANK(AX35),"",AZ35/$A35)</f>
        <v>361.60604229607247</v>
      </c>
      <c r="AZ35" s="51">
        <f t="shared" ref="AZ35" si="555">AX35+AZ34</f>
        <v>9040.1510574018121</v>
      </c>
      <c r="BA35" s="2"/>
      <c r="BB35" s="47">
        <f>borrador!E33/6.289</f>
        <v>11.693432978215935</v>
      </c>
      <c r="BC35" s="47">
        <f t="shared" ref="BC35" si="556">IF(ISBLANK(BB35),"",BD35/$A35)</f>
        <v>10.886881857211002</v>
      </c>
      <c r="BD35" s="48">
        <f t="shared" ref="BD35" si="557">BB35+BD34</f>
        <v>272.17204643027503</v>
      </c>
      <c r="BE35" s="49">
        <f>borrador!F33*0.283*100</f>
        <v>224.33409999999995</v>
      </c>
      <c r="BF35" s="50">
        <f t="shared" ref="BF35" si="558">IF(ISBLANK(BE35),"",BG35/A35)</f>
        <v>226.70337599999999</v>
      </c>
      <c r="BG35" s="237">
        <f t="shared" ref="BG35" si="559">BE35+BG34</f>
        <v>5667.5843999999997</v>
      </c>
      <c r="BI35" s="199" t="s">
        <v>22</v>
      </c>
      <c r="BJ35" s="81">
        <v>8604.1274070000018</v>
      </c>
      <c r="BK35" s="21">
        <v>9501.0309230769235</v>
      </c>
      <c r="BL35" s="92">
        <f t="shared" si="455"/>
        <v>-896.90351607692173</v>
      </c>
      <c r="BM35" s="270">
        <v>4361.0186999999996</v>
      </c>
      <c r="BN35" s="21">
        <v>4119.3114565483584</v>
      </c>
      <c r="BO35" s="82">
        <f t="shared" si="456"/>
        <v>241.70724345164126</v>
      </c>
      <c r="BP35" s="197"/>
      <c r="BQ35" s="254">
        <v>754.316175053763</v>
      </c>
      <c r="BR35" s="21">
        <v>1835.1057112562671</v>
      </c>
      <c r="BS35" s="220">
        <f t="shared" si="457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58"/>
        <v>-1028.3283624129731</v>
      </c>
      <c r="BY35" s="207"/>
      <c r="BZ35" s="83">
        <v>7234.2440999999981</v>
      </c>
      <c r="CA35" s="107">
        <v>16098.577615919468</v>
      </c>
      <c r="CB35" s="215">
        <f t="shared" si="459"/>
        <v>-8864.3335159194703</v>
      </c>
      <c r="CN35" s="47">
        <f t="shared" si="27"/>
        <v>1216.4099999999999</v>
      </c>
      <c r="CO35" s="47" t="e">
        <f>(E35+#REF!+AF35+AP35)/1000</f>
        <v>#REF!</v>
      </c>
      <c r="CQ35" s="47">
        <f t="shared" si="29"/>
        <v>1091.1575767212594</v>
      </c>
    </row>
    <row r="36" spans="1:95" ht="15" customHeight="1" thickBot="1" x14ac:dyDescent="0.4">
      <c r="A36" s="46">
        <v>26</v>
      </c>
      <c r="B36" s="49">
        <v>656.74</v>
      </c>
      <c r="C36" s="47">
        <f t="shared" ref="C36" si="560">IF(ISBLANK(B36),"",D36/$A36)</f>
        <v>627.07307692307688</v>
      </c>
      <c r="D36" s="163">
        <f t="shared" ref="D36" si="561">B36+D35</f>
        <v>16303.9</v>
      </c>
      <c r="E36" s="49">
        <v>329300.75247311825</v>
      </c>
      <c r="F36" s="50">
        <f t="shared" ref="F36" si="562">IF(ISBLANK(E36),"",G36/$A36)</f>
        <v>324938.73730355664</v>
      </c>
      <c r="G36" s="163">
        <f t="shared" ref="G36" si="563">E36+G35</f>
        <v>8448407.1698924731</v>
      </c>
      <c r="H36" s="173"/>
      <c r="I36" s="49">
        <v>37738.117741935486</v>
      </c>
      <c r="J36" s="50">
        <f t="shared" ref="J36" si="564">IF(ISBLANK(I36),"",K36/$A36)</f>
        <v>38290.365186104224</v>
      </c>
      <c r="K36" s="163">
        <f t="shared" ref="K36" si="565">I36+K35</f>
        <v>995549.49483870983</v>
      </c>
      <c r="L36" s="50">
        <f t="shared" ref="L36" si="566">IF(ISBLANK(I36),"",I36*0.5)</f>
        <v>18869.058870967743</v>
      </c>
      <c r="M36" s="50">
        <f t="shared" ref="M36" si="567">IFERROR(J36*0.5,"")</f>
        <v>19145.182593052112</v>
      </c>
      <c r="N36" s="50">
        <f t="shared" ref="N36" si="568">K36*0.5</f>
        <v>497774.74741935491</v>
      </c>
      <c r="O36" s="49">
        <v>61.294838709677421</v>
      </c>
      <c r="P36" s="50">
        <f>IF(ISBLANK(O36),"",Q36/$A36)</f>
        <v>220.68276261373038</v>
      </c>
      <c r="Q36" s="163">
        <f>O36+Q35</f>
        <v>5737.7518279569895</v>
      </c>
      <c r="R36" s="50">
        <f>IF(ISBLANK(O36),"",O36*0.5)</f>
        <v>30.647419354838711</v>
      </c>
      <c r="S36" s="50">
        <f>IFERROR(P36*0.5,"")</f>
        <v>110.34138130686519</v>
      </c>
      <c r="T36" s="50">
        <f>Q36*0.5</f>
        <v>2868.8759139784947</v>
      </c>
      <c r="U36" s="173"/>
      <c r="V36" s="49">
        <v>169.4</v>
      </c>
      <c r="W36" s="47">
        <f t="shared" ref="W36" si="569">IF(ISBLANK(V36),"",X36/$A36)</f>
        <v>166.84480769230771</v>
      </c>
      <c r="X36" s="163">
        <f t="shared" ref="X36" si="570">V36+X35</f>
        <v>4337.9650000000001</v>
      </c>
      <c r="Y36" s="117"/>
      <c r="Z36" s="118"/>
      <c r="AA36" s="119"/>
      <c r="AB36" s="120"/>
      <c r="AC36" s="49">
        <v>309.2</v>
      </c>
      <c r="AD36" s="50">
        <f t="shared" ref="AD36" si="571">IF(ISBLANK(AC36),"",AE36/$A36)</f>
        <v>306.13653846153841</v>
      </c>
      <c r="AE36" s="163">
        <f t="shared" ref="AE36" si="572">AC36+AE35</f>
        <v>7959.5499999999984</v>
      </c>
      <c r="AF36" s="49">
        <v>170457</v>
      </c>
      <c r="AG36" s="50">
        <f t="shared" ref="AG36" si="573">IF(ISBLANK(AF36),"",AH36/$A36)</f>
        <v>167970.65384615384</v>
      </c>
      <c r="AH36" s="51">
        <f t="shared" ref="AH36" si="574">AF36+AH35</f>
        <v>4367237</v>
      </c>
      <c r="AI36" s="50">
        <f t="shared" ref="AI36" si="575">IF(AF36*0.1907=0,"",AF36*0.1907)</f>
        <v>32506.1499</v>
      </c>
      <c r="AJ36" s="50">
        <f t="shared" ref="AJ36" si="576">IFERROR(AG36*0.1907,"")</f>
        <v>32032.00368846154</v>
      </c>
      <c r="AK36" s="50">
        <f t="shared" ref="AK36" si="577">AH36*0.1907</f>
        <v>832832.09590000007</v>
      </c>
      <c r="AL36" s="17"/>
      <c r="AM36" s="49">
        <v>122.93</v>
      </c>
      <c r="AN36" s="47">
        <f t="shared" ref="AN36" si="578">IF(ISBLANK(AM36),"",AO36/$A36)</f>
        <v>123.65607692307694</v>
      </c>
      <c r="AO36" s="163">
        <f t="shared" ref="AO36" si="579">AM36+AO35</f>
        <v>3215.0580000000004</v>
      </c>
      <c r="AP36" s="49">
        <v>120273.95268817204</v>
      </c>
      <c r="AQ36" s="50">
        <f t="shared" ref="AQ36" si="580">IF(ISBLANK(AP36),"",AR36/$A36)</f>
        <v>143844.34916459883</v>
      </c>
      <c r="AR36" s="51">
        <f t="shared" ref="AR36" si="581">AP36+AR35</f>
        <v>3739953.0782795693</v>
      </c>
      <c r="AS36" s="17"/>
      <c r="AT36" s="47">
        <f>borrador!G34/6.289</f>
        <v>738.22865320400706</v>
      </c>
      <c r="AU36" s="47">
        <f t="shared" ref="AU36" si="582">IF(ISBLANK(AT36),"",AV36/$A36)</f>
        <v>748.98559144782712</v>
      </c>
      <c r="AV36" s="51">
        <f t="shared" ref="AV36" si="583">AT36+AV35</f>
        <v>19473.625377643504</v>
      </c>
      <c r="AW36" s="2"/>
      <c r="AX36" s="51">
        <f>borrador!H34/6.289</f>
        <v>361.32771505803782</v>
      </c>
      <c r="AY36" s="51">
        <f t="shared" ref="AY36" si="584">IF(ISBLANK(AX36),"",AZ36/$A36)</f>
        <v>361.59533740230194</v>
      </c>
      <c r="AZ36" s="51">
        <f t="shared" ref="AZ36" si="585">AX36+AZ35</f>
        <v>9401.47877245985</v>
      </c>
      <c r="BA36" s="2"/>
      <c r="BB36" s="47">
        <f>borrador!E34/6.289</f>
        <v>11.62346955000795</v>
      </c>
      <c r="BC36" s="47">
        <f t="shared" ref="BC36" si="586">IF(ISBLANK(BB36),"",BD36/$A36)</f>
        <v>10.915212153087806</v>
      </c>
      <c r="BD36" s="48">
        <f t="shared" ref="BD36" si="587">BB36+BD35</f>
        <v>283.79551598028297</v>
      </c>
      <c r="BE36" s="49">
        <f>borrador!F34*0.283*100</f>
        <v>225.32459999999998</v>
      </c>
      <c r="BF36" s="50">
        <f t="shared" ref="BF36" si="588">IF(ISBLANK(BE36),"",BG36/A36)</f>
        <v>226.65034615384613</v>
      </c>
      <c r="BG36" s="237">
        <f t="shared" ref="BG36" si="589">BE36+BG35</f>
        <v>5892.9089999999997</v>
      </c>
      <c r="BI36" s="199" t="s">
        <v>23</v>
      </c>
      <c r="BJ36" s="81">
        <v>9009.9000000000015</v>
      </c>
      <c r="BK36" s="21">
        <v>10164.784226923077</v>
      </c>
      <c r="BL36" s="92">
        <f t="shared" si="455"/>
        <v>-1154.8842269230754</v>
      </c>
      <c r="BM36" s="254">
        <v>4556.8670000000002</v>
      </c>
      <c r="BN36" s="21">
        <v>4198.7221902721039</v>
      </c>
      <c r="BO36" s="82">
        <f t="shared" si="456"/>
        <v>358.14480972789625</v>
      </c>
      <c r="BP36" s="197"/>
      <c r="BQ36" s="254">
        <v>740.61</v>
      </c>
      <c r="BR36" s="21">
        <v>1830.3720490908759</v>
      </c>
      <c r="BS36" s="220">
        <f t="shared" si="457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58"/>
        <v>-1070.9963184567316</v>
      </c>
      <c r="BY36" s="207"/>
      <c r="BZ36" s="83">
        <v>5672.9896999999983</v>
      </c>
      <c r="CA36" s="107">
        <v>16382.86827351331</v>
      </c>
      <c r="CB36" s="215">
        <f t="shared" si="459"/>
        <v>-10709.878573513311</v>
      </c>
      <c r="CN36" s="47">
        <f t="shared" si="27"/>
        <v>1258.27</v>
      </c>
      <c r="CO36" s="47">
        <f t="shared" si="28"/>
        <v>620.09299999999996</v>
      </c>
      <c r="CQ36" s="47">
        <f t="shared" si="29"/>
        <v>1099.556368262045</v>
      </c>
    </row>
    <row r="37" spans="1:95" ht="13.5" customHeight="1" thickBot="1" x14ac:dyDescent="0.4">
      <c r="A37" s="46">
        <v>27</v>
      </c>
      <c r="B37" s="49">
        <v>692.85</v>
      </c>
      <c r="C37" s="47">
        <f t="shared" ref="C37" si="590">IF(ISBLANK(B37),"",D37/$A37)</f>
        <v>629.50925925925924</v>
      </c>
      <c r="D37" s="163">
        <f t="shared" ref="D37" si="591">B37+D36</f>
        <v>16996.75</v>
      </c>
      <c r="E37" s="49">
        <v>329412.77462365595</v>
      </c>
      <c r="F37" s="50">
        <f>IF(ISBLANK(E37),"",G37/$A37)</f>
        <v>325104.4423894863</v>
      </c>
      <c r="G37" s="163">
        <f>E37+G36</f>
        <v>8777819.9445161298</v>
      </c>
      <c r="H37" s="173"/>
      <c r="I37" s="49">
        <v>38256.337741935487</v>
      </c>
      <c r="J37" s="50">
        <f t="shared" ref="J37" si="592">IF(ISBLANK(I37),"",K37/$A37)</f>
        <v>38289.104910394271</v>
      </c>
      <c r="K37" s="163">
        <f t="shared" ref="K37" si="593">I37+K36</f>
        <v>1033805.8325806453</v>
      </c>
      <c r="L37" s="50">
        <f t="shared" ref="L37" si="594">IF(ISBLANK(I37),"",I37*0.5)</f>
        <v>19128.168870967744</v>
      </c>
      <c r="M37" s="50">
        <f t="shared" ref="M37" si="595">IFERROR(J37*0.5,"")</f>
        <v>19144.552455197136</v>
      </c>
      <c r="N37" s="50">
        <f t="shared" ref="N37" si="596">K37*0.5</f>
        <v>516902.91629032267</v>
      </c>
      <c r="O37" s="49">
        <v>0</v>
      </c>
      <c r="P37" s="50">
        <f>IF(ISBLANK(O37),"",Q37/$A37)</f>
        <v>212.50932696136999</v>
      </c>
      <c r="Q37" s="163">
        <f>O37+Q36</f>
        <v>5737.7518279569895</v>
      </c>
      <c r="R37" s="50">
        <f>IF(ISBLANK(O37),"",O37*0.5)</f>
        <v>0</v>
      </c>
      <c r="S37" s="50">
        <f>IFERROR(P37*0.5,"")</f>
        <v>106.254663480685</v>
      </c>
      <c r="T37" s="50">
        <f>Q37*0.5</f>
        <v>2868.8759139784947</v>
      </c>
      <c r="U37" s="173"/>
      <c r="V37" s="49">
        <v>170.173</v>
      </c>
      <c r="W37" s="47">
        <f t="shared" ref="W37" si="597">IF(ISBLANK(V37),"",X37/$A37)</f>
        <v>166.96807407407408</v>
      </c>
      <c r="X37" s="163">
        <f t="shared" ref="X37" si="598">V37+X36</f>
        <v>4508.1379999999999</v>
      </c>
      <c r="Y37" s="117"/>
      <c r="Z37" s="118"/>
      <c r="AA37" s="119"/>
      <c r="AB37" s="120"/>
      <c r="AC37" s="49">
        <v>313.27</v>
      </c>
      <c r="AD37" s="50">
        <f t="shared" ref="AD37" si="599">IF(ISBLANK(AC37),"",AE37/$A37)</f>
        <v>306.40074074074067</v>
      </c>
      <c r="AE37" s="163">
        <f t="shared" ref="AE37" si="600">AC37+AE36</f>
        <v>8272.8199999999979</v>
      </c>
      <c r="AF37" s="49">
        <v>176947</v>
      </c>
      <c r="AG37" s="50">
        <f t="shared" ref="AG37" si="601">IF(ISBLANK(AF37),"",AH37/$A37)</f>
        <v>168303.11111111112</v>
      </c>
      <c r="AH37" s="51">
        <f t="shared" ref="AH37" si="602">AF37+AH36</f>
        <v>4544184</v>
      </c>
      <c r="AI37" s="50">
        <f t="shared" ref="AI37" si="603">IF(AF37*0.1907=0,"",AF37*0.1907)</f>
        <v>33743.7929</v>
      </c>
      <c r="AJ37" s="50">
        <f t="shared" ref="AJ37" si="604">IFERROR(AG37*0.1907,"")</f>
        <v>32095.403288888894</v>
      </c>
      <c r="AK37" s="50">
        <f t="shared" ref="AK37" si="605">AH37*0.1907</f>
        <v>866575.88880000007</v>
      </c>
      <c r="AL37" s="17"/>
      <c r="AM37" s="49">
        <v>129.07</v>
      </c>
      <c r="AN37" s="47">
        <f t="shared" ref="AN37" si="606">IF(ISBLANK(AM37),"",AO37/$A37)</f>
        <v>123.85659259259262</v>
      </c>
      <c r="AO37" s="163">
        <f t="shared" ref="AO37" si="607">AM37+AO36</f>
        <v>3344.1280000000006</v>
      </c>
      <c r="AP37" s="49">
        <v>121272.22537634408</v>
      </c>
      <c r="AQ37" s="50">
        <f t="shared" ref="AQ37" si="608">IF(ISBLANK(AP37),"",AR37/$A37)</f>
        <v>143008.34457984866</v>
      </c>
      <c r="AR37" s="51">
        <f t="shared" ref="AR37" si="609">AP37+AR36</f>
        <v>3861225.3036559136</v>
      </c>
      <c r="AS37" s="17"/>
      <c r="AT37" s="47">
        <f>borrador!G35/6.289</f>
        <v>740.07473366194949</v>
      </c>
      <c r="AU37" s="47">
        <f t="shared" ref="AU37" si="610">IF(ISBLANK(AT37),"",AV37/$A37)</f>
        <v>748.6555596779798</v>
      </c>
      <c r="AV37" s="51">
        <f t="shared" ref="AV37" si="611">AT37+AV36</f>
        <v>20213.700111305454</v>
      </c>
      <c r="AW37" s="2"/>
      <c r="AX37" s="51">
        <f>borrador!H35/6.289</f>
        <v>359.71219589759897</v>
      </c>
      <c r="AY37" s="51">
        <f t="shared" ref="AY37" si="612">IF(ISBLANK(AX37),"",AZ37/$A37)</f>
        <v>361.52559142064626</v>
      </c>
      <c r="AZ37" s="51">
        <f t="shared" ref="AZ37" si="613">AX37+AZ36</f>
        <v>9761.1909683574486</v>
      </c>
      <c r="BA37" s="2"/>
      <c r="BB37" s="47">
        <f>borrador!E35/6.289</f>
        <v>11.179837812052792</v>
      </c>
      <c r="BC37" s="47">
        <f t="shared" ref="BC37" si="614">IF(ISBLANK(BB37),"",BD37/$A37)</f>
        <v>10.925013103419841</v>
      </c>
      <c r="BD37" s="48">
        <f t="shared" ref="BD37" si="615">BB37+BD36</f>
        <v>294.97535379233574</v>
      </c>
      <c r="BE37" s="49">
        <f>borrador!F35*0.283*100</f>
        <v>225.15480000000002</v>
      </c>
      <c r="BF37" s="50">
        <f t="shared" ref="BF37" si="616">IF(ISBLANK(BE37),"",BG37/A37)</f>
        <v>226.59495555555554</v>
      </c>
      <c r="BG37" s="237">
        <f t="shared" ref="BG37" si="617">BE37+BG36</f>
        <v>6118.0637999999999</v>
      </c>
      <c r="BI37" s="199" t="s">
        <v>17</v>
      </c>
      <c r="BJ37" s="81">
        <v>9403.845523</v>
      </c>
      <c r="BK37" s="21">
        <v>10398.02</v>
      </c>
      <c r="BL37" s="92">
        <f t="shared" si="455"/>
        <v>-994.17447700000048</v>
      </c>
      <c r="BM37" s="254">
        <v>5131.8670000000002</v>
      </c>
      <c r="BN37" s="21">
        <v>4142.6716811847809</v>
      </c>
      <c r="BO37" s="82">
        <f t="shared" si="456"/>
        <v>989.19531881521925</v>
      </c>
      <c r="BP37" s="197"/>
      <c r="BQ37" s="254">
        <v>681.10299999999995</v>
      </c>
      <c r="BR37" s="21">
        <v>1767.2672236712367</v>
      </c>
      <c r="BS37" s="220">
        <f t="shared" si="457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458"/>
        <v>-932.25788515262968</v>
      </c>
      <c r="BY37" s="207"/>
      <c r="BZ37" s="83">
        <v>7346.8215</v>
      </c>
      <c r="CA37" s="107">
        <v>16128.697029100895</v>
      </c>
      <c r="CB37" s="215">
        <f t="shared" si="459"/>
        <v>-8781.8755291008947</v>
      </c>
      <c r="CN37" s="47">
        <f t="shared" si="27"/>
        <v>1305.3630000000001</v>
      </c>
      <c r="CO37" s="47">
        <f t="shared" si="28"/>
        <v>627.63199999999995</v>
      </c>
      <c r="CQ37" s="47">
        <f t="shared" si="29"/>
        <v>1099.7869295595485</v>
      </c>
    </row>
    <row r="38" spans="1:95" ht="15" customHeight="1" x14ac:dyDescent="0.35">
      <c r="A38" s="46">
        <v>28</v>
      </c>
      <c r="B38" s="49">
        <v>722.14</v>
      </c>
      <c r="C38" s="47">
        <f t="shared" ref="C38" si="618">IF(ISBLANK(B38),"",D38/$A38)</f>
        <v>632.8175</v>
      </c>
      <c r="D38" s="163">
        <f t="shared" ref="D38" si="619">B38+D37</f>
        <v>17718.89</v>
      </c>
      <c r="E38" s="49">
        <v>336932.76086021506</v>
      </c>
      <c r="F38" s="50">
        <f>IF(ISBLANK(E38),"",G38/$A38)</f>
        <v>325526.88233486947</v>
      </c>
      <c r="G38" s="163">
        <f>E38+G37</f>
        <v>9114752.7053763457</v>
      </c>
      <c r="H38" s="173"/>
      <c r="I38" s="49">
        <v>38194.11419354839</v>
      </c>
      <c r="J38" s="50">
        <f t="shared" ref="J38" si="620">IF(ISBLANK(I38),"",K38/$A38)</f>
        <v>38285.712384792634</v>
      </c>
      <c r="K38" s="163">
        <f t="shared" ref="K38" si="621">I38+K37</f>
        <v>1071999.9467741938</v>
      </c>
      <c r="L38" s="50">
        <f t="shared" ref="L38" si="622">IF(ISBLANK(I38),"",I38*0.5)</f>
        <v>19097.057096774195</v>
      </c>
      <c r="M38" s="50">
        <f t="shared" ref="M38" si="623">IFERROR(J38*0.5,"")</f>
        <v>19142.856192396317</v>
      </c>
      <c r="N38" s="50">
        <f t="shared" ref="N38" si="624">K38*0.5</f>
        <v>535999.97338709689</v>
      </c>
      <c r="O38" s="49">
        <v>0</v>
      </c>
      <c r="P38" s="50">
        <f>IF(ISBLANK(O38),"",Q38/$A38)</f>
        <v>204.91970814132105</v>
      </c>
      <c r="Q38" s="163">
        <f>O38+Q37</f>
        <v>5737.7518279569895</v>
      </c>
      <c r="R38" s="50">
        <f>IF(ISBLANK(O38),"",O38*0.5)</f>
        <v>0</v>
      </c>
      <c r="S38" s="50">
        <f>IFERROR(P38*0.5,"")</f>
        <v>102.45985407066053</v>
      </c>
      <c r="T38" s="50">
        <f>Q38*0.5</f>
        <v>2868.8759139784947</v>
      </c>
      <c r="U38" s="173"/>
      <c r="V38" s="49">
        <v>170.173</v>
      </c>
      <c r="W38" s="47">
        <f t="shared" ref="W38" si="625">IF(ISBLANK(V38),"",X38/$A38)</f>
        <v>167.08253571428571</v>
      </c>
      <c r="X38" s="163">
        <f t="shared" ref="X38" si="626">V38+X37</f>
        <v>4678.3109999999997</v>
      </c>
      <c r="Y38" s="2"/>
      <c r="Z38" s="53"/>
      <c r="AA38" s="54"/>
      <c r="AB38" s="52"/>
      <c r="AC38" s="49">
        <v>324.8</v>
      </c>
      <c r="AD38" s="50">
        <f t="shared" ref="AD38" si="627">IF(ISBLANK(AC38),"",AE38/$A38)</f>
        <v>307.05785714285702</v>
      </c>
      <c r="AE38" s="163">
        <f t="shared" ref="AE38" si="628">AC38+AE37</f>
        <v>8597.6199999999972</v>
      </c>
      <c r="AF38" s="49">
        <v>174794</v>
      </c>
      <c r="AG38" s="50">
        <f t="shared" ref="AG38" si="629">IF(ISBLANK(AF38),"",AH38/$A38)</f>
        <v>168534.92857142858</v>
      </c>
      <c r="AH38" s="51">
        <f t="shared" ref="AH38" si="630">AF38+AH37</f>
        <v>4718978</v>
      </c>
      <c r="AI38" s="50">
        <f t="shared" ref="AI38" si="631">IF(AF38*0.1907=0,"",AF38*0.1907)</f>
        <v>33333.215799999998</v>
      </c>
      <c r="AJ38" s="50">
        <f t="shared" ref="AJ38" si="632">IFERROR(AG38*0.1907,"")</f>
        <v>32139.610878571431</v>
      </c>
      <c r="AK38" s="50">
        <f t="shared" ref="AK38" si="633">AH38*0.1907</f>
        <v>899909.10460000008</v>
      </c>
      <c r="AL38" s="17"/>
      <c r="AM38" s="49">
        <v>116.51</v>
      </c>
      <c r="AN38" s="47">
        <f t="shared" ref="AN38" si="634">IF(ISBLANK(AM38),"",AO38/$A38)</f>
        <v>123.59421428571432</v>
      </c>
      <c r="AO38" s="163">
        <f t="shared" ref="AO38" si="635">AM38+AO37</f>
        <v>3460.6380000000008</v>
      </c>
      <c r="AP38" s="49">
        <v>123752.23913978494</v>
      </c>
      <c r="AQ38" s="50">
        <f t="shared" ref="AQ38" si="636">IF(ISBLANK(AP38),"",AR38/$A38)</f>
        <v>142320.62652841781</v>
      </c>
      <c r="AR38" s="51">
        <f t="shared" ref="AR38" si="637">AP38+AR37</f>
        <v>3984977.5427956986</v>
      </c>
      <c r="AS38" s="17"/>
      <c r="AT38" s="47">
        <f>borrador!G36/6.289</f>
        <v>740.75210685323589</v>
      </c>
      <c r="AU38" s="47">
        <f t="shared" ref="AU38" si="638">IF(ISBLANK(AT38),"",AV38/$A38)</f>
        <v>748.37329350566756</v>
      </c>
      <c r="AV38" s="51">
        <f t="shared" ref="AV38" si="639">AT38+AV37</f>
        <v>20954.452218158691</v>
      </c>
      <c r="AW38" s="2"/>
      <c r="AX38" s="51">
        <f>borrador!H36/6.289</f>
        <v>361.28478295436474</v>
      </c>
      <c r="AY38" s="51">
        <f t="shared" ref="AY38" si="640">IF(ISBLANK(AX38),"",AZ38/$A38)</f>
        <v>361.51699111827901</v>
      </c>
      <c r="AZ38" s="51">
        <f t="shared" ref="AZ38" si="641">AX38+AZ37</f>
        <v>10122.475751311813</v>
      </c>
      <c r="BA38" s="2"/>
      <c r="BB38" s="47">
        <f>borrador!E36/6.289</f>
        <v>9.6326920019080937</v>
      </c>
      <c r="BC38" s="47">
        <f t="shared" ref="BC38" si="642">IF(ISBLANK(BB38),"",BD38/$A38)</f>
        <v>10.878858778365851</v>
      </c>
      <c r="BD38" s="48">
        <f t="shared" ref="BD38" si="643">BB38+BD37</f>
        <v>304.60804579424382</v>
      </c>
      <c r="BE38" s="49">
        <f>borrador!F36*0.283*100</f>
        <v>225.21139999999997</v>
      </c>
      <c r="BF38" s="50">
        <f t="shared" ref="BF38" si="644">IF(ISBLANK(BE38),"",BG38/A38)</f>
        <v>226.54554285714286</v>
      </c>
      <c r="BG38" s="237">
        <f t="shared" ref="BG38" si="645">BE38+BG37</f>
        <v>6343.2752</v>
      </c>
      <c r="BI38" s="199" t="s">
        <v>10</v>
      </c>
      <c r="BJ38" s="81">
        <v>9315.57</v>
      </c>
      <c r="BK38" s="21">
        <v>10146.8925</v>
      </c>
      <c r="BL38" s="92">
        <f t="shared" si="455"/>
        <v>-831.32250000000022</v>
      </c>
      <c r="BM38" s="254">
        <v>5000.6928799999996</v>
      </c>
      <c r="BN38" s="21">
        <v>3959.819612243256</v>
      </c>
      <c r="BO38" s="82">
        <f t="shared" si="456"/>
        <v>1040.8732677567436</v>
      </c>
      <c r="BP38" s="197"/>
      <c r="BQ38" s="254">
        <v>611.04700940860198</v>
      </c>
      <c r="BR38" s="21">
        <v>1651.7637108019351</v>
      </c>
      <c r="BS38" s="220">
        <f t="shared" si="457"/>
        <v>-1040.7167013933331</v>
      </c>
      <c r="BT38" s="5"/>
      <c r="BU38" s="15"/>
      <c r="BV38" s="214">
        <v>349.60566067737329</v>
      </c>
      <c r="BW38" s="107">
        <v>1208.7646526683636</v>
      </c>
      <c r="BX38" s="84">
        <f t="shared" si="458"/>
        <v>-859.15899199099033</v>
      </c>
      <c r="BY38" s="207"/>
      <c r="BZ38" s="83">
        <v>6947.1971999999987</v>
      </c>
      <c r="CA38" s="107">
        <v>15277.645896647065</v>
      </c>
      <c r="CB38" s="215">
        <f t="shared" si="459"/>
        <v>-8330.4486966470668</v>
      </c>
      <c r="CN38" s="47">
        <f t="shared" si="27"/>
        <v>1333.623</v>
      </c>
      <c r="CO38" s="47">
        <f t="shared" si="28"/>
        <v>635.47900000000004</v>
      </c>
      <c r="CQ38" s="47">
        <f t="shared" si="29"/>
        <v>1102.0368898076006</v>
      </c>
    </row>
    <row r="39" spans="1:95" ht="15" customHeight="1" x14ac:dyDescent="0.35">
      <c r="A39" s="46">
        <v>29</v>
      </c>
      <c r="B39" s="49">
        <v>825.99</v>
      </c>
      <c r="C39" s="47">
        <f t="shared" ref="C39:C41" si="646">IF(ISBLANK(B39),"",D39/$A39)</f>
        <v>639.47862068965526</v>
      </c>
      <c r="D39" s="163">
        <f t="shared" ref="D39:D41" si="647">B39+D38</f>
        <v>18544.88</v>
      </c>
      <c r="E39" s="49">
        <v>353435.42602150538</v>
      </c>
      <c r="F39" s="50">
        <f t="shared" ref="F39:F41" si="648">IF(ISBLANK(E39),"",G39/$A39)</f>
        <v>326489.24591027072</v>
      </c>
      <c r="G39" s="163">
        <f t="shared" ref="G39:G41" si="649">E39+G38</f>
        <v>9468188.1313978508</v>
      </c>
      <c r="H39" s="173"/>
      <c r="I39" s="49">
        <v>38435.578709677422</v>
      </c>
      <c r="J39" s="50">
        <f t="shared" ref="J39:J41" si="650">IF(ISBLANK(I39),"",K39/$A39)</f>
        <v>38290.880189099007</v>
      </c>
      <c r="K39" s="163">
        <f t="shared" ref="K39:K41" si="651">I39+K38</f>
        <v>1110435.5254838711</v>
      </c>
      <c r="L39" s="50">
        <f t="shared" ref="L39:L41" si="652">IF(ISBLANK(I39),"",I39*0.5)</f>
        <v>19217.789354838711</v>
      </c>
      <c r="M39" s="50">
        <f t="shared" ref="M39:M41" si="653">IFERROR(J39*0.5,"")</f>
        <v>19145.440094549504</v>
      </c>
      <c r="N39" s="50">
        <f t="shared" ref="N39:N41" si="654">K39*0.5</f>
        <v>555217.76274193556</v>
      </c>
      <c r="O39" s="49">
        <v>198.74387096774194</v>
      </c>
      <c r="P39" s="50">
        <f t="shared" ref="P39:P41" si="655">IF(ISBLANK(O39),"",Q39/$A39)</f>
        <v>204.70674823878383</v>
      </c>
      <c r="Q39" s="163">
        <f t="shared" ref="Q39:Q41" si="656">O39+Q38</f>
        <v>5936.4956989247312</v>
      </c>
      <c r="R39" s="50">
        <f t="shared" ref="R39:R41" si="657">IF(ISBLANK(O39),"",O39*0.5)</f>
        <v>99.371935483870971</v>
      </c>
      <c r="S39" s="50">
        <f t="shared" ref="S39:S41" si="658">IFERROR(P39*0.5,"")</f>
        <v>102.35337411939192</v>
      </c>
      <c r="T39" s="50">
        <f t="shared" ref="T39:T41" si="659">Q39*0.5</f>
        <v>2968.2478494623656</v>
      </c>
      <c r="U39" s="173"/>
      <c r="V39" s="49">
        <v>170.92250000000001</v>
      </c>
      <c r="W39" s="47">
        <f t="shared" ref="W39:W41" si="660">IF(ISBLANK(V39),"",X39/$A39)</f>
        <v>167.21494827586204</v>
      </c>
      <c r="X39" s="163">
        <f t="shared" ref="X39:X41" si="661">V39+X38</f>
        <v>4849.2334999999994</v>
      </c>
      <c r="Y39" s="2"/>
      <c r="Z39" s="53"/>
      <c r="AA39" s="54"/>
      <c r="AB39" s="52"/>
      <c r="AC39" s="49">
        <v>321.19</v>
      </c>
      <c r="AD39" s="50">
        <f t="shared" ref="AD39:AD41" si="662">IF(ISBLANK(AC39),"",AE39/$A39)</f>
        <v>307.54517241379301</v>
      </c>
      <c r="AE39" s="163">
        <f t="shared" ref="AE39:AE41" si="663">AC39+AE38</f>
        <v>8918.8099999999977</v>
      </c>
      <c r="AF39" s="49">
        <v>174082</v>
      </c>
      <c r="AG39" s="50">
        <f t="shared" ref="AG39:AG41" si="664">IF(ISBLANK(AF39),"",AH39/$A39)</f>
        <v>168726.20689655171</v>
      </c>
      <c r="AH39" s="51">
        <f t="shared" ref="AH39:AH41" si="665">AF39+AH38</f>
        <v>4893060</v>
      </c>
      <c r="AI39" s="50">
        <f t="shared" ref="AI39:AI41" si="666">IF(AF39*0.1907=0,"",AF39*0.1907)</f>
        <v>33197.437400000003</v>
      </c>
      <c r="AJ39" s="50">
        <f t="shared" ref="AJ39:AJ41" si="667">IFERROR(AG39*0.1907,"")</f>
        <v>32176.087655172414</v>
      </c>
      <c r="AK39" s="50">
        <f t="shared" ref="AK39:AK41" si="668">AH39*0.1907</f>
        <v>933106.54200000002</v>
      </c>
      <c r="AL39" s="17"/>
      <c r="AM39" s="49">
        <v>134.62</v>
      </c>
      <c r="AN39" s="47">
        <f t="shared" ref="AN39:AN41" si="669">IF(ISBLANK(AM39),"",AO39/$A39)</f>
        <v>123.97441379310348</v>
      </c>
      <c r="AO39" s="163">
        <f t="shared" ref="AO39:AO41" si="670">AM39+AO38</f>
        <v>3595.2580000000007</v>
      </c>
      <c r="AP39" s="49">
        <v>127458.83010752688</v>
      </c>
      <c r="AQ39" s="50">
        <f t="shared" ref="AQ39:AQ41" si="671">IF(ISBLANK(AP39),"",AR39/$A39)</f>
        <v>141808.1507897664</v>
      </c>
      <c r="AR39" s="51">
        <f t="shared" ref="AR39:AR41" si="672">AP39+AR38</f>
        <v>4112436.3729032255</v>
      </c>
      <c r="AS39" s="17"/>
      <c r="AT39" s="47">
        <f>borrador!G37/6.289</f>
        <v>742.21974876768957</v>
      </c>
      <c r="AU39" s="47">
        <f t="shared" ref="AU39:AU41" si="673">IF(ISBLANK(AT39),"",AV39/$A39)</f>
        <v>748.16110230780623</v>
      </c>
      <c r="AV39" s="51">
        <f t="shared" ref="AV39:AV41" si="674">AT39+AV38</f>
        <v>21696.67196692638</v>
      </c>
      <c r="AW39" s="2"/>
      <c r="AX39" s="51">
        <f>borrador!H37/6.289</f>
        <v>361.60438861504218</v>
      </c>
      <c r="AY39" s="51">
        <f t="shared" ref="AY39:AY41" si="675">IF(ISBLANK(AX39),"",AZ39/$A39)</f>
        <v>361.52000482506395</v>
      </c>
      <c r="AZ39" s="51">
        <f t="shared" ref="AZ39:AZ41" si="676">AX39+AZ38</f>
        <v>10484.080139926855</v>
      </c>
      <c r="BA39" s="2"/>
      <c r="BB39" s="47">
        <f>borrador!E37/6.289</f>
        <v>10.693273970424551</v>
      </c>
      <c r="BC39" s="47">
        <f t="shared" ref="BC39:BC41" si="677">IF(ISBLANK(BB39),"",BD39/$A39)</f>
        <v>10.872459302229945</v>
      </c>
      <c r="BD39" s="48">
        <f t="shared" ref="BD39:BD41" si="678">BB39+BD38</f>
        <v>315.30131976466839</v>
      </c>
      <c r="BE39" s="49">
        <f>borrador!F37*0.283*100</f>
        <v>225.12649999999996</v>
      </c>
      <c r="BF39" s="50">
        <f t="shared" ref="BF39:BF41" si="679">IF(ISBLANK(BE39),"",BG39/A39)</f>
        <v>226.49661034482759</v>
      </c>
      <c r="BG39" s="237">
        <f t="shared" ref="BG39:BG41" si="680">BE39+BG38</f>
        <v>6568.4017000000003</v>
      </c>
      <c r="BI39" s="199" t="s">
        <v>25</v>
      </c>
      <c r="BJ39" s="81">
        <v>9563.3399999999983</v>
      </c>
      <c r="BK39" s="21">
        <v>10613.308855800002</v>
      </c>
      <c r="BL39" s="92">
        <f t="shared" si="455"/>
        <v>-1049.9688558000034</v>
      </c>
      <c r="BM39" s="254">
        <v>5231.0820000000003</v>
      </c>
      <c r="BN39" s="21">
        <v>4036.2712151595711</v>
      </c>
      <c r="BO39" s="82">
        <f t="shared" si="456"/>
        <v>1194.8107848404293</v>
      </c>
      <c r="BP39" s="197"/>
      <c r="BQ39" s="254">
        <v>592.95588048387106</v>
      </c>
      <c r="BR39" s="21">
        <v>2795.5735691705136</v>
      </c>
      <c r="BS39" s="220">
        <f t="shared" si="457"/>
        <v>-2202.6176886866424</v>
      </c>
      <c r="BT39" s="5"/>
      <c r="BU39" s="15"/>
      <c r="BV39" s="214">
        <v>337</v>
      </c>
      <c r="BW39" s="107">
        <v>1215.1479933416113</v>
      </c>
      <c r="BX39" s="84">
        <f t="shared" si="458"/>
        <v>-878.14799334161125</v>
      </c>
      <c r="BY39" s="207"/>
      <c r="BZ39" s="83">
        <v>7017.7774000000009</v>
      </c>
      <c r="CA39" s="107">
        <v>15450.20609576125</v>
      </c>
      <c r="CB39" s="215">
        <f t="shared" si="459"/>
        <v>-8432.4286957612494</v>
      </c>
      <c r="CN39" s="47">
        <f t="shared" si="27"/>
        <v>1452.7224999999999</v>
      </c>
      <c r="CO39" s="47">
        <f t="shared" si="28"/>
        <v>655.17499999999995</v>
      </c>
      <c r="CQ39" s="47">
        <f t="shared" si="29"/>
        <v>1103.8241373827318</v>
      </c>
    </row>
    <row r="40" spans="1:95" ht="14.25" customHeight="1" x14ac:dyDescent="0.35">
      <c r="A40" s="46">
        <v>30</v>
      </c>
      <c r="B40" s="49">
        <v>990.21</v>
      </c>
      <c r="C40" s="47">
        <f t="shared" si="646"/>
        <v>651.16966666666667</v>
      </c>
      <c r="D40" s="163">
        <f t="shared" si="647"/>
        <v>19535.09</v>
      </c>
      <c r="E40" s="49">
        <v>360396.38752688171</v>
      </c>
      <c r="F40" s="50">
        <f t="shared" si="648"/>
        <v>327619.4839641577</v>
      </c>
      <c r="G40" s="163">
        <f t="shared" si="649"/>
        <v>9828584.5189247318</v>
      </c>
      <c r="H40" s="173"/>
      <c r="I40" s="49">
        <v>37966.580322580645</v>
      </c>
      <c r="J40" s="50">
        <f t="shared" si="650"/>
        <v>38280.070193548388</v>
      </c>
      <c r="K40" s="163">
        <f t="shared" si="651"/>
        <v>1148402.1058064518</v>
      </c>
      <c r="L40" s="50">
        <f t="shared" si="652"/>
        <v>18983.290161290322</v>
      </c>
      <c r="M40" s="50">
        <f t="shared" si="653"/>
        <v>19140.035096774194</v>
      </c>
      <c r="N40" s="50">
        <f t="shared" si="654"/>
        <v>574201.05290322588</v>
      </c>
      <c r="O40" s="49">
        <v>375.19870967741934</v>
      </c>
      <c r="P40" s="50">
        <f t="shared" si="655"/>
        <v>210.38981362007169</v>
      </c>
      <c r="Q40" s="163">
        <f t="shared" si="656"/>
        <v>6311.6944086021504</v>
      </c>
      <c r="R40" s="50">
        <f t="shared" si="657"/>
        <v>187.59935483870967</v>
      </c>
      <c r="S40" s="50">
        <f t="shared" si="658"/>
        <v>105.19490681003585</v>
      </c>
      <c r="T40" s="50">
        <f t="shared" si="659"/>
        <v>3155.8472043010752</v>
      </c>
      <c r="U40" s="173"/>
      <c r="V40" s="49">
        <v>171.4</v>
      </c>
      <c r="W40" s="47">
        <f t="shared" si="660"/>
        <v>167.35444999999996</v>
      </c>
      <c r="X40" s="163">
        <f t="shared" si="661"/>
        <v>5020.633499999999</v>
      </c>
      <c r="Y40" s="2"/>
      <c r="Z40" s="53"/>
      <c r="AA40" s="54"/>
      <c r="AB40" s="52"/>
      <c r="AC40" s="49">
        <v>329.79</v>
      </c>
      <c r="AD40" s="50">
        <f t="shared" si="662"/>
        <v>308.28666666666663</v>
      </c>
      <c r="AE40" s="163">
        <f t="shared" si="663"/>
        <v>9248.5999999999985</v>
      </c>
      <c r="AF40" s="49">
        <v>168922</v>
      </c>
      <c r="AG40" s="50">
        <f t="shared" si="664"/>
        <v>168732.73333333334</v>
      </c>
      <c r="AH40" s="51">
        <f t="shared" si="665"/>
        <v>5061982</v>
      </c>
      <c r="AI40" s="50">
        <f t="shared" si="666"/>
        <v>32213.4254</v>
      </c>
      <c r="AJ40" s="50">
        <f t="shared" si="667"/>
        <v>32177.332246666669</v>
      </c>
      <c r="AK40" s="50">
        <f t="shared" si="668"/>
        <v>965319.96740000008</v>
      </c>
      <c r="AL40" s="17"/>
      <c r="AM40" s="49">
        <v>169.33</v>
      </c>
      <c r="AN40" s="47">
        <f t="shared" si="669"/>
        <v>125.48626666666669</v>
      </c>
      <c r="AO40" s="163">
        <f t="shared" si="670"/>
        <v>3764.5880000000006</v>
      </c>
      <c r="AP40" s="49">
        <v>130498.41376344085</v>
      </c>
      <c r="AQ40" s="50">
        <f t="shared" si="671"/>
        <v>141431.15955555553</v>
      </c>
      <c r="AR40" s="51">
        <f t="shared" si="672"/>
        <v>4242934.7866666662</v>
      </c>
      <c r="AS40" s="17"/>
      <c r="AT40" s="47">
        <f>borrador!G38/6.289</f>
        <v>742.07346159961833</v>
      </c>
      <c r="AU40" s="47">
        <f t="shared" si="673"/>
        <v>747.95818095086668</v>
      </c>
      <c r="AV40" s="51">
        <f t="shared" si="674"/>
        <v>22438.745428525999</v>
      </c>
      <c r="AW40" s="2"/>
      <c r="AX40" s="51">
        <f>borrador!H38/6.289</f>
        <v>361.30068373350292</v>
      </c>
      <c r="AY40" s="51">
        <f t="shared" si="675"/>
        <v>361.51269412201196</v>
      </c>
      <c r="AZ40" s="51">
        <f t="shared" si="676"/>
        <v>10845.380823660358</v>
      </c>
      <c r="BA40" s="2"/>
      <c r="BB40" s="47">
        <f>borrador!E38/6.289</f>
        <v>10.58673875019876</v>
      </c>
      <c r="BC40" s="47">
        <f t="shared" si="677"/>
        <v>10.862935283828905</v>
      </c>
      <c r="BD40" s="48">
        <f t="shared" si="678"/>
        <v>325.88805851486717</v>
      </c>
      <c r="BE40" s="49">
        <f>borrador!F38*0.283*100</f>
        <v>224.75859999999997</v>
      </c>
      <c r="BF40" s="50">
        <f t="shared" si="679"/>
        <v>226.43867666666668</v>
      </c>
      <c r="BG40" s="237">
        <f t="shared" si="680"/>
        <v>6793.1603000000005</v>
      </c>
      <c r="BI40" s="199" t="s">
        <v>11</v>
      </c>
      <c r="BJ40" s="81"/>
      <c r="BK40" s="21">
        <v>10390.6411785</v>
      </c>
      <c r="BL40" s="92">
        <f t="shared" si="455"/>
        <v>-10390.6411785</v>
      </c>
      <c r="BM40" s="254"/>
      <c r="BN40" s="21">
        <v>3859.831866966098</v>
      </c>
      <c r="BO40" s="82">
        <f t="shared" si="456"/>
        <v>-3859.831866966098</v>
      </c>
      <c r="BP40" s="197"/>
      <c r="BQ40" s="254"/>
      <c r="BR40" s="21">
        <v>2603.1652017662027</v>
      </c>
      <c r="BS40" s="220">
        <f t="shared" si="457"/>
        <v>-2603.1652017662027</v>
      </c>
      <c r="BT40" s="5"/>
      <c r="BU40" s="15"/>
      <c r="BV40" s="214"/>
      <c r="BW40" s="107">
        <v>1153.3893710620828</v>
      </c>
      <c r="BX40" s="84">
        <f t="shared" si="458"/>
        <v>-1153.3893710620828</v>
      </c>
      <c r="BY40" s="207"/>
      <c r="BZ40" s="83"/>
      <c r="CA40" s="107">
        <v>14780.364315283223</v>
      </c>
      <c r="CB40" s="215">
        <f t="shared" si="459"/>
        <v>-14780.364315283223</v>
      </c>
      <c r="CN40" s="47">
        <f t="shared" si="27"/>
        <v>1660.73</v>
      </c>
      <c r="CO40" s="47">
        <f t="shared" si="28"/>
        <v>660.19200000000001</v>
      </c>
      <c r="CQ40" s="47">
        <f t="shared" si="29"/>
        <v>1103.3741453331213</v>
      </c>
    </row>
    <row r="41" spans="1:95" ht="15" customHeight="1" thickBot="1" x14ac:dyDescent="0.4">
      <c r="A41" s="46">
        <v>31</v>
      </c>
      <c r="B41" s="179">
        <v>1014.86</v>
      </c>
      <c r="C41" s="180">
        <f t="shared" si="646"/>
        <v>662.90161290322578</v>
      </c>
      <c r="D41" s="178">
        <f t="shared" si="647"/>
        <v>20549.95</v>
      </c>
      <c r="E41" s="179">
        <v>368447.32860215055</v>
      </c>
      <c r="F41" s="180">
        <f t="shared" si="648"/>
        <v>328936.51121054456</v>
      </c>
      <c r="G41" s="178">
        <f t="shared" ref="G41" si="681">E41+G40</f>
        <v>10197031.847526882</v>
      </c>
      <c r="H41" s="181"/>
      <c r="I41" s="179">
        <v>37509.65516129032</v>
      </c>
      <c r="J41" s="50">
        <f t="shared" si="650"/>
        <v>38255.218095733617</v>
      </c>
      <c r="K41" s="163">
        <f t="shared" si="651"/>
        <v>1185911.7609677422</v>
      </c>
      <c r="L41" s="50">
        <f t="shared" si="652"/>
        <v>18754.82758064516</v>
      </c>
      <c r="M41" s="50">
        <f t="shared" si="653"/>
        <v>19127.609047866808</v>
      </c>
      <c r="N41" s="50">
        <f t="shared" si="654"/>
        <v>592955.88048387109</v>
      </c>
      <c r="O41" s="179">
        <v>0</v>
      </c>
      <c r="P41" s="50">
        <f t="shared" si="655"/>
        <v>203.60304543877905</v>
      </c>
      <c r="Q41" s="163">
        <f t="shared" si="656"/>
        <v>6311.6944086021504</v>
      </c>
      <c r="R41" s="50">
        <f t="shared" si="657"/>
        <v>0</v>
      </c>
      <c r="S41" s="50">
        <f t="shared" si="658"/>
        <v>101.80152271938952</v>
      </c>
      <c r="T41" s="50">
        <f t="shared" si="659"/>
        <v>3155.8472043010752</v>
      </c>
      <c r="U41" s="181"/>
      <c r="V41" s="179">
        <v>171</v>
      </c>
      <c r="W41" s="177">
        <f t="shared" si="660"/>
        <v>167.47204838709675</v>
      </c>
      <c r="X41" s="178">
        <f t="shared" si="661"/>
        <v>5191.633499999999</v>
      </c>
      <c r="Y41" s="117"/>
      <c r="Z41" s="118"/>
      <c r="AA41" s="119"/>
      <c r="AB41" s="120"/>
      <c r="AC41" s="179">
        <v>314.74</v>
      </c>
      <c r="AD41" s="180">
        <f t="shared" si="662"/>
        <v>308.49483870967737</v>
      </c>
      <c r="AE41" s="183">
        <f t="shared" si="663"/>
        <v>9563.3399999999983</v>
      </c>
      <c r="AF41" s="179">
        <v>169100</v>
      </c>
      <c r="AG41" s="180">
        <f t="shared" si="664"/>
        <v>168744.5806451613</v>
      </c>
      <c r="AH41" s="183">
        <f t="shared" si="665"/>
        <v>5231082</v>
      </c>
      <c r="AI41" s="180">
        <f t="shared" si="666"/>
        <v>32247.370000000003</v>
      </c>
      <c r="AJ41" s="180">
        <f t="shared" si="667"/>
        <v>32179.591529032263</v>
      </c>
      <c r="AK41" s="180">
        <f t="shared" si="668"/>
        <v>997567.33740000008</v>
      </c>
      <c r="AL41" s="17"/>
      <c r="AM41" s="179">
        <v>180.59</v>
      </c>
      <c r="AN41" s="180">
        <f t="shared" si="669"/>
        <v>127.26380645161292</v>
      </c>
      <c r="AO41" s="183">
        <f t="shared" si="670"/>
        <v>3945.1780000000008</v>
      </c>
      <c r="AP41" s="179">
        <v>128133.67139784947</v>
      </c>
      <c r="AQ41" s="180">
        <f t="shared" si="671"/>
        <v>141002.2083246618</v>
      </c>
      <c r="AR41" s="183">
        <f t="shared" si="672"/>
        <v>4371068.4580645161</v>
      </c>
      <c r="AS41" s="17"/>
      <c r="AT41" s="177">
        <f>borrador!G39/6.289</f>
        <v>742.95118460804588</v>
      </c>
      <c r="AU41" s="177">
        <f t="shared" si="673"/>
        <v>747.7966649398079</v>
      </c>
      <c r="AV41" s="183">
        <f t="shared" si="674"/>
        <v>23181.696613134045</v>
      </c>
      <c r="AW41" s="117"/>
      <c r="AX41" s="183">
        <f>borrador!H39/6.289</f>
        <v>361.93989505485769</v>
      </c>
      <c r="AY41" s="183">
        <f t="shared" si="675"/>
        <v>361.52647479726505</v>
      </c>
      <c r="AZ41" s="183">
        <f t="shared" si="676"/>
        <v>11207.320718715217</v>
      </c>
      <c r="BA41" s="117"/>
      <c r="BB41" s="177">
        <f>borrador!E39/6.289</f>
        <v>10.675783113372557</v>
      </c>
      <c r="BC41" s="177">
        <f t="shared" si="677"/>
        <v>10.856898117039991</v>
      </c>
      <c r="BD41" s="182">
        <f t="shared" si="678"/>
        <v>336.56384162823974</v>
      </c>
      <c r="BE41" s="179">
        <f>borrador!F39*0.283*100</f>
        <v>224.61709999999999</v>
      </c>
      <c r="BF41" s="180">
        <f t="shared" si="679"/>
        <v>226.3799161290323</v>
      </c>
      <c r="BG41" s="184">
        <f t="shared" si="680"/>
        <v>7017.7774000000009</v>
      </c>
      <c r="BI41" s="199" t="s">
        <v>12</v>
      </c>
      <c r="BJ41" s="81"/>
      <c r="BK41" s="21">
        <v>10864.012692849999</v>
      </c>
      <c r="BL41" s="92">
        <f t="shared" si="455"/>
        <v>-10864.012692849999</v>
      </c>
      <c r="BM41" s="254"/>
      <c r="BN41" s="21">
        <v>3936.0062326610432</v>
      </c>
      <c r="BO41" s="82">
        <f t="shared" si="456"/>
        <v>-3936.0062326610432</v>
      </c>
      <c r="BP41" s="197"/>
      <c r="BQ41" s="254"/>
      <c r="BR41" s="21">
        <v>2589.4017939279993</v>
      </c>
      <c r="BS41" s="220">
        <f t="shared" si="457"/>
        <v>-2589.4017939279993</v>
      </c>
      <c r="BT41" s="5"/>
      <c r="BU41" s="15"/>
      <c r="BV41" s="214"/>
      <c r="BW41" s="107">
        <v>1164.8762045276405</v>
      </c>
      <c r="BX41" s="84">
        <f t="shared" si="458"/>
        <v>-1164.8762045276405</v>
      </c>
      <c r="BY41" s="207"/>
      <c r="BZ41" s="83"/>
      <c r="CA41" s="107">
        <v>15031.252261225651</v>
      </c>
      <c r="CB41" s="215">
        <f t="shared" si="459"/>
        <v>-15031.252261225651</v>
      </c>
      <c r="CN41" s="285">
        <f t="shared" si="27"/>
        <v>1681.19</v>
      </c>
      <c r="CO41" s="285">
        <f t="shared" si="28"/>
        <v>665.68100000000004</v>
      </c>
      <c r="CQ41" s="285">
        <f t="shared" si="29"/>
        <v>1104.8910796629036</v>
      </c>
    </row>
    <row r="42" spans="1:95" ht="15" customHeight="1" thickBot="1" x14ac:dyDescent="0.3">
      <c r="A42" s="23"/>
      <c r="B42" s="315"/>
      <c r="C42" s="316"/>
      <c r="D42" s="316"/>
      <c r="E42" s="316"/>
      <c r="F42" s="316"/>
      <c r="G42" s="316"/>
      <c r="H42" s="23"/>
      <c r="I42" s="350"/>
      <c r="J42" s="351"/>
      <c r="K42" s="351"/>
      <c r="L42" s="351"/>
      <c r="M42" s="351"/>
      <c r="N42" s="351"/>
      <c r="O42" s="350"/>
      <c r="P42" s="351"/>
      <c r="Q42" s="351"/>
      <c r="R42" s="351"/>
      <c r="S42" s="351"/>
      <c r="T42" s="351"/>
      <c r="U42" s="23"/>
      <c r="V42" s="321"/>
      <c r="W42" s="322"/>
      <c r="X42" s="322"/>
      <c r="Y42" s="23"/>
      <c r="Z42" s="23"/>
      <c r="AA42" s="23"/>
      <c r="AB42" s="23"/>
      <c r="AC42" s="315"/>
      <c r="AD42" s="323"/>
      <c r="AE42" s="323"/>
      <c r="AF42" s="323"/>
      <c r="AG42" s="323"/>
      <c r="AH42" s="323"/>
      <c r="AI42" s="323"/>
      <c r="AJ42" s="323"/>
      <c r="AK42" s="323"/>
      <c r="AL42" s="23"/>
      <c r="AM42" s="315"/>
      <c r="AN42" s="316"/>
      <c r="AO42" s="316"/>
      <c r="AP42" s="316"/>
      <c r="AQ42" s="316"/>
      <c r="AR42" s="316"/>
      <c r="AS42" s="23"/>
      <c r="AT42" s="321"/>
      <c r="AU42" s="322"/>
      <c r="AV42" s="322"/>
      <c r="AW42" s="23"/>
      <c r="AX42" s="321"/>
      <c r="AY42" s="322"/>
      <c r="AZ42" s="322"/>
      <c r="BA42" s="23"/>
      <c r="BB42" s="315"/>
      <c r="BC42" s="316"/>
      <c r="BD42" s="316"/>
      <c r="BE42" s="316"/>
      <c r="BF42" s="316"/>
      <c r="BG42" s="316"/>
      <c r="BI42" s="85"/>
      <c r="BJ42" s="86"/>
      <c r="BK42" s="93">
        <f>SUM(BK30:BK41)</f>
        <v>115871.45145022693</v>
      </c>
      <c r="BL42" s="86"/>
      <c r="BM42" s="86"/>
      <c r="BN42" s="93">
        <f>SUM(BN30:BN41)</f>
        <v>49655.301212727943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16"/>
      <c r="C43" s="316"/>
      <c r="D43" s="316"/>
      <c r="E43" s="316"/>
      <c r="F43" s="316"/>
      <c r="G43" s="316"/>
      <c r="H43" s="23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23"/>
      <c r="V43" s="322"/>
      <c r="W43" s="322"/>
      <c r="X43" s="322"/>
      <c r="Y43" s="23"/>
      <c r="Z43" s="23"/>
      <c r="AA43" s="23"/>
      <c r="AB43" s="23"/>
      <c r="AC43" s="323"/>
      <c r="AD43" s="323"/>
      <c r="AE43" s="323"/>
      <c r="AF43" s="323"/>
      <c r="AG43" s="323"/>
      <c r="AH43" s="323"/>
      <c r="AI43" s="323"/>
      <c r="AJ43" s="323"/>
      <c r="AK43" s="323"/>
      <c r="AL43" s="23"/>
      <c r="AM43" s="316"/>
      <c r="AN43" s="316"/>
      <c r="AO43" s="316"/>
      <c r="AP43" s="316"/>
      <c r="AQ43" s="316"/>
      <c r="AR43" s="316"/>
      <c r="AS43" s="23"/>
      <c r="AT43" s="322"/>
      <c r="AU43" s="322"/>
      <c r="AV43" s="322"/>
      <c r="AW43" s="23"/>
      <c r="AX43" s="322"/>
      <c r="AY43" s="322"/>
      <c r="AZ43" s="322"/>
      <c r="BA43" s="23"/>
      <c r="BB43" s="316"/>
      <c r="BC43" s="316"/>
      <c r="BD43" s="316"/>
      <c r="BE43" s="316"/>
      <c r="BF43" s="316"/>
      <c r="BG43" s="316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16"/>
      <c r="C44" s="316"/>
      <c r="D44" s="316"/>
      <c r="E44" s="316"/>
      <c r="F44" s="316"/>
      <c r="G44" s="316"/>
      <c r="H44" s="23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23"/>
      <c r="V44" s="322"/>
      <c r="W44" s="322"/>
      <c r="X44" s="322"/>
      <c r="Y44" s="23"/>
      <c r="Z44" s="23"/>
      <c r="AA44" s="23"/>
      <c r="AB44" s="23"/>
      <c r="AC44" s="323"/>
      <c r="AD44" s="323"/>
      <c r="AE44" s="323"/>
      <c r="AF44" s="323"/>
      <c r="AG44" s="323"/>
      <c r="AH44" s="323"/>
      <c r="AI44" s="323"/>
      <c r="AJ44" s="323"/>
      <c r="AK44" s="323"/>
      <c r="AL44" s="23"/>
      <c r="AM44" s="316"/>
      <c r="AN44" s="316"/>
      <c r="AO44" s="316"/>
      <c r="AP44" s="316"/>
      <c r="AQ44" s="316"/>
      <c r="AR44" s="316"/>
      <c r="AS44" s="23"/>
      <c r="AT44" s="322"/>
      <c r="AU44" s="322"/>
      <c r="AV44" s="322"/>
      <c r="AW44" s="23"/>
      <c r="AX44" s="322"/>
      <c r="AY44" s="322"/>
      <c r="AZ44" s="322"/>
      <c r="BA44" s="23"/>
      <c r="BB44" s="316"/>
      <c r="BC44" s="316"/>
      <c r="BD44" s="316"/>
      <c r="BE44" s="316"/>
      <c r="BF44" s="316"/>
      <c r="BG44" s="316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16"/>
      <c r="J45" s="316"/>
      <c r="K45" s="316"/>
      <c r="L45" s="316"/>
      <c r="M45" s="316"/>
      <c r="N45" s="316"/>
      <c r="O45" s="316"/>
      <c r="P45" s="316"/>
      <c r="Q45" s="316"/>
      <c r="R45" s="316"/>
      <c r="S45" s="316"/>
      <c r="T45" s="316"/>
      <c r="U45" s="23"/>
      <c r="V45" s="322"/>
      <c r="W45" s="322"/>
      <c r="X45" s="322"/>
      <c r="Y45" s="23"/>
      <c r="Z45" s="23"/>
      <c r="AA45" s="23"/>
      <c r="AB45" s="23"/>
      <c r="AC45" s="324"/>
      <c r="AD45" s="325"/>
      <c r="AE45" s="325"/>
      <c r="AF45" s="325"/>
      <c r="AG45" s="325"/>
      <c r="AH45" s="325"/>
      <c r="AI45" s="325"/>
      <c r="AJ45" s="325"/>
      <c r="AK45" s="325"/>
      <c r="AL45" s="23"/>
      <c r="AM45" s="23"/>
      <c r="AN45" s="23"/>
      <c r="AO45" s="23"/>
      <c r="AP45" s="23"/>
      <c r="AQ45" s="23"/>
      <c r="AR45" s="23"/>
      <c r="AS45" s="23"/>
      <c r="AT45" s="322"/>
      <c r="AU45" s="322"/>
      <c r="AV45" s="322"/>
      <c r="AW45" s="23"/>
      <c r="AX45" s="322"/>
      <c r="AY45" s="322"/>
      <c r="AZ45" s="32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325"/>
      <c r="AD46" s="325"/>
      <c r="AE46" s="325"/>
      <c r="AF46" s="325"/>
      <c r="AG46" s="325"/>
      <c r="AH46" s="325"/>
      <c r="AI46" s="325"/>
      <c r="AJ46" s="325"/>
      <c r="AK46" s="32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325"/>
      <c r="AD47" s="325"/>
      <c r="AE47" s="325"/>
      <c r="AF47" s="325"/>
      <c r="AG47" s="325"/>
      <c r="AH47" s="325"/>
      <c r="AI47" s="325"/>
      <c r="AJ47" s="325"/>
      <c r="AK47" s="32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64" t="s">
        <v>118</v>
      </c>
      <c r="BJ47" s="365"/>
      <c r="BK47" s="365"/>
      <c r="BL47" s="365"/>
      <c r="BM47" s="365"/>
      <c r="BN47" s="365"/>
      <c r="BO47" s="365"/>
      <c r="BP47" s="365"/>
      <c r="BQ47" s="365"/>
      <c r="BR47" s="365"/>
      <c r="BS47" s="365"/>
      <c r="BT47" s="36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8"/>
      <c r="BK49" s="359"/>
      <c r="BL49" s="359"/>
      <c r="BM49" s="359"/>
      <c r="BN49" s="359"/>
      <c r="BO49" s="360"/>
      <c r="BP49" s="60"/>
      <c r="BQ49" s="367"/>
      <c r="BR49" s="367"/>
      <c r="BS49" s="367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61" t="s">
        <v>52</v>
      </c>
      <c r="BK50" s="362"/>
      <c r="BL50" s="362"/>
      <c r="BM50" s="362"/>
      <c r="BN50" s="362"/>
      <c r="BO50" s="363"/>
      <c r="BP50" s="60"/>
      <c r="BQ50" s="368"/>
      <c r="BR50" s="368"/>
      <c r="BS50" s="368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4118.7540861799371</v>
      </c>
      <c r="BL54" s="92">
        <f t="shared" ref="BL54:BL65" si="682">BJ54-BK54</f>
        <v>-99.69408617993804</v>
      </c>
      <c r="BM54" s="253">
        <v>3323.3180000000002</v>
      </c>
      <c r="BN54" s="21">
        <v>3388.7469409552659</v>
      </c>
      <c r="BO54" s="220">
        <f t="shared" ref="BO54:BO65" si="683">BM54-BN54</f>
        <v>-65.428940955265716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3642.3617467078689</v>
      </c>
      <c r="BL55" s="92">
        <f t="shared" si="682"/>
        <v>-74.221746707868533</v>
      </c>
      <c r="BM55" s="253">
        <v>2996.2914576344101</v>
      </c>
      <c r="BN55" s="21">
        <v>3117.7641288547811</v>
      </c>
      <c r="BO55" s="220">
        <f t="shared" si="683"/>
        <v>-121.47267122037101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3939.5674875513178</v>
      </c>
      <c r="BL56" s="92">
        <f t="shared" si="682"/>
        <v>18.432512448682246</v>
      </c>
      <c r="BM56" s="253">
        <v>3369.9969999999998</v>
      </c>
      <c r="BN56" s="21">
        <v>3501.0160308794229</v>
      </c>
      <c r="BO56" s="220">
        <f t="shared" si="683"/>
        <v>-131.0190308794231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3766.473485224024</v>
      </c>
      <c r="BL57" s="92">
        <f t="shared" si="682"/>
        <v>-79.483485224024207</v>
      </c>
      <c r="BM57" s="254">
        <v>3411.3465376344102</v>
      </c>
      <c r="BN57" s="21">
        <v>3294.3050677153319</v>
      </c>
      <c r="BO57" s="220">
        <f t="shared" si="683"/>
        <v>117.04146991907828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3894.0967169469891</v>
      </c>
      <c r="BL58" s="92">
        <f t="shared" si="682"/>
        <v>175.34328305301051</v>
      </c>
      <c r="BM58" s="254">
        <v>4970.3708010752698</v>
      </c>
      <c r="BN58" s="21">
        <v>3312.054112539744</v>
      </c>
      <c r="BO58" s="220">
        <f t="shared" si="683"/>
        <v>1658.3166885355258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3726.1142261563446</v>
      </c>
      <c r="BL59" s="92">
        <f t="shared" si="682"/>
        <v>-85.394226156343848</v>
      </c>
      <c r="BM59" s="270">
        <v>4421.1381332258097</v>
      </c>
      <c r="BN59" s="21">
        <v>3117.2717952511689</v>
      </c>
      <c r="BO59" s="220">
        <f t="shared" si="683"/>
        <v>1303.8663379746408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3765.6358256920125</v>
      </c>
      <c r="BL60" s="92">
        <f t="shared" si="682"/>
        <v>65.144174307987669</v>
      </c>
      <c r="BM60" s="254">
        <v>4697.0290000000005</v>
      </c>
      <c r="BN60" s="21">
        <v>3134.7603421422405</v>
      </c>
      <c r="BO60" s="220">
        <f t="shared" si="683"/>
        <v>1562.26865785776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3680.5665135097565</v>
      </c>
      <c r="BL61" s="92">
        <f t="shared" si="682"/>
        <v>-177.95651350975731</v>
      </c>
      <c r="BM61" s="254">
        <v>4532.442</v>
      </c>
      <c r="BN61" s="21">
        <v>3050.0730730978589</v>
      </c>
      <c r="BO61" s="220">
        <f t="shared" si="683"/>
        <v>1482.3689269021411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>
        <v>3217.1599999999994</v>
      </c>
      <c r="BK62" s="21">
        <v>4368.0313617794427</v>
      </c>
      <c r="BL62" s="92">
        <f t="shared" si="682"/>
        <v>-1150.8713617794433</v>
      </c>
      <c r="BM62" s="254">
        <v>4336.5099211828001</v>
      </c>
      <c r="BN62" s="21">
        <v>2870.310444033606</v>
      </c>
      <c r="BO62" s="220">
        <f t="shared" si="683"/>
        <v>1466.1994771491941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>
        <v>3945.1780000000008</v>
      </c>
      <c r="BK63" s="21">
        <v>5888.3554945873857</v>
      </c>
      <c r="BL63" s="92">
        <f t="shared" si="682"/>
        <v>-1943.1774945873849</v>
      </c>
      <c r="BM63" s="254">
        <v>4371.0684580645202</v>
      </c>
      <c r="BN63" s="21">
        <v>2887.2224227667548</v>
      </c>
      <c r="BO63" s="220">
        <f t="shared" si="683"/>
        <v>1483.8460352977654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6036.2766852884833</v>
      </c>
      <c r="BL64" s="92">
        <f t="shared" si="682"/>
        <v>-6036.2766852884833</v>
      </c>
      <c r="BM64" s="254"/>
      <c r="BN64" s="21">
        <v>2719.5632108768796</v>
      </c>
      <c r="BO64" s="220">
        <f t="shared" si="683"/>
        <v>-2719.5632108768796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5948.8413541025557</v>
      </c>
      <c r="BL65" s="92">
        <f t="shared" si="682"/>
        <v>-5948.8413541025557</v>
      </c>
      <c r="BM65" s="254"/>
      <c r="BN65" s="21">
        <v>2736.437698293495</v>
      </c>
      <c r="BO65" s="220">
        <f t="shared" si="683"/>
        <v>-2736.437698293495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52775.074983726117</v>
      </c>
      <c r="BL66" s="86"/>
      <c r="BM66" s="86"/>
      <c r="BN66" s="91">
        <f>SUM(BN54:BN65)</f>
        <v>37129.525267406541</v>
      </c>
      <c r="BO66" s="221"/>
      <c r="BP66" s="86"/>
      <c r="BQ66" s="100"/>
      <c r="BR66" s="101"/>
      <c r="BS66" s="100"/>
      <c r="BT66" s="88"/>
    </row>
  </sheetData>
  <mergeCells count="92">
    <mergeCell ref="AX5:AZ5"/>
    <mergeCell ref="Z5:AB5"/>
    <mergeCell ref="AX4:AZ4"/>
    <mergeCell ref="Z4:AB4"/>
    <mergeCell ref="BB5:BG5"/>
    <mergeCell ref="AT5:AV5"/>
    <mergeCell ref="AC5:AK5"/>
    <mergeCell ref="AT4:AV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I42:N45"/>
    <mergeCell ref="I4:T4"/>
    <mergeCell ref="I5:T5"/>
    <mergeCell ref="I6:T6"/>
    <mergeCell ref="I7:T7"/>
    <mergeCell ref="O8:T8"/>
    <mergeCell ref="O42:T45"/>
    <mergeCell ref="I8:N8"/>
    <mergeCell ref="AT7:AV7"/>
    <mergeCell ref="B5:G5"/>
    <mergeCell ref="AM6:AR6"/>
    <mergeCell ref="AC6:AK6"/>
    <mergeCell ref="AT6:AV6"/>
    <mergeCell ref="B6:G6"/>
    <mergeCell ref="V6:X6"/>
    <mergeCell ref="Z6:AB6"/>
    <mergeCell ref="A4:G4"/>
    <mergeCell ref="AM4:AR4"/>
    <mergeCell ref="AM5:AR5"/>
    <mergeCell ref="AC4:AK4"/>
    <mergeCell ref="V4:X4"/>
    <mergeCell ref="V5:X5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Octubre 2021</v>
      </c>
      <c r="E1" s="239"/>
      <c r="F1" s="239"/>
      <c r="G1" s="429" t="s">
        <v>88</v>
      </c>
      <c r="H1" s="430"/>
      <c r="I1" s="430"/>
      <c r="J1" s="430"/>
      <c r="K1" s="430"/>
      <c r="L1" s="18" t="s">
        <v>54</v>
      </c>
      <c r="N1" s="165"/>
      <c r="O1" s="166"/>
      <c r="P1" s="166"/>
      <c r="Q1" s="167" t="str">
        <f>D1</f>
        <v>Octubre 2021</v>
      </c>
      <c r="R1" s="166"/>
      <c r="S1" s="431" t="s">
        <v>89</v>
      </c>
      <c r="T1" s="432"/>
      <c r="U1" s="432"/>
      <c r="V1" s="432"/>
      <c r="W1" s="432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595.30999999999995</v>
      </c>
      <c r="C3" s="126" t="s">
        <v>65</v>
      </c>
      <c r="D3" s="126">
        <f>Prodiarias!V11</f>
        <v>159.80000000000001</v>
      </c>
      <c r="E3" s="126">
        <f>Prodiarias!AC11</f>
        <v>304.39</v>
      </c>
      <c r="F3" s="126">
        <f>Prodiarias!AM11</f>
        <v>135.19</v>
      </c>
      <c r="G3" s="126">
        <f>Prodiarias!AT11</f>
        <v>775.78311337255525</v>
      </c>
      <c r="H3" s="126">
        <f>Prodiarias!AX11</f>
        <v>365.13118142789</v>
      </c>
      <c r="I3" s="126">
        <f>Prodiarias!BB11</f>
        <v>10.096994752742885</v>
      </c>
      <c r="J3" s="126">
        <f>SUM(B3:I3)</f>
        <v>2345.7012895531884</v>
      </c>
      <c r="K3" s="242">
        <f>J3*6.28</f>
        <v>14731.004098394023</v>
      </c>
      <c r="N3" s="125">
        <v>1</v>
      </c>
      <c r="O3" s="126">
        <f>B3*0.8</f>
        <v>476.24799999999999</v>
      </c>
      <c r="P3" s="126" t="s">
        <v>65</v>
      </c>
      <c r="Q3" s="126">
        <f t="shared" ref="Q3:Q33" si="0">D3</f>
        <v>159.80000000000001</v>
      </c>
      <c r="R3" s="126">
        <f t="shared" ref="R3:R33" si="1">E3*0.8</f>
        <v>243.512</v>
      </c>
      <c r="S3" s="126">
        <f t="shared" ref="S3:S33" si="2">F3*0.8</f>
        <v>108.152</v>
      </c>
      <c r="T3" s="126">
        <f t="shared" ref="T3:T33" si="3">G3</f>
        <v>775.78311337255525</v>
      </c>
      <c r="U3" s="126">
        <f t="shared" ref="U3:U33" si="4">H3</f>
        <v>365.13118142789</v>
      </c>
      <c r="V3" s="127">
        <f t="shared" ref="V3:V33" si="5">I3*0.35</f>
        <v>3.5339481634600096</v>
      </c>
      <c r="W3" s="128">
        <f t="shared" ref="W3:W33" si="6">SUM(O3:V3)</f>
        <v>2132.1602429639056</v>
      </c>
      <c r="X3" s="138">
        <f>W3*6.28</f>
        <v>13389.966325813328</v>
      </c>
    </row>
    <row r="4" spans="1:24" ht="14.15" customHeight="1" x14ac:dyDescent="0.2">
      <c r="A4" s="135">
        <v>2</v>
      </c>
      <c r="B4" s="126">
        <f>Prodiarias!B12</f>
        <v>601.09</v>
      </c>
      <c r="C4" s="126" t="s">
        <v>65</v>
      </c>
      <c r="D4" s="126">
        <f>Prodiarias!V12</f>
        <v>160.5</v>
      </c>
      <c r="E4" s="126">
        <f>Prodiarias!AC12</f>
        <v>306.95999999999998</v>
      </c>
      <c r="F4" s="126">
        <f>Prodiarias!AM12</f>
        <v>130.99</v>
      </c>
      <c r="G4" s="126">
        <f>Prodiarias!AT12</f>
        <v>763.16425504849758</v>
      </c>
      <c r="H4" s="126">
        <f>Prodiarias!AX12</f>
        <v>365.28859914135796</v>
      </c>
      <c r="I4" s="126">
        <f>Prodiarias!BB12</f>
        <v>9.8902846239465738</v>
      </c>
      <c r="J4" s="126">
        <f t="shared" ref="J4" si="7">SUM(B4:I4)</f>
        <v>2337.8831388138019</v>
      </c>
      <c r="K4" s="242">
        <f t="shared" ref="K4" si="8">J4*6.28</f>
        <v>14681.906111750677</v>
      </c>
      <c r="N4" s="125">
        <v>2</v>
      </c>
      <c r="O4" s="126">
        <f t="shared" ref="O4:O32" si="9">B4*0.8</f>
        <v>480.87200000000007</v>
      </c>
      <c r="P4" s="126" t="s">
        <v>65</v>
      </c>
      <c r="Q4" s="126">
        <f t="shared" si="0"/>
        <v>160.5</v>
      </c>
      <c r="R4" s="126">
        <f t="shared" si="1"/>
        <v>245.56799999999998</v>
      </c>
      <c r="S4" s="126">
        <f t="shared" si="2"/>
        <v>104.79200000000002</v>
      </c>
      <c r="T4" s="126">
        <f t="shared" si="3"/>
        <v>763.16425504849758</v>
      </c>
      <c r="U4" s="126">
        <f t="shared" si="4"/>
        <v>365.28859914135796</v>
      </c>
      <c r="V4" s="127">
        <f t="shared" si="5"/>
        <v>3.4615996183813005</v>
      </c>
      <c r="W4" s="128">
        <f t="shared" si="6"/>
        <v>2123.6464538082364</v>
      </c>
      <c r="X4" s="138">
        <f t="shared" ref="X4:X32" si="10">W4*6.28</f>
        <v>13336.499729915726</v>
      </c>
    </row>
    <row r="5" spans="1:24" ht="14.15" customHeight="1" x14ac:dyDescent="0.2">
      <c r="A5" s="135">
        <v>3</v>
      </c>
      <c r="B5" s="126">
        <f>Prodiarias!B13</f>
        <v>584.27</v>
      </c>
      <c r="C5" s="126" t="s">
        <v>65</v>
      </c>
      <c r="D5" s="126">
        <f>Prodiarias!V13</f>
        <v>165.9</v>
      </c>
      <c r="E5" s="126">
        <f>Prodiarias!AC13</f>
        <v>304.14</v>
      </c>
      <c r="F5" s="126">
        <f>Prodiarias!AM13</f>
        <v>124.97</v>
      </c>
      <c r="G5" s="126">
        <f>Prodiarias!AT13</f>
        <v>772.72539354428375</v>
      </c>
      <c r="H5" s="126">
        <f>Prodiarias!AX13</f>
        <v>354.66528859914132</v>
      </c>
      <c r="I5" s="126">
        <f>Prodiarias!BB13</f>
        <v>9.6040705994593729</v>
      </c>
      <c r="J5" s="126">
        <f t="shared" ref="J5:J33" si="11">SUM(B5:I5)</f>
        <v>2316.2747527428842</v>
      </c>
      <c r="K5" s="242">
        <f t="shared" ref="K5:K33" si="12">J5*6.28</f>
        <v>14546.205447225313</v>
      </c>
      <c r="N5" s="125">
        <v>3</v>
      </c>
      <c r="O5" s="126">
        <f t="shared" si="9"/>
        <v>467.416</v>
      </c>
      <c r="P5" s="126" t="s">
        <v>65</v>
      </c>
      <c r="Q5" s="126">
        <f t="shared" si="0"/>
        <v>165.9</v>
      </c>
      <c r="R5" s="126">
        <f t="shared" si="1"/>
        <v>243.31200000000001</v>
      </c>
      <c r="S5" s="126">
        <f t="shared" si="2"/>
        <v>99.975999999999999</v>
      </c>
      <c r="T5" s="126">
        <f t="shared" si="3"/>
        <v>772.72539354428375</v>
      </c>
      <c r="U5" s="126">
        <f t="shared" si="4"/>
        <v>354.66528859914132</v>
      </c>
      <c r="V5" s="127">
        <f t="shared" si="5"/>
        <v>3.3614247098107803</v>
      </c>
      <c r="W5" s="128">
        <f t="shared" si="6"/>
        <v>2107.3561068532358</v>
      </c>
      <c r="X5" s="138">
        <f t="shared" si="10"/>
        <v>13234.196351038321</v>
      </c>
    </row>
    <row r="6" spans="1:24" ht="14.15" customHeight="1" x14ac:dyDescent="0.2">
      <c r="A6" s="135">
        <v>4</v>
      </c>
      <c r="B6" s="126">
        <f>Prodiarias!B14</f>
        <v>612.24</v>
      </c>
      <c r="C6" s="126" t="s">
        <v>65</v>
      </c>
      <c r="D6" s="126">
        <f>Prodiarias!V14</f>
        <v>167.3</v>
      </c>
      <c r="E6" s="126">
        <f>Prodiarias!AC14</f>
        <v>306.54000000000002</v>
      </c>
      <c r="F6" s="126">
        <f>Prodiarias!AM14</f>
        <v>128.58000000000001</v>
      </c>
      <c r="G6" s="126">
        <f>Prodiarias!AT14</f>
        <v>771.60279853712825</v>
      </c>
      <c r="H6" s="126">
        <f>Prodiarias!AX14</f>
        <v>364.82111623469552</v>
      </c>
      <c r="I6" s="126">
        <f>Prodiarias!BB14</f>
        <v>10.058832882811258</v>
      </c>
      <c r="J6" s="126">
        <f t="shared" si="11"/>
        <v>2361.1427476546351</v>
      </c>
      <c r="K6" s="242">
        <f t="shared" si="12"/>
        <v>14827.976455271109</v>
      </c>
      <c r="N6" s="125">
        <v>4</v>
      </c>
      <c r="O6" s="126">
        <f t="shared" si="9"/>
        <v>489.79200000000003</v>
      </c>
      <c r="P6" s="126" t="s">
        <v>65</v>
      </c>
      <c r="Q6" s="126">
        <f t="shared" si="0"/>
        <v>167.3</v>
      </c>
      <c r="R6" s="126">
        <f t="shared" si="1"/>
        <v>245.23200000000003</v>
      </c>
      <c r="S6" s="126">
        <f t="shared" si="2"/>
        <v>102.86400000000002</v>
      </c>
      <c r="T6" s="126">
        <f t="shared" si="3"/>
        <v>771.60279853712825</v>
      </c>
      <c r="U6" s="126">
        <f t="shared" si="4"/>
        <v>364.82111623469552</v>
      </c>
      <c r="V6" s="127">
        <f t="shared" si="5"/>
        <v>3.5205915089839399</v>
      </c>
      <c r="W6" s="128">
        <f t="shared" si="6"/>
        <v>2145.1325062808082</v>
      </c>
      <c r="X6" s="138">
        <f t="shared" si="10"/>
        <v>13471.432139443476</v>
      </c>
    </row>
    <row r="7" spans="1:24" ht="14.15" customHeight="1" x14ac:dyDescent="0.2">
      <c r="A7" s="135">
        <v>5</v>
      </c>
      <c r="B7" s="126">
        <f>Prodiarias!B15</f>
        <v>654.21</v>
      </c>
      <c r="C7" s="126" t="s">
        <v>65</v>
      </c>
      <c r="D7" s="126">
        <f>Prodiarias!V15</f>
        <v>168</v>
      </c>
      <c r="E7" s="126">
        <f>Prodiarias!AC15</f>
        <v>307.01</v>
      </c>
      <c r="F7" s="126">
        <f>Prodiarias!AM15</f>
        <v>127.69</v>
      </c>
      <c r="G7" s="126">
        <f>Prodiarias!AT15</f>
        <v>768.12688821752272</v>
      </c>
      <c r="H7" s="126">
        <f>Prodiarias!AX15</f>
        <v>364.65574813165847</v>
      </c>
      <c r="I7" s="126">
        <f>Prodiarias!BB15</f>
        <v>9.9888694546032752</v>
      </c>
      <c r="J7" s="126">
        <f t="shared" si="11"/>
        <v>2399.6815058037846</v>
      </c>
      <c r="K7" s="242">
        <f t="shared" si="12"/>
        <v>15069.999856447768</v>
      </c>
      <c r="N7" s="125">
        <v>5</v>
      </c>
      <c r="O7" s="126">
        <f t="shared" si="9"/>
        <v>523.36800000000005</v>
      </c>
      <c r="P7" s="126" t="s">
        <v>65</v>
      </c>
      <c r="Q7" s="126">
        <f t="shared" si="0"/>
        <v>168</v>
      </c>
      <c r="R7" s="126">
        <f t="shared" si="1"/>
        <v>245.608</v>
      </c>
      <c r="S7" s="126">
        <f t="shared" si="2"/>
        <v>102.152</v>
      </c>
      <c r="T7" s="126">
        <f t="shared" si="3"/>
        <v>768.12688821752272</v>
      </c>
      <c r="U7" s="126">
        <f t="shared" si="4"/>
        <v>364.65574813165847</v>
      </c>
      <c r="V7" s="127">
        <f t="shared" si="5"/>
        <v>3.4961043091111463</v>
      </c>
      <c r="W7" s="128">
        <f t="shared" si="6"/>
        <v>2175.4067406582926</v>
      </c>
      <c r="X7" s="138">
        <f t="shared" si="10"/>
        <v>13661.554331334079</v>
      </c>
    </row>
    <row r="8" spans="1:24" ht="14.15" customHeight="1" x14ac:dyDescent="0.2">
      <c r="A8" s="135">
        <v>6</v>
      </c>
      <c r="B8" s="126">
        <f>Prodiarias!B16</f>
        <v>580.91</v>
      </c>
      <c r="C8" s="126" t="s">
        <v>65</v>
      </c>
      <c r="D8" s="126">
        <f>Prodiarias!V16</f>
        <v>169.565</v>
      </c>
      <c r="E8" s="126">
        <f>Prodiarias!AC16</f>
        <v>301.77</v>
      </c>
      <c r="F8" s="126">
        <f>Prodiarias!AM16</f>
        <v>127.068</v>
      </c>
      <c r="G8" s="126">
        <f>Prodiarias!AT16</f>
        <v>768.92351725234539</v>
      </c>
      <c r="H8" s="126">
        <f>Prodiarias!AX16</f>
        <v>364.33773254889496</v>
      </c>
      <c r="I8" s="126">
        <f>Prodiarias!BB16</f>
        <v>9.9220861822229285</v>
      </c>
      <c r="J8" s="126">
        <f t="shared" si="11"/>
        <v>2322.4963359834628</v>
      </c>
      <c r="K8" s="242">
        <f t="shared" si="12"/>
        <v>14585.276989976148</v>
      </c>
      <c r="N8" s="125">
        <v>6</v>
      </c>
      <c r="O8" s="126">
        <f t="shared" si="9"/>
        <v>464.72800000000001</v>
      </c>
      <c r="P8" s="126" t="s">
        <v>65</v>
      </c>
      <c r="Q8" s="126">
        <f t="shared" si="0"/>
        <v>169.565</v>
      </c>
      <c r="R8" s="126">
        <f t="shared" si="1"/>
        <v>241.416</v>
      </c>
      <c r="S8" s="126">
        <f t="shared" si="2"/>
        <v>101.65440000000001</v>
      </c>
      <c r="T8" s="126">
        <f t="shared" si="3"/>
        <v>768.92351725234539</v>
      </c>
      <c r="U8" s="126">
        <f t="shared" si="4"/>
        <v>364.33773254889496</v>
      </c>
      <c r="V8" s="127">
        <f t="shared" si="5"/>
        <v>3.4727301637780248</v>
      </c>
      <c r="W8" s="128">
        <f t="shared" si="6"/>
        <v>2114.0973799650187</v>
      </c>
      <c r="X8" s="138">
        <f t="shared" si="10"/>
        <v>13276.531546180318</v>
      </c>
    </row>
    <row r="9" spans="1:24" ht="14.15" customHeight="1" x14ac:dyDescent="0.2">
      <c r="A9" s="135">
        <v>7</v>
      </c>
      <c r="B9" s="126">
        <f>Prodiarias!B17</f>
        <v>602.65</v>
      </c>
      <c r="C9" s="126" t="s">
        <v>65</v>
      </c>
      <c r="D9" s="126">
        <f>Prodiarias!V17</f>
        <v>168.7</v>
      </c>
      <c r="E9" s="126">
        <f>Prodiarias!AC17</f>
        <v>302.27999999999997</v>
      </c>
      <c r="F9" s="126">
        <f>Prodiarias!AM17</f>
        <v>124.64</v>
      </c>
      <c r="G9" s="126">
        <f>Prodiarias!AT17</f>
        <v>762.02257910637616</v>
      </c>
      <c r="H9" s="126">
        <f>Prodiarias!AX17</f>
        <v>364.50787088567341</v>
      </c>
      <c r="I9" s="126">
        <f>Prodiarias!BB17</f>
        <v>10.235331531245032</v>
      </c>
      <c r="J9" s="126">
        <f t="shared" si="11"/>
        <v>2335.0357815232946</v>
      </c>
      <c r="K9" s="242">
        <f t="shared" si="12"/>
        <v>14664.024707966291</v>
      </c>
      <c r="N9" s="125">
        <v>7</v>
      </c>
      <c r="O9" s="126">
        <f t="shared" si="9"/>
        <v>482.12</v>
      </c>
      <c r="P9" s="126" t="s">
        <v>65</v>
      </c>
      <c r="Q9" s="126">
        <f t="shared" si="0"/>
        <v>168.7</v>
      </c>
      <c r="R9" s="126">
        <f t="shared" si="1"/>
        <v>241.82399999999998</v>
      </c>
      <c r="S9" s="126">
        <f t="shared" si="2"/>
        <v>99.712000000000003</v>
      </c>
      <c r="T9" s="126">
        <f t="shared" si="3"/>
        <v>762.02257910637616</v>
      </c>
      <c r="U9" s="126">
        <f t="shared" si="4"/>
        <v>364.50787088567341</v>
      </c>
      <c r="V9" s="127">
        <f t="shared" si="5"/>
        <v>3.582366035935761</v>
      </c>
      <c r="W9" s="128">
        <f t="shared" si="6"/>
        <v>2122.4688160279852</v>
      </c>
      <c r="X9" s="138">
        <f t="shared" si="10"/>
        <v>13329.104164655748</v>
      </c>
    </row>
    <row r="10" spans="1:24" ht="14.15" customHeight="1" x14ac:dyDescent="0.2">
      <c r="A10" s="135">
        <v>8</v>
      </c>
      <c r="B10" s="126">
        <f>Prodiarias!B18</f>
        <v>615.42999999999995</v>
      </c>
      <c r="C10" s="126" t="s">
        <v>65</v>
      </c>
      <c r="D10" s="126">
        <f>Prodiarias!V18</f>
        <v>168.3</v>
      </c>
      <c r="E10" s="126">
        <f>Prodiarias!AC18</f>
        <v>290.24</v>
      </c>
      <c r="F10" s="126">
        <f>Prodiarias!AM18</f>
        <v>128.31</v>
      </c>
      <c r="G10" s="126">
        <f>Prodiarias!AT18</f>
        <v>760.57878836062969</v>
      </c>
      <c r="H10" s="126">
        <f>Prodiarias!AX18</f>
        <v>364.19780569247894</v>
      </c>
      <c r="I10" s="126">
        <f>Prodiarias!BB18</f>
        <v>11.70297344569884</v>
      </c>
      <c r="J10" s="126">
        <f t="shared" si="11"/>
        <v>2338.7595674988074</v>
      </c>
      <c r="K10" s="242">
        <f t="shared" si="12"/>
        <v>14687.410083892511</v>
      </c>
      <c r="N10" s="125">
        <v>8</v>
      </c>
      <c r="O10" s="126">
        <f t="shared" si="9"/>
        <v>492.34399999999999</v>
      </c>
      <c r="P10" s="126" t="s">
        <v>65</v>
      </c>
      <c r="Q10" s="126">
        <f t="shared" si="0"/>
        <v>168.3</v>
      </c>
      <c r="R10" s="126">
        <f t="shared" si="1"/>
        <v>232.19200000000001</v>
      </c>
      <c r="S10" s="126">
        <f t="shared" si="2"/>
        <v>102.64800000000001</v>
      </c>
      <c r="T10" s="126">
        <f t="shared" si="3"/>
        <v>760.57878836062969</v>
      </c>
      <c r="U10" s="126">
        <f t="shared" si="4"/>
        <v>364.19780569247894</v>
      </c>
      <c r="V10" s="127">
        <f t="shared" si="5"/>
        <v>4.0960407059945938</v>
      </c>
      <c r="W10" s="128">
        <f t="shared" si="6"/>
        <v>2124.3566347591036</v>
      </c>
      <c r="X10" s="138">
        <f t="shared" si="10"/>
        <v>13340.959666287172</v>
      </c>
    </row>
    <row r="11" spans="1:24" ht="14.15" customHeight="1" x14ac:dyDescent="0.2">
      <c r="A11" s="135">
        <v>9</v>
      </c>
      <c r="B11" s="126">
        <f>Prodiarias!B19</f>
        <v>619.36</v>
      </c>
      <c r="C11" s="126" t="s">
        <v>65</v>
      </c>
      <c r="D11" s="126">
        <f>Prodiarias!V19</f>
        <v>170.1</v>
      </c>
      <c r="E11" s="126">
        <f>Prodiarias!AC19</f>
        <v>300.2</v>
      </c>
      <c r="F11" s="126">
        <f>Prodiarias!AM19</f>
        <v>120.79</v>
      </c>
      <c r="G11" s="126">
        <f>Prodiarias!AT19</f>
        <v>754.90539036412792</v>
      </c>
      <c r="H11" s="126">
        <f>Prodiarias!AX19</f>
        <v>364.49833041819051</v>
      </c>
      <c r="I11" s="126">
        <f>Prodiarias!BB19</f>
        <v>11.337255525520751</v>
      </c>
      <c r="J11" s="126">
        <f t="shared" si="11"/>
        <v>2341.1909763078393</v>
      </c>
      <c r="K11" s="242">
        <f t="shared" si="12"/>
        <v>14702.67933121323</v>
      </c>
      <c r="N11" s="125">
        <v>9</v>
      </c>
      <c r="O11" s="126">
        <f t="shared" si="9"/>
        <v>495.48800000000006</v>
      </c>
      <c r="P11" s="126" t="s">
        <v>65</v>
      </c>
      <c r="Q11" s="126">
        <f t="shared" si="0"/>
        <v>170.1</v>
      </c>
      <c r="R11" s="126">
        <f t="shared" si="1"/>
        <v>240.16</v>
      </c>
      <c r="S11" s="126">
        <f t="shared" si="2"/>
        <v>96.632000000000005</v>
      </c>
      <c r="T11" s="126">
        <f t="shared" si="3"/>
        <v>754.90539036412792</v>
      </c>
      <c r="U11" s="126">
        <f t="shared" si="4"/>
        <v>364.49833041819051</v>
      </c>
      <c r="V11" s="127">
        <f t="shared" si="5"/>
        <v>3.9680394339322627</v>
      </c>
      <c r="W11" s="128">
        <f t="shared" si="6"/>
        <v>2125.7517602162507</v>
      </c>
      <c r="X11" s="138">
        <f t="shared" si="10"/>
        <v>13349.721054158055</v>
      </c>
    </row>
    <row r="12" spans="1:24" ht="14.15" customHeight="1" x14ac:dyDescent="0.2">
      <c r="A12" s="135">
        <v>10</v>
      </c>
      <c r="B12" s="126">
        <f>Prodiarias!B20</f>
        <v>644.29</v>
      </c>
      <c r="C12" s="126" t="s">
        <v>65</v>
      </c>
      <c r="D12" s="126">
        <f>Prodiarias!V20</f>
        <v>171.6</v>
      </c>
      <c r="E12" s="126">
        <f>Prodiarias!AC20</f>
        <v>300.19</v>
      </c>
      <c r="F12" s="126">
        <f>Prodiarias!AM20</f>
        <v>126.52</v>
      </c>
      <c r="G12" s="126">
        <f>Prodiarias!AT20</f>
        <v>757.38909206551125</v>
      </c>
      <c r="H12" s="126">
        <f>Prodiarias!AX20</f>
        <v>364.82588646843698</v>
      </c>
      <c r="I12" s="126">
        <f>Prodiarias!BB20</f>
        <v>10.909524566703769</v>
      </c>
      <c r="J12" s="126">
        <f t="shared" si="11"/>
        <v>2375.7245031006519</v>
      </c>
      <c r="K12" s="242">
        <f t="shared" si="12"/>
        <v>14919.549879472095</v>
      </c>
      <c r="N12" s="125">
        <v>10</v>
      </c>
      <c r="O12" s="126">
        <f t="shared" si="9"/>
        <v>515.43200000000002</v>
      </c>
      <c r="P12" s="126" t="s">
        <v>65</v>
      </c>
      <c r="Q12" s="126">
        <f t="shared" si="0"/>
        <v>171.6</v>
      </c>
      <c r="R12" s="126">
        <f t="shared" si="1"/>
        <v>240.15200000000002</v>
      </c>
      <c r="S12" s="126">
        <f t="shared" si="2"/>
        <v>101.21600000000001</v>
      </c>
      <c r="T12" s="126">
        <f t="shared" si="3"/>
        <v>757.38909206551125</v>
      </c>
      <c r="U12" s="126">
        <f t="shared" si="4"/>
        <v>364.82588646843698</v>
      </c>
      <c r="V12" s="127">
        <f t="shared" si="5"/>
        <v>3.8183335983463191</v>
      </c>
      <c r="W12" s="128">
        <f t="shared" si="6"/>
        <v>2154.4333121322948</v>
      </c>
      <c r="X12" s="138">
        <f t="shared" si="10"/>
        <v>13529.841200190811</v>
      </c>
    </row>
    <row r="13" spans="1:24" ht="14.15" customHeight="1" x14ac:dyDescent="0.2">
      <c r="A13" s="135">
        <v>11</v>
      </c>
      <c r="B13" s="126">
        <f>Prodiarias!B21</f>
        <v>648.99</v>
      </c>
      <c r="C13" s="126" t="s">
        <v>65</v>
      </c>
      <c r="D13" s="126">
        <f>Prodiarias!V21</f>
        <v>172.2</v>
      </c>
      <c r="E13" s="126">
        <f>Prodiarias!AC21</f>
        <v>300.56</v>
      </c>
      <c r="F13" s="126">
        <f>Prodiarias!AM21</f>
        <v>132.01</v>
      </c>
      <c r="G13" s="126">
        <f>Prodiarias!AT21</f>
        <v>757.22213388456044</v>
      </c>
      <c r="H13" s="126">
        <f>Prodiarias!AX21</f>
        <v>364.81475592304025</v>
      </c>
      <c r="I13" s="126">
        <f>Prodiarias!BB21</f>
        <v>11.439020512005088</v>
      </c>
      <c r="J13" s="126">
        <f t="shared" si="11"/>
        <v>2387.2359103196059</v>
      </c>
      <c r="K13" s="242">
        <f t="shared" si="12"/>
        <v>14991.841516807126</v>
      </c>
      <c r="N13" s="125">
        <v>11</v>
      </c>
      <c r="O13" s="126">
        <f t="shared" si="9"/>
        <v>519.19200000000001</v>
      </c>
      <c r="P13" s="126" t="s">
        <v>65</v>
      </c>
      <c r="Q13" s="126">
        <f t="shared" si="0"/>
        <v>172.2</v>
      </c>
      <c r="R13" s="126">
        <f t="shared" si="1"/>
        <v>240.44800000000001</v>
      </c>
      <c r="S13" s="126">
        <f t="shared" si="2"/>
        <v>105.608</v>
      </c>
      <c r="T13" s="126">
        <f t="shared" si="3"/>
        <v>757.22213388456044</v>
      </c>
      <c r="U13" s="126">
        <f t="shared" si="4"/>
        <v>364.81475592304025</v>
      </c>
      <c r="V13" s="127">
        <f t="shared" si="5"/>
        <v>4.003657179201781</v>
      </c>
      <c r="W13" s="128">
        <f t="shared" si="6"/>
        <v>2163.4885469868022</v>
      </c>
      <c r="X13" s="138">
        <f t="shared" si="10"/>
        <v>13586.708075077118</v>
      </c>
    </row>
    <row r="14" spans="1:24" ht="14.15" customHeight="1" x14ac:dyDescent="0.2">
      <c r="A14" s="135">
        <v>12</v>
      </c>
      <c r="B14" s="126">
        <f>Prodiarias!B22</f>
        <v>581.86</v>
      </c>
      <c r="C14" s="126" t="s">
        <v>65</v>
      </c>
      <c r="D14" s="126">
        <f>Prodiarias!V22</f>
        <v>170.2</v>
      </c>
      <c r="E14" s="126">
        <f>Prodiarias!AC22</f>
        <v>309.25</v>
      </c>
      <c r="F14" s="126">
        <f>Prodiarias!AM22</f>
        <v>115.65</v>
      </c>
      <c r="G14" s="126">
        <f>Prodiarias!AT22</f>
        <v>757.95674988074416</v>
      </c>
      <c r="H14" s="126">
        <f>Prodiarias!AX22</f>
        <v>354.18667514708221</v>
      </c>
      <c r="I14" s="126">
        <f>Prodiarias!BB22</f>
        <v>11.784067419303547</v>
      </c>
      <c r="J14" s="126">
        <f t="shared" si="11"/>
        <v>2300.8874924471297</v>
      </c>
      <c r="K14" s="242">
        <f t="shared" si="12"/>
        <v>14449.573452567975</v>
      </c>
      <c r="N14" s="125">
        <v>12</v>
      </c>
      <c r="O14" s="126">
        <f t="shared" si="9"/>
        <v>465.48800000000006</v>
      </c>
      <c r="P14" s="126" t="s">
        <v>65</v>
      </c>
      <c r="Q14" s="126">
        <f t="shared" si="0"/>
        <v>170.2</v>
      </c>
      <c r="R14" s="126">
        <f t="shared" si="1"/>
        <v>247.4</v>
      </c>
      <c r="S14" s="126">
        <f t="shared" si="2"/>
        <v>92.52000000000001</v>
      </c>
      <c r="T14" s="126">
        <f t="shared" si="3"/>
        <v>757.95674988074416</v>
      </c>
      <c r="U14" s="126">
        <f t="shared" si="4"/>
        <v>354.18667514708221</v>
      </c>
      <c r="V14" s="127">
        <f t="shared" si="5"/>
        <v>4.124423596756241</v>
      </c>
      <c r="W14" s="128">
        <f t="shared" si="6"/>
        <v>2091.8758486245824</v>
      </c>
      <c r="X14" s="138">
        <f t="shared" si="10"/>
        <v>13136.980329362379</v>
      </c>
    </row>
    <row r="15" spans="1:24" ht="14.15" customHeight="1" x14ac:dyDescent="0.2">
      <c r="A15" s="135">
        <v>13</v>
      </c>
      <c r="B15" s="126">
        <f>Prodiarias!B23</f>
        <v>628.58000000000004</v>
      </c>
      <c r="C15" s="126" t="s">
        <v>65</v>
      </c>
      <c r="D15" s="126">
        <f>Prodiarias!V23</f>
        <v>169.1</v>
      </c>
      <c r="E15" s="126">
        <f>Prodiarias!AC23</f>
        <v>303.94</v>
      </c>
      <c r="F15" s="126">
        <f>Prodiarias!AM23</f>
        <v>122.52</v>
      </c>
      <c r="G15" s="126">
        <f>Prodiarias!AT23</f>
        <v>757.73572905072342</v>
      </c>
      <c r="H15" s="126">
        <f>Prodiarias!AX23</f>
        <v>356.04706630624901</v>
      </c>
      <c r="I15" s="126">
        <f>Prodiarias!BB23</f>
        <v>11.763396406423915</v>
      </c>
      <c r="J15" s="126">
        <f t="shared" si="11"/>
        <v>2349.6861917633964</v>
      </c>
      <c r="K15" s="242">
        <f t="shared" si="12"/>
        <v>14756.029284274131</v>
      </c>
      <c r="N15" s="125">
        <v>13</v>
      </c>
      <c r="O15" s="126">
        <f t="shared" si="9"/>
        <v>502.86400000000003</v>
      </c>
      <c r="P15" s="126" t="s">
        <v>65</v>
      </c>
      <c r="Q15" s="126">
        <f t="shared" si="0"/>
        <v>169.1</v>
      </c>
      <c r="R15" s="126">
        <f t="shared" si="1"/>
        <v>243.15200000000002</v>
      </c>
      <c r="S15" s="126">
        <f t="shared" si="2"/>
        <v>98.016000000000005</v>
      </c>
      <c r="T15" s="126">
        <f t="shared" si="3"/>
        <v>757.73572905072342</v>
      </c>
      <c r="U15" s="126">
        <f t="shared" si="4"/>
        <v>356.04706630624901</v>
      </c>
      <c r="V15" s="127">
        <f t="shared" si="5"/>
        <v>4.1171887422483699</v>
      </c>
      <c r="W15" s="128">
        <f t="shared" si="6"/>
        <v>2131.0319840992211</v>
      </c>
      <c r="X15" s="138">
        <f t="shared" si="10"/>
        <v>13382.880860143108</v>
      </c>
    </row>
    <row r="16" spans="1:24" ht="14.15" customHeight="1" x14ac:dyDescent="0.2">
      <c r="A16" s="135">
        <v>14</v>
      </c>
      <c r="B16" s="126">
        <f>Prodiarias!B24</f>
        <v>638.48</v>
      </c>
      <c r="C16" s="126" t="s">
        <v>65</v>
      </c>
      <c r="D16" s="126">
        <f>Prodiarias!V24</f>
        <v>169.6</v>
      </c>
      <c r="E16" s="126">
        <f>Prodiarias!AC24</f>
        <v>306.42</v>
      </c>
      <c r="F16" s="126">
        <f>Prodiarias!AM24</f>
        <v>120.23</v>
      </c>
      <c r="G16" s="126">
        <f>Prodiarias!AT24</f>
        <v>661.17029734456992</v>
      </c>
      <c r="H16" s="126">
        <f>Prodiarias!AX24</f>
        <v>364.32183176975673</v>
      </c>
      <c r="I16" s="126">
        <f>Prodiarias!BB24</f>
        <v>11.877882016218797</v>
      </c>
      <c r="J16" s="126">
        <f t="shared" si="11"/>
        <v>2272.1000111305457</v>
      </c>
      <c r="K16" s="242">
        <f t="shared" si="12"/>
        <v>14268.788069899827</v>
      </c>
      <c r="N16" s="125">
        <v>14</v>
      </c>
      <c r="O16" s="126">
        <f t="shared" si="9"/>
        <v>510.78400000000005</v>
      </c>
      <c r="P16" s="126" t="s">
        <v>65</v>
      </c>
      <c r="Q16" s="126">
        <f t="shared" si="0"/>
        <v>169.6</v>
      </c>
      <c r="R16" s="126">
        <f t="shared" si="1"/>
        <v>245.13600000000002</v>
      </c>
      <c r="S16" s="126">
        <f t="shared" si="2"/>
        <v>96.184000000000012</v>
      </c>
      <c r="T16" s="126">
        <f t="shared" si="3"/>
        <v>661.17029734456992</v>
      </c>
      <c r="U16" s="126">
        <f t="shared" si="4"/>
        <v>364.32183176975673</v>
      </c>
      <c r="V16" s="127">
        <f t="shared" si="5"/>
        <v>4.1572587056765782</v>
      </c>
      <c r="W16" s="128">
        <f t="shared" si="6"/>
        <v>2051.3533878200033</v>
      </c>
      <c r="X16" s="138">
        <f t="shared" si="10"/>
        <v>12882.499275509621</v>
      </c>
    </row>
    <row r="17" spans="1:24" ht="14.15" customHeight="1" x14ac:dyDescent="0.2">
      <c r="A17" s="135">
        <v>15</v>
      </c>
      <c r="B17" s="126">
        <f>Prodiarias!B25</f>
        <v>608.83000000000004</v>
      </c>
      <c r="C17" s="126" t="s">
        <v>65</v>
      </c>
      <c r="D17" s="126">
        <f>Prodiarias!V25</f>
        <v>169.1</v>
      </c>
      <c r="E17" s="126">
        <f>Prodiarias!AC25</f>
        <v>307.17</v>
      </c>
      <c r="F17" s="126">
        <f>Prodiarias!AM25</f>
        <v>116.42</v>
      </c>
      <c r="G17" s="126">
        <f>Prodiarias!AT25</f>
        <v>749.02051200508834</v>
      </c>
      <c r="H17" s="126">
        <f>Prodiarias!AX25</f>
        <v>363.87183972014628</v>
      </c>
      <c r="I17" s="126">
        <f>Prodiarias!BB25</f>
        <v>11.93830497694387</v>
      </c>
      <c r="J17" s="126">
        <f t="shared" si="11"/>
        <v>2326.3506567021791</v>
      </c>
      <c r="K17" s="242">
        <f t="shared" si="12"/>
        <v>14609.482124089685</v>
      </c>
      <c r="N17" s="125">
        <v>15</v>
      </c>
      <c r="O17" s="126">
        <f t="shared" si="9"/>
        <v>487.06400000000008</v>
      </c>
      <c r="P17" s="126" t="s">
        <v>65</v>
      </c>
      <c r="Q17" s="126">
        <f t="shared" si="0"/>
        <v>169.1</v>
      </c>
      <c r="R17" s="126">
        <f t="shared" si="1"/>
        <v>245.73600000000002</v>
      </c>
      <c r="S17" s="126">
        <f t="shared" si="2"/>
        <v>93.13600000000001</v>
      </c>
      <c r="T17" s="126">
        <f t="shared" si="3"/>
        <v>749.02051200508834</v>
      </c>
      <c r="U17" s="126">
        <f t="shared" si="4"/>
        <v>363.87183972014628</v>
      </c>
      <c r="V17" s="127">
        <f t="shared" si="5"/>
        <v>4.1784067419303543</v>
      </c>
      <c r="W17" s="128">
        <f t="shared" si="6"/>
        <v>2112.106758467165</v>
      </c>
      <c r="X17" s="138">
        <f t="shared" si="10"/>
        <v>13264.030443173797</v>
      </c>
    </row>
    <row r="18" spans="1:24" ht="14.15" customHeight="1" x14ac:dyDescent="0.2">
      <c r="A18" s="135">
        <v>16</v>
      </c>
      <c r="B18" s="126">
        <f>Prodiarias!B26</f>
        <v>620.46</v>
      </c>
      <c r="C18" s="126" t="s">
        <v>65</v>
      </c>
      <c r="D18" s="126">
        <f>Prodiarias!V26</f>
        <v>167.3</v>
      </c>
      <c r="E18" s="126">
        <f>Prodiarias!AC26</f>
        <v>317.27999999999997</v>
      </c>
      <c r="F18" s="126">
        <f>Prodiarias!AM26</f>
        <v>123.23</v>
      </c>
      <c r="G18" s="126">
        <f>Prodiarias!AT26</f>
        <v>740.54221656861193</v>
      </c>
      <c r="H18" s="126">
        <f>Prodiarias!AX26</f>
        <v>363.20082684051522</v>
      </c>
      <c r="I18" s="126">
        <f>Prodiarias!BB26</f>
        <v>11.321354746382573</v>
      </c>
      <c r="J18" s="126">
        <f t="shared" si="11"/>
        <v>2343.3343981555095</v>
      </c>
      <c r="K18" s="242">
        <f t="shared" si="12"/>
        <v>14716.1400204166</v>
      </c>
      <c r="N18" s="125">
        <v>16</v>
      </c>
      <c r="O18" s="126">
        <f t="shared" si="9"/>
        <v>496.36800000000005</v>
      </c>
      <c r="P18" s="126" t="s">
        <v>65</v>
      </c>
      <c r="Q18" s="126">
        <f t="shared" si="0"/>
        <v>167.3</v>
      </c>
      <c r="R18" s="126">
        <f t="shared" si="1"/>
        <v>253.82399999999998</v>
      </c>
      <c r="S18" s="126">
        <f t="shared" si="2"/>
        <v>98.584000000000003</v>
      </c>
      <c r="T18" s="126">
        <f t="shared" si="3"/>
        <v>740.54221656861193</v>
      </c>
      <c r="U18" s="126">
        <f t="shared" si="4"/>
        <v>363.20082684051522</v>
      </c>
      <c r="V18" s="127">
        <f t="shared" si="5"/>
        <v>3.9624741612339003</v>
      </c>
      <c r="W18" s="128">
        <f t="shared" si="6"/>
        <v>2123.7815175703608</v>
      </c>
      <c r="X18" s="138">
        <f t="shared" si="10"/>
        <v>13337.347930341866</v>
      </c>
    </row>
    <row r="19" spans="1:24" ht="14.15" customHeight="1" x14ac:dyDescent="0.2">
      <c r="A19" s="135">
        <v>17</v>
      </c>
      <c r="B19" s="126">
        <f>Prodiarias!B27</f>
        <v>661.14</v>
      </c>
      <c r="C19" s="126" t="s">
        <v>65</v>
      </c>
      <c r="D19" s="126">
        <f>Prodiarias!V27</f>
        <v>163.5</v>
      </c>
      <c r="E19" s="126">
        <f>Prodiarias!AC27</f>
        <v>312.16000000000003</v>
      </c>
      <c r="F19" s="126">
        <f>Prodiarias!AM27</f>
        <v>118.48</v>
      </c>
      <c r="G19" s="126">
        <f>Prodiarias!AT27</f>
        <v>746.45889648592777</v>
      </c>
      <c r="H19" s="126">
        <f>Prodiarias!AX27</f>
        <v>363.05453967244398</v>
      </c>
      <c r="I19" s="126">
        <f>Prodiarias!BB27</f>
        <v>10.92383526792813</v>
      </c>
      <c r="J19" s="126">
        <f t="shared" si="11"/>
        <v>2375.7172714263002</v>
      </c>
      <c r="K19" s="242">
        <f t="shared" si="12"/>
        <v>14919.504464557165</v>
      </c>
      <c r="N19" s="125">
        <v>17</v>
      </c>
      <c r="O19" s="126">
        <f t="shared" si="9"/>
        <v>528.91200000000003</v>
      </c>
      <c r="P19" s="126" t="s">
        <v>65</v>
      </c>
      <c r="Q19" s="126">
        <f t="shared" si="0"/>
        <v>163.5</v>
      </c>
      <c r="R19" s="126">
        <f t="shared" si="1"/>
        <v>249.72800000000004</v>
      </c>
      <c r="S19" s="126">
        <f t="shared" si="2"/>
        <v>94.784000000000006</v>
      </c>
      <c r="T19" s="126">
        <f t="shared" si="3"/>
        <v>746.45889648592777</v>
      </c>
      <c r="U19" s="126">
        <f t="shared" si="4"/>
        <v>363.05453967244398</v>
      </c>
      <c r="V19" s="127">
        <f t="shared" si="5"/>
        <v>3.8233423437748453</v>
      </c>
      <c r="W19" s="128">
        <f t="shared" si="6"/>
        <v>2150.2607785021473</v>
      </c>
      <c r="X19" s="138">
        <f t="shared" si="10"/>
        <v>13503.637688993485</v>
      </c>
    </row>
    <row r="20" spans="1:24" ht="14.15" customHeight="1" x14ac:dyDescent="0.2">
      <c r="A20" s="135">
        <v>18</v>
      </c>
      <c r="B20" s="126">
        <f>Prodiarias!B28</f>
        <v>651.53</v>
      </c>
      <c r="C20" s="126" t="s">
        <v>65</v>
      </c>
      <c r="D20" s="126">
        <f>Prodiarias!V28</f>
        <v>161.9</v>
      </c>
      <c r="E20" s="126">
        <f>Prodiarias!AC28</f>
        <v>305.82</v>
      </c>
      <c r="F20" s="126">
        <f>Prodiarias!AM28</f>
        <v>129.94</v>
      </c>
      <c r="G20" s="126">
        <f>Prodiarias!AT28</f>
        <v>741.63778025123236</v>
      </c>
      <c r="H20" s="126">
        <f>Prodiarias!AX28</f>
        <v>362.28971219589761</v>
      </c>
      <c r="I20" s="126">
        <f>Prodiarias!BB28</f>
        <v>10.876132930513597</v>
      </c>
      <c r="J20" s="126">
        <f t="shared" si="11"/>
        <v>2363.9936253776436</v>
      </c>
      <c r="K20" s="242">
        <f t="shared" si="12"/>
        <v>14845.879967371602</v>
      </c>
      <c r="N20" s="125">
        <v>18</v>
      </c>
      <c r="O20" s="126">
        <f t="shared" si="9"/>
        <v>521.22400000000005</v>
      </c>
      <c r="P20" s="126" t="s">
        <v>65</v>
      </c>
      <c r="Q20" s="126">
        <f t="shared" si="0"/>
        <v>161.9</v>
      </c>
      <c r="R20" s="126">
        <f t="shared" si="1"/>
        <v>244.65600000000001</v>
      </c>
      <c r="S20" s="126">
        <f t="shared" si="2"/>
        <v>103.952</v>
      </c>
      <c r="T20" s="126">
        <f t="shared" si="3"/>
        <v>741.63778025123236</v>
      </c>
      <c r="U20" s="126">
        <f t="shared" si="4"/>
        <v>362.28971219589761</v>
      </c>
      <c r="V20" s="127">
        <f t="shared" si="5"/>
        <v>3.8066465256797586</v>
      </c>
      <c r="W20" s="128">
        <f t="shared" si="6"/>
        <v>2139.4661389728099</v>
      </c>
      <c r="X20" s="138">
        <f t="shared" si="10"/>
        <v>13435.847352749246</v>
      </c>
    </row>
    <row r="21" spans="1:24" ht="14.15" customHeight="1" x14ac:dyDescent="0.2">
      <c r="A21" s="135">
        <v>19</v>
      </c>
      <c r="B21" s="126">
        <f>Prodiarias!B29</f>
        <v>685.48</v>
      </c>
      <c r="C21" s="126" t="s">
        <v>65</v>
      </c>
      <c r="D21" s="126">
        <f>Prodiarias!V29</f>
        <v>165.4</v>
      </c>
      <c r="E21" s="126">
        <f>Prodiarias!AC29</f>
        <v>304.14</v>
      </c>
      <c r="F21" s="126">
        <f>Prodiarias!AM29</f>
        <v>122.56</v>
      </c>
      <c r="G21" s="126">
        <f>Prodiarias!AT29</f>
        <v>739.57385911909694</v>
      </c>
      <c r="H21" s="126">
        <f>Prodiarias!AX29</f>
        <v>350.51041501033552</v>
      </c>
      <c r="I21" s="126">
        <f>Prodiarias!BB29</f>
        <v>9.7551280012720625</v>
      </c>
      <c r="J21" s="126">
        <f t="shared" si="11"/>
        <v>2377.4194021307048</v>
      </c>
      <c r="K21" s="242">
        <f t="shared" si="12"/>
        <v>14930.193845380827</v>
      </c>
      <c r="N21" s="125">
        <v>19</v>
      </c>
      <c r="O21" s="126">
        <f t="shared" si="9"/>
        <v>548.38400000000001</v>
      </c>
      <c r="P21" s="126" t="s">
        <v>65</v>
      </c>
      <c r="Q21" s="126">
        <f t="shared" si="0"/>
        <v>165.4</v>
      </c>
      <c r="R21" s="126">
        <f t="shared" si="1"/>
        <v>243.31200000000001</v>
      </c>
      <c r="S21" s="126">
        <f t="shared" si="2"/>
        <v>98.048000000000002</v>
      </c>
      <c r="T21" s="126">
        <f t="shared" si="3"/>
        <v>739.57385911909694</v>
      </c>
      <c r="U21" s="126">
        <f t="shared" si="4"/>
        <v>350.51041501033552</v>
      </c>
      <c r="V21" s="127">
        <f t="shared" si="5"/>
        <v>3.4142948004452216</v>
      </c>
      <c r="W21" s="128">
        <f t="shared" si="6"/>
        <v>2148.6425689298776</v>
      </c>
      <c r="X21" s="138">
        <f t="shared" si="10"/>
        <v>13493.475332879632</v>
      </c>
    </row>
    <row r="22" spans="1:24" ht="14.15" customHeight="1" x14ac:dyDescent="0.2">
      <c r="A22" s="135">
        <v>20</v>
      </c>
      <c r="B22" s="126">
        <f>Prodiarias!B30</f>
        <v>677.85</v>
      </c>
      <c r="C22" s="126" t="s">
        <v>65</v>
      </c>
      <c r="D22" s="126">
        <f>Prodiarias!V30</f>
        <v>165.3</v>
      </c>
      <c r="E22" s="126">
        <f>Prodiarias!AC30</f>
        <v>313.67</v>
      </c>
      <c r="F22" s="126">
        <f>Prodiarias!AM30</f>
        <v>128.34</v>
      </c>
      <c r="G22" s="126">
        <f>Prodiarias!AT30</f>
        <v>740.09540467482907</v>
      </c>
      <c r="H22" s="126">
        <f>Prodiarias!AX30</f>
        <v>361.63778025123236</v>
      </c>
      <c r="I22" s="126">
        <f>Prodiarias!BB30</f>
        <v>9.8902846239465738</v>
      </c>
      <c r="J22" s="126">
        <f t="shared" si="11"/>
        <v>2396.7834695500082</v>
      </c>
      <c r="K22" s="242">
        <f t="shared" si="12"/>
        <v>15051.800188774052</v>
      </c>
      <c r="N22" s="125">
        <v>20</v>
      </c>
      <c r="O22" s="126">
        <f t="shared" si="9"/>
        <v>542.28000000000009</v>
      </c>
      <c r="P22" s="126" t="s">
        <v>65</v>
      </c>
      <c r="Q22" s="126">
        <f t="shared" si="0"/>
        <v>165.3</v>
      </c>
      <c r="R22" s="126">
        <f t="shared" si="1"/>
        <v>250.93600000000004</v>
      </c>
      <c r="S22" s="126">
        <f t="shared" si="2"/>
        <v>102.67200000000001</v>
      </c>
      <c r="T22" s="126">
        <f t="shared" si="3"/>
        <v>740.09540467482907</v>
      </c>
      <c r="U22" s="126">
        <f t="shared" si="4"/>
        <v>361.63778025123236</v>
      </c>
      <c r="V22" s="127">
        <f t="shared" si="5"/>
        <v>3.4615996183813005</v>
      </c>
      <c r="W22" s="128">
        <f t="shared" si="6"/>
        <v>2166.3827845444425</v>
      </c>
      <c r="X22" s="138">
        <f t="shared" si="10"/>
        <v>13604.8838869391</v>
      </c>
    </row>
    <row r="23" spans="1:24" ht="14.15" customHeight="1" x14ac:dyDescent="0.2">
      <c r="A23" s="135">
        <v>21</v>
      </c>
      <c r="B23" s="126">
        <f>Prodiarias!B31</f>
        <v>608.03</v>
      </c>
      <c r="C23" s="126" t="s">
        <v>65</v>
      </c>
      <c r="D23" s="126">
        <f>Prodiarias!V31</f>
        <v>165.4</v>
      </c>
      <c r="E23" s="126">
        <f>Prodiarias!AC31</f>
        <v>311.39999999999998</v>
      </c>
      <c r="F23" s="126">
        <f>Prodiarias!AM31</f>
        <v>119.05</v>
      </c>
      <c r="G23" s="126">
        <f>Prodiarias!AT31</f>
        <v>738.28907616473214</v>
      </c>
      <c r="H23" s="126">
        <f>Prodiarias!AX31</f>
        <v>361.46287168071234</v>
      </c>
      <c r="I23" s="126">
        <f>Prodiarias!BB31</f>
        <v>11.807918588010814</v>
      </c>
      <c r="J23" s="126">
        <f t="shared" si="11"/>
        <v>2315.4398664334553</v>
      </c>
      <c r="K23" s="242">
        <f t="shared" si="12"/>
        <v>14540.962361202101</v>
      </c>
      <c r="N23" s="125">
        <v>21</v>
      </c>
      <c r="O23" s="126">
        <f t="shared" si="9"/>
        <v>486.42399999999998</v>
      </c>
      <c r="P23" s="126" t="s">
        <v>65</v>
      </c>
      <c r="Q23" s="126">
        <f t="shared" si="0"/>
        <v>165.4</v>
      </c>
      <c r="R23" s="126">
        <f t="shared" si="1"/>
        <v>249.12</v>
      </c>
      <c r="S23" s="126">
        <f t="shared" si="2"/>
        <v>95.240000000000009</v>
      </c>
      <c r="T23" s="126">
        <f t="shared" si="3"/>
        <v>738.28907616473214</v>
      </c>
      <c r="U23" s="126">
        <f t="shared" si="4"/>
        <v>361.46287168071234</v>
      </c>
      <c r="V23" s="127">
        <f t="shared" si="5"/>
        <v>4.1327715058037846</v>
      </c>
      <c r="W23" s="128">
        <f t="shared" si="6"/>
        <v>2100.0687193512481</v>
      </c>
      <c r="X23" s="138">
        <f t="shared" si="10"/>
        <v>13188.431557525839</v>
      </c>
    </row>
    <row r="24" spans="1:24" ht="14.15" customHeight="1" x14ac:dyDescent="0.2">
      <c r="A24" s="135">
        <v>22</v>
      </c>
      <c r="B24" s="126">
        <f>Prodiarias!B32</f>
        <v>649.39</v>
      </c>
      <c r="C24" s="126" t="s">
        <v>65</v>
      </c>
      <c r="D24" s="126">
        <f>Prodiarias!V32</f>
        <v>164.8</v>
      </c>
      <c r="E24" s="126">
        <f>Prodiarias!AC32</f>
        <v>304.94</v>
      </c>
      <c r="F24" s="126">
        <f>Prodiarias!AM32</f>
        <v>117.21</v>
      </c>
      <c r="G24" s="126">
        <f>Prodiarias!AT32</f>
        <v>737.55923040228981</v>
      </c>
      <c r="H24" s="126">
        <f>Prodiarias!AX32</f>
        <v>361.17665765622519</v>
      </c>
      <c r="I24" s="126">
        <f>Prodiarias!BB32</f>
        <v>11.534425186834156</v>
      </c>
      <c r="J24" s="126">
        <f t="shared" si="11"/>
        <v>2346.6103132453495</v>
      </c>
      <c r="K24" s="242">
        <f t="shared" si="12"/>
        <v>14736.712767180796</v>
      </c>
      <c r="N24" s="125">
        <v>22</v>
      </c>
      <c r="O24" s="126">
        <f t="shared" si="9"/>
        <v>519.51200000000006</v>
      </c>
      <c r="P24" s="126" t="s">
        <v>65</v>
      </c>
      <c r="Q24" s="126">
        <f t="shared" si="0"/>
        <v>164.8</v>
      </c>
      <c r="R24" s="126">
        <f t="shared" si="1"/>
        <v>243.952</v>
      </c>
      <c r="S24" s="126">
        <f t="shared" si="2"/>
        <v>93.768000000000001</v>
      </c>
      <c r="T24" s="126">
        <f t="shared" si="3"/>
        <v>737.55923040228981</v>
      </c>
      <c r="U24" s="126">
        <f t="shared" si="4"/>
        <v>361.17665765622519</v>
      </c>
      <c r="V24" s="127">
        <f t="shared" si="5"/>
        <v>4.0370488153919544</v>
      </c>
      <c r="W24" s="128">
        <f t="shared" si="6"/>
        <v>2124.8049368739075</v>
      </c>
      <c r="X24" s="138">
        <f t="shared" si="10"/>
        <v>13343.77500356814</v>
      </c>
    </row>
    <row r="25" spans="1:24" ht="14.15" customHeight="1" x14ac:dyDescent="0.2">
      <c r="A25" s="135">
        <v>23</v>
      </c>
      <c r="B25" s="126">
        <f>Prodiarias!B33</f>
        <v>633.76</v>
      </c>
      <c r="C25" s="126" t="s">
        <v>65</v>
      </c>
      <c r="D25" s="126">
        <f>Prodiarias!V33</f>
        <v>163.1</v>
      </c>
      <c r="E25" s="126">
        <f>Prodiarias!AC33</f>
        <v>304.85000000000002</v>
      </c>
      <c r="F25" s="126">
        <f>Prodiarias!AM33</f>
        <v>118.71</v>
      </c>
      <c r="G25" s="126">
        <f>Prodiarias!AT33</f>
        <v>737.92335824455404</v>
      </c>
      <c r="H25" s="126">
        <f>Prodiarias!AX33</f>
        <v>361.48513277150585</v>
      </c>
      <c r="I25" s="126">
        <f>Prodiarias!BB33</f>
        <v>10.869772618858324</v>
      </c>
      <c r="J25" s="126">
        <f t="shared" si="11"/>
        <v>2330.6982636349185</v>
      </c>
      <c r="K25" s="242">
        <f t="shared" si="12"/>
        <v>14636.785095627289</v>
      </c>
      <c r="N25" s="125">
        <v>23</v>
      </c>
      <c r="O25" s="126">
        <f t="shared" si="9"/>
        <v>507.00800000000004</v>
      </c>
      <c r="P25" s="126" t="s">
        <v>65</v>
      </c>
      <c r="Q25" s="126">
        <f t="shared" si="0"/>
        <v>163.1</v>
      </c>
      <c r="R25" s="126">
        <f t="shared" si="1"/>
        <v>243.88000000000002</v>
      </c>
      <c r="S25" s="126">
        <f t="shared" si="2"/>
        <v>94.968000000000004</v>
      </c>
      <c r="T25" s="126">
        <f t="shared" si="3"/>
        <v>737.92335824455404</v>
      </c>
      <c r="U25" s="126">
        <f t="shared" si="4"/>
        <v>361.48513277150585</v>
      </c>
      <c r="V25" s="127">
        <f t="shared" si="5"/>
        <v>3.8044204166004132</v>
      </c>
      <c r="W25" s="128">
        <f t="shared" si="6"/>
        <v>2112.1689114326605</v>
      </c>
      <c r="X25" s="138">
        <f t="shared" si="10"/>
        <v>13264.420763797109</v>
      </c>
    </row>
    <row r="26" spans="1:24" ht="14.15" customHeight="1" x14ac:dyDescent="0.2">
      <c r="A26" s="135">
        <v>24</v>
      </c>
      <c r="B26" s="126">
        <f>Prodiarias!B34</f>
        <v>620.73</v>
      </c>
      <c r="C26" s="126" t="s">
        <v>65</v>
      </c>
      <c r="D26" s="126">
        <f>Prodiarias!V34</f>
        <v>166</v>
      </c>
      <c r="E26" s="126">
        <f>Prodiarias!AC34</f>
        <v>311.19</v>
      </c>
      <c r="F26" s="126">
        <f>Prodiarias!AM34</f>
        <v>118.65</v>
      </c>
      <c r="G26" s="126">
        <f>Prodiarias!AT34</f>
        <v>737.34297980601048</v>
      </c>
      <c r="H26" s="126">
        <f>Prodiarias!AX34</f>
        <v>361.6505008745429</v>
      </c>
      <c r="I26" s="126">
        <f>Prodiarias!BB34</f>
        <v>10.950866592463031</v>
      </c>
      <c r="J26" s="126">
        <f t="shared" si="11"/>
        <v>2326.5143472730169</v>
      </c>
      <c r="K26" s="242">
        <f t="shared" si="12"/>
        <v>14610.510100874548</v>
      </c>
      <c r="N26" s="125">
        <v>24</v>
      </c>
      <c r="O26" s="126">
        <f t="shared" si="9"/>
        <v>496.58400000000006</v>
      </c>
      <c r="P26" s="126" t="s">
        <v>65</v>
      </c>
      <c r="Q26" s="126">
        <f t="shared" si="0"/>
        <v>166</v>
      </c>
      <c r="R26" s="126">
        <f t="shared" si="1"/>
        <v>248.952</v>
      </c>
      <c r="S26" s="126">
        <f t="shared" si="2"/>
        <v>94.920000000000016</v>
      </c>
      <c r="T26" s="126">
        <f t="shared" si="3"/>
        <v>737.34297980601048</v>
      </c>
      <c r="U26" s="126">
        <f t="shared" si="4"/>
        <v>361.6505008745429</v>
      </c>
      <c r="V26" s="127">
        <f t="shared" si="5"/>
        <v>3.8328033073620604</v>
      </c>
      <c r="W26" s="128">
        <f t="shared" si="6"/>
        <v>2109.2822839879159</v>
      </c>
      <c r="X26" s="138">
        <f t="shared" si="10"/>
        <v>13246.292743444112</v>
      </c>
    </row>
    <row r="27" spans="1:24" ht="14.15" customHeight="1" x14ac:dyDescent="0.2">
      <c r="A27" s="135">
        <v>25</v>
      </c>
      <c r="B27" s="126">
        <f>Prodiarias!B35</f>
        <v>622.29</v>
      </c>
      <c r="C27" s="126" t="s">
        <v>65</v>
      </c>
      <c r="D27" s="126">
        <f>Prodiarias!V35</f>
        <v>165.9</v>
      </c>
      <c r="E27" s="126">
        <f>Prodiarias!AC35</f>
        <v>313.83999999999997</v>
      </c>
      <c r="F27" s="126">
        <f>Prodiarias!AM35</f>
        <v>114.38</v>
      </c>
      <c r="G27" s="126">
        <f>Prodiarias!AT35</f>
        <v>737.64668468754974</v>
      </c>
      <c r="H27" s="126">
        <f>Prodiarias!AX35</f>
        <v>353.51089203370969</v>
      </c>
      <c r="I27" s="126">
        <f>Prodiarias!BB35</f>
        <v>11.693432978215935</v>
      </c>
      <c r="J27" s="126">
        <f t="shared" si="11"/>
        <v>2319.2610096994754</v>
      </c>
      <c r="K27" s="242">
        <f t="shared" si="12"/>
        <v>14564.959140912706</v>
      </c>
      <c r="N27" s="125">
        <v>25</v>
      </c>
      <c r="O27" s="126">
        <f t="shared" si="9"/>
        <v>497.83199999999999</v>
      </c>
      <c r="P27" s="126" t="s">
        <v>65</v>
      </c>
      <c r="Q27" s="126">
        <f t="shared" si="0"/>
        <v>165.9</v>
      </c>
      <c r="R27" s="126">
        <f t="shared" si="1"/>
        <v>251.072</v>
      </c>
      <c r="S27" s="126">
        <f t="shared" si="2"/>
        <v>91.504000000000005</v>
      </c>
      <c r="T27" s="126">
        <f t="shared" si="3"/>
        <v>737.64668468754974</v>
      </c>
      <c r="U27" s="126">
        <f t="shared" si="4"/>
        <v>353.51089203370969</v>
      </c>
      <c r="V27" s="127">
        <f t="shared" si="5"/>
        <v>4.0927015423755773</v>
      </c>
      <c r="W27" s="128">
        <f t="shared" si="6"/>
        <v>2101.5582782636347</v>
      </c>
      <c r="X27" s="138">
        <f t="shared" si="10"/>
        <v>13197.785987495627</v>
      </c>
    </row>
    <row r="28" spans="1:24" ht="14.15" customHeight="1" x14ac:dyDescent="0.2">
      <c r="A28" s="135">
        <v>26</v>
      </c>
      <c r="B28" s="126">
        <f>Prodiarias!B36</f>
        <v>656.74</v>
      </c>
      <c r="C28" s="126" t="s">
        <v>65</v>
      </c>
      <c r="D28" s="126">
        <f>Prodiarias!V36</f>
        <v>169.4</v>
      </c>
      <c r="E28" s="126">
        <f>Prodiarias!AC36</f>
        <v>309.2</v>
      </c>
      <c r="F28" s="126">
        <f>Prodiarias!AM36</f>
        <v>122.93</v>
      </c>
      <c r="G28" s="126">
        <f>Prodiarias!AT36</f>
        <v>738.22865320400706</v>
      </c>
      <c r="H28" s="126">
        <f>Prodiarias!AX36</f>
        <v>361.32771505803782</v>
      </c>
      <c r="I28" s="126">
        <f>Prodiarias!BB36</f>
        <v>11.62346955000795</v>
      </c>
      <c r="J28" s="126">
        <f t="shared" si="11"/>
        <v>2369.4498378120529</v>
      </c>
      <c r="K28" s="242">
        <f t="shared" si="12"/>
        <v>14880.144981459693</v>
      </c>
      <c r="N28" s="125">
        <v>26</v>
      </c>
      <c r="O28" s="126">
        <f t="shared" si="9"/>
        <v>525.39200000000005</v>
      </c>
      <c r="P28" s="126" t="s">
        <v>65</v>
      </c>
      <c r="Q28" s="126">
        <f t="shared" si="0"/>
        <v>169.4</v>
      </c>
      <c r="R28" s="126">
        <f t="shared" si="1"/>
        <v>247.36</v>
      </c>
      <c r="S28" s="126">
        <f t="shared" si="2"/>
        <v>98.344000000000008</v>
      </c>
      <c r="T28" s="126">
        <f t="shared" si="3"/>
        <v>738.22865320400706</v>
      </c>
      <c r="U28" s="126">
        <f t="shared" si="4"/>
        <v>361.32771505803782</v>
      </c>
      <c r="V28" s="127">
        <f t="shared" si="5"/>
        <v>4.0682143425027828</v>
      </c>
      <c r="W28" s="128">
        <f t="shared" si="6"/>
        <v>2144.120582604548</v>
      </c>
      <c r="X28" s="138">
        <f t="shared" si="10"/>
        <v>13465.077258756563</v>
      </c>
    </row>
    <row r="29" spans="1:24" ht="14.15" customHeight="1" x14ac:dyDescent="0.2">
      <c r="A29" s="135">
        <v>27</v>
      </c>
      <c r="B29" s="126">
        <f>Prodiarias!B37</f>
        <v>692.85</v>
      </c>
      <c r="C29" s="126" t="s">
        <v>65</v>
      </c>
      <c r="D29" s="126">
        <f>Prodiarias!V37</f>
        <v>170.173</v>
      </c>
      <c r="E29" s="126">
        <f>Prodiarias!AC37</f>
        <v>313.27</v>
      </c>
      <c r="F29" s="126">
        <f>Prodiarias!AM37</f>
        <v>129.07</v>
      </c>
      <c r="G29" s="126">
        <f>Prodiarias!AT37</f>
        <v>740.07473366194949</v>
      </c>
      <c r="H29" s="126">
        <f>Prodiarias!AX37</f>
        <v>359.71219589759897</v>
      </c>
      <c r="I29" s="126">
        <f>Prodiarias!BB37</f>
        <v>11.179837812052792</v>
      </c>
      <c r="J29" s="126">
        <f t="shared" si="11"/>
        <v>2416.3297673716015</v>
      </c>
      <c r="K29" s="242">
        <f t="shared" si="12"/>
        <v>15174.550939093659</v>
      </c>
      <c r="N29" s="125">
        <v>27</v>
      </c>
      <c r="O29" s="126">
        <f t="shared" si="9"/>
        <v>554.28000000000009</v>
      </c>
      <c r="P29" s="126" t="s">
        <v>65</v>
      </c>
      <c r="Q29" s="126">
        <f t="shared" si="0"/>
        <v>170.173</v>
      </c>
      <c r="R29" s="126">
        <f t="shared" si="1"/>
        <v>250.61599999999999</v>
      </c>
      <c r="S29" s="126">
        <f t="shared" si="2"/>
        <v>103.256</v>
      </c>
      <c r="T29" s="126">
        <f t="shared" si="3"/>
        <v>740.07473366194949</v>
      </c>
      <c r="U29" s="126">
        <f t="shared" si="4"/>
        <v>359.71219589759897</v>
      </c>
      <c r="V29" s="127">
        <f t="shared" si="5"/>
        <v>3.9129432342184769</v>
      </c>
      <c r="W29" s="128">
        <f t="shared" si="6"/>
        <v>2182.0248727937669</v>
      </c>
      <c r="X29" s="138">
        <f t="shared" si="10"/>
        <v>13703.116201144856</v>
      </c>
    </row>
    <row r="30" spans="1:24" ht="14.15" customHeight="1" x14ac:dyDescent="0.2">
      <c r="A30" s="135">
        <v>28</v>
      </c>
      <c r="B30" s="126">
        <f>Prodiarias!B38</f>
        <v>722.14</v>
      </c>
      <c r="C30" s="126" t="s">
        <v>65</v>
      </c>
      <c r="D30" s="126">
        <f>Prodiarias!V38</f>
        <v>170.173</v>
      </c>
      <c r="E30" s="126">
        <f>Prodiarias!AC38</f>
        <v>324.8</v>
      </c>
      <c r="F30" s="126">
        <f>Prodiarias!AM38</f>
        <v>116.51</v>
      </c>
      <c r="G30" s="126">
        <f>Prodiarias!AT38</f>
        <v>740.75210685323589</v>
      </c>
      <c r="H30" s="126">
        <f>Prodiarias!AX38</f>
        <v>361.28478295436474</v>
      </c>
      <c r="I30" s="126">
        <f>Prodiarias!BB38</f>
        <v>9.6326920019080937</v>
      </c>
      <c r="J30" s="126">
        <f t="shared" si="11"/>
        <v>2445.2925818095091</v>
      </c>
      <c r="K30" s="242">
        <f t="shared" si="12"/>
        <v>15356.437413763717</v>
      </c>
      <c r="N30" s="125">
        <v>28</v>
      </c>
      <c r="O30" s="126">
        <f t="shared" si="9"/>
        <v>577.71199999999999</v>
      </c>
      <c r="P30" s="126" t="s">
        <v>65</v>
      </c>
      <c r="Q30" s="126">
        <f t="shared" si="0"/>
        <v>170.173</v>
      </c>
      <c r="R30" s="126">
        <f t="shared" si="1"/>
        <v>259.84000000000003</v>
      </c>
      <c r="S30" s="126">
        <f t="shared" si="2"/>
        <v>93.208000000000013</v>
      </c>
      <c r="T30" s="126">
        <f t="shared" si="3"/>
        <v>740.75210685323589</v>
      </c>
      <c r="U30" s="126">
        <f t="shared" si="4"/>
        <v>361.28478295436474</v>
      </c>
      <c r="V30" s="127">
        <f t="shared" si="5"/>
        <v>3.3714422006678326</v>
      </c>
      <c r="W30" s="128">
        <f t="shared" si="6"/>
        <v>2206.3413320082686</v>
      </c>
      <c r="X30" s="138">
        <f t="shared" si="10"/>
        <v>13855.823565011928</v>
      </c>
    </row>
    <row r="31" spans="1:24" ht="14.15" customHeight="1" x14ac:dyDescent="0.2">
      <c r="A31" s="135">
        <v>29</v>
      </c>
      <c r="B31" s="126">
        <f>Prodiarias!B39</f>
        <v>825.99</v>
      </c>
      <c r="C31" s="126" t="s">
        <v>65</v>
      </c>
      <c r="D31" s="126">
        <f>Prodiarias!V39</f>
        <v>170.92250000000001</v>
      </c>
      <c r="E31" s="126">
        <f>Prodiarias!AC39</f>
        <v>321.19</v>
      </c>
      <c r="F31" s="126">
        <f>Prodiarias!AM39</f>
        <v>134.62</v>
      </c>
      <c r="G31" s="126">
        <f>Prodiarias!AM39</f>
        <v>134.62</v>
      </c>
      <c r="H31" s="126">
        <f>Prodiarias!AX39</f>
        <v>361.60438861504218</v>
      </c>
      <c r="I31" s="126">
        <f>Prodiarias!BB39</f>
        <v>10.693273970424551</v>
      </c>
      <c r="J31" s="126">
        <f t="shared" si="11"/>
        <v>1959.6401625854664</v>
      </c>
      <c r="K31" s="242">
        <f t="shared" si="12"/>
        <v>12306.54022103673</v>
      </c>
      <c r="N31" s="125">
        <v>29</v>
      </c>
      <c r="O31" s="126">
        <f t="shared" si="9"/>
        <v>660.79200000000003</v>
      </c>
      <c r="P31" s="126" t="s">
        <v>65</v>
      </c>
      <c r="Q31" s="126">
        <f t="shared" si="0"/>
        <v>170.92250000000001</v>
      </c>
      <c r="R31" s="126">
        <f t="shared" si="1"/>
        <v>256.952</v>
      </c>
      <c r="S31" s="126">
        <f t="shared" si="2"/>
        <v>107.69600000000001</v>
      </c>
      <c r="T31" s="126">
        <f t="shared" si="3"/>
        <v>134.62</v>
      </c>
      <c r="U31" s="126">
        <f t="shared" si="4"/>
        <v>361.60438861504218</v>
      </c>
      <c r="V31" s="127">
        <f t="shared" si="5"/>
        <v>3.7426458896485926</v>
      </c>
      <c r="W31" s="128">
        <f t="shared" si="6"/>
        <v>1696.3295345046909</v>
      </c>
      <c r="X31" s="138">
        <f t="shared" si="10"/>
        <v>10652.949476689459</v>
      </c>
    </row>
    <row r="32" spans="1:24" ht="14.15" customHeight="1" x14ac:dyDescent="0.2">
      <c r="A32" s="135">
        <v>30</v>
      </c>
      <c r="B32" s="126">
        <f>Prodiarias!B40</f>
        <v>990.21</v>
      </c>
      <c r="C32" s="126" t="s">
        <v>65</v>
      </c>
      <c r="D32" s="126">
        <f>Prodiarias!V40</f>
        <v>171.4</v>
      </c>
      <c r="E32" s="126">
        <f>Prodiarias!AC40</f>
        <v>329.79</v>
      </c>
      <c r="F32" s="126">
        <f>Prodiarias!AM40</f>
        <v>169.33</v>
      </c>
      <c r="G32" s="126">
        <f>Prodiarias!AT40</f>
        <v>742.07346159961833</v>
      </c>
      <c r="H32" s="126">
        <f>Prodiarias!AX40</f>
        <v>361.30068373350292</v>
      </c>
      <c r="I32" s="126">
        <f>Prodiarias!BB40</f>
        <v>10.58673875019876</v>
      </c>
      <c r="J32" s="126">
        <f t="shared" si="11"/>
        <v>2774.6908840833203</v>
      </c>
      <c r="K32" s="242">
        <f t="shared" si="12"/>
        <v>17425.058752043253</v>
      </c>
      <c r="N32" s="125">
        <v>30</v>
      </c>
      <c r="O32" s="126">
        <f t="shared" si="9"/>
        <v>792.16800000000012</v>
      </c>
      <c r="P32" s="126" t="s">
        <v>65</v>
      </c>
      <c r="Q32" s="126">
        <f t="shared" si="0"/>
        <v>171.4</v>
      </c>
      <c r="R32" s="126">
        <f t="shared" si="1"/>
        <v>263.83200000000005</v>
      </c>
      <c r="S32" s="126">
        <f t="shared" si="2"/>
        <v>135.46400000000003</v>
      </c>
      <c r="T32" s="126">
        <f t="shared" si="3"/>
        <v>742.07346159961833</v>
      </c>
      <c r="U32" s="126">
        <f t="shared" si="4"/>
        <v>361.30068373350292</v>
      </c>
      <c r="V32" s="127">
        <f t="shared" si="5"/>
        <v>3.705358562569566</v>
      </c>
      <c r="W32" s="128">
        <f t="shared" si="6"/>
        <v>2469.9435038956908</v>
      </c>
      <c r="X32" s="138">
        <f t="shared" si="10"/>
        <v>15511.245204464938</v>
      </c>
    </row>
    <row r="33" spans="1:27" ht="10.5" thickBot="1" x14ac:dyDescent="0.25">
      <c r="A33" s="130">
        <v>31</v>
      </c>
      <c r="B33" s="126">
        <f>Prodiarias!B41</f>
        <v>1014.86</v>
      </c>
      <c r="C33" s="126" t="s">
        <v>65</v>
      </c>
      <c r="D33" s="126">
        <f>Prodiarias!V41</f>
        <v>171</v>
      </c>
      <c r="E33" s="126">
        <f>Prodiarias!AC41</f>
        <v>314.74</v>
      </c>
      <c r="F33" s="126">
        <f>Prodiarias!AM41</f>
        <v>180.59</v>
      </c>
      <c r="G33" s="126">
        <f>Prodiarias!AT41</f>
        <v>742.95118460804588</v>
      </c>
      <c r="H33" s="126">
        <f>Prodiarias!AX41</f>
        <v>361.93989505485769</v>
      </c>
      <c r="I33" s="126">
        <f>Prodiarias!BB41</f>
        <v>10.675783113372557</v>
      </c>
      <c r="J33" s="126">
        <f t="shared" si="11"/>
        <v>2796.7568627762762</v>
      </c>
      <c r="K33" s="242">
        <f t="shared" si="12"/>
        <v>17563.633098235015</v>
      </c>
      <c r="N33" s="130">
        <v>31</v>
      </c>
      <c r="O33" s="131">
        <f>B33*0.8</f>
        <v>811.88800000000003</v>
      </c>
      <c r="P33" s="131" t="s">
        <v>65</v>
      </c>
      <c r="Q33" s="131">
        <f t="shared" si="0"/>
        <v>171</v>
      </c>
      <c r="R33" s="131">
        <f t="shared" si="1"/>
        <v>251.79200000000003</v>
      </c>
      <c r="S33" s="131">
        <f t="shared" si="2"/>
        <v>144.47200000000001</v>
      </c>
      <c r="T33" s="131">
        <f t="shared" si="3"/>
        <v>742.95118460804588</v>
      </c>
      <c r="U33" s="131">
        <f t="shared" si="4"/>
        <v>361.93989505485769</v>
      </c>
      <c r="V33" s="132">
        <f t="shared" si="5"/>
        <v>3.7365240896803944</v>
      </c>
      <c r="W33" s="133">
        <f t="shared" si="6"/>
        <v>2487.7796037525836</v>
      </c>
      <c r="X33" s="137">
        <f>W33*6.28</f>
        <v>15623.255911566226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5" t="s">
        <v>78</v>
      </c>
      <c r="C36" s="425"/>
      <c r="D36" s="425"/>
      <c r="E36" s="425"/>
      <c r="F36" s="425"/>
      <c r="G36" s="425"/>
      <c r="H36" s="425"/>
      <c r="I36" s="425"/>
      <c r="O36" s="425" t="s">
        <v>77</v>
      </c>
      <c r="P36" s="425"/>
      <c r="Q36" s="425"/>
      <c r="R36" s="425"/>
      <c r="S36" s="425"/>
      <c r="T36" s="425"/>
      <c r="U36" s="425"/>
      <c r="V36" s="425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319.71796387096776</v>
      </c>
      <c r="C38" s="126">
        <f>Prodiarias!O11/1000</f>
        <v>0.44819440860215054</v>
      </c>
      <c r="D38" s="126" t="s">
        <v>65</v>
      </c>
      <c r="E38" s="126">
        <f>Prodiarias!AF11/1000</f>
        <v>167.465</v>
      </c>
      <c r="F38" s="126">
        <f>Prodiarias!AP11/1000</f>
        <v>154.0338417204301</v>
      </c>
      <c r="G38" s="126" t="s">
        <v>65</v>
      </c>
      <c r="H38" s="126" t="s">
        <v>65</v>
      </c>
      <c r="I38" s="126">
        <f>Prodiarias!BE11</f>
        <v>227.92819999999998</v>
      </c>
      <c r="J38" s="126">
        <f>SUM(B38:I38)</f>
        <v>869.59320000000002</v>
      </c>
      <c r="K38" s="129">
        <f>J38*35.336/1000</f>
        <v>30.727945315199999</v>
      </c>
      <c r="L38" s="139">
        <f>J38/1000*6289</f>
        <v>5468.8716348000007</v>
      </c>
      <c r="N38" s="125">
        <v>1</v>
      </c>
      <c r="O38" s="126">
        <f>B38*0.8</f>
        <v>255.77437109677422</v>
      </c>
      <c r="P38" s="126">
        <f>C38*0.5</f>
        <v>0.22409720430107527</v>
      </c>
      <c r="Q38" s="126" t="s">
        <v>65</v>
      </c>
      <c r="R38" s="126">
        <f t="shared" ref="R38:R68" si="13">E38*0.3172</f>
        <v>53.119897999999999</v>
      </c>
      <c r="S38" s="126">
        <f t="shared" ref="S38:S68" si="14">F38*0.8</f>
        <v>123.22707337634409</v>
      </c>
      <c r="T38" s="126" t="s">
        <v>65</v>
      </c>
      <c r="U38" s="126" t="s">
        <v>65</v>
      </c>
      <c r="V38" s="126">
        <f t="shared" ref="V38:V68" si="15">I38*0.35</f>
        <v>79.774869999999993</v>
      </c>
      <c r="W38" s="126">
        <f t="shared" ref="W38:W68" si="16">SUM(O38:V38)</f>
        <v>512.12030967741941</v>
      </c>
      <c r="X38" s="129">
        <f>W38*35.336/1000</f>
        <v>18.096283262761293</v>
      </c>
      <c r="Y38" s="139">
        <f>W38/1000*6289</f>
        <v>3220.7246275612906</v>
      </c>
    </row>
    <row r="39" spans="1:27" x14ac:dyDescent="0.2">
      <c r="A39" s="125">
        <v>2</v>
      </c>
      <c r="B39" s="126">
        <f>Prodiarias!E12/1000</f>
        <v>293.23494709677419</v>
      </c>
      <c r="C39" s="126">
        <f>Prodiarias!O12/1000</f>
        <v>0</v>
      </c>
      <c r="D39" s="126" t="s">
        <v>65</v>
      </c>
      <c r="E39" s="126">
        <f>Prodiarias!AF12/1000</f>
        <v>166.28200000000001</v>
      </c>
      <c r="F39" s="126">
        <f>Prodiarias!AP12/1000</f>
        <v>158.19905290322583</v>
      </c>
      <c r="G39" s="126" t="s">
        <v>65</v>
      </c>
      <c r="H39" s="126" t="s">
        <v>65</v>
      </c>
      <c r="I39" s="126">
        <f>Prodiarias!BE12</f>
        <v>227.70179999999996</v>
      </c>
      <c r="J39" s="126">
        <f t="shared" ref="J39:J49" si="17">SUM(B39:I39)</f>
        <v>845.41779999999994</v>
      </c>
      <c r="K39" s="129">
        <f t="shared" ref="K39:K49" si="18">J39*35.336/1000</f>
        <v>29.873683380799996</v>
      </c>
      <c r="L39" s="139">
        <f>J39/1000*6289</f>
        <v>5316.8325441999996</v>
      </c>
      <c r="N39" s="125">
        <v>2</v>
      </c>
      <c r="O39" s="126">
        <f t="shared" ref="O39:O53" si="19">B39*0.8</f>
        <v>234.58795767741935</v>
      </c>
      <c r="P39" s="126">
        <f t="shared" ref="P39:P68" si="20">C39*0.5</f>
        <v>0</v>
      </c>
      <c r="Q39" s="126" t="s">
        <v>65</v>
      </c>
      <c r="R39" s="126">
        <f t="shared" si="13"/>
        <v>52.744650399999998</v>
      </c>
      <c r="S39" s="126">
        <f t="shared" si="14"/>
        <v>126.55924232258067</v>
      </c>
      <c r="T39" s="126" t="s">
        <v>65</v>
      </c>
      <c r="U39" s="126" t="s">
        <v>65</v>
      </c>
      <c r="V39" s="126">
        <f t="shared" si="15"/>
        <v>79.69562999999998</v>
      </c>
      <c r="W39" s="126">
        <f t="shared" si="16"/>
        <v>493.58748040000006</v>
      </c>
      <c r="X39" s="129">
        <f t="shared" ref="X39:X67" si="21">W39*35.336/1000</f>
        <v>17.441407207414404</v>
      </c>
      <c r="Y39" s="139">
        <f t="shared" ref="Y39:Y53" si="22">W39/1000*6289</f>
        <v>3104.1716642356005</v>
      </c>
      <c r="AA39" s="18" t="s">
        <v>54</v>
      </c>
    </row>
    <row r="40" spans="1:27" x14ac:dyDescent="0.2">
      <c r="A40" s="125">
        <v>3</v>
      </c>
      <c r="B40" s="126">
        <f>Prodiarias!E13/1000</f>
        <v>288.86288602150535</v>
      </c>
      <c r="C40" s="126">
        <f>Prodiarias!O13/1000</f>
        <v>1.7964817204301076</v>
      </c>
      <c r="D40" s="126" t="s">
        <v>65</v>
      </c>
      <c r="E40" s="126">
        <f>Prodiarias!AF13/1000</f>
        <v>165.36199999999999</v>
      </c>
      <c r="F40" s="126">
        <f>Prodiarias!AP13/1000</f>
        <v>154.18163225806452</v>
      </c>
      <c r="G40" s="126" t="s">
        <v>65</v>
      </c>
      <c r="H40" s="126" t="s">
        <v>65</v>
      </c>
      <c r="I40" s="126">
        <f>Prodiarias!BE13</f>
        <v>227.92819999999998</v>
      </c>
      <c r="J40" s="126">
        <f t="shared" si="17"/>
        <v>838.13119999999992</v>
      </c>
      <c r="K40" s="129">
        <f t="shared" si="18"/>
        <v>29.616204083199996</v>
      </c>
      <c r="L40" s="139">
        <f>J40/1000*6289</f>
        <v>5271.0071167999995</v>
      </c>
      <c r="N40" s="125">
        <v>3</v>
      </c>
      <c r="O40" s="126">
        <f t="shared" si="19"/>
        <v>231.09030881720429</v>
      </c>
      <c r="P40" s="126">
        <f t="shared" si="20"/>
        <v>0.89824086021505378</v>
      </c>
      <c r="Q40" s="126" t="s">
        <v>65</v>
      </c>
      <c r="R40" s="126">
        <f t="shared" si="13"/>
        <v>52.452826399999992</v>
      </c>
      <c r="S40" s="126">
        <f t="shared" si="14"/>
        <v>123.34530580645162</v>
      </c>
      <c r="T40" s="126" t="s">
        <v>65</v>
      </c>
      <c r="U40" s="126" t="s">
        <v>65</v>
      </c>
      <c r="V40" s="126">
        <f t="shared" si="15"/>
        <v>79.774869999999993</v>
      </c>
      <c r="W40" s="126">
        <f t="shared" si="16"/>
        <v>487.56155188387095</v>
      </c>
      <c r="X40" s="129">
        <f t="shared" si="21"/>
        <v>17.228474997368462</v>
      </c>
      <c r="Y40" s="139">
        <f t="shared" si="22"/>
        <v>3066.2745997976645</v>
      </c>
      <c r="AA40" s="18" t="s">
        <v>54</v>
      </c>
    </row>
    <row r="41" spans="1:27" x14ac:dyDescent="0.2">
      <c r="A41" s="125">
        <v>4</v>
      </c>
      <c r="B41" s="126">
        <f>Prodiarias!E14/1000</f>
        <v>309.1499109677419</v>
      </c>
      <c r="C41" s="126">
        <f>Prodiarias!O14/1000</f>
        <v>1.4594098924731183</v>
      </c>
      <c r="D41" s="126" t="s">
        <v>65</v>
      </c>
      <c r="E41" s="126">
        <f>Prodiarias!AF14/1000</f>
        <v>166.506</v>
      </c>
      <c r="F41" s="126">
        <f>Prodiarias!AP14/1000</f>
        <v>154.33167913978494</v>
      </c>
      <c r="G41" s="126" t="s">
        <v>65</v>
      </c>
      <c r="H41" s="126" t="s">
        <v>65</v>
      </c>
      <c r="I41" s="126">
        <f>Prodiarias!BE14</f>
        <v>227.78669999999997</v>
      </c>
      <c r="J41" s="126">
        <f t="shared" si="17"/>
        <v>859.23369999999989</v>
      </c>
      <c r="K41" s="129">
        <f t="shared" si="18"/>
        <v>30.361882023199996</v>
      </c>
      <c r="L41" s="139">
        <f t="shared" ref="L41:L49" si="23">J41/1000*6289</f>
        <v>5403.720739299999</v>
      </c>
      <c r="N41" s="125">
        <v>4</v>
      </c>
      <c r="O41" s="126">
        <f t="shared" si="19"/>
        <v>247.31992877419353</v>
      </c>
      <c r="P41" s="126">
        <f t="shared" si="20"/>
        <v>0.72970494623655913</v>
      </c>
      <c r="Q41" s="126" t="s">
        <v>65</v>
      </c>
      <c r="R41" s="126">
        <f t="shared" si="13"/>
        <v>52.815703199999994</v>
      </c>
      <c r="S41" s="126">
        <f t="shared" si="14"/>
        <v>123.46534331182795</v>
      </c>
      <c r="T41" s="126" t="s">
        <v>65</v>
      </c>
      <c r="U41" s="126" t="s">
        <v>65</v>
      </c>
      <c r="V41" s="126">
        <f t="shared" si="15"/>
        <v>79.72534499999999</v>
      </c>
      <c r="W41" s="126">
        <f t="shared" si="16"/>
        <v>504.05602523225804</v>
      </c>
      <c r="X41" s="129">
        <f t="shared" si="21"/>
        <v>17.81132370760707</v>
      </c>
      <c r="Y41" s="139">
        <f t="shared" si="22"/>
        <v>3170.0083426856704</v>
      </c>
    </row>
    <row r="42" spans="1:27" x14ac:dyDescent="0.2">
      <c r="A42" s="125">
        <v>5</v>
      </c>
      <c r="B42" s="126">
        <f>Prodiarias!E15/1000</f>
        <v>301.22313505376349</v>
      </c>
      <c r="C42" s="126">
        <f>Prodiarias!O15/1000</f>
        <v>9.5380215053763442E-2</v>
      </c>
      <c r="D42" s="126" t="s">
        <v>65</v>
      </c>
      <c r="E42" s="126">
        <f>Prodiarias!AF15/1000</f>
        <v>165.80099999999999</v>
      </c>
      <c r="F42" s="126">
        <f>Prodiarias!AP15/1000</f>
        <v>149.5944847311828</v>
      </c>
      <c r="G42" s="126" t="s">
        <v>65</v>
      </c>
      <c r="H42" s="126" t="s">
        <v>65</v>
      </c>
      <c r="I42" s="126">
        <f>Prodiarias!BE15</f>
        <v>227.58859999999999</v>
      </c>
      <c r="J42" s="126">
        <f t="shared" si="17"/>
        <v>844.30259999999998</v>
      </c>
      <c r="K42" s="129">
        <f t="shared" si="18"/>
        <v>29.834276673599998</v>
      </c>
      <c r="L42" s="139">
        <f t="shared" si="23"/>
        <v>5309.8190513999998</v>
      </c>
      <c r="N42" s="125">
        <v>5</v>
      </c>
      <c r="O42" s="126">
        <f t="shared" si="19"/>
        <v>240.97850804301081</v>
      </c>
      <c r="P42" s="126">
        <f t="shared" si="20"/>
        <v>4.7690107526881721E-2</v>
      </c>
      <c r="Q42" s="126" t="s">
        <v>65</v>
      </c>
      <c r="R42" s="126">
        <f t="shared" si="13"/>
        <v>52.592077199999991</v>
      </c>
      <c r="S42" s="126">
        <f t="shared" si="14"/>
        <v>119.67558778494625</v>
      </c>
      <c r="T42" s="126" t="s">
        <v>65</v>
      </c>
      <c r="U42" s="126" t="s">
        <v>65</v>
      </c>
      <c r="V42" s="126">
        <f t="shared" si="15"/>
        <v>79.656009999999995</v>
      </c>
      <c r="W42" s="126">
        <f t="shared" si="16"/>
        <v>492.94987313548387</v>
      </c>
      <c r="X42" s="129">
        <f t="shared" si="21"/>
        <v>17.418876717115459</v>
      </c>
      <c r="Y42" s="139">
        <f t="shared" si="22"/>
        <v>3100.161752149058</v>
      </c>
    </row>
    <row r="43" spans="1:27" x14ac:dyDescent="0.2">
      <c r="A43" s="125">
        <v>6</v>
      </c>
      <c r="B43" s="126">
        <f>Prodiarias!E16/1000</f>
        <v>303.50535139784949</v>
      </c>
      <c r="C43" s="126">
        <f>Prodiarias!O16/1000</f>
        <v>0</v>
      </c>
      <c r="D43" s="126" t="s">
        <v>65</v>
      </c>
      <c r="E43" s="126">
        <f>Prodiarias!AF16/1000</f>
        <v>163.52099999999999</v>
      </c>
      <c r="F43" s="126">
        <f>Prodiarias!AP16/1000</f>
        <v>146.62964860215052</v>
      </c>
      <c r="G43" s="126" t="s">
        <v>65</v>
      </c>
      <c r="H43" s="126" t="s">
        <v>65</v>
      </c>
      <c r="I43" s="126">
        <f>Prodiarias!BE16</f>
        <v>227.24899999999994</v>
      </c>
      <c r="J43" s="126">
        <f t="shared" si="17"/>
        <v>840.90499999999986</v>
      </c>
      <c r="K43" s="129">
        <f t="shared" si="18"/>
        <v>29.714219079999996</v>
      </c>
      <c r="L43" s="139">
        <f t="shared" si="23"/>
        <v>5288.451544999999</v>
      </c>
      <c r="N43" s="125">
        <v>6</v>
      </c>
      <c r="O43" s="126">
        <f t="shared" si="19"/>
        <v>242.80428111827962</v>
      </c>
      <c r="P43" s="126">
        <f t="shared" si="20"/>
        <v>0</v>
      </c>
      <c r="Q43" s="126" t="s">
        <v>65</v>
      </c>
      <c r="R43" s="126">
        <f t="shared" si="13"/>
        <v>51.868861199999991</v>
      </c>
      <c r="S43" s="126">
        <f t="shared" si="14"/>
        <v>117.30371888172043</v>
      </c>
      <c r="T43" s="126" t="s">
        <v>65</v>
      </c>
      <c r="U43" s="126" t="s">
        <v>65</v>
      </c>
      <c r="V43" s="126">
        <f t="shared" si="15"/>
        <v>79.537149999999968</v>
      </c>
      <c r="W43" s="126">
        <f t="shared" si="16"/>
        <v>491.51401120000003</v>
      </c>
      <c r="X43" s="129">
        <f t="shared" si="21"/>
        <v>17.368139099763201</v>
      </c>
      <c r="Y43" s="139">
        <f t="shared" si="22"/>
        <v>3091.1316164368004</v>
      </c>
    </row>
    <row r="44" spans="1:27" x14ac:dyDescent="0.2">
      <c r="A44" s="125">
        <v>7</v>
      </c>
      <c r="B44" s="126">
        <f>Prodiarias!E17/1000</f>
        <v>325.43797849462368</v>
      </c>
      <c r="C44" s="126">
        <f>Prodiarias!O17/1000</f>
        <v>0</v>
      </c>
      <c r="D44" s="126" t="s">
        <v>65</v>
      </c>
      <c r="E44" s="126">
        <f>Prodiarias!AF17/1000</f>
        <v>164.483</v>
      </c>
      <c r="F44" s="126">
        <f>Prodiarias!AP17/1000</f>
        <v>149.65202150537635</v>
      </c>
      <c r="G44" s="126" t="s">
        <v>65</v>
      </c>
      <c r="H44" s="126" t="s">
        <v>65</v>
      </c>
      <c r="I44" s="126">
        <f>Prodiarias!BE17</f>
        <v>227.33389999999994</v>
      </c>
      <c r="J44" s="126">
        <f t="shared" si="17"/>
        <v>866.90690000000006</v>
      </c>
      <c r="K44" s="129">
        <f t="shared" si="18"/>
        <v>30.633022218400001</v>
      </c>
      <c r="L44" s="139">
        <f t="shared" si="23"/>
        <v>5451.9774941000005</v>
      </c>
      <c r="N44" s="125">
        <v>7</v>
      </c>
      <c r="O44" s="126">
        <f t="shared" si="19"/>
        <v>260.35038279569898</v>
      </c>
      <c r="P44" s="126">
        <f t="shared" si="20"/>
        <v>0</v>
      </c>
      <c r="Q44" s="126" t="s">
        <v>65</v>
      </c>
      <c r="R44" s="126">
        <f t="shared" si="13"/>
        <v>52.174007599999996</v>
      </c>
      <c r="S44" s="126">
        <f t="shared" si="14"/>
        <v>119.72161720430108</v>
      </c>
      <c r="T44" s="126" t="s">
        <v>65</v>
      </c>
      <c r="U44" s="126" t="s">
        <v>65</v>
      </c>
      <c r="V44" s="126">
        <f t="shared" si="15"/>
        <v>79.566864999999979</v>
      </c>
      <c r="W44" s="126">
        <f t="shared" si="16"/>
        <v>511.81287259999999</v>
      </c>
      <c r="X44" s="129">
        <f t="shared" si="21"/>
        <v>18.085419666193602</v>
      </c>
      <c r="Y44" s="139">
        <f t="shared" si="22"/>
        <v>3218.7911557814</v>
      </c>
    </row>
    <row r="45" spans="1:27" x14ac:dyDescent="0.2">
      <c r="A45" s="125">
        <v>8</v>
      </c>
      <c r="B45" s="126">
        <f>Prodiarias!E18/1000</f>
        <v>322.86001032258065</v>
      </c>
      <c r="C45" s="126">
        <f>Prodiarias!O18/1000</f>
        <v>0</v>
      </c>
      <c r="D45" s="126" t="s">
        <v>65</v>
      </c>
      <c r="E45" s="126">
        <f>Prodiarias!AF18/1000</f>
        <v>165.71899999999999</v>
      </c>
      <c r="F45" s="126">
        <f>Prodiarias!AP18/1000</f>
        <v>149.86298967741936</v>
      </c>
      <c r="G45" s="126" t="s">
        <v>65</v>
      </c>
      <c r="H45" s="126" t="s">
        <v>65</v>
      </c>
      <c r="I45" s="126">
        <f>Prodiarias!BE18</f>
        <v>227.73009999999999</v>
      </c>
      <c r="J45" s="126">
        <f t="shared" si="17"/>
        <v>866.1721</v>
      </c>
      <c r="K45" s="129">
        <f t="shared" si="18"/>
        <v>30.6070573256</v>
      </c>
      <c r="L45" s="139">
        <f t="shared" si="23"/>
        <v>5447.3563369000003</v>
      </c>
      <c r="N45" s="125">
        <v>8</v>
      </c>
      <c r="O45" s="126">
        <f t="shared" si="19"/>
        <v>258.28800825806451</v>
      </c>
      <c r="P45" s="126">
        <f t="shared" si="20"/>
        <v>0</v>
      </c>
      <c r="Q45" s="126" t="s">
        <v>65</v>
      </c>
      <c r="R45" s="126">
        <f t="shared" si="13"/>
        <v>52.566066799999994</v>
      </c>
      <c r="S45" s="126">
        <f t="shared" si="14"/>
        <v>119.8903917419355</v>
      </c>
      <c r="T45" s="126" t="s">
        <v>65</v>
      </c>
      <c r="U45" s="126" t="s">
        <v>65</v>
      </c>
      <c r="V45" s="126">
        <f t="shared" si="15"/>
        <v>79.705534999999998</v>
      </c>
      <c r="W45" s="126">
        <f t="shared" si="16"/>
        <v>510.4500018</v>
      </c>
      <c r="X45" s="129">
        <f t="shared" si="21"/>
        <v>18.037261263604801</v>
      </c>
      <c r="Y45" s="139">
        <f t="shared" si="22"/>
        <v>3210.2200613201999</v>
      </c>
    </row>
    <row r="46" spans="1:27" x14ac:dyDescent="0.2">
      <c r="A46" s="125">
        <v>9</v>
      </c>
      <c r="B46" s="126">
        <f>Prodiarias!E19/1000</f>
        <v>314.2333913978494</v>
      </c>
      <c r="C46" s="126">
        <f>Prodiarias!O19/1000</f>
        <v>0</v>
      </c>
      <c r="D46" s="126" t="s">
        <v>65</v>
      </c>
      <c r="E46" s="126">
        <f>Prodiarias!AF19/1000</f>
        <v>171.13399999999999</v>
      </c>
      <c r="F46" s="126">
        <f>Prodiarias!AP19/1000</f>
        <v>147.99360860215054</v>
      </c>
      <c r="G46" s="126" t="s">
        <v>65</v>
      </c>
      <c r="H46" s="126" t="s">
        <v>65</v>
      </c>
      <c r="I46" s="126">
        <f>Prodiarias!BE19</f>
        <v>227.19239999999999</v>
      </c>
      <c r="J46" s="126">
        <f t="shared" si="17"/>
        <v>860.5533999999999</v>
      </c>
      <c r="K46" s="129">
        <f t="shared" si="18"/>
        <v>30.408514942399993</v>
      </c>
      <c r="L46" s="139">
        <f t="shared" si="23"/>
        <v>5412.0203325999992</v>
      </c>
      <c r="N46" s="125">
        <v>9</v>
      </c>
      <c r="O46" s="126">
        <f t="shared" si="19"/>
        <v>251.38671311827954</v>
      </c>
      <c r="P46" s="126">
        <f t="shared" si="20"/>
        <v>0</v>
      </c>
      <c r="Q46" s="126" t="s">
        <v>65</v>
      </c>
      <c r="R46" s="126">
        <f t="shared" si="13"/>
        <v>54.283704799999995</v>
      </c>
      <c r="S46" s="126">
        <f t="shared" si="14"/>
        <v>118.39488688172044</v>
      </c>
      <c r="T46" s="126" t="s">
        <v>65</v>
      </c>
      <c r="U46" s="126" t="s">
        <v>65</v>
      </c>
      <c r="V46" s="126">
        <f t="shared" si="15"/>
        <v>79.51733999999999</v>
      </c>
      <c r="W46" s="126">
        <f t="shared" si="16"/>
        <v>503.58264479999997</v>
      </c>
      <c r="X46" s="129">
        <f t="shared" si="21"/>
        <v>17.794596336652798</v>
      </c>
      <c r="Y46" s="139">
        <f t="shared" si="22"/>
        <v>3167.0312531471995</v>
      </c>
    </row>
    <row r="47" spans="1:27" x14ac:dyDescent="0.2">
      <c r="A47" s="125">
        <v>10</v>
      </c>
      <c r="B47" s="126">
        <f>Prodiarias!E20/1000</f>
        <v>309.74094795698926</v>
      </c>
      <c r="C47" s="126">
        <f>Prodiarias!O20/1000</f>
        <v>0</v>
      </c>
      <c r="D47" s="126" t="s">
        <v>65</v>
      </c>
      <c r="E47" s="126">
        <f>Prodiarias!AF20/1000</f>
        <v>168.05600000000001</v>
      </c>
      <c r="F47" s="126">
        <f>Prodiarias!AP20/1000</f>
        <v>149.48505204301074</v>
      </c>
      <c r="G47" s="126" t="s">
        <v>65</v>
      </c>
      <c r="H47" s="126" t="s">
        <v>65</v>
      </c>
      <c r="I47" s="126">
        <f>Prodiarias!BE20</f>
        <v>227.05089999999996</v>
      </c>
      <c r="J47" s="126">
        <f t="shared" si="17"/>
        <v>854.33289999999988</v>
      </c>
      <c r="K47" s="129">
        <f t="shared" si="18"/>
        <v>30.188707354399995</v>
      </c>
      <c r="L47" s="139">
        <f t="shared" si="23"/>
        <v>5372.8996080999987</v>
      </c>
      <c r="N47" s="125">
        <v>10</v>
      </c>
      <c r="O47" s="126">
        <f t="shared" si="19"/>
        <v>247.79275836559142</v>
      </c>
      <c r="P47" s="126">
        <f t="shared" si="20"/>
        <v>0</v>
      </c>
      <c r="Q47" s="126" t="s">
        <v>65</v>
      </c>
      <c r="R47" s="126">
        <f t="shared" si="13"/>
        <v>53.307363199999998</v>
      </c>
      <c r="S47" s="126">
        <f t="shared" si="14"/>
        <v>119.5880416344086</v>
      </c>
      <c r="T47" s="126" t="s">
        <v>65</v>
      </c>
      <c r="U47" s="126" t="s">
        <v>65</v>
      </c>
      <c r="V47" s="126">
        <f t="shared" si="15"/>
        <v>79.467814999999973</v>
      </c>
      <c r="W47" s="126">
        <f t="shared" si="16"/>
        <v>500.15597819999994</v>
      </c>
      <c r="X47" s="129">
        <f t="shared" si="21"/>
        <v>17.673511645675198</v>
      </c>
      <c r="Y47" s="139">
        <f t="shared" si="22"/>
        <v>3145.4809468997996</v>
      </c>
    </row>
    <row r="48" spans="1:27" x14ac:dyDescent="0.2">
      <c r="A48" s="125">
        <v>11</v>
      </c>
      <c r="B48" s="126">
        <f>Prodiarias!E21/1000</f>
        <v>329.81405806451619</v>
      </c>
      <c r="C48" s="126">
        <f>Prodiarias!O21/1000</f>
        <v>0</v>
      </c>
      <c r="D48" s="126" t="s">
        <v>65</v>
      </c>
      <c r="E48" s="126">
        <f>Prodiarias!AF21/1000</f>
        <v>167.364</v>
      </c>
      <c r="F48" s="126">
        <f>Prodiarias!AP21/1000</f>
        <v>148.86794193548386</v>
      </c>
      <c r="G48" s="126" t="s">
        <v>65</v>
      </c>
      <c r="H48" s="126" t="s">
        <v>65</v>
      </c>
      <c r="I48" s="126">
        <f>Prodiarias!BE21</f>
        <v>226.99430000000001</v>
      </c>
      <c r="J48" s="126">
        <f t="shared" si="17"/>
        <v>873.04030000000012</v>
      </c>
      <c r="K48" s="129">
        <f t="shared" si="18"/>
        <v>30.849752040800002</v>
      </c>
      <c r="L48" s="139">
        <f t="shared" si="23"/>
        <v>5490.550446700001</v>
      </c>
      <c r="N48" s="125">
        <v>11</v>
      </c>
      <c r="O48" s="126">
        <f t="shared" si="19"/>
        <v>263.85124645161295</v>
      </c>
      <c r="P48" s="126">
        <f t="shared" si="20"/>
        <v>0</v>
      </c>
      <c r="Q48" s="126" t="s">
        <v>65</v>
      </c>
      <c r="R48" s="126">
        <f t="shared" si="13"/>
        <v>53.087860800000001</v>
      </c>
      <c r="S48" s="126">
        <f t="shared" si="14"/>
        <v>119.09435354838709</v>
      </c>
      <c r="T48" s="126" t="s">
        <v>65</v>
      </c>
      <c r="U48" s="126" t="s">
        <v>65</v>
      </c>
      <c r="V48" s="126">
        <f t="shared" si="15"/>
        <v>79.448004999999995</v>
      </c>
      <c r="W48" s="126">
        <f t="shared" si="16"/>
        <v>515.48146580000002</v>
      </c>
      <c r="X48" s="129">
        <f t="shared" si="21"/>
        <v>18.215053075508798</v>
      </c>
      <c r="Y48" s="139">
        <f t="shared" si="22"/>
        <v>3241.8629384162</v>
      </c>
    </row>
    <row r="49" spans="1:25" x14ac:dyDescent="0.2">
      <c r="A49" s="125">
        <v>12</v>
      </c>
      <c r="B49" s="126">
        <f>Prodiarias!E22/1000</f>
        <v>325.00708946236563</v>
      </c>
      <c r="C49" s="126">
        <f>Prodiarias!O22/1000</f>
        <v>0</v>
      </c>
      <c r="D49" s="126" t="s">
        <v>65</v>
      </c>
      <c r="E49" s="126">
        <f>Prodiarias!AF22/1000</f>
        <v>165.166</v>
      </c>
      <c r="F49" s="126">
        <f>Prodiarias!AP22/1000</f>
        <v>148.1899105376344</v>
      </c>
      <c r="G49" s="126" t="s">
        <v>65</v>
      </c>
      <c r="H49" s="126" t="s">
        <v>65</v>
      </c>
      <c r="I49" s="126">
        <f>Prodiarias!BE22</f>
        <v>226.96599999999995</v>
      </c>
      <c r="J49" s="126">
        <f t="shared" si="17"/>
        <v>865.32899999999995</v>
      </c>
      <c r="K49" s="129">
        <f t="shared" si="18"/>
        <v>30.577265543999999</v>
      </c>
      <c r="L49" s="139">
        <f t="shared" si="23"/>
        <v>5442.0540809999993</v>
      </c>
      <c r="N49" s="125">
        <v>12</v>
      </c>
      <c r="O49" s="126">
        <f t="shared" si="19"/>
        <v>260.00567156989251</v>
      </c>
      <c r="P49" s="126">
        <f t="shared" si="20"/>
        <v>0</v>
      </c>
      <c r="Q49" s="126" t="s">
        <v>65</v>
      </c>
      <c r="R49" s="126">
        <f t="shared" si="13"/>
        <v>52.390655199999998</v>
      </c>
      <c r="S49" s="126">
        <f t="shared" si="14"/>
        <v>118.55192843010752</v>
      </c>
      <c r="T49" s="126" t="s">
        <v>65</v>
      </c>
      <c r="U49" s="126" t="s">
        <v>65</v>
      </c>
      <c r="V49" s="126">
        <f t="shared" si="15"/>
        <v>79.438099999999977</v>
      </c>
      <c r="W49" s="126">
        <f t="shared" si="16"/>
        <v>510.38635520000003</v>
      </c>
      <c r="X49" s="129">
        <f t="shared" si="21"/>
        <v>18.035012247347201</v>
      </c>
      <c r="Y49" s="139">
        <f t="shared" si="22"/>
        <v>3209.8197878527999</v>
      </c>
    </row>
    <row r="50" spans="1:25" x14ac:dyDescent="0.2">
      <c r="A50" s="125">
        <v>13</v>
      </c>
      <c r="B50" s="126">
        <f>Prodiarias!E23/1000</f>
        <v>326.14761419354835</v>
      </c>
      <c r="C50" s="126">
        <f>Prodiarias!O23/1000</f>
        <v>0.10741849462365592</v>
      </c>
      <c r="D50" s="126" t="s">
        <v>65</v>
      </c>
      <c r="E50" s="126">
        <f>Prodiarias!AF23/1000</f>
        <v>166.55</v>
      </c>
      <c r="F50" s="126">
        <f>Prodiarias!AP23/1000</f>
        <v>146.25396731182795</v>
      </c>
      <c r="G50" s="126" t="s">
        <v>65</v>
      </c>
      <c r="H50" s="126" t="s">
        <v>65</v>
      </c>
      <c r="I50" s="126">
        <f>Prodiarias!BE23</f>
        <v>226.62639999999996</v>
      </c>
      <c r="J50" s="126">
        <f t="shared" ref="J50:J67" si="24">SUM(B50:I50)</f>
        <v>865.68539999999996</v>
      </c>
      <c r="K50" s="129">
        <f t="shared" ref="K50:K67" si="25">J50*35.336/1000</f>
        <v>30.589859294399997</v>
      </c>
      <c r="L50" s="139">
        <f t="shared" ref="L50:L67" si="26">J50/1000*6289</f>
        <v>5444.2954805999998</v>
      </c>
      <c r="N50" s="125">
        <v>13</v>
      </c>
      <c r="O50" s="126">
        <f t="shared" si="19"/>
        <v>260.91809135483868</v>
      </c>
      <c r="P50" s="126">
        <f t="shared" si="20"/>
        <v>5.3709247311827961E-2</v>
      </c>
      <c r="Q50" s="126" t="s">
        <v>65</v>
      </c>
      <c r="R50" s="126">
        <f t="shared" si="13"/>
        <v>52.829660000000004</v>
      </c>
      <c r="S50" s="126">
        <f t="shared" si="14"/>
        <v>117.00317384946237</v>
      </c>
      <c r="T50" s="126" t="s">
        <v>65</v>
      </c>
      <c r="U50" s="126" t="s">
        <v>65</v>
      </c>
      <c r="V50" s="126">
        <f t="shared" si="15"/>
        <v>79.319239999999979</v>
      </c>
      <c r="W50" s="126">
        <f t="shared" si="16"/>
        <v>510.12387445161283</v>
      </c>
      <c r="X50" s="129">
        <f t="shared" si="21"/>
        <v>18.025737227622191</v>
      </c>
      <c r="Y50" s="139">
        <f t="shared" si="22"/>
        <v>3208.1690464261928</v>
      </c>
    </row>
    <row r="51" spans="1:25" x14ac:dyDescent="0.2">
      <c r="A51" s="125">
        <v>14</v>
      </c>
      <c r="B51" s="126">
        <f>Prodiarias!E24/1000</f>
        <v>326.87137462365592</v>
      </c>
      <c r="C51" s="126">
        <f>Prodiarias!O24/1000</f>
        <v>0</v>
      </c>
      <c r="D51" s="126" t="s">
        <v>65</v>
      </c>
      <c r="E51" s="126">
        <f>Prodiarias!AF24/1000</f>
        <v>166.203</v>
      </c>
      <c r="F51" s="126">
        <f>Prodiarias!AP24/1000</f>
        <v>147.42162537634408</v>
      </c>
      <c r="G51" s="126" t="s">
        <v>65</v>
      </c>
      <c r="H51" s="126" t="s">
        <v>65</v>
      </c>
      <c r="I51" s="126">
        <f>Prodiarias!BE24</f>
        <v>225.04159999999999</v>
      </c>
      <c r="J51" s="126">
        <f t="shared" si="24"/>
        <v>865.5376</v>
      </c>
      <c r="K51" s="129">
        <f t="shared" si="25"/>
        <v>30.584636633599999</v>
      </c>
      <c r="L51" s="139">
        <f t="shared" si="26"/>
        <v>5443.3659663999997</v>
      </c>
      <c r="N51" s="125">
        <v>14</v>
      </c>
      <c r="O51" s="126">
        <f t="shared" si="19"/>
        <v>261.49709969892473</v>
      </c>
      <c r="P51" s="126">
        <f t="shared" si="20"/>
        <v>0</v>
      </c>
      <c r="Q51" s="126" t="s">
        <v>65</v>
      </c>
      <c r="R51" s="126">
        <f t="shared" si="13"/>
        <v>52.719591600000001</v>
      </c>
      <c r="S51" s="126">
        <f t="shared" si="14"/>
        <v>117.93730030107527</v>
      </c>
      <c r="T51" s="126" t="s">
        <v>65</v>
      </c>
      <c r="U51" s="126" t="s">
        <v>65</v>
      </c>
      <c r="V51" s="126">
        <f t="shared" si="15"/>
        <v>78.764559999999989</v>
      </c>
      <c r="W51" s="126">
        <f t="shared" si="16"/>
        <v>510.9185516</v>
      </c>
      <c r="X51" s="129">
        <f t="shared" si="21"/>
        <v>18.053817939337598</v>
      </c>
      <c r="Y51" s="139">
        <f t="shared" si="22"/>
        <v>3213.1667710123997</v>
      </c>
    </row>
    <row r="52" spans="1:25" x14ac:dyDescent="0.2">
      <c r="A52" s="125">
        <v>15</v>
      </c>
      <c r="B52" s="126">
        <f>Prodiarias!E25/1000</f>
        <v>332.02474537634407</v>
      </c>
      <c r="C52" s="126">
        <f>Prodiarias!O25/1000</f>
        <v>0.18890838709677418</v>
      </c>
      <c r="D52" s="126" t="s">
        <v>65</v>
      </c>
      <c r="E52" s="126">
        <f>Prodiarias!AF25/1000</f>
        <v>163.602</v>
      </c>
      <c r="F52" s="126">
        <f>Prodiarias!AP25/1000</f>
        <v>147.32234623655913</v>
      </c>
      <c r="G52" s="126" t="s">
        <v>65</v>
      </c>
      <c r="H52" s="126" t="s">
        <v>65</v>
      </c>
      <c r="I52" s="126">
        <f>Prodiarias!BE25</f>
        <v>226.25849999999997</v>
      </c>
      <c r="J52" s="126">
        <f t="shared" si="24"/>
        <v>869.39650000000006</v>
      </c>
      <c r="K52" s="129">
        <f t="shared" si="25"/>
        <v>30.720994724000001</v>
      </c>
      <c r="L52" s="139">
        <f t="shared" si="26"/>
        <v>5467.6345885000001</v>
      </c>
      <c r="N52" s="125">
        <v>15</v>
      </c>
      <c r="O52" s="126">
        <f t="shared" si="19"/>
        <v>265.61979630107527</v>
      </c>
      <c r="P52" s="126">
        <f t="shared" si="20"/>
        <v>9.4454193548387091E-2</v>
      </c>
      <c r="Q52" s="126" t="s">
        <v>65</v>
      </c>
      <c r="R52" s="126">
        <f t="shared" si="13"/>
        <v>51.894554399999997</v>
      </c>
      <c r="S52" s="126">
        <f t="shared" si="14"/>
        <v>117.8578769892473</v>
      </c>
      <c r="T52" s="126" t="s">
        <v>65</v>
      </c>
      <c r="U52" s="126" t="s">
        <v>65</v>
      </c>
      <c r="V52" s="126">
        <f t="shared" si="15"/>
        <v>79.190474999999978</v>
      </c>
      <c r="W52" s="126">
        <f t="shared" si="16"/>
        <v>514.65715688387093</v>
      </c>
      <c r="X52" s="129">
        <f t="shared" si="21"/>
        <v>18.185925295648463</v>
      </c>
      <c r="Y52" s="139">
        <f t="shared" si="22"/>
        <v>3236.6788596426641</v>
      </c>
    </row>
    <row r="53" spans="1:25" x14ac:dyDescent="0.2">
      <c r="A53" s="125">
        <v>16</v>
      </c>
      <c r="B53" s="126">
        <f>Prodiarias!E26/1000</f>
        <v>330.82787827956992</v>
      </c>
      <c r="C53" s="126">
        <f>Prodiarias!O26/1000</f>
        <v>0</v>
      </c>
      <c r="D53" s="126" t="s">
        <v>65</v>
      </c>
      <c r="E53" s="126">
        <f>Prodiarias!AF26/1000</f>
        <v>167.67099999999999</v>
      </c>
      <c r="F53" s="126">
        <f>Prodiarias!AP26/1000</f>
        <v>144.87712172043013</v>
      </c>
      <c r="G53" s="126" t="s">
        <v>65</v>
      </c>
      <c r="H53" s="126" t="s">
        <v>65</v>
      </c>
      <c r="I53" s="126">
        <f>Prodiarias!BE26</f>
        <v>226.62639999999996</v>
      </c>
      <c r="J53" s="126">
        <f t="shared" si="24"/>
        <v>870.00239999999997</v>
      </c>
      <c r="K53" s="129">
        <f t="shared" si="25"/>
        <v>30.7424048064</v>
      </c>
      <c r="L53" s="139">
        <f t="shared" si="26"/>
        <v>5471.4450935999994</v>
      </c>
      <c r="N53" s="125">
        <v>16</v>
      </c>
      <c r="O53" s="126">
        <f t="shared" si="19"/>
        <v>264.66230262365593</v>
      </c>
      <c r="P53" s="126">
        <f t="shared" si="20"/>
        <v>0</v>
      </c>
      <c r="Q53" s="126" t="s">
        <v>65</v>
      </c>
      <c r="R53" s="126">
        <f t="shared" si="13"/>
        <v>53.185241199999993</v>
      </c>
      <c r="S53" s="126">
        <f t="shared" si="14"/>
        <v>115.9016973763441</v>
      </c>
      <c r="T53" s="126" t="s">
        <v>65</v>
      </c>
      <c r="U53" s="126" t="s">
        <v>65</v>
      </c>
      <c r="V53" s="126">
        <f t="shared" si="15"/>
        <v>79.319239999999979</v>
      </c>
      <c r="W53" s="126">
        <f t="shared" si="16"/>
        <v>513.06848119999995</v>
      </c>
      <c r="X53" s="129">
        <f t="shared" si="21"/>
        <v>18.129787851683197</v>
      </c>
      <c r="Y53" s="139">
        <f t="shared" si="22"/>
        <v>3226.6876782667996</v>
      </c>
    </row>
    <row r="54" spans="1:25" x14ac:dyDescent="0.2">
      <c r="A54" s="125">
        <v>17</v>
      </c>
      <c r="B54" s="126">
        <f>Prodiarias!E27/1000</f>
        <v>330.57935408602157</v>
      </c>
      <c r="C54" s="126">
        <f>Prodiarias!O27/1000</f>
        <v>0.52286354838709681</v>
      </c>
      <c r="D54" s="126" t="s">
        <v>65</v>
      </c>
      <c r="E54" s="126">
        <f>Prodiarias!AF27/1000</f>
        <v>167.821</v>
      </c>
      <c r="F54" s="126">
        <f>Prodiarias!AP27/1000</f>
        <v>144.22578236559141</v>
      </c>
      <c r="G54" s="126" t="s">
        <v>65</v>
      </c>
      <c r="H54" s="126" t="s">
        <v>65</v>
      </c>
      <c r="I54" s="126">
        <f>Prodiarias!BE27</f>
        <v>226.59809999999996</v>
      </c>
      <c r="J54" s="126">
        <f t="shared" si="24"/>
        <v>869.74709999999993</v>
      </c>
      <c r="K54" s="129">
        <f t="shared" si="25"/>
        <v>30.733383525599994</v>
      </c>
      <c r="L54" s="139">
        <f t="shared" si="26"/>
        <v>5469.8395118999997</v>
      </c>
      <c r="N54" s="125">
        <v>17</v>
      </c>
      <c r="O54" s="126">
        <f t="shared" ref="O54:O67" si="27">B54*0.8</f>
        <v>264.46348326881724</v>
      </c>
      <c r="P54" s="126">
        <f t="shared" si="20"/>
        <v>0.26143177419354841</v>
      </c>
      <c r="Q54" s="126" t="s">
        <v>65</v>
      </c>
      <c r="R54" s="126">
        <f t="shared" si="13"/>
        <v>53.232821199999997</v>
      </c>
      <c r="S54" s="126">
        <f t="shared" si="14"/>
        <v>115.38062589247313</v>
      </c>
      <c r="T54" s="126" t="s">
        <v>65</v>
      </c>
      <c r="U54" s="126" t="s">
        <v>65</v>
      </c>
      <c r="V54" s="126">
        <f t="shared" si="15"/>
        <v>79.309334999999976</v>
      </c>
      <c r="W54" s="126">
        <f t="shared" si="16"/>
        <v>512.6476971354839</v>
      </c>
      <c r="X54" s="129">
        <f t="shared" si="21"/>
        <v>18.114919025979461</v>
      </c>
      <c r="Y54" s="139">
        <f t="shared" ref="Y54:Y67" si="28">W54/1000*6289</f>
        <v>3224.0413672850582</v>
      </c>
    </row>
    <row r="55" spans="1:25" x14ac:dyDescent="0.2">
      <c r="A55" s="125">
        <v>18</v>
      </c>
      <c r="B55" s="126">
        <f>Prodiarias!E28/1000</f>
        <v>337.66020946236563</v>
      </c>
      <c r="C55" s="126">
        <f>Prodiarias!O28/1000</f>
        <v>0</v>
      </c>
      <c r="D55" s="126" t="s">
        <v>65</v>
      </c>
      <c r="E55" s="126">
        <f>Prodiarias!AF28/1000</f>
        <v>167.66800000000001</v>
      </c>
      <c r="F55" s="126">
        <f>Prodiarias!AP28/1000</f>
        <v>143.74679053763441</v>
      </c>
      <c r="G55" s="126" t="s">
        <v>65</v>
      </c>
      <c r="H55" s="126" t="s">
        <v>65</v>
      </c>
      <c r="I55" s="126">
        <f>Prodiarias!BE28</f>
        <v>226.39999999999998</v>
      </c>
      <c r="J55" s="126">
        <f t="shared" si="24"/>
        <v>875.47500000000002</v>
      </c>
      <c r="K55" s="129">
        <f t="shared" si="25"/>
        <v>30.935784599999998</v>
      </c>
      <c r="L55" s="139">
        <f t="shared" si="26"/>
        <v>5505.8622750000004</v>
      </c>
      <c r="N55" s="125">
        <v>18</v>
      </c>
      <c r="O55" s="126">
        <f t="shared" si="27"/>
        <v>270.12816756989253</v>
      </c>
      <c r="P55" s="126">
        <f t="shared" si="20"/>
        <v>0</v>
      </c>
      <c r="Q55" s="126" t="s">
        <v>65</v>
      </c>
      <c r="R55" s="126">
        <f t="shared" si="13"/>
        <v>53.1842896</v>
      </c>
      <c r="S55" s="126">
        <f t="shared" si="14"/>
        <v>114.99743243010754</v>
      </c>
      <c r="T55" s="126" t="s">
        <v>65</v>
      </c>
      <c r="U55" s="126" t="s">
        <v>65</v>
      </c>
      <c r="V55" s="126">
        <f t="shared" si="15"/>
        <v>79.239999999999981</v>
      </c>
      <c r="W55" s="126">
        <f t="shared" si="16"/>
        <v>517.54988960000003</v>
      </c>
      <c r="X55" s="129">
        <f t="shared" si="21"/>
        <v>18.288142898905601</v>
      </c>
      <c r="Y55" s="139">
        <f t="shared" si="28"/>
        <v>3254.8712556944001</v>
      </c>
    </row>
    <row r="56" spans="1:25" x14ac:dyDescent="0.2">
      <c r="A56" s="125">
        <v>19</v>
      </c>
      <c r="B56" s="126">
        <f>Prodiarias!E29/1000</f>
        <v>335.62253516129033</v>
      </c>
      <c r="C56" s="126">
        <f>Prodiarias!O29/1000</f>
        <v>0.43742225806451612</v>
      </c>
      <c r="D56" s="126" t="s">
        <v>65</v>
      </c>
      <c r="E56" s="126">
        <f>Prodiarias!AF29/1000</f>
        <v>171.05099999999999</v>
      </c>
      <c r="F56" s="126">
        <f>Prodiarias!AP29/1000</f>
        <v>143.62704258064517</v>
      </c>
      <c r="G56" s="126" t="s">
        <v>65</v>
      </c>
      <c r="H56" s="126" t="s">
        <v>65</v>
      </c>
      <c r="I56" s="126">
        <f>Prodiarias!BE29</f>
        <v>226.76789999999997</v>
      </c>
      <c r="J56" s="126">
        <f t="shared" si="24"/>
        <v>877.5059</v>
      </c>
      <c r="K56" s="129">
        <f t="shared" si="25"/>
        <v>31.007548482399997</v>
      </c>
      <c r="L56" s="139">
        <f t="shared" si="26"/>
        <v>5518.6346051</v>
      </c>
      <c r="N56" s="125">
        <v>19</v>
      </c>
      <c r="O56" s="126">
        <f t="shared" si="27"/>
        <v>268.49802812903226</v>
      </c>
      <c r="P56" s="126">
        <f t="shared" si="20"/>
        <v>0.21871112903225806</v>
      </c>
      <c r="Q56" s="126" t="s">
        <v>65</v>
      </c>
      <c r="R56" s="126">
        <f t="shared" si="13"/>
        <v>54.257377199999993</v>
      </c>
      <c r="S56" s="126">
        <f t="shared" si="14"/>
        <v>114.90163406451614</v>
      </c>
      <c r="T56" s="126" t="s">
        <v>65</v>
      </c>
      <c r="U56" s="126" t="s">
        <v>65</v>
      </c>
      <c r="V56" s="126">
        <f t="shared" si="15"/>
        <v>79.368764999999982</v>
      </c>
      <c r="W56" s="126">
        <f t="shared" si="16"/>
        <v>517.24451552258063</v>
      </c>
      <c r="X56" s="129">
        <f t="shared" si="21"/>
        <v>18.277352200505909</v>
      </c>
      <c r="Y56" s="139">
        <f t="shared" si="28"/>
        <v>3252.9507581215098</v>
      </c>
    </row>
    <row r="57" spans="1:25" x14ac:dyDescent="0.2">
      <c r="A57" s="125">
        <v>20</v>
      </c>
      <c r="B57" s="126">
        <f>Prodiarias!E30/1000</f>
        <v>340.63099709677419</v>
      </c>
      <c r="C57" s="126">
        <f>Prodiarias!O30/1000</f>
        <v>0.17366870967741935</v>
      </c>
      <c r="D57" s="126" t="s">
        <v>65</v>
      </c>
      <c r="E57" s="126">
        <f>Prodiarias!AF30/1000</f>
        <v>169.71899999999999</v>
      </c>
      <c r="F57" s="126">
        <f>Prodiarias!AP30/1000</f>
        <v>142.8313341935484</v>
      </c>
      <c r="G57" s="126" t="s">
        <v>65</v>
      </c>
      <c r="H57" s="126" t="s">
        <v>65</v>
      </c>
      <c r="I57" s="126">
        <f>Prodiarias!BE30</f>
        <v>226.48489999999998</v>
      </c>
      <c r="J57" s="126">
        <f t="shared" si="24"/>
        <v>879.83989999999994</v>
      </c>
      <c r="K57" s="129">
        <f t="shared" si="25"/>
        <v>31.090022706399996</v>
      </c>
      <c r="L57" s="139">
        <f t="shared" si="26"/>
        <v>5533.3131310999997</v>
      </c>
      <c r="N57" s="125">
        <v>20</v>
      </c>
      <c r="O57" s="126">
        <f t="shared" si="27"/>
        <v>272.50479767741939</v>
      </c>
      <c r="P57" s="126">
        <f t="shared" si="20"/>
        <v>8.6834354838709674E-2</v>
      </c>
      <c r="Q57" s="126" t="s">
        <v>65</v>
      </c>
      <c r="R57" s="126">
        <f t="shared" si="13"/>
        <v>53.834866799999993</v>
      </c>
      <c r="S57" s="126">
        <f t="shared" si="14"/>
        <v>114.26506735483872</v>
      </c>
      <c r="T57" s="126" t="s">
        <v>65</v>
      </c>
      <c r="U57" s="126" t="s">
        <v>65</v>
      </c>
      <c r="V57" s="126">
        <f t="shared" si="15"/>
        <v>79.269714999999991</v>
      </c>
      <c r="W57" s="126">
        <f t="shared" si="16"/>
        <v>519.9612811870968</v>
      </c>
      <c r="X57" s="129">
        <f t="shared" si="21"/>
        <v>18.373351832027254</v>
      </c>
      <c r="Y57" s="139">
        <f t="shared" si="28"/>
        <v>3270.0364973856522</v>
      </c>
    </row>
    <row r="58" spans="1:25" x14ac:dyDescent="0.2">
      <c r="A58" s="125">
        <v>21</v>
      </c>
      <c r="B58" s="126">
        <f>Prodiarias!E31/1000</f>
        <v>353.06706494623654</v>
      </c>
      <c r="C58" s="126">
        <f>Prodiarias!O31/1000</f>
        <v>0</v>
      </c>
      <c r="D58" s="126" t="s">
        <v>65</v>
      </c>
      <c r="E58" s="126">
        <f>Prodiarias!AF31/1000</f>
        <v>171.92400000000001</v>
      </c>
      <c r="F58" s="126">
        <f>Prodiarias!AP31/1000</f>
        <v>130.75693505376344</v>
      </c>
      <c r="G58" s="126" t="s">
        <v>65</v>
      </c>
      <c r="H58" s="126" t="s">
        <v>65</v>
      </c>
      <c r="I58" s="126">
        <f>Prodiarias!BE31</f>
        <v>226.23019999999997</v>
      </c>
      <c r="J58" s="126">
        <f t="shared" si="24"/>
        <v>881.9781999999999</v>
      </c>
      <c r="K58" s="129">
        <f t="shared" si="25"/>
        <v>31.165581675199995</v>
      </c>
      <c r="L58" s="139">
        <f t="shared" si="26"/>
        <v>5546.7608997999996</v>
      </c>
      <c r="N58" s="125">
        <v>21</v>
      </c>
      <c r="O58" s="126">
        <f t="shared" si="27"/>
        <v>282.45365195698923</v>
      </c>
      <c r="P58" s="126">
        <f t="shared" si="20"/>
        <v>0</v>
      </c>
      <c r="Q58" s="126" t="s">
        <v>65</v>
      </c>
      <c r="R58" s="126">
        <f t="shared" si="13"/>
        <v>54.534292799999996</v>
      </c>
      <c r="S58" s="126">
        <f t="shared" si="14"/>
        <v>104.60554804301076</v>
      </c>
      <c r="T58" s="126" t="s">
        <v>65</v>
      </c>
      <c r="U58" s="126" t="s">
        <v>65</v>
      </c>
      <c r="V58" s="126">
        <f t="shared" si="15"/>
        <v>79.180569999999989</v>
      </c>
      <c r="W58" s="126">
        <f t="shared" si="16"/>
        <v>520.77406279999991</v>
      </c>
      <c r="X58" s="129">
        <f t="shared" si="21"/>
        <v>18.402072283100797</v>
      </c>
      <c r="Y58" s="139">
        <f t="shared" si="28"/>
        <v>3275.1480809491995</v>
      </c>
    </row>
    <row r="59" spans="1:25" x14ac:dyDescent="0.2">
      <c r="A59" s="125">
        <v>22</v>
      </c>
      <c r="B59" s="126">
        <f>Prodiarias!E32/1000</f>
        <v>351.43982225806451</v>
      </c>
      <c r="C59" s="126">
        <f>Prodiarias!O32/1000</f>
        <v>0.44670935483870966</v>
      </c>
      <c r="D59" s="126" t="s">
        <v>65</v>
      </c>
      <c r="E59" s="126">
        <f>Prodiarias!AF32/1000</f>
        <v>170.82900000000001</v>
      </c>
      <c r="F59" s="126">
        <f>Prodiarias!AP32/1000</f>
        <v>130.58346838709676</v>
      </c>
      <c r="G59" s="126" t="s">
        <v>65</v>
      </c>
      <c r="H59" s="126" t="s">
        <v>65</v>
      </c>
      <c r="I59" s="126">
        <f>Prodiarias!BE32</f>
        <v>226.14529999999996</v>
      </c>
      <c r="J59" s="126">
        <f t="shared" si="24"/>
        <v>879.44430000000011</v>
      </c>
      <c r="K59" s="129">
        <f t="shared" si="25"/>
        <v>31.076043784800003</v>
      </c>
      <c r="L59" s="139">
        <f t="shared" si="26"/>
        <v>5530.8252027000008</v>
      </c>
      <c r="N59" s="125">
        <v>22</v>
      </c>
      <c r="O59" s="126">
        <f t="shared" si="27"/>
        <v>281.15185780645163</v>
      </c>
      <c r="P59" s="126">
        <f t="shared" si="20"/>
        <v>0.22335467741935483</v>
      </c>
      <c r="Q59" s="126" t="s">
        <v>65</v>
      </c>
      <c r="R59" s="126">
        <f t="shared" si="13"/>
        <v>54.186958799999999</v>
      </c>
      <c r="S59" s="126">
        <f t="shared" si="14"/>
        <v>104.46677470967741</v>
      </c>
      <c r="T59" s="126" t="s">
        <v>65</v>
      </c>
      <c r="U59" s="126" t="s">
        <v>65</v>
      </c>
      <c r="V59" s="126">
        <f t="shared" si="15"/>
        <v>79.150854999999979</v>
      </c>
      <c r="W59" s="126">
        <f t="shared" si="16"/>
        <v>519.17980099354838</v>
      </c>
      <c r="X59" s="129">
        <f t="shared" si="21"/>
        <v>18.345737447908025</v>
      </c>
      <c r="Y59" s="139">
        <f t="shared" si="28"/>
        <v>3265.1217684484259</v>
      </c>
    </row>
    <row r="60" spans="1:25" x14ac:dyDescent="0.2">
      <c r="A60" s="125">
        <v>23</v>
      </c>
      <c r="B60" s="126">
        <f>Prodiarias!E33/1000</f>
        <v>341.05714967741932</v>
      </c>
      <c r="C60" s="126">
        <f>Prodiarias!O33/1000</f>
        <v>0</v>
      </c>
      <c r="D60" s="126" t="s">
        <v>65</v>
      </c>
      <c r="E60" s="126">
        <f>Prodiarias!AF33/1000</f>
        <v>170.79400000000001</v>
      </c>
      <c r="F60" s="126">
        <f>Prodiarias!AP33/1000</f>
        <v>129.14985032258065</v>
      </c>
      <c r="G60" s="126" t="s">
        <v>65</v>
      </c>
      <c r="H60" s="126" t="s">
        <v>65</v>
      </c>
      <c r="I60" s="126">
        <f>Prodiarias!BE33</f>
        <v>225.63589999999999</v>
      </c>
      <c r="J60" s="126">
        <f t="shared" si="24"/>
        <v>866.63689999999997</v>
      </c>
      <c r="K60" s="129">
        <f t="shared" si="25"/>
        <v>30.623481498399997</v>
      </c>
      <c r="L60" s="139">
        <f t="shared" si="26"/>
        <v>5450.2794640999991</v>
      </c>
      <c r="N60" s="125">
        <v>23</v>
      </c>
      <c r="O60" s="126">
        <f t="shared" si="27"/>
        <v>272.84571974193545</v>
      </c>
      <c r="P60" s="126">
        <f t="shared" si="20"/>
        <v>0</v>
      </c>
      <c r="Q60" s="126" t="s">
        <v>65</v>
      </c>
      <c r="R60" s="126">
        <f t="shared" si="13"/>
        <v>54.175856799999998</v>
      </c>
      <c r="S60" s="126">
        <f t="shared" si="14"/>
        <v>103.31988025806453</v>
      </c>
      <c r="T60" s="126" t="s">
        <v>65</v>
      </c>
      <c r="U60" s="126" t="s">
        <v>65</v>
      </c>
      <c r="V60" s="126">
        <f t="shared" si="15"/>
        <v>78.972564999999989</v>
      </c>
      <c r="W60" s="126">
        <f t="shared" si="16"/>
        <v>509.31402179999998</v>
      </c>
      <c r="X60" s="129">
        <f t="shared" si="21"/>
        <v>17.9971202743248</v>
      </c>
      <c r="Y60" s="139">
        <f t="shared" si="28"/>
        <v>3203.0758831001999</v>
      </c>
    </row>
    <row r="61" spans="1:25" x14ac:dyDescent="0.2">
      <c r="A61" s="125">
        <v>24</v>
      </c>
      <c r="B61" s="126">
        <f>Prodiarias!E34/1000</f>
        <v>333.42262451612902</v>
      </c>
      <c r="C61" s="126">
        <f>Prodiarias!O34/1000</f>
        <v>0</v>
      </c>
      <c r="D61" s="126" t="s">
        <v>65</v>
      </c>
      <c r="E61" s="126">
        <f>Prodiarias!AF34/1000</f>
        <v>174.01300000000001</v>
      </c>
      <c r="F61" s="126">
        <f>Prodiarias!AP34/1000</f>
        <v>129.45537548387097</v>
      </c>
      <c r="G61" s="126" t="s">
        <v>65</v>
      </c>
      <c r="H61" s="126" t="s">
        <v>65</v>
      </c>
      <c r="I61" s="126">
        <f>Prodiarias!BE34</f>
        <v>224.98499999999999</v>
      </c>
      <c r="J61" s="126">
        <f t="shared" si="24"/>
        <v>861.87599999999998</v>
      </c>
      <c r="K61" s="129">
        <f t="shared" si="25"/>
        <v>30.455250335999999</v>
      </c>
      <c r="L61" s="139">
        <f t="shared" si="26"/>
        <v>5420.3381639999998</v>
      </c>
      <c r="N61" s="125">
        <v>24</v>
      </c>
      <c r="O61" s="126">
        <f t="shared" si="27"/>
        <v>266.73809961290323</v>
      </c>
      <c r="P61" s="126">
        <f t="shared" si="20"/>
        <v>0</v>
      </c>
      <c r="Q61" s="126" t="s">
        <v>65</v>
      </c>
      <c r="R61" s="126">
        <f t="shared" si="13"/>
        <v>55.196923599999998</v>
      </c>
      <c r="S61" s="126">
        <f t="shared" si="14"/>
        <v>103.56430038709678</v>
      </c>
      <c r="T61" s="126" t="s">
        <v>65</v>
      </c>
      <c r="U61" s="126" t="s">
        <v>65</v>
      </c>
      <c r="V61" s="126">
        <f t="shared" si="15"/>
        <v>78.744749999999996</v>
      </c>
      <c r="W61" s="126">
        <f t="shared" si="16"/>
        <v>504.24407360000004</v>
      </c>
      <c r="X61" s="129">
        <f t="shared" si="21"/>
        <v>17.817968584729602</v>
      </c>
      <c r="Y61" s="139">
        <f t="shared" si="28"/>
        <v>3171.1909788704002</v>
      </c>
    </row>
    <row r="62" spans="1:25" x14ac:dyDescent="0.2">
      <c r="A62" s="125">
        <v>25</v>
      </c>
      <c r="B62" s="126">
        <f>Prodiarias!E35/1000</f>
        <v>336.96737763440859</v>
      </c>
      <c r="C62" s="126" t="e">
        <f>Prodiarias!#REF!/1000</f>
        <v>#REF!</v>
      </c>
      <c r="D62" s="126" t="s">
        <v>65</v>
      </c>
      <c r="E62" s="126">
        <f>Prodiarias!AF35/1000</f>
        <v>172.07599999999999</v>
      </c>
      <c r="F62" s="126">
        <f>Prodiarias!AP35/1000</f>
        <v>128.4056223655914</v>
      </c>
      <c r="G62" s="126" t="s">
        <v>65</v>
      </c>
      <c r="H62" s="126" t="s">
        <v>65</v>
      </c>
      <c r="I62" s="126">
        <f>Prodiarias!BE35</f>
        <v>224.33409999999995</v>
      </c>
      <c r="J62" s="126" t="e">
        <f t="shared" si="24"/>
        <v>#REF!</v>
      </c>
      <c r="K62" s="129" t="e">
        <f t="shared" si="25"/>
        <v>#REF!</v>
      </c>
      <c r="L62" s="139" t="e">
        <f t="shared" si="26"/>
        <v>#REF!</v>
      </c>
      <c r="N62" s="125">
        <v>25</v>
      </c>
      <c r="O62" s="126">
        <f t="shared" si="27"/>
        <v>269.57390210752686</v>
      </c>
      <c r="P62" s="126" t="e">
        <f t="shared" si="20"/>
        <v>#REF!</v>
      </c>
      <c r="Q62" s="126" t="s">
        <v>65</v>
      </c>
      <c r="R62" s="126">
        <f t="shared" si="13"/>
        <v>54.582507199999995</v>
      </c>
      <c r="S62" s="126">
        <f t="shared" si="14"/>
        <v>102.72449789247312</v>
      </c>
      <c r="T62" s="126" t="s">
        <v>65</v>
      </c>
      <c r="U62" s="126" t="s">
        <v>65</v>
      </c>
      <c r="V62" s="126">
        <f t="shared" si="15"/>
        <v>78.516934999999975</v>
      </c>
      <c r="W62" s="126" t="e">
        <f t="shared" si="16"/>
        <v>#REF!</v>
      </c>
      <c r="X62" s="129" t="e">
        <f t="shared" si="21"/>
        <v>#REF!</v>
      </c>
      <c r="Y62" s="139" t="e">
        <f t="shared" si="28"/>
        <v>#REF!</v>
      </c>
    </row>
    <row r="63" spans="1:25" x14ac:dyDescent="0.2">
      <c r="A63" s="125">
        <v>26</v>
      </c>
      <c r="B63" s="126">
        <f>Prodiarias!E36/1000</f>
        <v>329.30075247311822</v>
      </c>
      <c r="C63" s="126">
        <f>Prodiarias!O36/1000</f>
        <v>6.1294838709677418E-2</v>
      </c>
      <c r="D63" s="126" t="s">
        <v>65</v>
      </c>
      <c r="E63" s="126">
        <f>Prodiarias!AF36/1000</f>
        <v>170.45699999999999</v>
      </c>
      <c r="F63" s="126">
        <f>Prodiarias!AP36/1000</f>
        <v>120.27395268817203</v>
      </c>
      <c r="G63" s="126" t="s">
        <v>65</v>
      </c>
      <c r="H63" s="126" t="s">
        <v>65</v>
      </c>
      <c r="I63" s="126">
        <f>Prodiarias!BE36</f>
        <v>225.32459999999998</v>
      </c>
      <c r="J63" s="126">
        <f t="shared" si="24"/>
        <v>845.41759999999999</v>
      </c>
      <c r="K63" s="129">
        <f t="shared" si="25"/>
        <v>29.873676313599997</v>
      </c>
      <c r="L63" s="139">
        <f t="shared" si="26"/>
        <v>5316.8312864</v>
      </c>
      <c r="N63" s="125">
        <v>26</v>
      </c>
      <c r="O63" s="126">
        <f t="shared" si="27"/>
        <v>263.44060197849461</v>
      </c>
      <c r="P63" s="126">
        <f t="shared" si="20"/>
        <v>3.0647419354838709E-2</v>
      </c>
      <c r="Q63" s="126" t="s">
        <v>65</v>
      </c>
      <c r="R63" s="126">
        <f t="shared" si="13"/>
        <v>54.068960399999995</v>
      </c>
      <c r="S63" s="126">
        <f t="shared" si="14"/>
        <v>96.219162150537628</v>
      </c>
      <c r="T63" s="126" t="s">
        <v>65</v>
      </c>
      <c r="U63" s="126" t="s">
        <v>65</v>
      </c>
      <c r="V63" s="126">
        <f t="shared" si="15"/>
        <v>78.86360999999998</v>
      </c>
      <c r="W63" s="126">
        <f t="shared" si="16"/>
        <v>492.62298194838706</v>
      </c>
      <c r="X63" s="129">
        <f t="shared" si="21"/>
        <v>17.407325690128204</v>
      </c>
      <c r="Y63" s="139">
        <f t="shared" si="28"/>
        <v>3098.1059334734064</v>
      </c>
    </row>
    <row r="64" spans="1:25" x14ac:dyDescent="0.2">
      <c r="A64" s="125">
        <v>27</v>
      </c>
      <c r="B64" s="126">
        <f>Prodiarias!E37/1000</f>
        <v>329.41277462365593</v>
      </c>
      <c r="C64" s="126">
        <f>Prodiarias!O37/1000</f>
        <v>0</v>
      </c>
      <c r="D64" s="126" t="s">
        <v>65</v>
      </c>
      <c r="E64" s="126">
        <f>Prodiarias!AF37/1000</f>
        <v>176.947</v>
      </c>
      <c r="F64" s="126">
        <f>Prodiarias!AP37/1000</f>
        <v>121.27222537634408</v>
      </c>
      <c r="G64" s="126" t="s">
        <v>65</v>
      </c>
      <c r="H64" s="126" t="s">
        <v>65</v>
      </c>
      <c r="I64" s="126">
        <f>Prodiarias!BE37</f>
        <v>225.15480000000002</v>
      </c>
      <c r="J64" s="126">
        <f t="shared" si="24"/>
        <v>852.78680000000008</v>
      </c>
      <c r="K64" s="129">
        <f t="shared" si="25"/>
        <v>30.134074364800004</v>
      </c>
      <c r="L64" s="139">
        <f t="shared" si="26"/>
        <v>5363.1761852000009</v>
      </c>
      <c r="N64" s="125">
        <v>27</v>
      </c>
      <c r="O64" s="126">
        <f t="shared" si="27"/>
        <v>263.53021969892478</v>
      </c>
      <c r="P64" s="126">
        <f t="shared" si="20"/>
        <v>0</v>
      </c>
      <c r="Q64" s="126" t="s">
        <v>65</v>
      </c>
      <c r="R64" s="126">
        <f t="shared" si="13"/>
        <v>56.1275884</v>
      </c>
      <c r="S64" s="126">
        <f t="shared" si="14"/>
        <v>97.017780301075277</v>
      </c>
      <c r="T64" s="126" t="s">
        <v>65</v>
      </c>
      <c r="U64" s="126" t="s">
        <v>65</v>
      </c>
      <c r="V64" s="126">
        <f t="shared" si="15"/>
        <v>78.804180000000002</v>
      </c>
      <c r="W64" s="126">
        <f t="shared" si="16"/>
        <v>495.47976840000001</v>
      </c>
      <c r="X64" s="129">
        <f t="shared" si="21"/>
        <v>17.5082730961824</v>
      </c>
      <c r="Y64" s="139">
        <f t="shared" si="28"/>
        <v>3116.0722634676004</v>
      </c>
    </row>
    <row r="65" spans="1:25" x14ac:dyDescent="0.2">
      <c r="A65" s="125">
        <v>28</v>
      </c>
      <c r="B65" s="126">
        <f>Prodiarias!E38/1000</f>
        <v>336.93276086021507</v>
      </c>
      <c r="C65" s="126">
        <f>Prodiarias!O38/1000</f>
        <v>0</v>
      </c>
      <c r="D65" s="126" t="s">
        <v>65</v>
      </c>
      <c r="E65" s="126">
        <f>Prodiarias!AF38/1000</f>
        <v>174.79400000000001</v>
      </c>
      <c r="F65" s="126">
        <f>Prodiarias!AP38/1000</f>
        <v>123.75223913978495</v>
      </c>
      <c r="G65" s="126" t="s">
        <v>65</v>
      </c>
      <c r="H65" s="126" t="s">
        <v>65</v>
      </c>
      <c r="I65" s="126">
        <f>Prodiarias!BE38</f>
        <v>225.21139999999997</v>
      </c>
      <c r="J65" s="126">
        <f t="shared" si="24"/>
        <v>860.69039999999995</v>
      </c>
      <c r="K65" s="129">
        <f t="shared" si="25"/>
        <v>30.413355974399998</v>
      </c>
      <c r="L65" s="139">
        <f t="shared" si="26"/>
        <v>5412.8819255999997</v>
      </c>
      <c r="N65" s="125">
        <v>28</v>
      </c>
      <c r="O65" s="126">
        <f t="shared" si="27"/>
        <v>269.54620868817204</v>
      </c>
      <c r="P65" s="126">
        <f t="shared" si="20"/>
        <v>0</v>
      </c>
      <c r="Q65" s="126" t="s">
        <v>65</v>
      </c>
      <c r="R65" s="126">
        <f t="shared" si="13"/>
        <v>55.444656799999997</v>
      </c>
      <c r="S65" s="126">
        <f t="shared" si="14"/>
        <v>99.001791311827958</v>
      </c>
      <c r="T65" s="126" t="s">
        <v>65</v>
      </c>
      <c r="U65" s="126" t="s">
        <v>65</v>
      </c>
      <c r="V65" s="126">
        <f t="shared" si="15"/>
        <v>78.823989999999981</v>
      </c>
      <c r="W65" s="126">
        <f t="shared" si="16"/>
        <v>502.8166468</v>
      </c>
      <c r="X65" s="129">
        <f t="shared" si="21"/>
        <v>17.767529031324802</v>
      </c>
      <c r="Y65" s="139">
        <f t="shared" si="28"/>
        <v>3162.2138917252005</v>
      </c>
    </row>
    <row r="66" spans="1:25" x14ac:dyDescent="0.2">
      <c r="A66" s="125">
        <v>29</v>
      </c>
      <c r="B66" s="126">
        <f>Prodiarias!E39/1000</f>
        <v>353.43542602150541</v>
      </c>
      <c r="C66" s="126">
        <f>Prodiarias!O39/1000</f>
        <v>0.19874387096774193</v>
      </c>
      <c r="D66" s="126" t="s">
        <v>65</v>
      </c>
      <c r="E66" s="126">
        <f>Prodiarias!AF39/1000</f>
        <v>174.08199999999999</v>
      </c>
      <c r="F66" s="126">
        <f>Prodiarias!AP39/1000</f>
        <v>127.45883010752688</v>
      </c>
      <c r="G66" s="126" t="s">
        <v>65</v>
      </c>
      <c r="H66" s="126" t="s">
        <v>65</v>
      </c>
      <c r="I66" s="126">
        <f>Prodiarias!BE39</f>
        <v>225.12649999999996</v>
      </c>
      <c r="J66" s="126">
        <f t="shared" si="24"/>
        <v>880.30149999999992</v>
      </c>
      <c r="K66" s="129">
        <f t="shared" si="25"/>
        <v>31.106333803999995</v>
      </c>
      <c r="L66" s="139">
        <f t="shared" si="26"/>
        <v>5536.2161335000001</v>
      </c>
      <c r="N66" s="125">
        <v>29</v>
      </c>
      <c r="O66" s="126">
        <f t="shared" si="27"/>
        <v>282.74834081720434</v>
      </c>
      <c r="P66" s="126">
        <f t="shared" si="20"/>
        <v>9.9371935483870966E-2</v>
      </c>
      <c r="Q66" s="126" t="s">
        <v>65</v>
      </c>
      <c r="R66" s="126">
        <f t="shared" si="13"/>
        <v>55.218810399999995</v>
      </c>
      <c r="S66" s="126">
        <f t="shared" si="14"/>
        <v>101.96706408602151</v>
      </c>
      <c r="T66" s="126" t="s">
        <v>65</v>
      </c>
      <c r="U66" s="126" t="s">
        <v>65</v>
      </c>
      <c r="V66" s="126">
        <f t="shared" si="15"/>
        <v>78.794274999999985</v>
      </c>
      <c r="W66" s="126">
        <f t="shared" si="16"/>
        <v>518.82786223870971</v>
      </c>
      <c r="X66" s="129">
        <f t="shared" si="21"/>
        <v>18.333301340067045</v>
      </c>
      <c r="Y66" s="139">
        <f t="shared" si="28"/>
        <v>3262.9084256192455</v>
      </c>
    </row>
    <row r="67" spans="1:25" x14ac:dyDescent="0.2">
      <c r="A67" s="125">
        <v>30</v>
      </c>
      <c r="B67" s="126">
        <f>Prodiarias!E40/1000</f>
        <v>360.39638752688171</v>
      </c>
      <c r="C67" s="126">
        <f>Prodiarias!O40/1000</f>
        <v>0.37519870967741936</v>
      </c>
      <c r="D67" s="126" t="s">
        <v>65</v>
      </c>
      <c r="E67" s="126">
        <f>Prodiarias!AF40/1000</f>
        <v>168.922</v>
      </c>
      <c r="F67" s="126">
        <f>Prodiarias!AP40/1000</f>
        <v>130.49841376344085</v>
      </c>
      <c r="G67" s="126" t="s">
        <v>65</v>
      </c>
      <c r="H67" s="126" t="s">
        <v>65</v>
      </c>
      <c r="I67" s="126">
        <f>Prodiarias!BE40</f>
        <v>224.75859999999997</v>
      </c>
      <c r="J67" s="126">
        <f t="shared" si="24"/>
        <v>884.95060000000001</v>
      </c>
      <c r="K67" s="129">
        <f t="shared" si="25"/>
        <v>31.2706144016</v>
      </c>
      <c r="L67" s="139">
        <f t="shared" si="26"/>
        <v>5565.4543234000002</v>
      </c>
      <c r="N67" s="125">
        <v>30</v>
      </c>
      <c r="O67" s="126">
        <f t="shared" si="27"/>
        <v>288.31711002150536</v>
      </c>
      <c r="P67" s="126">
        <f t="shared" si="20"/>
        <v>0.18759935483870968</v>
      </c>
      <c r="Q67" s="126" t="s">
        <v>65</v>
      </c>
      <c r="R67" s="126">
        <f t="shared" si="13"/>
        <v>53.582058399999994</v>
      </c>
      <c r="S67" s="126">
        <f t="shared" si="14"/>
        <v>104.39873101075268</v>
      </c>
      <c r="T67" s="126" t="s">
        <v>65</v>
      </c>
      <c r="U67" s="126" t="s">
        <v>65</v>
      </c>
      <c r="V67" s="126">
        <f t="shared" si="15"/>
        <v>78.665509999999983</v>
      </c>
      <c r="W67" s="126">
        <f t="shared" si="16"/>
        <v>525.15100878709677</v>
      </c>
      <c r="X67" s="129">
        <f t="shared" si="21"/>
        <v>18.556736046500848</v>
      </c>
      <c r="Y67" s="139">
        <f t="shared" si="28"/>
        <v>3302.6746942620516</v>
      </c>
    </row>
    <row r="68" spans="1:25" ht="10.5" thickBot="1" x14ac:dyDescent="0.25">
      <c r="A68" s="130">
        <v>31</v>
      </c>
      <c r="B68" s="131">
        <f>Prodiarias!E41/1000</f>
        <v>368.44732860215055</v>
      </c>
      <c r="C68" s="131">
        <f>Prodiarias!O41/1000</f>
        <v>0</v>
      </c>
      <c r="D68" s="131" t="s">
        <v>65</v>
      </c>
      <c r="E68" s="131">
        <f>Prodiarias!AF41/1000</f>
        <v>169.1</v>
      </c>
      <c r="F68" s="131">
        <f>Prodiarias!AP41/1000</f>
        <v>128.13367139784947</v>
      </c>
      <c r="G68" s="131" t="s">
        <v>65</v>
      </c>
      <c r="H68" s="131" t="s">
        <v>65</v>
      </c>
      <c r="I68" s="131">
        <f>Prodiarias!BE41</f>
        <v>224.61709999999999</v>
      </c>
      <c r="J68" s="131">
        <f>SUM(B68:I68)</f>
        <v>890.29809999999998</v>
      </c>
      <c r="K68" s="136">
        <f>J68*35.336/1000</f>
        <v>31.4595736616</v>
      </c>
      <c r="L68" s="140">
        <f>J68/1000*6289</f>
        <v>5599.0847508999996</v>
      </c>
      <c r="N68" s="130">
        <v>31</v>
      </c>
      <c r="O68" s="131">
        <f>B68*0.8</f>
        <v>294.75786288172043</v>
      </c>
      <c r="P68" s="131">
        <f t="shared" si="20"/>
        <v>0</v>
      </c>
      <c r="Q68" s="131" t="s">
        <v>65</v>
      </c>
      <c r="R68" s="131">
        <f t="shared" si="13"/>
        <v>53.638519999999993</v>
      </c>
      <c r="S68" s="131">
        <f t="shared" si="14"/>
        <v>102.50693711827958</v>
      </c>
      <c r="T68" s="131" t="s">
        <v>65</v>
      </c>
      <c r="U68" s="131" t="s">
        <v>65</v>
      </c>
      <c r="V68" s="131">
        <f t="shared" si="15"/>
        <v>78.615984999999995</v>
      </c>
      <c r="W68" s="131">
        <f t="shared" si="16"/>
        <v>529.51930500000003</v>
      </c>
      <c r="X68" s="136">
        <f>W68*35.336/1000</f>
        <v>18.711094161479998</v>
      </c>
      <c r="Y68" s="140">
        <f>W68/1000*6289</f>
        <v>3330.1469091449999</v>
      </c>
    </row>
    <row r="70" spans="1:25" ht="21" customHeight="1" x14ac:dyDescent="0.25">
      <c r="E70" s="426" t="s">
        <v>86</v>
      </c>
      <c r="F70" s="427"/>
      <c r="G70" s="427"/>
      <c r="H70" s="428"/>
      <c r="I70" s="155" t="str">
        <f>D1</f>
        <v>Octubre 2021</v>
      </c>
      <c r="J70" s="156"/>
      <c r="Q70" s="426" t="s">
        <v>87</v>
      </c>
      <c r="R70" s="427"/>
      <c r="S70" s="427"/>
      <c r="T70" s="428"/>
      <c r="U70" s="155" t="str">
        <f>D1</f>
        <v>Octubre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14731.004098394023</v>
      </c>
      <c r="G72" s="151">
        <f>L38</f>
        <v>5468.8716348000007</v>
      </c>
      <c r="H72" s="153">
        <f>F72+G72</f>
        <v>20199.875733194025</v>
      </c>
      <c r="I72" s="152">
        <f>H72</f>
        <v>20199.875733194025</v>
      </c>
      <c r="J72" s="146">
        <f t="shared" ref="J72:J84" si="29">IF(F72=0,"",I72/E72)</f>
        <v>20199.875733194025</v>
      </c>
      <c r="Q72" s="126">
        <v>1</v>
      </c>
      <c r="R72" s="144">
        <f t="shared" ref="R72:R84" si="30">X3</f>
        <v>13389.966325813328</v>
      </c>
      <c r="S72" s="151">
        <f t="shared" ref="S72:S84" si="31">Y38</f>
        <v>3220.7246275612906</v>
      </c>
      <c r="T72" s="153">
        <f t="shared" ref="T72:T84" si="32">R72+S72</f>
        <v>16610.690953374618</v>
      </c>
      <c r="U72" s="152">
        <f>T72</f>
        <v>16610.690953374618</v>
      </c>
      <c r="V72" s="146">
        <f t="shared" ref="V72:V84" si="33">IF(R72=0,"",U72/Q72)</f>
        <v>16610.690953374618</v>
      </c>
    </row>
    <row r="73" spans="1:25" ht="14.15" customHeight="1" x14ac:dyDescent="0.2">
      <c r="E73" s="126">
        <v>2</v>
      </c>
      <c r="F73" s="144">
        <f t="shared" ref="F73:F84" si="34">K4</f>
        <v>14681.906111750677</v>
      </c>
      <c r="G73" s="151">
        <f t="shared" ref="G73:G84" si="35">L39</f>
        <v>5316.8325441999996</v>
      </c>
      <c r="H73" s="153">
        <f t="shared" ref="H73:H84" si="36">F73+G73</f>
        <v>19998.738655950678</v>
      </c>
      <c r="I73" s="152">
        <f t="shared" ref="I73:I84" si="37">H73+I72</f>
        <v>40198.614389144699</v>
      </c>
      <c r="J73" s="146">
        <f t="shared" si="29"/>
        <v>20099.30719457235</v>
      </c>
      <c r="Q73" s="126">
        <v>2</v>
      </c>
      <c r="R73" s="144">
        <f t="shared" si="30"/>
        <v>13336.499729915726</v>
      </c>
      <c r="S73" s="151">
        <f t="shared" si="31"/>
        <v>3104.1716642356005</v>
      </c>
      <c r="T73" s="153">
        <f t="shared" si="32"/>
        <v>16440.671394151326</v>
      </c>
      <c r="U73" s="152">
        <f t="shared" ref="U73:U84" si="38">T73+U72</f>
        <v>33051.362347525945</v>
      </c>
      <c r="V73" s="146">
        <f t="shared" si="33"/>
        <v>16525.681173762972</v>
      </c>
    </row>
    <row r="74" spans="1:25" ht="14.15" customHeight="1" x14ac:dyDescent="0.2">
      <c r="E74" s="126">
        <v>3</v>
      </c>
      <c r="F74" s="144">
        <f t="shared" si="34"/>
        <v>14546.205447225313</v>
      </c>
      <c r="G74" s="151">
        <f t="shared" si="35"/>
        <v>5271.0071167999995</v>
      </c>
      <c r="H74" s="153">
        <f t="shared" si="36"/>
        <v>19817.212564025314</v>
      </c>
      <c r="I74" s="152">
        <f t="shared" si="37"/>
        <v>60015.826953170013</v>
      </c>
      <c r="J74" s="146">
        <f t="shared" si="29"/>
        <v>20005.275651056672</v>
      </c>
      <c r="Q74" s="126">
        <v>3</v>
      </c>
      <c r="R74" s="144">
        <f t="shared" si="30"/>
        <v>13234.196351038321</v>
      </c>
      <c r="S74" s="151">
        <f t="shared" si="31"/>
        <v>3066.2745997976645</v>
      </c>
      <c r="T74" s="153">
        <f t="shared" si="32"/>
        <v>16300.470950835985</v>
      </c>
      <c r="U74" s="152">
        <f t="shared" si="38"/>
        <v>49351.833298361933</v>
      </c>
      <c r="V74" s="146">
        <f t="shared" si="33"/>
        <v>16450.611099453978</v>
      </c>
    </row>
    <row r="75" spans="1:25" ht="14.15" customHeight="1" x14ac:dyDescent="0.2">
      <c r="E75" s="126">
        <v>4</v>
      </c>
      <c r="F75" s="144">
        <f t="shared" si="34"/>
        <v>14827.976455271109</v>
      </c>
      <c r="G75" s="151">
        <f t="shared" si="35"/>
        <v>5403.720739299999</v>
      </c>
      <c r="H75" s="153">
        <f t="shared" si="36"/>
        <v>20231.697194571108</v>
      </c>
      <c r="I75" s="152">
        <f t="shared" si="37"/>
        <v>80247.524147741118</v>
      </c>
      <c r="J75" s="146">
        <f t="shared" si="29"/>
        <v>20061.88103693528</v>
      </c>
      <c r="Q75" s="126">
        <v>4</v>
      </c>
      <c r="R75" s="144">
        <f t="shared" si="30"/>
        <v>13471.432139443476</v>
      </c>
      <c r="S75" s="151">
        <f t="shared" si="31"/>
        <v>3170.0083426856704</v>
      </c>
      <c r="T75" s="153">
        <f t="shared" si="32"/>
        <v>16641.440482129146</v>
      </c>
      <c r="U75" s="152">
        <f t="shared" si="38"/>
        <v>65993.273780491087</v>
      </c>
      <c r="V75" s="146">
        <f t="shared" si="33"/>
        <v>16498.318445122772</v>
      </c>
    </row>
    <row r="76" spans="1:25" ht="14.15" customHeight="1" x14ac:dyDescent="0.2">
      <c r="E76" s="126">
        <v>5</v>
      </c>
      <c r="F76" s="144">
        <f t="shared" si="34"/>
        <v>15069.999856447768</v>
      </c>
      <c r="G76" s="151">
        <f t="shared" si="35"/>
        <v>5309.8190513999998</v>
      </c>
      <c r="H76" s="153">
        <f t="shared" si="36"/>
        <v>20379.818907847766</v>
      </c>
      <c r="I76" s="152">
        <f t="shared" si="37"/>
        <v>100627.34305558889</v>
      </c>
      <c r="J76" s="146">
        <f t="shared" si="29"/>
        <v>20125.46861111778</v>
      </c>
      <c r="Q76" s="126">
        <v>5</v>
      </c>
      <c r="R76" s="144">
        <f t="shared" si="30"/>
        <v>13661.554331334079</v>
      </c>
      <c r="S76" s="151">
        <f t="shared" si="31"/>
        <v>3100.161752149058</v>
      </c>
      <c r="T76" s="153">
        <f t="shared" si="32"/>
        <v>16761.716083483137</v>
      </c>
      <c r="U76" s="152">
        <f t="shared" si="38"/>
        <v>82754.989863974217</v>
      </c>
      <c r="V76" s="146">
        <f t="shared" si="33"/>
        <v>16550.997972794845</v>
      </c>
    </row>
    <row r="77" spans="1:25" ht="14.15" customHeight="1" x14ac:dyDescent="0.2">
      <c r="E77" s="126">
        <v>6</v>
      </c>
      <c r="F77" s="144">
        <f t="shared" si="34"/>
        <v>14585.276989976148</v>
      </c>
      <c r="G77" s="151">
        <f t="shared" si="35"/>
        <v>5288.451544999999</v>
      </c>
      <c r="H77" s="153">
        <f t="shared" si="36"/>
        <v>19873.728534976148</v>
      </c>
      <c r="I77" s="152">
        <f t="shared" si="37"/>
        <v>120501.07159056504</v>
      </c>
      <c r="J77" s="146">
        <f t="shared" si="29"/>
        <v>20083.511931760841</v>
      </c>
      <c r="Q77" s="126">
        <v>6</v>
      </c>
      <c r="R77" s="144">
        <f t="shared" si="30"/>
        <v>13276.531546180318</v>
      </c>
      <c r="S77" s="151">
        <f t="shared" si="31"/>
        <v>3091.1316164368004</v>
      </c>
      <c r="T77" s="153">
        <f t="shared" si="32"/>
        <v>16367.663162617118</v>
      </c>
      <c r="U77" s="152">
        <f t="shared" si="38"/>
        <v>99122.653026591332</v>
      </c>
      <c r="V77" s="146">
        <f t="shared" si="33"/>
        <v>16520.442171098555</v>
      </c>
    </row>
    <row r="78" spans="1:25" ht="14.15" customHeight="1" x14ac:dyDescent="0.2">
      <c r="E78" s="126">
        <v>7</v>
      </c>
      <c r="F78" s="144">
        <f t="shared" si="34"/>
        <v>14664.024707966291</v>
      </c>
      <c r="G78" s="151">
        <f t="shared" si="35"/>
        <v>5451.9774941000005</v>
      </c>
      <c r="H78" s="153">
        <f t="shared" si="36"/>
        <v>20116.002202066291</v>
      </c>
      <c r="I78" s="152">
        <f t="shared" si="37"/>
        <v>140617.07379263133</v>
      </c>
      <c r="J78" s="146">
        <f t="shared" si="29"/>
        <v>20088.153398947332</v>
      </c>
      <c r="Q78" s="126">
        <v>7</v>
      </c>
      <c r="R78" s="144">
        <f t="shared" si="30"/>
        <v>13329.104164655748</v>
      </c>
      <c r="S78" s="151">
        <f t="shared" si="31"/>
        <v>3218.7911557814</v>
      </c>
      <c r="T78" s="153">
        <f t="shared" si="32"/>
        <v>16547.895320437146</v>
      </c>
      <c r="U78" s="152">
        <f t="shared" si="38"/>
        <v>115670.54834702848</v>
      </c>
      <c r="V78" s="146">
        <f t="shared" si="33"/>
        <v>16524.364049575499</v>
      </c>
    </row>
    <row r="79" spans="1:25" ht="14.15" customHeight="1" x14ac:dyDescent="0.2">
      <c r="E79" s="126">
        <v>8</v>
      </c>
      <c r="F79" s="144">
        <f t="shared" si="34"/>
        <v>14687.410083892511</v>
      </c>
      <c r="G79" s="151">
        <f t="shared" si="35"/>
        <v>5447.3563369000003</v>
      </c>
      <c r="H79" s="153">
        <f t="shared" si="36"/>
        <v>20134.766420792512</v>
      </c>
      <c r="I79" s="152">
        <f t="shared" si="37"/>
        <v>160751.84021342383</v>
      </c>
      <c r="J79" s="146">
        <f t="shared" si="29"/>
        <v>20093.980026677978</v>
      </c>
      <c r="Q79" s="126">
        <v>8</v>
      </c>
      <c r="R79" s="144">
        <f t="shared" si="30"/>
        <v>13340.959666287172</v>
      </c>
      <c r="S79" s="151">
        <f t="shared" si="31"/>
        <v>3210.2200613201999</v>
      </c>
      <c r="T79" s="153">
        <f t="shared" si="32"/>
        <v>16551.17972760737</v>
      </c>
      <c r="U79" s="152">
        <f t="shared" si="38"/>
        <v>132221.72807463584</v>
      </c>
      <c r="V79" s="146">
        <f t="shared" si="33"/>
        <v>16527.716009329481</v>
      </c>
    </row>
    <row r="80" spans="1:25" ht="14.15" customHeight="1" x14ac:dyDescent="0.2">
      <c r="E80" s="126">
        <v>9</v>
      </c>
      <c r="F80" s="144">
        <f t="shared" si="34"/>
        <v>14702.67933121323</v>
      </c>
      <c r="G80" s="151">
        <f t="shared" si="35"/>
        <v>5412.0203325999992</v>
      </c>
      <c r="H80" s="153">
        <f t="shared" si="36"/>
        <v>20114.69966381323</v>
      </c>
      <c r="I80" s="152">
        <f t="shared" si="37"/>
        <v>180866.53987723705</v>
      </c>
      <c r="J80" s="146">
        <f t="shared" si="29"/>
        <v>20096.282208581895</v>
      </c>
      <c r="Q80" s="126">
        <v>9</v>
      </c>
      <c r="R80" s="144">
        <f t="shared" si="30"/>
        <v>13349.721054158055</v>
      </c>
      <c r="S80" s="151">
        <f t="shared" si="31"/>
        <v>3167.0312531471995</v>
      </c>
      <c r="T80" s="153">
        <f t="shared" si="32"/>
        <v>16516.752307305254</v>
      </c>
      <c r="U80" s="152">
        <f t="shared" si="38"/>
        <v>148738.4803819411</v>
      </c>
      <c r="V80" s="146">
        <f t="shared" si="33"/>
        <v>16526.497820215678</v>
      </c>
    </row>
    <row r="81" spans="5:22" ht="14.15" customHeight="1" x14ac:dyDescent="0.2">
      <c r="E81" s="126">
        <v>10</v>
      </c>
      <c r="F81" s="144">
        <f t="shared" si="34"/>
        <v>14919.549879472095</v>
      </c>
      <c r="G81" s="151">
        <f t="shared" si="35"/>
        <v>5372.8996080999987</v>
      </c>
      <c r="H81" s="153">
        <f t="shared" si="36"/>
        <v>20292.449487572092</v>
      </c>
      <c r="I81" s="152">
        <f t="shared" si="37"/>
        <v>201158.98936480915</v>
      </c>
      <c r="J81" s="146">
        <f t="shared" si="29"/>
        <v>20115.898936480917</v>
      </c>
      <c r="Q81" s="126">
        <v>10</v>
      </c>
      <c r="R81" s="144">
        <f t="shared" si="30"/>
        <v>13529.841200190811</v>
      </c>
      <c r="S81" s="151">
        <f t="shared" si="31"/>
        <v>3145.4809468997996</v>
      </c>
      <c r="T81" s="153">
        <f t="shared" si="32"/>
        <v>16675.32214709061</v>
      </c>
      <c r="U81" s="152">
        <f t="shared" si="38"/>
        <v>165413.8025290317</v>
      </c>
      <c r="V81" s="146">
        <f t="shared" si="33"/>
        <v>16541.380252903171</v>
      </c>
    </row>
    <row r="82" spans="5:22" ht="14.15" customHeight="1" x14ac:dyDescent="0.2">
      <c r="E82" s="126">
        <v>11</v>
      </c>
      <c r="F82" s="144">
        <f t="shared" si="34"/>
        <v>14991.841516807126</v>
      </c>
      <c r="G82" s="151">
        <f t="shared" si="35"/>
        <v>5490.550446700001</v>
      </c>
      <c r="H82" s="153">
        <f t="shared" si="36"/>
        <v>20482.391963507129</v>
      </c>
      <c r="I82" s="152">
        <f t="shared" si="37"/>
        <v>221641.38132831629</v>
      </c>
      <c r="J82" s="146">
        <f t="shared" si="29"/>
        <v>20149.216484392389</v>
      </c>
      <c r="Q82" s="126">
        <v>11</v>
      </c>
      <c r="R82" s="144">
        <f t="shared" si="30"/>
        <v>13586.708075077118</v>
      </c>
      <c r="S82" s="151">
        <f t="shared" si="31"/>
        <v>3241.8629384162</v>
      </c>
      <c r="T82" s="153">
        <f t="shared" si="32"/>
        <v>16828.571013493318</v>
      </c>
      <c r="U82" s="152">
        <f t="shared" si="38"/>
        <v>182242.37354252502</v>
      </c>
      <c r="V82" s="146">
        <f t="shared" si="33"/>
        <v>16567.488503865912</v>
      </c>
    </row>
    <row r="83" spans="5:22" ht="14.15" customHeight="1" x14ac:dyDescent="0.2">
      <c r="E83" s="126">
        <v>12</v>
      </c>
      <c r="F83" s="144">
        <f t="shared" si="34"/>
        <v>14449.573452567975</v>
      </c>
      <c r="G83" s="151">
        <f t="shared" si="35"/>
        <v>5442.0540809999993</v>
      </c>
      <c r="H83" s="153">
        <f t="shared" si="36"/>
        <v>19891.627533567975</v>
      </c>
      <c r="I83" s="152">
        <f t="shared" si="37"/>
        <v>241533.00886188427</v>
      </c>
      <c r="J83" s="146">
        <f t="shared" si="29"/>
        <v>20127.750738490355</v>
      </c>
      <c r="Q83" s="126">
        <v>12</v>
      </c>
      <c r="R83" s="144">
        <f t="shared" si="30"/>
        <v>13136.980329362379</v>
      </c>
      <c r="S83" s="151">
        <f t="shared" si="31"/>
        <v>3209.8197878527999</v>
      </c>
      <c r="T83" s="153">
        <f t="shared" si="32"/>
        <v>16346.800117215178</v>
      </c>
      <c r="U83" s="152">
        <f t="shared" si="38"/>
        <v>198589.17365974019</v>
      </c>
      <c r="V83" s="146">
        <f t="shared" si="33"/>
        <v>16549.097804978348</v>
      </c>
    </row>
    <row r="84" spans="5:22" ht="14.15" customHeight="1" x14ac:dyDescent="0.2">
      <c r="E84" s="126">
        <v>13</v>
      </c>
      <c r="F84" s="144">
        <f t="shared" si="34"/>
        <v>14756.029284274131</v>
      </c>
      <c r="G84" s="151">
        <f t="shared" si="35"/>
        <v>5444.2954805999998</v>
      </c>
      <c r="H84" s="153">
        <f t="shared" si="36"/>
        <v>20200.324764874131</v>
      </c>
      <c r="I84" s="152">
        <f t="shared" si="37"/>
        <v>261733.33362675839</v>
      </c>
      <c r="J84" s="146">
        <f t="shared" si="29"/>
        <v>20133.333355904491</v>
      </c>
      <c r="Q84" s="126">
        <v>13</v>
      </c>
      <c r="R84" s="144">
        <f t="shared" si="30"/>
        <v>13382.880860143108</v>
      </c>
      <c r="S84" s="151">
        <f t="shared" si="31"/>
        <v>3208.1690464261928</v>
      </c>
      <c r="T84" s="153">
        <f t="shared" si="32"/>
        <v>16591.0499065693</v>
      </c>
      <c r="U84" s="152">
        <f t="shared" si="38"/>
        <v>215180.22356630949</v>
      </c>
      <c r="V84" s="146">
        <f t="shared" si="33"/>
        <v>16552.324889716114</v>
      </c>
    </row>
    <row r="85" spans="5:22" ht="14.15" customHeight="1" x14ac:dyDescent="0.2">
      <c r="E85" s="126">
        <v>14</v>
      </c>
      <c r="F85" s="144">
        <f t="shared" ref="F85:F102" si="39">K16</f>
        <v>14268.788069899827</v>
      </c>
      <c r="G85" s="151">
        <f t="shared" ref="G85:G102" si="40">L51</f>
        <v>5443.3659663999997</v>
      </c>
      <c r="H85" s="153">
        <f t="shared" ref="H85:H102" si="41">F85+G85</f>
        <v>19712.154036299828</v>
      </c>
      <c r="I85" s="152">
        <f t="shared" ref="I85:I102" si="42">H85+I84</f>
        <v>281445.48766305821</v>
      </c>
      <c r="J85" s="146">
        <f t="shared" ref="J85:J102" si="43">IF(F85=0,"",I85/E85)</f>
        <v>20103.249118789874</v>
      </c>
      <c r="Q85" s="126">
        <v>14</v>
      </c>
      <c r="R85" s="144">
        <f t="shared" ref="R85:R102" si="44">X16</f>
        <v>12882.499275509621</v>
      </c>
      <c r="S85" s="151">
        <f t="shared" ref="S85:S102" si="45">Y51</f>
        <v>3213.1667710123997</v>
      </c>
      <c r="T85" s="153">
        <f t="shared" ref="T85:T102" si="46">R85+S85</f>
        <v>16095.666046522021</v>
      </c>
      <c r="U85" s="152">
        <f t="shared" ref="U85:U102" si="47">T85+U84</f>
        <v>231275.88961283152</v>
      </c>
      <c r="V85" s="146">
        <f t="shared" ref="V85:V102" si="48">IF(R85=0,"",U85/Q85)</f>
        <v>16519.706400916537</v>
      </c>
    </row>
    <row r="86" spans="5:22" ht="14.15" customHeight="1" x14ac:dyDescent="0.2">
      <c r="E86" s="126">
        <v>15</v>
      </c>
      <c r="F86" s="144">
        <f t="shared" si="39"/>
        <v>14609.482124089685</v>
      </c>
      <c r="G86" s="151">
        <f t="shared" si="40"/>
        <v>5467.6345885000001</v>
      </c>
      <c r="H86" s="153">
        <f t="shared" si="41"/>
        <v>20077.116712589686</v>
      </c>
      <c r="I86" s="152">
        <f t="shared" si="42"/>
        <v>301522.6043756479</v>
      </c>
      <c r="J86" s="146">
        <f t="shared" si="43"/>
        <v>20101.506958376525</v>
      </c>
      <c r="Q86" s="126">
        <v>15</v>
      </c>
      <c r="R86" s="144">
        <f t="shared" si="44"/>
        <v>13264.030443173797</v>
      </c>
      <c r="S86" s="151">
        <f t="shared" si="45"/>
        <v>3236.6788596426641</v>
      </c>
      <c r="T86" s="153">
        <f t="shared" si="46"/>
        <v>16500.70930281646</v>
      </c>
      <c r="U86" s="152">
        <f t="shared" si="47"/>
        <v>247776.59891564798</v>
      </c>
      <c r="V86" s="146">
        <f t="shared" si="48"/>
        <v>16518.439927709864</v>
      </c>
    </row>
    <row r="87" spans="5:22" ht="14.15" customHeight="1" x14ac:dyDescent="0.2">
      <c r="E87" s="126">
        <v>16</v>
      </c>
      <c r="F87" s="144">
        <f t="shared" si="39"/>
        <v>14716.1400204166</v>
      </c>
      <c r="G87" s="151">
        <f t="shared" si="40"/>
        <v>5471.4450935999994</v>
      </c>
      <c r="H87" s="153">
        <f t="shared" si="41"/>
        <v>20187.585114016598</v>
      </c>
      <c r="I87" s="152">
        <f t="shared" si="42"/>
        <v>321710.18948966451</v>
      </c>
      <c r="J87" s="146">
        <f t="shared" si="43"/>
        <v>20106.886843104032</v>
      </c>
      <c r="Q87" s="126">
        <v>16</v>
      </c>
      <c r="R87" s="144">
        <f t="shared" si="44"/>
        <v>13337.347930341866</v>
      </c>
      <c r="S87" s="151">
        <f t="shared" si="45"/>
        <v>3226.6876782667996</v>
      </c>
      <c r="T87" s="153">
        <f t="shared" si="46"/>
        <v>16564.035608608665</v>
      </c>
      <c r="U87" s="152">
        <f t="shared" si="47"/>
        <v>264340.63452425663</v>
      </c>
      <c r="V87" s="146">
        <f t="shared" si="48"/>
        <v>16521.289657766039</v>
      </c>
    </row>
    <row r="88" spans="5:22" ht="14.15" customHeight="1" x14ac:dyDescent="0.2">
      <c r="E88" s="126">
        <v>17</v>
      </c>
      <c r="F88" s="144">
        <f t="shared" si="39"/>
        <v>14919.504464557165</v>
      </c>
      <c r="G88" s="151">
        <f t="shared" si="40"/>
        <v>5469.8395118999997</v>
      </c>
      <c r="H88" s="153">
        <f t="shared" si="41"/>
        <v>20389.343976457167</v>
      </c>
      <c r="I88" s="152">
        <f t="shared" si="42"/>
        <v>342099.53346612165</v>
      </c>
      <c r="J88" s="146">
        <f t="shared" si="43"/>
        <v>20123.501968595392</v>
      </c>
      <c r="Q88" s="126">
        <v>17</v>
      </c>
      <c r="R88" s="144">
        <f t="shared" si="44"/>
        <v>13503.637688993485</v>
      </c>
      <c r="S88" s="151">
        <f t="shared" si="45"/>
        <v>3224.0413672850582</v>
      </c>
      <c r="T88" s="153">
        <f t="shared" si="46"/>
        <v>16727.679056278543</v>
      </c>
      <c r="U88" s="152">
        <f t="shared" si="47"/>
        <v>281068.31358053518</v>
      </c>
      <c r="V88" s="146">
        <f t="shared" si="48"/>
        <v>16533.430210619717</v>
      </c>
    </row>
    <row r="89" spans="5:22" ht="14.15" customHeight="1" x14ac:dyDescent="0.2">
      <c r="E89" s="126">
        <v>18</v>
      </c>
      <c r="F89" s="144">
        <f t="shared" si="39"/>
        <v>14845.879967371602</v>
      </c>
      <c r="G89" s="151">
        <f t="shared" si="40"/>
        <v>5505.8622750000004</v>
      </c>
      <c r="H89" s="153">
        <f t="shared" si="41"/>
        <v>20351.742242371602</v>
      </c>
      <c r="I89" s="152">
        <f t="shared" si="42"/>
        <v>362451.27570849325</v>
      </c>
      <c r="J89" s="146">
        <f t="shared" si="43"/>
        <v>20136.181983805182</v>
      </c>
      <c r="Q89" s="126">
        <v>18</v>
      </c>
      <c r="R89" s="144">
        <f t="shared" si="44"/>
        <v>13435.847352749246</v>
      </c>
      <c r="S89" s="151">
        <f t="shared" si="45"/>
        <v>3254.8712556944001</v>
      </c>
      <c r="T89" s="153">
        <f t="shared" si="46"/>
        <v>16690.718608443647</v>
      </c>
      <c r="U89" s="152">
        <f t="shared" si="47"/>
        <v>297759.0321889788</v>
      </c>
      <c r="V89" s="146">
        <f t="shared" si="48"/>
        <v>16542.168454943268</v>
      </c>
    </row>
    <row r="90" spans="5:22" ht="14.15" customHeight="1" x14ac:dyDescent="0.2">
      <c r="E90" s="126">
        <v>19</v>
      </c>
      <c r="F90" s="144">
        <f t="shared" si="39"/>
        <v>14930.193845380827</v>
      </c>
      <c r="G90" s="151">
        <f t="shared" si="40"/>
        <v>5518.6346051</v>
      </c>
      <c r="H90" s="153">
        <f t="shared" si="41"/>
        <v>20448.828450480825</v>
      </c>
      <c r="I90" s="152">
        <f t="shared" si="42"/>
        <v>382900.10415897408</v>
      </c>
      <c r="J90" s="146">
        <f t="shared" si="43"/>
        <v>20152.637060998637</v>
      </c>
      <c r="Q90" s="126">
        <v>19</v>
      </c>
      <c r="R90" s="144">
        <f t="shared" si="44"/>
        <v>13493.475332879632</v>
      </c>
      <c r="S90" s="151">
        <f t="shared" si="45"/>
        <v>3252.9507581215098</v>
      </c>
      <c r="T90" s="153">
        <f t="shared" si="46"/>
        <v>16746.426091001144</v>
      </c>
      <c r="U90" s="152">
        <f t="shared" si="47"/>
        <v>314505.45827997994</v>
      </c>
      <c r="V90" s="146">
        <f t="shared" si="48"/>
        <v>16552.91885684105</v>
      </c>
    </row>
    <row r="91" spans="5:22" ht="14.15" customHeight="1" x14ac:dyDescent="0.2">
      <c r="E91" s="126">
        <v>20</v>
      </c>
      <c r="F91" s="144">
        <f t="shared" si="39"/>
        <v>15051.800188774052</v>
      </c>
      <c r="G91" s="151">
        <f t="shared" si="40"/>
        <v>5533.3131310999997</v>
      </c>
      <c r="H91" s="153">
        <f t="shared" si="41"/>
        <v>20585.11331987405</v>
      </c>
      <c r="I91" s="152">
        <f t="shared" si="42"/>
        <v>403485.21747884812</v>
      </c>
      <c r="J91" s="146">
        <f t="shared" si="43"/>
        <v>20174.260873942407</v>
      </c>
      <c r="Q91" s="126">
        <v>20</v>
      </c>
      <c r="R91" s="144">
        <f t="shared" si="44"/>
        <v>13604.8838869391</v>
      </c>
      <c r="S91" s="151">
        <f t="shared" si="45"/>
        <v>3270.0364973856522</v>
      </c>
      <c r="T91" s="153">
        <f t="shared" si="46"/>
        <v>16874.920384324752</v>
      </c>
      <c r="U91" s="152">
        <f t="shared" si="47"/>
        <v>331380.37866430468</v>
      </c>
      <c r="V91" s="146">
        <f t="shared" si="48"/>
        <v>16569.018933215233</v>
      </c>
    </row>
    <row r="92" spans="5:22" ht="14.15" customHeight="1" x14ac:dyDescent="0.2">
      <c r="E92" s="126">
        <v>21</v>
      </c>
      <c r="F92" s="144">
        <f>K23</f>
        <v>14540.962361202101</v>
      </c>
      <c r="G92" s="151">
        <f t="shared" si="40"/>
        <v>5546.7608997999996</v>
      </c>
      <c r="H92" s="153">
        <f t="shared" si="41"/>
        <v>20087.723261002102</v>
      </c>
      <c r="I92" s="152">
        <f t="shared" si="42"/>
        <v>423572.94073985022</v>
      </c>
      <c r="J92" s="146">
        <f t="shared" si="43"/>
        <v>20170.140035230965</v>
      </c>
      <c r="Q92" s="126">
        <v>21</v>
      </c>
      <c r="R92" s="144">
        <f t="shared" si="44"/>
        <v>13188.431557525839</v>
      </c>
      <c r="S92" s="151">
        <f t="shared" si="45"/>
        <v>3275.1480809491995</v>
      </c>
      <c r="T92" s="153">
        <f t="shared" si="46"/>
        <v>16463.579638475039</v>
      </c>
      <c r="U92" s="152">
        <f t="shared" si="47"/>
        <v>347843.95830277971</v>
      </c>
      <c r="V92" s="146">
        <f t="shared" si="48"/>
        <v>16563.998014418081</v>
      </c>
    </row>
    <row r="93" spans="5:22" ht="14.15" customHeight="1" x14ac:dyDescent="0.2">
      <c r="E93" s="126">
        <v>22</v>
      </c>
      <c r="F93" s="144">
        <f t="shared" si="39"/>
        <v>14736.712767180796</v>
      </c>
      <c r="G93" s="151">
        <f t="shared" si="40"/>
        <v>5530.8252027000008</v>
      </c>
      <c r="H93" s="153">
        <f t="shared" si="41"/>
        <v>20267.537969880796</v>
      </c>
      <c r="I93" s="152">
        <f t="shared" si="42"/>
        <v>443840.47870973102</v>
      </c>
      <c r="J93" s="146">
        <f t="shared" si="43"/>
        <v>20174.567214078681</v>
      </c>
      <c r="Q93" s="126">
        <v>22</v>
      </c>
      <c r="R93" s="144">
        <f t="shared" si="44"/>
        <v>13343.77500356814</v>
      </c>
      <c r="S93" s="151">
        <f t="shared" si="45"/>
        <v>3265.1217684484259</v>
      </c>
      <c r="T93" s="153">
        <f t="shared" si="46"/>
        <v>16608.896772016567</v>
      </c>
      <c r="U93" s="152">
        <f t="shared" si="47"/>
        <v>364452.85507479624</v>
      </c>
      <c r="V93" s="146">
        <f t="shared" si="48"/>
        <v>16566.038867036194</v>
      </c>
    </row>
    <row r="94" spans="5:22" ht="14.15" customHeight="1" x14ac:dyDescent="0.2">
      <c r="E94" s="126">
        <v>23</v>
      </c>
      <c r="F94" s="144">
        <f t="shared" si="39"/>
        <v>14636.785095627289</v>
      </c>
      <c r="G94" s="151">
        <f t="shared" si="40"/>
        <v>5450.2794640999991</v>
      </c>
      <c r="H94" s="153">
        <f t="shared" si="41"/>
        <v>20087.064559727289</v>
      </c>
      <c r="I94" s="152">
        <f t="shared" si="42"/>
        <v>463927.54326945829</v>
      </c>
      <c r="J94" s="146">
        <f t="shared" si="43"/>
        <v>20170.762750846014</v>
      </c>
      <c r="Q94" s="126">
        <v>23</v>
      </c>
      <c r="R94" s="144">
        <f t="shared" si="44"/>
        <v>13264.420763797109</v>
      </c>
      <c r="S94" s="151">
        <f t="shared" si="45"/>
        <v>3203.0758831001999</v>
      </c>
      <c r="T94" s="153">
        <f t="shared" si="46"/>
        <v>16467.496646897307</v>
      </c>
      <c r="U94" s="152">
        <f t="shared" si="47"/>
        <v>380920.35172169353</v>
      </c>
      <c r="V94" s="146">
        <f t="shared" si="48"/>
        <v>16561.754422682327</v>
      </c>
    </row>
    <row r="95" spans="5:22" ht="14.15" customHeight="1" x14ac:dyDescent="0.2">
      <c r="E95" s="126">
        <v>24</v>
      </c>
      <c r="F95" s="144">
        <f t="shared" si="39"/>
        <v>14610.510100874548</v>
      </c>
      <c r="G95" s="151">
        <f t="shared" si="40"/>
        <v>5420.3381639999998</v>
      </c>
      <c r="H95" s="153">
        <f t="shared" si="41"/>
        <v>20030.848264874548</v>
      </c>
      <c r="I95" s="152">
        <f t="shared" si="42"/>
        <v>483958.39153433283</v>
      </c>
      <c r="J95" s="146">
        <f t="shared" si="43"/>
        <v>20164.932980597201</v>
      </c>
      <c r="Q95" s="126">
        <v>24</v>
      </c>
      <c r="R95" s="144">
        <f t="shared" si="44"/>
        <v>13246.292743444112</v>
      </c>
      <c r="S95" s="151">
        <f t="shared" si="45"/>
        <v>3171.1909788704002</v>
      </c>
      <c r="T95" s="153">
        <f t="shared" si="46"/>
        <v>16417.483722314511</v>
      </c>
      <c r="U95" s="152">
        <f t="shared" si="47"/>
        <v>397337.83544400806</v>
      </c>
      <c r="V95" s="146">
        <f t="shared" si="48"/>
        <v>16555.743143500335</v>
      </c>
    </row>
    <row r="96" spans="5:22" ht="14.15" customHeight="1" x14ac:dyDescent="0.2">
      <c r="E96" s="126">
        <v>25</v>
      </c>
      <c r="F96" s="144">
        <f t="shared" si="39"/>
        <v>14564.959140912706</v>
      </c>
      <c r="G96" s="151" t="e">
        <f t="shared" si="40"/>
        <v>#REF!</v>
      </c>
      <c r="H96" s="153" t="e">
        <f t="shared" si="41"/>
        <v>#REF!</v>
      </c>
      <c r="I96" s="152" t="e">
        <f t="shared" si="42"/>
        <v>#REF!</v>
      </c>
      <c r="J96" s="146" t="e">
        <f t="shared" si="43"/>
        <v>#REF!</v>
      </c>
      <c r="Q96" s="126">
        <v>25</v>
      </c>
      <c r="R96" s="144">
        <f t="shared" si="44"/>
        <v>13197.785987495627</v>
      </c>
      <c r="S96" s="151" t="e">
        <f t="shared" si="45"/>
        <v>#REF!</v>
      </c>
      <c r="T96" s="153" t="e">
        <f t="shared" si="46"/>
        <v>#REF!</v>
      </c>
      <c r="U96" s="152" t="e">
        <f t="shared" si="47"/>
        <v>#REF!</v>
      </c>
      <c r="V96" s="146" t="e">
        <f t="shared" si="48"/>
        <v>#REF!</v>
      </c>
    </row>
    <row r="97" spans="5:22" ht="14.15" customHeight="1" x14ac:dyDescent="0.2">
      <c r="E97" s="126">
        <v>26</v>
      </c>
      <c r="F97" s="144">
        <f t="shared" si="39"/>
        <v>14880.144981459693</v>
      </c>
      <c r="G97" s="151">
        <f t="shared" si="40"/>
        <v>5316.8312864</v>
      </c>
      <c r="H97" s="153">
        <f t="shared" si="41"/>
        <v>20196.976267859693</v>
      </c>
      <c r="I97" s="152" t="e">
        <f t="shared" si="42"/>
        <v>#REF!</v>
      </c>
      <c r="J97" s="146" t="e">
        <f t="shared" si="43"/>
        <v>#REF!</v>
      </c>
      <c r="Q97" s="126">
        <v>26</v>
      </c>
      <c r="R97" s="144">
        <f t="shared" si="44"/>
        <v>13465.077258756563</v>
      </c>
      <c r="S97" s="151">
        <f t="shared" si="45"/>
        <v>3098.1059334734064</v>
      </c>
      <c r="T97" s="153">
        <f t="shared" si="46"/>
        <v>16563.183192229968</v>
      </c>
      <c r="U97" s="152" t="e">
        <f t="shared" si="47"/>
        <v>#REF!</v>
      </c>
      <c r="V97" s="146" t="e">
        <f t="shared" si="48"/>
        <v>#REF!</v>
      </c>
    </row>
    <row r="98" spans="5:22" ht="14.15" customHeight="1" x14ac:dyDescent="0.2">
      <c r="E98" s="126">
        <v>27</v>
      </c>
      <c r="F98" s="144">
        <f t="shared" si="39"/>
        <v>15174.550939093659</v>
      </c>
      <c r="G98" s="151">
        <f t="shared" si="40"/>
        <v>5363.1761852000009</v>
      </c>
      <c r="H98" s="153">
        <f t="shared" si="41"/>
        <v>20537.727124293659</v>
      </c>
      <c r="I98" s="152" t="e">
        <f t="shared" si="42"/>
        <v>#REF!</v>
      </c>
      <c r="J98" s="146" t="e">
        <f t="shared" si="43"/>
        <v>#REF!</v>
      </c>
      <c r="Q98" s="126">
        <v>27</v>
      </c>
      <c r="R98" s="144">
        <f t="shared" si="44"/>
        <v>13703.116201144856</v>
      </c>
      <c r="S98" s="151">
        <f t="shared" si="45"/>
        <v>3116.0722634676004</v>
      </c>
      <c r="T98" s="153">
        <f t="shared" si="46"/>
        <v>16819.188464612456</v>
      </c>
      <c r="U98" s="152" t="e">
        <f t="shared" si="47"/>
        <v>#REF!</v>
      </c>
      <c r="V98" s="146" t="e">
        <f t="shared" si="48"/>
        <v>#REF!</v>
      </c>
    </row>
    <row r="99" spans="5:22" ht="14.15" customHeight="1" x14ac:dyDescent="0.2">
      <c r="E99" s="126">
        <v>28</v>
      </c>
      <c r="F99" s="144">
        <f t="shared" si="39"/>
        <v>15356.437413763717</v>
      </c>
      <c r="G99" s="151">
        <f t="shared" si="40"/>
        <v>5412.8819255999997</v>
      </c>
      <c r="H99" s="153">
        <f t="shared" si="41"/>
        <v>20769.319339363716</v>
      </c>
      <c r="I99" s="152" t="e">
        <f t="shared" si="42"/>
        <v>#REF!</v>
      </c>
      <c r="J99" s="146" t="e">
        <f t="shared" si="43"/>
        <v>#REF!</v>
      </c>
      <c r="Q99" s="126">
        <v>28</v>
      </c>
      <c r="R99" s="144">
        <f t="shared" si="44"/>
        <v>13855.823565011928</v>
      </c>
      <c r="S99" s="151">
        <f t="shared" si="45"/>
        <v>3162.2138917252005</v>
      </c>
      <c r="T99" s="153">
        <f t="shared" si="46"/>
        <v>17018.037456737129</v>
      </c>
      <c r="U99" s="152" t="e">
        <f t="shared" si="47"/>
        <v>#REF!</v>
      </c>
      <c r="V99" s="146" t="e">
        <f t="shared" si="48"/>
        <v>#REF!</v>
      </c>
    </row>
    <row r="100" spans="5:22" ht="14.15" customHeight="1" x14ac:dyDescent="0.2">
      <c r="E100" s="126">
        <v>29</v>
      </c>
      <c r="F100" s="144">
        <f t="shared" si="39"/>
        <v>12306.54022103673</v>
      </c>
      <c r="G100" s="151">
        <f t="shared" si="40"/>
        <v>5536.2161335000001</v>
      </c>
      <c r="H100" s="153">
        <f t="shared" si="41"/>
        <v>17842.75635453673</v>
      </c>
      <c r="I100" s="152" t="e">
        <f t="shared" si="42"/>
        <v>#REF!</v>
      </c>
      <c r="J100" s="146" t="e">
        <f t="shared" si="43"/>
        <v>#REF!</v>
      </c>
      <c r="Q100" s="126">
        <v>29</v>
      </c>
      <c r="R100" s="144">
        <f t="shared" si="44"/>
        <v>10652.949476689459</v>
      </c>
      <c r="S100" s="151">
        <f t="shared" si="45"/>
        <v>3262.9084256192455</v>
      </c>
      <c r="T100" s="153">
        <f t="shared" si="46"/>
        <v>13915.857902308704</v>
      </c>
      <c r="U100" s="152" t="e">
        <f t="shared" si="47"/>
        <v>#REF!</v>
      </c>
      <c r="V100" s="146" t="e">
        <f t="shared" si="48"/>
        <v>#REF!</v>
      </c>
    </row>
    <row r="101" spans="5:22" ht="14.15" customHeight="1" x14ac:dyDescent="0.2">
      <c r="E101" s="126">
        <v>30</v>
      </c>
      <c r="F101" s="144">
        <f t="shared" si="39"/>
        <v>17425.058752043253</v>
      </c>
      <c r="G101" s="151">
        <f t="shared" si="40"/>
        <v>5565.4543234000002</v>
      </c>
      <c r="H101" s="153">
        <f t="shared" si="41"/>
        <v>22990.513075443254</v>
      </c>
      <c r="I101" s="152" t="e">
        <f t="shared" si="42"/>
        <v>#REF!</v>
      </c>
      <c r="J101" s="146" t="e">
        <f t="shared" si="43"/>
        <v>#REF!</v>
      </c>
      <c r="Q101" s="126">
        <v>30</v>
      </c>
      <c r="R101" s="144">
        <f t="shared" si="44"/>
        <v>15511.245204464938</v>
      </c>
      <c r="S101" s="151">
        <f t="shared" si="45"/>
        <v>3302.6746942620516</v>
      </c>
      <c r="T101" s="153">
        <f t="shared" si="46"/>
        <v>18813.919898726988</v>
      </c>
      <c r="U101" s="152" t="e">
        <f t="shared" si="47"/>
        <v>#REF!</v>
      </c>
      <c r="V101" s="146" t="e">
        <f t="shared" si="48"/>
        <v>#REF!</v>
      </c>
    </row>
    <row r="102" spans="5:22" ht="14.15" customHeight="1" x14ac:dyDescent="0.2">
      <c r="E102" s="147">
        <v>31</v>
      </c>
      <c r="F102" s="144">
        <f t="shared" si="39"/>
        <v>17563.633098235015</v>
      </c>
      <c r="G102" s="151">
        <f t="shared" si="40"/>
        <v>5599.0847508999996</v>
      </c>
      <c r="H102" s="153">
        <f t="shared" si="41"/>
        <v>23162.717849135013</v>
      </c>
      <c r="I102" s="152" t="e">
        <f t="shared" si="42"/>
        <v>#REF!</v>
      </c>
      <c r="J102" s="146" t="e">
        <f t="shared" si="43"/>
        <v>#REF!</v>
      </c>
      <c r="Q102" s="147">
        <v>31</v>
      </c>
      <c r="R102" s="144">
        <f t="shared" si="44"/>
        <v>15623.255911566226</v>
      </c>
      <c r="S102" s="151">
        <f t="shared" si="45"/>
        <v>3330.1469091449999</v>
      </c>
      <c r="T102" s="153">
        <f t="shared" si="46"/>
        <v>18953.402820711228</v>
      </c>
      <c r="U102" s="152" t="e">
        <f t="shared" si="47"/>
        <v>#REF!</v>
      </c>
      <c r="V102" s="146" t="e">
        <f t="shared" si="48"/>
        <v>#REF!</v>
      </c>
    </row>
    <row r="103" spans="5:22" x14ac:dyDescent="0.2">
      <c r="F103" s="273">
        <f>AVERAGE(F72:F99)</f>
        <v>14766.297453423669</v>
      </c>
      <c r="G103" s="273" t="e">
        <f>AVERAGE(G72:G99)</f>
        <v>#REF!</v>
      </c>
      <c r="H103" s="273" t="e">
        <f>AVERAGE(H72:H99)</f>
        <v>#REF!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3"/>
  <sheetViews>
    <sheetView zoomScale="90" zoomScaleNormal="90" workbookViewId="0">
      <pane xSplit="4" ySplit="8" topLeftCell="E28" activePane="bottomRight" state="frozen"/>
      <selection pane="topRight" activeCell="E1" sqref="E1"/>
      <selection pane="bottomLeft" activeCell="A9" sqref="A9"/>
      <selection pane="bottomRight" activeCell="H39" sqref="H39"/>
    </sheetView>
  </sheetViews>
  <sheetFormatPr baseColWidth="10" defaultRowHeight="12.5" x14ac:dyDescent="0.25"/>
  <cols>
    <col min="6" max="6" width="14" customWidth="1"/>
    <col min="7" max="7" width="13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110</v>
      </c>
      <c r="D9" s="225">
        <v>44470</v>
      </c>
      <c r="E9" s="233">
        <v>63.5</v>
      </c>
      <c r="F9" s="247">
        <v>8.0540000000000003</v>
      </c>
      <c r="G9" s="246">
        <v>4878.8999999999996</v>
      </c>
      <c r="H9" s="236">
        <v>2296.31</v>
      </c>
    </row>
    <row r="10" spans="3:11" ht="15.5" x14ac:dyDescent="0.35">
      <c r="C10" s="14" t="s">
        <v>111</v>
      </c>
      <c r="D10" s="225">
        <f>+D9+1</f>
        <v>44471</v>
      </c>
      <c r="E10" s="233">
        <v>62.2</v>
      </c>
      <c r="F10" s="247">
        <v>8.0459999999999994</v>
      </c>
      <c r="G10" s="246">
        <v>4799.5400000000009</v>
      </c>
      <c r="H10" s="236">
        <v>2297.3000000000002</v>
      </c>
      <c r="I10" s="251"/>
      <c r="J10" s="251"/>
    </row>
    <row r="11" spans="3:11" ht="15.5" x14ac:dyDescent="0.35">
      <c r="C11" s="14" t="s">
        <v>112</v>
      </c>
      <c r="D11" s="225">
        <f t="shared" ref="D11:D39" si="0">+D10+1</f>
        <v>44472</v>
      </c>
      <c r="E11" s="233">
        <v>60.4</v>
      </c>
      <c r="F11" s="247">
        <v>8.0540000000000003</v>
      </c>
      <c r="G11" s="246">
        <v>4859.67</v>
      </c>
      <c r="H11" s="236">
        <v>2230.4899999999998</v>
      </c>
    </row>
    <row r="12" spans="3:11" ht="15.5" x14ac:dyDescent="0.35">
      <c r="C12" s="14" t="s">
        <v>113</v>
      </c>
      <c r="D12" s="225">
        <f t="shared" si="0"/>
        <v>44473</v>
      </c>
      <c r="E12" s="233">
        <v>63.26</v>
      </c>
      <c r="F12" s="247">
        <v>8.0489999999999995</v>
      </c>
      <c r="G12" s="246">
        <v>4852.6099999999997</v>
      </c>
      <c r="H12" s="236">
        <v>2294.36</v>
      </c>
    </row>
    <row r="13" spans="3:11" ht="15.5" x14ac:dyDescent="0.35">
      <c r="C13" s="14" t="s">
        <v>114</v>
      </c>
      <c r="D13" s="225">
        <f t="shared" si="0"/>
        <v>44474</v>
      </c>
      <c r="E13" s="233">
        <v>62.82</v>
      </c>
      <c r="F13" s="247">
        <v>8.0419999999999998</v>
      </c>
      <c r="G13" s="246">
        <v>4830.75</v>
      </c>
      <c r="H13" s="274">
        <v>2293.3200000000002</v>
      </c>
      <c r="J13" s="14" t="s">
        <v>54</v>
      </c>
    </row>
    <row r="14" spans="3:11" ht="15.5" x14ac:dyDescent="0.35">
      <c r="C14" s="14" t="s">
        <v>115</v>
      </c>
      <c r="D14" s="225">
        <f t="shared" si="0"/>
        <v>44475</v>
      </c>
      <c r="E14" s="233">
        <v>62.4</v>
      </c>
      <c r="F14" s="247">
        <v>8.0299999999999994</v>
      </c>
      <c r="G14" s="246">
        <v>4835.76</v>
      </c>
      <c r="H14" s="236">
        <v>2291.3200000000002</v>
      </c>
    </row>
    <row r="15" spans="3:11" ht="15.5" x14ac:dyDescent="0.35">
      <c r="C15" s="14" t="s">
        <v>116</v>
      </c>
      <c r="D15" s="225">
        <f t="shared" si="0"/>
        <v>44476</v>
      </c>
      <c r="E15" s="233">
        <v>64.37</v>
      </c>
      <c r="F15" s="247">
        <v>8.0329999999999995</v>
      </c>
      <c r="G15" s="246">
        <v>4792.3599999999997</v>
      </c>
      <c r="H15" s="236">
        <v>2292.39</v>
      </c>
    </row>
    <row r="16" spans="3:11" ht="15.5" x14ac:dyDescent="0.35">
      <c r="C16" s="14" t="s">
        <v>110</v>
      </c>
      <c r="D16" s="225">
        <f t="shared" si="0"/>
        <v>44477</v>
      </c>
      <c r="E16" s="233">
        <v>73.599999999999994</v>
      </c>
      <c r="F16" s="247">
        <v>8.0470000000000006</v>
      </c>
      <c r="G16" s="246">
        <v>4783.28</v>
      </c>
      <c r="H16" s="236">
        <v>2290.44</v>
      </c>
      <c r="K16" s="251"/>
    </row>
    <row r="17" spans="3:13" ht="15.5" x14ac:dyDescent="0.35">
      <c r="C17" s="14" t="s">
        <v>111</v>
      </c>
      <c r="D17" s="225">
        <f t="shared" si="0"/>
        <v>44478</v>
      </c>
      <c r="E17" s="233">
        <v>71.3</v>
      </c>
      <c r="F17" s="247">
        <v>8.0280000000000005</v>
      </c>
      <c r="G17" s="246">
        <v>4747.6000000000004</v>
      </c>
      <c r="H17" s="236">
        <v>2292.33</v>
      </c>
      <c r="I17" s="251"/>
    </row>
    <row r="18" spans="3:13" ht="15.5" x14ac:dyDescent="0.35">
      <c r="C18" s="14" t="s">
        <v>112</v>
      </c>
      <c r="D18" s="225">
        <f t="shared" si="0"/>
        <v>44479</v>
      </c>
      <c r="E18" s="233">
        <v>68.61</v>
      </c>
      <c r="F18" s="247">
        <v>8.0229999999999997</v>
      </c>
      <c r="G18" s="246">
        <v>4763.22</v>
      </c>
      <c r="H18" s="236">
        <v>2294.39</v>
      </c>
      <c r="I18" s="251"/>
      <c r="M18" s="251"/>
    </row>
    <row r="19" spans="3:13" ht="15.5" x14ac:dyDescent="0.35">
      <c r="C19" s="14" t="s">
        <v>113</v>
      </c>
      <c r="D19" s="225">
        <f t="shared" si="0"/>
        <v>44480</v>
      </c>
      <c r="E19" s="233">
        <v>71.94</v>
      </c>
      <c r="F19" s="247">
        <v>8.0210000000000008</v>
      </c>
      <c r="G19" s="246">
        <v>4762.17</v>
      </c>
      <c r="H19" s="236">
        <v>2294.3200000000002</v>
      </c>
    </row>
    <row r="20" spans="3:13" ht="15.5" x14ac:dyDescent="0.35">
      <c r="C20" s="14" t="s">
        <v>114</v>
      </c>
      <c r="D20" s="225">
        <f t="shared" si="0"/>
        <v>44481</v>
      </c>
      <c r="E20" s="252">
        <v>74.11</v>
      </c>
      <c r="F20" s="247">
        <v>8.02</v>
      </c>
      <c r="G20" s="246">
        <v>4766.79</v>
      </c>
      <c r="H20" s="236">
        <v>2227.48</v>
      </c>
    </row>
    <row r="21" spans="3:13" ht="15.5" x14ac:dyDescent="0.35">
      <c r="C21" s="14" t="s">
        <v>115</v>
      </c>
      <c r="D21" s="225">
        <f t="shared" si="0"/>
        <v>44482</v>
      </c>
      <c r="E21" s="252">
        <v>73.98</v>
      </c>
      <c r="F21" s="247">
        <v>8.0079999999999991</v>
      </c>
      <c r="G21" s="246">
        <v>4765.3999999999996</v>
      </c>
      <c r="H21" s="236">
        <v>2239.1799999999998</v>
      </c>
    </row>
    <row r="22" spans="3:13" ht="15.5" x14ac:dyDescent="0.35">
      <c r="C22" s="14" t="s">
        <v>116</v>
      </c>
      <c r="D22" s="225">
        <f t="shared" si="0"/>
        <v>44483</v>
      </c>
      <c r="E22" s="252">
        <v>74.7</v>
      </c>
      <c r="F22" s="247">
        <v>7.952</v>
      </c>
      <c r="G22" s="246">
        <v>4158.1000000000004</v>
      </c>
      <c r="H22" s="246">
        <v>2291.2199999999998</v>
      </c>
    </row>
    <row r="23" spans="3:13" ht="15.5" x14ac:dyDescent="0.35">
      <c r="C23" s="14" t="s">
        <v>110</v>
      </c>
      <c r="D23" s="225">
        <f t="shared" si="0"/>
        <v>44484</v>
      </c>
      <c r="E23" s="252">
        <v>75.08</v>
      </c>
      <c r="F23" s="247">
        <v>7.9950000000000001</v>
      </c>
      <c r="G23" s="246">
        <v>4710.59</v>
      </c>
      <c r="H23" s="236">
        <v>2288.39</v>
      </c>
    </row>
    <row r="24" spans="3:13" ht="15.5" x14ac:dyDescent="0.35">
      <c r="C24" s="14" t="s">
        <v>111</v>
      </c>
      <c r="D24" s="225">
        <f t="shared" si="0"/>
        <v>44485</v>
      </c>
      <c r="E24" s="233">
        <v>71.2</v>
      </c>
      <c r="F24" s="247">
        <v>8.0079999999999991</v>
      </c>
      <c r="G24" s="246">
        <v>4657.2700000000004</v>
      </c>
      <c r="H24" s="236">
        <v>2284.17</v>
      </c>
    </row>
    <row r="25" spans="3:13" ht="15.5" x14ac:dyDescent="0.35">
      <c r="C25" s="14" t="s">
        <v>112</v>
      </c>
      <c r="D25" s="225">
        <f t="shared" si="0"/>
        <v>44486</v>
      </c>
      <c r="E25" s="233">
        <v>68.7</v>
      </c>
      <c r="F25" s="247">
        <v>8.0069999999999997</v>
      </c>
      <c r="G25" s="246">
        <v>4694.4799999999996</v>
      </c>
      <c r="H25" s="236">
        <v>2283.25</v>
      </c>
    </row>
    <row r="26" spans="3:13" ht="15.5" x14ac:dyDescent="0.35">
      <c r="C26" s="14" t="s">
        <v>113</v>
      </c>
      <c r="D26" s="225">
        <f t="shared" si="0"/>
        <v>44487</v>
      </c>
      <c r="E26" s="233">
        <v>68.400000000000006</v>
      </c>
      <c r="F26" s="247">
        <v>8</v>
      </c>
      <c r="G26" s="246">
        <v>4664.16</v>
      </c>
      <c r="H26" s="236">
        <v>2278.44</v>
      </c>
    </row>
    <row r="27" spans="3:13" ht="15.5" x14ac:dyDescent="0.35">
      <c r="C27" s="14" t="s">
        <v>114</v>
      </c>
      <c r="D27" s="225">
        <f t="shared" si="0"/>
        <v>44488</v>
      </c>
      <c r="E27" s="233">
        <v>61.35</v>
      </c>
      <c r="F27" s="247">
        <v>8.0129999999999999</v>
      </c>
      <c r="G27" s="246">
        <v>4651.18</v>
      </c>
      <c r="H27" s="236">
        <v>2204.36</v>
      </c>
    </row>
    <row r="28" spans="3:13" ht="15.5" x14ac:dyDescent="0.35">
      <c r="C28" s="14" t="s">
        <v>115</v>
      </c>
      <c r="D28" s="225">
        <f t="shared" si="0"/>
        <v>44489</v>
      </c>
      <c r="E28" s="233">
        <v>62.2</v>
      </c>
      <c r="F28" s="247">
        <v>8.0030000000000001</v>
      </c>
      <c r="G28" s="246">
        <v>4654.46</v>
      </c>
      <c r="H28" s="236">
        <v>2274.34</v>
      </c>
    </row>
    <row r="29" spans="3:13" ht="15.5" x14ac:dyDescent="0.35">
      <c r="C29" s="14" t="s">
        <v>116</v>
      </c>
      <c r="D29" s="225">
        <f t="shared" si="0"/>
        <v>44490</v>
      </c>
      <c r="E29" s="233">
        <v>74.260000000000005</v>
      </c>
      <c r="F29" s="247">
        <v>7.9939999999999998</v>
      </c>
      <c r="G29" s="246">
        <v>4643.1000000000004</v>
      </c>
      <c r="H29" s="236">
        <v>2273.2399999999998</v>
      </c>
    </row>
    <row r="30" spans="3:13" ht="15.5" x14ac:dyDescent="0.35">
      <c r="C30" s="14" t="s">
        <v>110</v>
      </c>
      <c r="D30" s="225">
        <f t="shared" si="0"/>
        <v>44491</v>
      </c>
      <c r="E30" s="252">
        <v>72.540000000000006</v>
      </c>
      <c r="F30" s="247">
        <v>7.9909999999999997</v>
      </c>
      <c r="G30" s="246">
        <v>4638.51</v>
      </c>
      <c r="H30" s="236">
        <v>2271.44</v>
      </c>
    </row>
    <row r="31" spans="3:13" ht="15.5" x14ac:dyDescent="0.35">
      <c r="C31" s="14" t="s">
        <v>111</v>
      </c>
      <c r="D31" s="225">
        <f t="shared" si="0"/>
        <v>44492</v>
      </c>
      <c r="E31" s="233">
        <v>68.36</v>
      </c>
      <c r="F31" s="247">
        <v>7.9729999999999999</v>
      </c>
      <c r="G31" s="246">
        <v>4640.8</v>
      </c>
      <c r="H31" s="236">
        <v>2273.38</v>
      </c>
    </row>
    <row r="32" spans="3:13" ht="15.5" x14ac:dyDescent="0.35">
      <c r="C32" s="14" t="s">
        <v>112</v>
      </c>
      <c r="D32" s="225">
        <f t="shared" si="0"/>
        <v>44493</v>
      </c>
      <c r="E32" s="233">
        <v>68.87</v>
      </c>
      <c r="F32" s="247">
        <v>7.95</v>
      </c>
      <c r="G32" s="246">
        <v>4637.1499999999996</v>
      </c>
      <c r="H32" s="236">
        <v>2274.42</v>
      </c>
    </row>
    <row r="33" spans="3:11" ht="15.5" x14ac:dyDescent="0.35">
      <c r="C33" s="14" t="s">
        <v>113</v>
      </c>
      <c r="D33" s="225">
        <f t="shared" si="0"/>
        <v>44494</v>
      </c>
      <c r="E33" s="233">
        <v>73.540000000000006</v>
      </c>
      <c r="F33" s="247">
        <v>7.9269999999999996</v>
      </c>
      <c r="G33" s="246">
        <v>4639.0600000000004</v>
      </c>
      <c r="H33" s="236">
        <v>2223.23</v>
      </c>
      <c r="J33" s="286"/>
      <c r="K33" s="286"/>
    </row>
    <row r="34" spans="3:11" ht="15.5" x14ac:dyDescent="0.35">
      <c r="C34" s="14" t="s">
        <v>114</v>
      </c>
      <c r="D34" s="225">
        <f t="shared" si="0"/>
        <v>44495</v>
      </c>
      <c r="E34" s="233">
        <v>73.099999999999994</v>
      </c>
      <c r="F34" s="247">
        <v>7.9619999999999997</v>
      </c>
      <c r="G34" s="246">
        <v>4642.72</v>
      </c>
      <c r="H34" s="236">
        <v>2272.39</v>
      </c>
      <c r="J34" s="286"/>
      <c r="K34" s="286"/>
    </row>
    <row r="35" spans="3:11" ht="15.5" x14ac:dyDescent="0.35">
      <c r="C35" s="14" t="s">
        <v>115</v>
      </c>
      <c r="D35" s="225">
        <f t="shared" si="0"/>
        <v>44496</v>
      </c>
      <c r="E35" s="233">
        <v>70.31</v>
      </c>
      <c r="F35" s="247">
        <v>7.9560000000000004</v>
      </c>
      <c r="G35" s="246">
        <v>4654.33</v>
      </c>
      <c r="H35" s="236">
        <v>2262.23</v>
      </c>
    </row>
    <row r="36" spans="3:11" ht="15.5" x14ac:dyDescent="0.35">
      <c r="C36" s="14" t="s">
        <v>116</v>
      </c>
      <c r="D36" s="225">
        <f t="shared" si="0"/>
        <v>44497</v>
      </c>
      <c r="E36" s="233">
        <v>60.58</v>
      </c>
      <c r="F36" s="247">
        <v>7.9580000000000002</v>
      </c>
      <c r="G36" s="246">
        <v>4658.59</v>
      </c>
      <c r="H36" s="246">
        <v>2272.12</v>
      </c>
    </row>
    <row r="37" spans="3:11" ht="15.5" x14ac:dyDescent="0.35">
      <c r="C37" s="14" t="s">
        <v>110</v>
      </c>
      <c r="D37" s="225">
        <f t="shared" si="0"/>
        <v>44498</v>
      </c>
      <c r="E37" s="233">
        <v>67.25</v>
      </c>
      <c r="F37" s="247">
        <v>7.9550000000000001</v>
      </c>
      <c r="G37" s="246">
        <v>4667.82</v>
      </c>
      <c r="H37" s="236">
        <v>2274.13</v>
      </c>
    </row>
    <row r="38" spans="3:11" ht="15.5" x14ac:dyDescent="0.35">
      <c r="C38" s="14" t="s">
        <v>111</v>
      </c>
      <c r="D38" s="225">
        <f t="shared" si="0"/>
        <v>44499</v>
      </c>
      <c r="E38" s="238">
        <v>66.58</v>
      </c>
      <c r="F38" s="247">
        <v>7.9420000000000002</v>
      </c>
      <c r="G38" s="246">
        <v>4666.8999999999996</v>
      </c>
      <c r="H38" s="236">
        <v>2272.2199999999998</v>
      </c>
    </row>
    <row r="39" spans="3:11" ht="15.5" x14ac:dyDescent="0.35">
      <c r="C39" s="14" t="s">
        <v>112</v>
      </c>
      <c r="D39" s="225">
        <f t="shared" si="0"/>
        <v>44500</v>
      </c>
      <c r="E39" s="238">
        <v>67.14</v>
      </c>
      <c r="F39" s="247">
        <v>7.9370000000000003</v>
      </c>
      <c r="G39" s="246">
        <v>4672.42</v>
      </c>
      <c r="H39" s="236">
        <v>2276.2399999999998</v>
      </c>
    </row>
    <row r="40" spans="3:11" ht="15.5" x14ac:dyDescent="0.35">
      <c r="C40" s="14"/>
      <c r="D40" s="225"/>
      <c r="E40" s="238"/>
      <c r="F40" s="247"/>
      <c r="G40" s="287"/>
      <c r="H40" s="288"/>
    </row>
    <row r="41" spans="3:11" x14ac:dyDescent="0.25">
      <c r="E41" s="289">
        <f>SUM(E9:E39)</f>
        <v>2116.6499999999996</v>
      </c>
      <c r="F41" s="289">
        <f t="shared" ref="F41:H41" si="1">SUM(F9:F39)</f>
        <v>247.97800000000001</v>
      </c>
      <c r="G41" s="289">
        <f t="shared" si="1"/>
        <v>145789.69000000003</v>
      </c>
      <c r="H41" s="289">
        <f t="shared" si="1"/>
        <v>70482.840000000011</v>
      </c>
    </row>
    <row r="42" spans="3:11" ht="12.75" customHeight="1" x14ac:dyDescent="0.25"/>
    <row r="43" spans="3:11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2021-11-01T19:03:05Z</dcterms:modified>
</cp:coreProperties>
</file>