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28B0E71A-8F20-43F4-A85F-304CC5CFC123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0" i="1" l="1"/>
  <c r="AD20" i="1" s="1"/>
  <c r="D20" i="1"/>
  <c r="C20" i="1" s="1"/>
  <c r="X20" i="1"/>
  <c r="W20" i="1" s="1"/>
  <c r="AG20" i="1"/>
  <c r="AJ20" i="1" s="1"/>
  <c r="AH20" i="1"/>
  <c r="AI20" i="1"/>
  <c r="AK20" i="1"/>
  <c r="G20" i="1"/>
  <c r="F20" i="1" s="1"/>
  <c r="AR20" i="1"/>
  <c r="AQ20" i="1" s="1"/>
  <c r="AT20" i="1"/>
  <c r="AV20" i="1" s="1"/>
  <c r="AU20" i="1" s="1"/>
  <c r="AX20" i="1"/>
  <c r="AZ20" i="1"/>
  <c r="AY20" i="1" s="1"/>
  <c r="BB20" i="1"/>
  <c r="BE20" i="1"/>
  <c r="BG20" i="1" s="1"/>
  <c r="BF20" i="1" s="1"/>
  <c r="Q20" i="1"/>
  <c r="P20" i="1" s="1"/>
  <c r="S20" i="1" s="1"/>
  <c r="R20" i="1"/>
  <c r="T20" i="1"/>
  <c r="J20" i="1"/>
  <c r="M20" i="1" s="1"/>
  <c r="K20" i="1"/>
  <c r="L20" i="1"/>
  <c r="N20" i="1"/>
  <c r="BC20" i="1" l="1"/>
  <c r="BD20" i="1"/>
  <c r="X19" i="1" l="1"/>
  <c r="W19" i="1" s="1"/>
  <c r="AD19" i="1"/>
  <c r="AE19" i="1"/>
  <c r="AO19" i="1" l="1"/>
  <c r="AN19" i="1" s="1"/>
  <c r="Q19" i="1"/>
  <c r="P19" i="1" s="1"/>
  <c r="S19" i="1" s="1"/>
  <c r="R19" i="1"/>
  <c r="T19" i="1"/>
  <c r="K19" i="1"/>
  <c r="J19" i="1" s="1"/>
  <c r="M19" i="1" s="1"/>
  <c r="L19" i="1"/>
  <c r="F19" i="1"/>
  <c r="G19" i="1"/>
  <c r="C19" i="1"/>
  <c r="D19" i="1"/>
  <c r="AR19" i="1"/>
  <c r="AQ19" i="1" s="1"/>
  <c r="AT19" i="1"/>
  <c r="AX19" i="1"/>
  <c r="BB19" i="1"/>
  <c r="BD19" i="1" s="1"/>
  <c r="BC19" i="1" s="1"/>
  <c r="BE19" i="1"/>
  <c r="BG19" i="1" s="1"/>
  <c r="AU19" i="1" l="1"/>
  <c r="AV19" i="1"/>
  <c r="BF19" i="1"/>
  <c r="N19" i="1"/>
  <c r="AZ19" i="1"/>
  <c r="AY19" i="1" s="1"/>
  <c r="AG19" i="1" l="1"/>
  <c r="AJ19" i="1" s="1"/>
  <c r="AH19" i="1"/>
  <c r="AI19" i="1"/>
  <c r="AK19" i="1"/>
  <c r="AR16" i="1" l="1"/>
  <c r="AQ16" i="1" s="1"/>
  <c r="AT16" i="1"/>
  <c r="AV16" i="1" s="1"/>
  <c r="AX16" i="1"/>
  <c r="AZ16" i="1" s="1"/>
  <c r="AY16" i="1" s="1"/>
  <c r="BB16" i="1"/>
  <c r="BD16" i="1"/>
  <c r="BC16" i="1" s="1"/>
  <c r="BE16" i="1"/>
  <c r="AT17" i="1"/>
  <c r="AX17" i="1"/>
  <c r="BB17" i="1"/>
  <c r="BE17" i="1"/>
  <c r="AT18" i="1"/>
  <c r="AX18" i="1"/>
  <c r="BB18" i="1"/>
  <c r="BE18" i="1"/>
  <c r="AN16" i="1"/>
  <c r="AO16" i="1"/>
  <c r="AO17" i="1" s="1"/>
  <c r="AO18" i="1" s="1"/>
  <c r="AN18" i="1"/>
  <c r="L16" i="1"/>
  <c r="L17" i="1"/>
  <c r="L18" i="1"/>
  <c r="R16" i="1"/>
  <c r="R17" i="1"/>
  <c r="R18" i="1"/>
  <c r="AI16" i="1"/>
  <c r="AI17" i="1"/>
  <c r="AI18" i="1"/>
  <c r="AR17" i="1" l="1"/>
  <c r="BD17" i="1"/>
  <c r="BD18" i="1" s="1"/>
  <c r="BC18" i="1" s="1"/>
  <c r="AU16" i="1"/>
  <c r="AV17" i="1"/>
  <c r="AU17" i="1" s="1"/>
  <c r="BC17" i="1"/>
  <c r="AZ17" i="1"/>
  <c r="AZ18" i="1" s="1"/>
  <c r="AY18" i="1" s="1"/>
  <c r="BG16" i="1"/>
  <c r="BG17" i="1" s="1"/>
  <c r="BF17" i="1" s="1"/>
  <c r="BG18" i="1"/>
  <c r="BF18" i="1" s="1"/>
  <c r="AN17" i="1"/>
  <c r="AI15" i="1"/>
  <c r="AT15" i="1"/>
  <c r="AX15" i="1"/>
  <c r="BB15" i="1"/>
  <c r="BE15" i="1"/>
  <c r="R15" i="1"/>
  <c r="L15" i="1"/>
  <c r="AR18" i="1" l="1"/>
  <c r="AQ18" i="1" s="1"/>
  <c r="AQ17" i="1"/>
  <c r="AY17" i="1"/>
  <c r="BF16" i="1"/>
  <c r="AV18" i="1"/>
  <c r="AU18" i="1" s="1"/>
  <c r="AT14" i="1"/>
  <c r="AX14" i="1"/>
  <c r="BB14" i="1"/>
  <c r="BE14" i="1"/>
  <c r="R14" i="1"/>
  <c r="L14" i="1"/>
  <c r="AI14" i="1" l="1"/>
  <c r="AI13" i="1" l="1"/>
  <c r="AT13" i="1"/>
  <c r="AX13" i="1"/>
  <c r="BB13" i="1"/>
  <c r="BE13" i="1"/>
  <c r="R13" i="1"/>
  <c r="L13" i="1"/>
  <c r="AI12" i="1" l="1"/>
  <c r="AI11" i="1"/>
  <c r="K11" i="1" l="1"/>
  <c r="J11" i="1" s="1"/>
  <c r="M11" i="1" s="1"/>
  <c r="L11" i="1"/>
  <c r="L12" i="1"/>
  <c r="K12" i="1" l="1"/>
  <c r="K13" i="1" s="1"/>
  <c r="N11" i="1"/>
  <c r="K14" i="1" l="1"/>
  <c r="N13" i="1"/>
  <c r="J13" i="1"/>
  <c r="M13" i="1" s="1"/>
  <c r="N12" i="1"/>
  <c r="J12" i="1"/>
  <c r="M12" i="1" s="1"/>
  <c r="R12" i="1"/>
  <c r="AT12" i="1"/>
  <c r="AX12" i="1"/>
  <c r="BB12" i="1"/>
  <c r="BE12" i="1"/>
  <c r="J14" i="1" l="1"/>
  <c r="M14" i="1" s="1"/>
  <c r="K15" i="1"/>
  <c r="N14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J15" i="1" l="1"/>
  <c r="M15" i="1" s="1"/>
  <c r="K16" i="1"/>
  <c r="J16" i="1" s="1"/>
  <c r="M16" i="1" s="1"/>
  <c r="N15" i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X14" i="1" l="1"/>
  <c r="W13" i="1"/>
  <c r="K17" i="1"/>
  <c r="J17" i="1" s="1"/>
  <c r="M17" i="1" s="1"/>
  <c r="N16" i="1"/>
  <c r="AE14" i="1"/>
  <c r="AD13" i="1"/>
  <c r="P13" i="1"/>
  <c r="S13" i="1" s="1"/>
  <c r="Q14" i="1"/>
  <c r="Q15" i="1" s="1"/>
  <c r="T13" i="1"/>
  <c r="W12" i="1"/>
  <c r="AD12" i="1"/>
  <c r="W11" i="1"/>
  <c r="AG11" i="1"/>
  <c r="AJ11" i="1" s="1"/>
  <c r="AH12" i="1"/>
  <c r="AD11" i="1"/>
  <c r="T11" i="1"/>
  <c r="P11" i="1"/>
  <c r="S11" i="1" s="1"/>
  <c r="Q16" i="1" l="1"/>
  <c r="P16" i="1" s="1"/>
  <c r="S16" i="1" s="1"/>
  <c r="P15" i="1"/>
  <c r="S15" i="1" s="1"/>
  <c r="T15" i="1"/>
  <c r="N17" i="1"/>
  <c r="K18" i="1"/>
  <c r="AK12" i="1"/>
  <c r="AH13" i="1"/>
  <c r="AE15" i="1"/>
  <c r="AD14" i="1"/>
  <c r="X15" i="1"/>
  <c r="W14" i="1"/>
  <c r="T14" i="1"/>
  <c r="P14" i="1"/>
  <c r="S14" i="1" s="1"/>
  <c r="P12" i="1"/>
  <c r="S12" i="1" s="1"/>
  <c r="T12" i="1"/>
  <c r="AG12" i="1"/>
  <c r="AJ12" i="1" s="1"/>
  <c r="X16" i="1" l="1"/>
  <c r="W15" i="1"/>
  <c r="X17" i="1"/>
  <c r="W16" i="1"/>
  <c r="N18" i="1"/>
  <c r="J18" i="1"/>
  <c r="M18" i="1" s="1"/>
  <c r="AH14" i="1"/>
  <c r="AG13" i="1"/>
  <c r="AJ13" i="1" s="1"/>
  <c r="AK13" i="1"/>
  <c r="AD15" i="1"/>
  <c r="AE16" i="1"/>
  <c r="T16" i="1"/>
  <c r="Q17" i="1"/>
  <c r="P17" i="1" s="1"/>
  <c r="S17" i="1" s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X18" i="1" l="1"/>
  <c r="W18" i="1" s="1"/>
  <c r="W17" i="1"/>
  <c r="AE17" i="1"/>
  <c r="AD16" i="1"/>
  <c r="AE18" i="1"/>
  <c r="AD18" i="1" s="1"/>
  <c r="AD17" i="1"/>
  <c r="T17" i="1"/>
  <c r="Q18" i="1"/>
  <c r="AH15" i="1"/>
  <c r="AG14" i="1"/>
  <c r="AJ14" i="1" s="1"/>
  <c r="AK14" i="1"/>
  <c r="AX11" i="1"/>
  <c r="AT11" i="1"/>
  <c r="T18" i="1" l="1"/>
  <c r="P18" i="1"/>
  <c r="S18" i="1" s="1"/>
  <c r="AH16" i="1"/>
  <c r="AK15" i="1"/>
  <c r="AG15" i="1"/>
  <c r="AJ15" i="1" s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K16" i="1" l="1"/>
  <c r="AG16" i="1"/>
  <c r="AJ16" i="1" s="1"/>
  <c r="AH17" i="1"/>
  <c r="I7" i="1"/>
  <c r="AK17" i="1" l="1"/>
  <c r="AG17" i="1"/>
  <c r="AJ17" i="1" s="1"/>
  <c r="AH18" i="1"/>
  <c r="BB11" i="1"/>
  <c r="AK18" i="1" l="1"/>
  <c r="AG18" i="1"/>
  <c r="AJ18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D14" i="1"/>
  <c r="C13" i="1"/>
  <c r="AU13" i="1"/>
  <c r="AV14" i="1"/>
  <c r="AO14" i="1"/>
  <c r="AN13" i="1"/>
  <c r="AR14" i="1"/>
  <c r="AQ13" i="1"/>
  <c r="G14" i="1"/>
  <c r="F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Q14" i="1" l="1"/>
  <c r="AR15" i="1"/>
  <c r="AQ15" i="1" s="1"/>
  <c r="BF13" i="1"/>
  <c r="BG14" i="1"/>
  <c r="AY13" i="1"/>
  <c r="AZ14" i="1"/>
  <c r="F14" i="1"/>
  <c r="G15" i="1"/>
  <c r="AO15" i="1"/>
  <c r="AN15" i="1" s="1"/>
  <c r="AN14" i="1"/>
  <c r="C14" i="1"/>
  <c r="D15" i="1"/>
  <c r="AU14" i="1"/>
  <c r="AV15" i="1"/>
  <c r="AU15" i="1" s="1"/>
  <c r="BC14" i="1"/>
  <c r="BD15" i="1"/>
  <c r="BC15" i="1" s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D16" i="1" l="1"/>
  <c r="C15" i="1"/>
  <c r="F15" i="1"/>
  <c r="G16" i="1"/>
  <c r="BG15" i="1"/>
  <c r="BF15" i="1" s="1"/>
  <c r="BF14" i="1"/>
  <c r="AY14" i="1"/>
  <c r="AZ15" i="1"/>
  <c r="AY15" i="1" s="1"/>
  <c r="H74" i="12"/>
  <c r="K38" i="12"/>
  <c r="H72" i="12"/>
  <c r="I72" i="12" s="1"/>
  <c r="J72" i="12" s="1"/>
  <c r="U73" i="12"/>
  <c r="U74" i="12" s="1"/>
  <c r="V72" i="12"/>
  <c r="G17" i="1" l="1"/>
  <c r="F16" i="1"/>
  <c r="D17" i="1"/>
  <c r="C16" i="1"/>
  <c r="D18" i="1"/>
  <c r="C18" i="1" s="1"/>
  <c r="C17" i="1"/>
  <c r="I73" i="12"/>
  <c r="J73" i="12" s="1"/>
  <c r="V73" i="12"/>
  <c r="V74" i="12"/>
  <c r="U75" i="12"/>
  <c r="G18" i="1" l="1"/>
  <c r="F18" i="1" s="1"/>
  <c r="F17" i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<sst xmlns="http://schemas.openxmlformats.org/spreadsheetml/2006/main" count="626" uniqueCount="125">
  <si>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</si>
  <si>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</si>
  <si>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</si>
  <si>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</si>
  <si>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</si>
  <si>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</si>
  <si>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</si>
  <si>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</si>
  <si>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</si>
  <si>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</si>
  <si>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</si>
  <si>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</si>
  <si>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</si>
  <si>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</si>
  <si>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</si>
  <si>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</si>
  <si>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</si>
  <si>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</si>
  <si>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</si>
  <si>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</si>
  <si>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</si>
  <si>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</si>
  <si>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</si>
  <si>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</si>
  <si>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</si>
  <si>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</si>
  <si>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</si>
  <si>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</si>
  <si>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</si>
  <si>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</si>
  <si>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</si>
  <si>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</si>
  <si>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</si>
  <si>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</si>
  <si>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</si>
  <si>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</si>
  <si>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</si>
  <si>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</si>
  <si>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</si>
  <si>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</si>
  <si>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</si>
  <si>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</si>
  <si>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</si>
  <si>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</si>
  <si>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</si>
  <si>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</si>
  <si>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</si>
  <si>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</si>
  <si>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</si>
  <si>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</si>
  <si>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</si>
  <si>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</si>
  <si>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</si>
  <si>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</si>
  <si>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</si>
  <si>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</si>
  <si>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</si>
  <si>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</si>
  <si>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</si>
  <si>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</si>
  <si>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</si>
  <si>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</si>
  <si>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</si>
  <si>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</si>
  <si>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</si>
  <si>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</si>
  <si>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</si>
  <si>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</si>
  <si>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</si>
  <si>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</si>
  <si>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</si>
  <si>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</si>
  <si>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</si>
  <si>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</si>
  <si>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</si>
  <si>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</si>
  <si>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</si>
  <si>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</si>
  <si>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</si>
  <si>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</si>
  <si>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</si>
  <si>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</si>
  <si>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</si>
  <si>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</si>
  <si>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</si>
  <si>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</si>
  <si>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</si>
  <si>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</si>
  <si>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</si>
  <si>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</si>
  <si>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</si>
  <si>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</si>
  <si>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</si>
  <si>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</si>
  <si>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</si>
  <si>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</si>
  <si>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</si>
  <si>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</si>
  <si>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</si>
  <si>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</si>
  <si>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</si>
  <si>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</si>
  <si>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</si>
  <si>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</si>
  <si>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</si>
  <si>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</si>
  <si>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</si>
  <si>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</si>
  <si>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</si>
  <si>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</si>
  <si>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</si>
  <si>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</si>
  <si>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</si>
  <si>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</si>
  <si>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</si>
  <si>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</si>
  <si>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</si>
  <si>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</si>
  <si>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</si>
  <si>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</si>
  <si>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</si>
  <si>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Agosto 2021</t>
  </si>
  <si>
    <t>diaria. PCR (19,07%)</t>
  </si>
  <si>
    <t>prom . PCR (19,07%)</t>
  </si>
  <si>
    <t>Acum. PCR (19,07%)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</si>
</sst>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1" fontId="101" fillId="0" borderId="20" xfId="0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7" fillId="65" borderId="25" xfId="0" quotePrefix="1" applyNumberFormat="1" applyFont="1" applyFill="1" applyBorder="1" applyAlignment="1">
      <alignment horizont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1" fontId="101" fillId="0" borderId="5" xfId="0" applyNumberFormat="1" applyFont="1" applyFill="1" applyBorder="1" applyAlignment="1">
      <alignment horizontal="center" vertic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340772.99612903222</c:v>
                </c:pt>
                <c:pt idx="1">
                  <c:v>341345.61161290348</c:v>
                </c:pt>
                <c:pt idx="2">
                  <c:v>324433.48559139785</c:v>
                </c:pt>
                <c:pt idx="3">
                  <c:v>341510.72408602154</c:v>
                </c:pt>
                <c:pt idx="4">
                  <c:v>347880.69483870966</c:v>
                </c:pt>
                <c:pt idx="5">
                  <c:v>354298.84258064517</c:v>
                </c:pt>
                <c:pt idx="6">
                  <c:v>345144.16279569897</c:v>
                </c:pt>
                <c:pt idx="7">
                  <c:v>342151.67462365597</c:v>
                </c:pt>
                <c:pt idx="8">
                  <c:v>337355.15311827953</c:v>
                </c:pt>
                <c:pt idx="9">
                  <c:v>332349.07591397851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16" activePane="bottomRight" state="frozen"/>
      <selection activeCell="N48" sqref="N48"/>
      <selection pane="topRight" activeCell="N48" sqref="N48"/>
      <selection pane="bottomLeft" activeCell="N48" sqref="N48"/>
      <selection pane="bottomRight" activeCell="AD19" sqref="AD19:AE20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24" t="s">
        <v>31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261"/>
      <c r="AQ1" s="261"/>
      <c r="AR1" s="261"/>
      <c r="AS1" s="17"/>
      <c r="AT1" s="325" t="s">
        <v>32</v>
      </c>
      <c r="AU1" s="325"/>
      <c r="AV1" s="325"/>
      <c r="AW1" s="325"/>
      <c r="AX1" s="325"/>
      <c r="AY1" s="325"/>
      <c r="AZ1" s="325"/>
      <c r="BA1" s="62"/>
      <c r="BB1" s="301" t="s">
        <v>48</v>
      </c>
      <c r="BC1" s="301"/>
      <c r="BD1" s="301"/>
      <c r="BE1" s="301"/>
      <c r="BF1" s="301"/>
      <c r="BG1" s="302"/>
      <c r="BU1" s="63"/>
      <c r="BZ1" s="269"/>
    </row>
    <row r="2" spans="1:83" s="60" customFormat="1" ht="21" customHeight="1" thickBot="1" x14ac:dyDescent="0.4">
      <c r="A2" s="320" t="s">
        <v>29</v>
      </c>
      <c r="B2" s="321"/>
      <c r="C2" s="321"/>
      <c r="D2" s="321"/>
      <c r="E2" s="321"/>
      <c r="F2" s="321"/>
      <c r="G2" s="321"/>
      <c r="H2" s="17"/>
      <c r="I2" s="326" t="s">
        <v>29</v>
      </c>
      <c r="J2" s="327"/>
      <c r="K2" s="327"/>
      <c r="L2" s="327"/>
      <c r="M2" s="327"/>
      <c r="N2" s="327"/>
      <c r="O2" s="326" t="s">
        <v>29</v>
      </c>
      <c r="P2" s="327"/>
      <c r="Q2" s="327"/>
      <c r="R2" s="327"/>
      <c r="S2" s="327"/>
      <c r="T2" s="327"/>
      <c r="U2" s="17"/>
      <c r="V2" s="328" t="s">
        <v>18</v>
      </c>
      <c r="W2" s="329"/>
      <c r="X2" s="329"/>
      <c r="Y2" s="17"/>
      <c r="Z2" s="176"/>
      <c r="AA2" s="176"/>
      <c r="AB2" s="176"/>
      <c r="AC2" s="321" t="s">
        <v>29</v>
      </c>
      <c r="AD2" s="321"/>
      <c r="AE2" s="321"/>
      <c r="AF2" s="321"/>
      <c r="AG2" s="321"/>
      <c r="AH2" s="321"/>
      <c r="AI2" s="321"/>
      <c r="AJ2" s="321"/>
      <c r="AK2" s="321"/>
      <c r="AL2" s="17"/>
      <c r="AM2" s="24"/>
      <c r="AN2" s="24"/>
      <c r="AO2" s="24"/>
      <c r="AP2" s="24"/>
      <c r="AQ2" s="24"/>
      <c r="AR2" s="24"/>
      <c r="AS2" s="17"/>
      <c r="AT2" s="322" t="s">
        <v>18</v>
      </c>
      <c r="AU2" s="322"/>
      <c r="AV2" s="322"/>
      <c r="AW2" s="322"/>
      <c r="AX2" s="322"/>
      <c r="AY2" s="322"/>
      <c r="AZ2" s="323"/>
      <c r="BA2" s="57"/>
      <c r="BB2" s="322" t="s">
        <v>18</v>
      </c>
      <c r="BC2" s="322"/>
      <c r="BD2" s="322"/>
      <c r="BE2" s="322"/>
      <c r="BF2" s="322"/>
      <c r="BG2" s="323"/>
      <c r="BH2" s="58"/>
      <c r="BI2" s="311" t="s">
        <v>117</v>
      </c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3"/>
      <c r="BU2" s="59"/>
      <c r="BV2" s="308" t="s">
        <v>119</v>
      </c>
      <c r="BW2" s="309"/>
      <c r="BX2" s="309"/>
      <c r="BY2" s="309"/>
      <c r="BZ2" s="309"/>
      <c r="CA2" s="309"/>
      <c r="CB2" s="310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91" t="s">
        <v>91</v>
      </c>
      <c r="B4" s="373"/>
      <c r="C4" s="373"/>
      <c r="D4" s="373"/>
      <c r="E4" s="373"/>
      <c r="F4" s="373"/>
      <c r="G4" s="373"/>
      <c r="H4" s="34"/>
      <c r="I4" s="372" t="s">
        <v>92</v>
      </c>
      <c r="J4" s="373"/>
      <c r="K4" s="373"/>
      <c r="L4" s="373"/>
      <c r="M4" s="373"/>
      <c r="N4" s="373"/>
      <c r="O4" s="374"/>
      <c r="P4" s="374"/>
      <c r="Q4" s="374"/>
      <c r="R4" s="374"/>
      <c r="S4" s="374"/>
      <c r="T4" s="374"/>
      <c r="U4" s="34"/>
      <c r="V4" s="394" t="s">
        <v>26</v>
      </c>
      <c r="W4" s="395"/>
      <c r="X4" s="395"/>
      <c r="Y4" s="34"/>
      <c r="Z4" s="282" t="s">
        <v>36</v>
      </c>
      <c r="AA4" s="282"/>
      <c r="AB4" s="282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87"/>
      <c r="AU4" s="288"/>
      <c r="AV4" s="289"/>
      <c r="AW4" s="174"/>
      <c r="AX4" s="279"/>
      <c r="AY4" s="280"/>
      <c r="AZ4" s="281"/>
      <c r="BA4" s="175"/>
      <c r="BB4" s="287"/>
      <c r="BC4" s="288"/>
      <c r="BD4" s="288"/>
      <c r="BE4" s="288"/>
      <c r="BF4" s="288"/>
      <c r="BG4" s="289"/>
      <c r="BH4" s="3"/>
      <c r="BI4" s="189"/>
      <c r="BJ4" s="303"/>
      <c r="BK4" s="304"/>
      <c r="BL4" s="304"/>
      <c r="BM4" s="304"/>
      <c r="BN4" s="304"/>
      <c r="BO4" s="304"/>
      <c r="BP4" s="190"/>
      <c r="BQ4" s="305"/>
      <c r="BR4" s="306"/>
      <c r="BS4" s="307"/>
      <c r="BT4" s="69"/>
      <c r="BU4" s="15"/>
      <c r="BV4" s="314"/>
      <c r="BW4" s="315"/>
      <c r="BX4" s="316"/>
      <c r="BY4" s="206"/>
      <c r="BZ4" s="317"/>
      <c r="CA4" s="318"/>
      <c r="CB4" s="319"/>
    </row>
    <row r="5" spans="1:83" ht="12.75" customHeight="1" x14ac:dyDescent="0.35">
      <c r="A5" s="35"/>
      <c r="B5" s="376" t="s">
        <v>42</v>
      </c>
      <c r="C5" s="376"/>
      <c r="D5" s="376"/>
      <c r="E5" s="376"/>
      <c r="F5" s="376"/>
      <c r="G5" s="376"/>
      <c r="H5" s="34"/>
      <c r="I5" s="375" t="s">
        <v>42</v>
      </c>
      <c r="J5" s="376"/>
      <c r="K5" s="376"/>
      <c r="L5" s="376"/>
      <c r="M5" s="376"/>
      <c r="N5" s="376"/>
      <c r="O5" s="377"/>
      <c r="P5" s="377"/>
      <c r="Q5" s="377"/>
      <c r="R5" s="377"/>
      <c r="S5" s="377"/>
      <c r="T5" s="377"/>
      <c r="U5" s="34"/>
      <c r="V5" s="375" t="s">
        <v>43</v>
      </c>
      <c r="W5" s="376"/>
      <c r="X5" s="376"/>
      <c r="Y5" s="34"/>
      <c r="Z5" s="278" t="s">
        <v>44</v>
      </c>
      <c r="AA5" s="278"/>
      <c r="AB5" s="278"/>
      <c r="AC5" s="286" t="s">
        <v>42</v>
      </c>
      <c r="AD5" s="286"/>
      <c r="AE5" s="286"/>
      <c r="AF5" s="286"/>
      <c r="AG5" s="286"/>
      <c r="AH5" s="286"/>
      <c r="AI5" s="286"/>
      <c r="AJ5" s="286"/>
      <c r="AK5" s="286"/>
      <c r="AL5" s="17"/>
      <c r="AM5" s="376" t="s">
        <v>42</v>
      </c>
      <c r="AN5" s="376"/>
      <c r="AO5" s="376"/>
      <c r="AP5" s="376"/>
      <c r="AQ5" s="376"/>
      <c r="AR5" s="376"/>
      <c r="AS5" s="17"/>
      <c r="AT5" s="283" t="s">
        <v>30</v>
      </c>
      <c r="AU5" s="284"/>
      <c r="AV5" s="285"/>
      <c r="AW5" s="248"/>
      <c r="AX5" s="275" t="s">
        <v>40</v>
      </c>
      <c r="AY5" s="276"/>
      <c r="AZ5" s="277"/>
      <c r="BA5" s="249"/>
      <c r="BB5" s="283" t="s">
        <v>49</v>
      </c>
      <c r="BC5" s="284"/>
      <c r="BD5" s="284"/>
      <c r="BE5" s="284"/>
      <c r="BF5" s="284"/>
      <c r="BG5" s="285"/>
      <c r="BH5" s="3"/>
      <c r="BI5" s="115" t="s">
        <v>45</v>
      </c>
      <c r="BJ5" s="293" t="s">
        <v>19</v>
      </c>
      <c r="BK5" s="294"/>
      <c r="BL5" s="294"/>
      <c r="BM5" s="294"/>
      <c r="BN5" s="294"/>
      <c r="BO5" s="294"/>
      <c r="BP5" s="191"/>
      <c r="BQ5" s="295" t="s">
        <v>20</v>
      </c>
      <c r="BR5" s="296"/>
      <c r="BS5" s="297"/>
      <c r="BT5" s="70"/>
      <c r="BU5" s="15"/>
      <c r="BV5" s="298" t="s">
        <v>34</v>
      </c>
      <c r="BW5" s="299"/>
      <c r="BX5" s="300"/>
      <c r="BY5" s="207"/>
      <c r="BZ5" s="290" t="s">
        <v>35</v>
      </c>
      <c r="CA5" s="291"/>
      <c r="CB5" s="292"/>
    </row>
    <row r="6" spans="1:83" ht="11.25" customHeight="1" x14ac:dyDescent="0.35">
      <c r="A6" s="36"/>
      <c r="B6" s="396" t="s">
        <v>41</v>
      </c>
      <c r="C6" s="396"/>
      <c r="D6" s="396"/>
      <c r="E6" s="396"/>
      <c r="F6" s="396"/>
      <c r="G6" s="396"/>
      <c r="H6" s="16"/>
      <c r="I6" s="378" t="s">
        <v>109</v>
      </c>
      <c r="J6" s="379"/>
      <c r="K6" s="379"/>
      <c r="L6" s="379"/>
      <c r="M6" s="379"/>
      <c r="N6" s="379"/>
      <c r="O6" s="380"/>
      <c r="P6" s="380"/>
      <c r="Q6" s="380"/>
      <c r="R6" s="380"/>
      <c r="S6" s="380"/>
      <c r="T6" s="380"/>
      <c r="U6" s="16"/>
      <c r="V6" s="378" t="s">
        <v>37</v>
      </c>
      <c r="W6" s="379"/>
      <c r="X6" s="379"/>
      <c r="Y6" s="34"/>
      <c r="Z6" s="399" t="s">
        <v>38</v>
      </c>
      <c r="AA6" s="399"/>
      <c r="AB6" s="399"/>
      <c r="AC6" s="396" t="s">
        <v>41</v>
      </c>
      <c r="AD6" s="396"/>
      <c r="AE6" s="396"/>
      <c r="AF6" s="396"/>
      <c r="AG6" s="396"/>
      <c r="AH6" s="396"/>
      <c r="AI6" s="396"/>
      <c r="AJ6" s="396"/>
      <c r="AK6" s="396"/>
      <c r="AL6" s="17"/>
      <c r="AM6" s="396" t="s">
        <v>37</v>
      </c>
      <c r="AN6" s="396"/>
      <c r="AO6" s="396"/>
      <c r="AP6" s="396"/>
      <c r="AQ6" s="396"/>
      <c r="AR6" s="396"/>
      <c r="AS6" s="17"/>
      <c r="AT6" s="366"/>
      <c r="AU6" s="367"/>
      <c r="AV6" s="368"/>
      <c r="AW6" s="248"/>
      <c r="AX6" s="265"/>
      <c r="AY6" s="266" t="s">
        <v>39</v>
      </c>
      <c r="AZ6" s="267"/>
      <c r="BA6" s="249"/>
      <c r="BB6" s="366"/>
      <c r="BC6" s="367"/>
      <c r="BD6" s="367"/>
      <c r="BE6" s="367"/>
      <c r="BF6" s="367"/>
      <c r="BG6" s="368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401" t="s">
        <v>121</v>
      </c>
      <c r="C7" s="402"/>
      <c r="D7" s="402"/>
      <c r="E7" s="402"/>
      <c r="F7" s="402"/>
      <c r="G7" s="402"/>
      <c r="H7" s="255"/>
      <c r="I7" s="381" t="str">
        <f>B7</f>
        <v>Agosto 2021</v>
      </c>
      <c r="J7" s="382"/>
      <c r="K7" s="382"/>
      <c r="L7" s="382"/>
      <c r="M7" s="382"/>
      <c r="N7" s="382"/>
      <c r="O7" s="382"/>
      <c r="P7" s="382"/>
      <c r="Q7" s="382"/>
      <c r="R7" s="382"/>
      <c r="S7" s="382"/>
      <c r="T7" s="383"/>
      <c r="U7" s="255"/>
      <c r="V7" s="381" t="str">
        <f>B7</f>
        <v>Agosto 2021</v>
      </c>
      <c r="W7" s="397"/>
      <c r="X7" s="398"/>
      <c r="Y7" s="255"/>
      <c r="Z7" s="256" t="str">
        <f>V7</f>
        <v>Agosto 2021</v>
      </c>
      <c r="AA7" s="257"/>
      <c r="AB7" s="258"/>
      <c r="AC7" s="403" t="str">
        <f>B7</f>
        <v>Agosto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Agosto 2021</v>
      </c>
      <c r="AN7" s="402"/>
      <c r="AO7" s="402"/>
      <c r="AP7" s="402"/>
      <c r="AQ7" s="402"/>
      <c r="AR7" s="402"/>
      <c r="AS7" s="259"/>
      <c r="AT7" s="389" t="str">
        <f>V7</f>
        <v>Agosto 2021</v>
      </c>
      <c r="AU7" s="390"/>
      <c r="AV7" s="390"/>
      <c r="AW7" s="255"/>
      <c r="AX7" s="386" t="str">
        <f>AT7</f>
        <v>Agosto 2021</v>
      </c>
      <c r="AY7" s="387"/>
      <c r="AZ7" s="388"/>
      <c r="BA7" s="260"/>
      <c r="BB7" s="381" t="str">
        <f>AM7</f>
        <v>Agosto 2021</v>
      </c>
      <c r="BC7" s="397"/>
      <c r="BD7" s="397"/>
      <c r="BE7" s="397"/>
      <c r="BF7" s="397"/>
      <c r="BG7" s="398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345" t="s">
        <v>28</v>
      </c>
      <c r="C8" s="346"/>
      <c r="D8" s="351"/>
      <c r="E8" s="384" t="s">
        <v>90</v>
      </c>
      <c r="F8" s="385"/>
      <c r="G8" s="385"/>
      <c r="H8" s="39"/>
      <c r="I8" s="384" t="s">
        <v>107</v>
      </c>
      <c r="J8" s="385"/>
      <c r="K8" s="385"/>
      <c r="L8" s="385"/>
      <c r="M8" s="385"/>
      <c r="N8" s="385"/>
      <c r="O8" s="384" t="s">
        <v>90</v>
      </c>
      <c r="P8" s="385"/>
      <c r="Q8" s="385"/>
      <c r="R8" s="385"/>
      <c r="S8" s="385"/>
      <c r="T8" s="385"/>
      <c r="U8" s="39"/>
      <c r="V8" s="345" t="s">
        <v>2</v>
      </c>
      <c r="W8" s="346"/>
      <c r="X8" s="347"/>
      <c r="Y8" s="39"/>
      <c r="Z8" s="342" t="s">
        <v>2</v>
      </c>
      <c r="AA8" s="343"/>
      <c r="AB8" s="344"/>
      <c r="AC8" s="345" t="s">
        <v>2</v>
      </c>
      <c r="AD8" s="346"/>
      <c r="AE8" s="351"/>
      <c r="AF8" s="352" t="s">
        <v>46</v>
      </c>
      <c r="AG8" s="353"/>
      <c r="AH8" s="353"/>
      <c r="AI8" s="353"/>
      <c r="AJ8" s="353"/>
      <c r="AK8" s="353"/>
      <c r="AL8" s="17"/>
      <c r="AM8" s="345" t="s">
        <v>2</v>
      </c>
      <c r="AN8" s="346"/>
      <c r="AO8" s="347"/>
      <c r="AP8" s="262" t="s">
        <v>46</v>
      </c>
      <c r="AQ8" s="263"/>
      <c r="AR8" s="264"/>
      <c r="AS8" s="17"/>
      <c r="AT8" s="345" t="s">
        <v>2</v>
      </c>
      <c r="AU8" s="346"/>
      <c r="AV8" s="347"/>
      <c r="AW8" s="2"/>
      <c r="AX8" s="345" t="s">
        <v>2</v>
      </c>
      <c r="AY8" s="346"/>
      <c r="AZ8" s="347"/>
      <c r="BA8" s="39"/>
      <c r="BB8" s="345" t="s">
        <v>2</v>
      </c>
      <c r="BC8" s="346"/>
      <c r="BD8" s="347"/>
      <c r="BE8" s="348" t="s">
        <v>47</v>
      </c>
      <c r="BF8" s="349"/>
      <c r="BG8" s="350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122</v>
      </c>
      <c r="AJ9" s="121" t="s">
        <v>123</v>
      </c>
      <c r="AK9" s="121" t="s">
        <v>124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606.01</v>
      </c>
      <c r="C11" s="47">
        <f t="shared" ref="C11:C12" si="5">IF(ISBLANK(B11),"",D11/$A11)</f>
        <v>606.01</v>
      </c>
      <c r="D11" s="163">
        <f>B11</f>
        <v>606.01</v>
      </c>
      <c r="E11" s="49">
        <v>340772.99612903222</v>
      </c>
      <c r="F11" s="50">
        <f t="shared" ref="F11:F12" si="6">IF(ISBLANK(E11),"",G11/$A11)</f>
        <v>340772.99612903222</v>
      </c>
      <c r="G11" s="163">
        <f>E11</f>
        <v>340772.99612903222</v>
      </c>
      <c r="H11" s="168"/>
      <c r="I11" s="49">
        <v>46092.408602150535</v>
      </c>
      <c r="J11" s="50">
        <f t="shared" ref="J11" si="7">IF(ISBLANK(I11),"",K11/$A11)</f>
        <v>46092.408602150535</v>
      </c>
      <c r="K11" s="163">
        <f>I11</f>
        <v>46092.408602150535</v>
      </c>
      <c r="L11" s="50">
        <f t="shared" ref="L11:L12" si="8">IF(ISBLANK(I11),"",I11*0.5)</f>
        <v>23046.204301075268</v>
      </c>
      <c r="M11" s="50">
        <f t="shared" ref="M11:M12" si="9">IFERROR(J11*0.5,"")</f>
        <v>23046.204301075268</v>
      </c>
      <c r="N11" s="50">
        <f t="shared" ref="N11:N12" si="10">K11*0.5</f>
        <v>23046.204301075268</v>
      </c>
      <c r="O11" s="49">
        <v>6925.9806451612903</v>
      </c>
      <c r="P11" s="50">
        <f t="shared" ref="P11" si="11">IF(ISBLANK(O11),"",Q11/$A11)</f>
        <v>6925.9806451612903</v>
      </c>
      <c r="Q11" s="163">
        <f>O11</f>
        <v>6925.9806451612903</v>
      </c>
      <c r="R11" s="50">
        <f t="shared" ref="R11:R12" si="12">IF(ISBLANK(O11),"",O11*0.5)</f>
        <v>3462.9903225806452</v>
      </c>
      <c r="S11" s="50">
        <f t="shared" ref="S11:S12" si="13">IFERROR(P11*0.5,"")</f>
        <v>3462.9903225806452</v>
      </c>
      <c r="T11" s="50">
        <f t="shared" ref="T11:T12" si="14">Q11*0.5</f>
        <v>3462.9903225806452</v>
      </c>
      <c r="U11" s="168"/>
      <c r="V11" s="49">
        <v>186.62200000000001</v>
      </c>
      <c r="W11" s="47">
        <f t="shared" ref="W11:W12" si="15">IF(ISBLANK(V11),"",X11/$A11)</f>
        <v>186.62200000000001</v>
      </c>
      <c r="X11" s="163">
        <f>V11</f>
        <v>186.62200000000001</v>
      </c>
      <c r="Y11" s="169"/>
      <c r="Z11" s="170"/>
      <c r="AA11" s="171"/>
      <c r="AB11" s="172">
        <f>AA11</f>
        <v>0</v>
      </c>
      <c r="AC11" s="49">
        <v>301.14999999999998</v>
      </c>
      <c r="AD11" s="50">
        <f t="shared" ref="AD11" si="16">IF(ISBLANK(AC11),"",AE11/$A11)</f>
        <v>301.14999999999998</v>
      </c>
      <c r="AE11" s="163">
        <f>AC11</f>
        <v>301.14999999999998</v>
      </c>
      <c r="AF11" s="49">
        <v>153261</v>
      </c>
      <c r="AG11" s="50">
        <f t="shared" ref="AG11" si="17">IF(ISBLANK(AF11),"",AH11/$A11)</f>
        <v>153261</v>
      </c>
      <c r="AH11" s="51">
        <f>AF11</f>
        <v>153261</v>
      </c>
      <c r="AI11" s="50">
        <f>IF(AF11*0.1907=0,"",AF11*0.1907)</f>
        <v>29226.8727</v>
      </c>
      <c r="AJ11" s="50">
        <f>IFERROR(AG11*0.1907,"")</f>
        <v>29226.8727</v>
      </c>
      <c r="AK11" s="50">
        <f>AH11*0.1907</f>
        <v>29226.8727</v>
      </c>
      <c r="AL11" s="17"/>
      <c r="AM11" s="49">
        <v>111.68</v>
      </c>
      <c r="AN11" s="47">
        <f t="shared" ref="AN11:AN12" si="18">IF(ISBLANK(AM11),"",AO11/$A11)</f>
        <v>111.68</v>
      </c>
      <c r="AO11" s="163">
        <f>AM11</f>
        <v>111.68</v>
      </c>
      <c r="AP11" s="49">
        <v>146358.02322580645</v>
      </c>
      <c r="AQ11" s="50">
        <f t="shared" ref="AQ11" si="19">IF(ISBLANK(AP11),"",AR11/$A11)</f>
        <v>146358.02322580645</v>
      </c>
      <c r="AR11" s="51">
        <f>AP11</f>
        <v>146358.02322580645</v>
      </c>
      <c r="AS11" s="17"/>
      <c r="AT11" s="47">
        <f>borrador!G9/6.289</f>
        <v>737.74526951820644</v>
      </c>
      <c r="AU11" s="47">
        <f t="shared" ref="AU11" si="20">IF(ISBLANK(AT11),"",AV11/$A11)</f>
        <v>737.74526951820644</v>
      </c>
      <c r="AV11" s="51">
        <f>AT11</f>
        <v>737.74526951820644</v>
      </c>
      <c r="AW11" s="2"/>
      <c r="AX11" s="51">
        <f>borrador!H9/6.289</f>
        <v>390.41342025759263</v>
      </c>
      <c r="AY11" s="51">
        <f t="shared" ref="AY11" si="21">IF(ISBLANK(AX11),"",AZ11/$A11)</f>
        <v>390.41342025759263</v>
      </c>
      <c r="AZ11" s="51">
        <f>AX11</f>
        <v>390.41342025759263</v>
      </c>
      <c r="BA11" s="2"/>
      <c r="BB11" s="47">
        <f>borrador!E9/6.289</f>
        <v>8.9362378756559089</v>
      </c>
      <c r="BC11" s="47">
        <f t="shared" ref="BC11" si="22">IF(ISBLANK(BB11),"",BD11/$A11)</f>
        <v>8.9362378756559089</v>
      </c>
      <c r="BD11" s="48">
        <f>BB11</f>
        <v>8.9362378756559089</v>
      </c>
      <c r="BE11" s="49">
        <f>borrador!F9*0.283*100</f>
        <v>235.85219999999998</v>
      </c>
      <c r="BF11" s="50">
        <f t="shared" ref="BF11" si="23">IF(ISBLANK(BE11),"",BG11/A11)</f>
        <v>235.85219999999998</v>
      </c>
      <c r="BG11" s="237">
        <f>BE11</f>
        <v>235.85219999999998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630.15</v>
      </c>
      <c r="C12" s="47">
        <f t="shared" si="5"/>
        <v>618.07999999999993</v>
      </c>
      <c r="D12" s="163">
        <f t="shared" ref="D12" si="24">B12+D11</f>
        <v>1236.1599999999999</v>
      </c>
      <c r="E12" s="49">
        <v>341345.61161290348</v>
      </c>
      <c r="F12" s="50">
        <f t="shared" si="6"/>
        <v>341059.30387096782</v>
      </c>
      <c r="G12" s="163">
        <f t="shared" ref="G12" si="25">E12+G11</f>
        <v>682118.60774193564</v>
      </c>
      <c r="H12" s="168"/>
      <c r="I12" s="49">
        <v>45763.9</v>
      </c>
      <c r="J12" s="50">
        <f t="shared" ref="J12" si="26">IF(ISBLANK(I12),"",K12/$A12)</f>
        <v>45928.154301075265</v>
      </c>
      <c r="K12" s="163">
        <f t="shared" ref="K12" si="27">I12+K11</f>
        <v>91856.30860215053</v>
      </c>
      <c r="L12" s="50">
        <f t="shared" si="8"/>
        <v>22881.95</v>
      </c>
      <c r="M12" s="50">
        <f t="shared" si="9"/>
        <v>22964.077150537632</v>
      </c>
      <c r="N12" s="50">
        <f t="shared" si="10"/>
        <v>45928.154301075265</v>
      </c>
      <c r="O12" s="49">
        <v>7113.6167741935487</v>
      </c>
      <c r="P12" s="50">
        <f t="shared" ref="P12" si="28">IF(ISBLANK(O12),"",Q12/$A12)</f>
        <v>7019.7987096774195</v>
      </c>
      <c r="Q12" s="163">
        <f t="shared" ref="Q12" si="29">O12+Q11</f>
        <v>14039.597419354839</v>
      </c>
      <c r="R12" s="50">
        <f t="shared" si="12"/>
        <v>3556.8083870967744</v>
      </c>
      <c r="S12" s="50">
        <f t="shared" si="13"/>
        <v>3509.8993548387098</v>
      </c>
      <c r="T12" s="50">
        <f t="shared" si="14"/>
        <v>7019.7987096774195</v>
      </c>
      <c r="U12" s="168"/>
      <c r="V12" s="49">
        <v>183.1</v>
      </c>
      <c r="W12" s="47">
        <f t="shared" si="15"/>
        <v>184.86099999999999</v>
      </c>
      <c r="X12" s="163">
        <f t="shared" ref="X12" si="30">V12+X11</f>
        <v>369.72199999999998</v>
      </c>
      <c r="Y12" s="169"/>
      <c r="Z12" s="170"/>
      <c r="AA12" s="171"/>
      <c r="AB12" s="172"/>
      <c r="AC12" s="49">
        <v>296.07</v>
      </c>
      <c r="AD12" s="50">
        <f t="shared" ref="AD12" si="31">IF(ISBLANK(AC12),"",AE12/$A12)</f>
        <v>298.61</v>
      </c>
      <c r="AE12" s="163">
        <f t="shared" ref="AE12" si="32">AC12+AE11</f>
        <v>597.22</v>
      </c>
      <c r="AF12" s="49">
        <v>152247</v>
      </c>
      <c r="AG12" s="50">
        <f t="shared" ref="AG12" si="33">IF(ISBLANK(AF12),"",AH12/$A12)</f>
        <v>152754</v>
      </c>
      <c r="AH12" s="51">
        <f t="shared" ref="AH12" si="34">AF12+AH11</f>
        <v>305508</v>
      </c>
      <c r="AI12" s="50">
        <f>IF(AF12*0.1907=0,"",AF12*0.1907)</f>
        <v>29033.502899999999</v>
      </c>
      <c r="AJ12" s="50">
        <f>IFERROR(AG12*0.1907,"")</f>
        <v>29130.1878</v>
      </c>
      <c r="AK12" s="50">
        <f>AH12*0.1907</f>
        <v>58260.375599999999</v>
      </c>
      <c r="AL12" s="17"/>
      <c r="AM12" s="49">
        <v>105.13</v>
      </c>
      <c r="AN12" s="47">
        <f t="shared" si="18"/>
        <v>108.405</v>
      </c>
      <c r="AO12" s="163">
        <f t="shared" ref="AO12" si="35">AM12+AO11</f>
        <v>216.81</v>
      </c>
      <c r="AP12" s="49">
        <v>148442.77161290322</v>
      </c>
      <c r="AQ12" s="50">
        <f t="shared" ref="AQ12" si="36">IF(ISBLANK(AP12),"",AR12/$A12)</f>
        <v>147400.39741935482</v>
      </c>
      <c r="AR12" s="51">
        <f t="shared" ref="AR12" si="37">AP12+AR11</f>
        <v>294800.79483870964</v>
      </c>
      <c r="AS12" s="17"/>
      <c r="AT12" s="47">
        <f>borrador!G10/6.289</f>
        <v>739.57226904118306</v>
      </c>
      <c r="AU12" s="47">
        <f t="shared" ref="AU12" si="38">IF(ISBLANK(AT12),"",AV12/$A12)</f>
        <v>738.65876927969475</v>
      </c>
      <c r="AV12" s="51">
        <f t="shared" ref="AV12" si="39">AT12+AV11</f>
        <v>1477.3175385593895</v>
      </c>
      <c r="AW12" s="2"/>
      <c r="AX12" s="51">
        <f>borrador!H10/6.289</f>
        <v>390.55811734775</v>
      </c>
      <c r="AY12" s="51">
        <f t="shared" ref="AY12" si="40">IF(ISBLANK(AX12),"",AZ12/$A12)</f>
        <v>390.48576880267132</v>
      </c>
      <c r="AZ12" s="51">
        <f t="shared" ref="AZ12" si="41">AX12+AZ11</f>
        <v>780.97153760534263</v>
      </c>
      <c r="BA12" s="2"/>
      <c r="BB12" s="47">
        <f>borrador!E10/6.289</f>
        <v>9.4164414056288752</v>
      </c>
      <c r="BC12" s="47">
        <f t="shared" ref="BC12" si="42">IF(ISBLANK(BB12),"",BD12/$A12)</f>
        <v>9.1763396406423929</v>
      </c>
      <c r="BD12" s="48">
        <f t="shared" ref="BD12" si="43">BB12+BD11</f>
        <v>18.352679281284786</v>
      </c>
      <c r="BE12" s="49">
        <f>borrador!F10*0.283*100</f>
        <v>242.61589999999998</v>
      </c>
      <c r="BF12" s="50">
        <f t="shared" ref="BF12" si="44">IF(ISBLANK(BE12),"",BG12/A12)</f>
        <v>239.23404999999997</v>
      </c>
      <c r="BG12" s="237">
        <f t="shared" ref="BG12" si="45">BE12+BG11</f>
        <v>478.46809999999994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616.83000000000004</v>
      </c>
      <c r="C13" s="47">
        <f t="shared" ref="C13" si="46">IF(ISBLANK(B13),"",D13/$A13)</f>
        <v>617.6633333333333</v>
      </c>
      <c r="D13" s="163">
        <f t="shared" ref="D13" si="47">B13+D12</f>
        <v>1852.9899999999998</v>
      </c>
      <c r="E13" s="49">
        <v>324433.48559139785</v>
      </c>
      <c r="F13" s="50">
        <f t="shared" ref="F13" si="48">IF(ISBLANK(E13),"",G13/$A13)</f>
        <v>335517.36444444448</v>
      </c>
      <c r="G13" s="163">
        <f t="shared" ref="G13" si="49">E13+G12</f>
        <v>1006552.0933333335</v>
      </c>
      <c r="H13" s="168"/>
      <c r="I13" s="49">
        <v>46205.396774193548</v>
      </c>
      <c r="J13" s="50">
        <f t="shared" ref="J13" si="50">IF(ISBLANK(I13),"",K13/$A13)</f>
        <v>46020.568458781367</v>
      </c>
      <c r="K13" s="163">
        <f t="shared" ref="K13" si="51">I13+K12</f>
        <v>138061.70537634409</v>
      </c>
      <c r="L13" s="50">
        <f t="shared" ref="L13" si="52">IF(ISBLANK(I13),"",I13*0.5)</f>
        <v>23102.698387096774</v>
      </c>
      <c r="M13" s="50">
        <f t="shared" ref="M13" si="53">IFERROR(J13*0.5,"")</f>
        <v>23010.284229390683</v>
      </c>
      <c r="N13" s="50">
        <f t="shared" ref="N13" si="54">K13*0.5</f>
        <v>69030.852688172046</v>
      </c>
      <c r="O13" s="49">
        <v>5771.6505376344085</v>
      </c>
      <c r="P13" s="50">
        <f t="shared" ref="P13" si="55">IF(ISBLANK(O13),"",Q13/$A13)</f>
        <v>6603.7493189964152</v>
      </c>
      <c r="Q13" s="163">
        <f t="shared" ref="Q13" si="56">O13+Q12</f>
        <v>19811.247956989246</v>
      </c>
      <c r="R13" s="50">
        <f t="shared" ref="R13" si="57">IF(ISBLANK(O13),"",O13*0.5)</f>
        <v>2885.8252688172042</v>
      </c>
      <c r="S13" s="50">
        <f t="shared" ref="S13" si="58">IFERROR(P13*0.5,"")</f>
        <v>3301.8746594982076</v>
      </c>
      <c r="T13" s="50">
        <f t="shared" ref="T13" si="59">Q13*0.5</f>
        <v>9905.6239784946229</v>
      </c>
      <c r="U13" s="168"/>
      <c r="V13" s="49">
        <v>183.5</v>
      </c>
      <c r="W13" s="47">
        <f t="shared" ref="W13" si="60">IF(ISBLANK(V13),"",X13/$A13)</f>
        <v>184.40733333333333</v>
      </c>
      <c r="X13" s="163">
        <f t="shared" ref="X13" si="61">V13+X12</f>
        <v>553.22199999999998</v>
      </c>
      <c r="Y13" s="169"/>
      <c r="Z13" s="170"/>
      <c r="AA13" s="171"/>
      <c r="AB13" s="172"/>
      <c r="AC13" s="49">
        <v>287.35000000000002</v>
      </c>
      <c r="AD13" s="50">
        <f t="shared" ref="AD13" si="62">IF(ISBLANK(AC13),"",AE13/$A13)</f>
        <v>294.85666666666668</v>
      </c>
      <c r="AE13" s="163">
        <f t="shared" ref="AE13" si="63">AC13+AE12</f>
        <v>884.57</v>
      </c>
      <c r="AF13" s="49">
        <v>152652</v>
      </c>
      <c r="AG13" s="50">
        <f t="shared" ref="AG13" si="64">IF(ISBLANK(AF13),"",AH13/$A13)</f>
        <v>152720</v>
      </c>
      <c r="AH13" s="51">
        <f t="shared" ref="AH13" si="65">AF13+AH12</f>
        <v>458160</v>
      </c>
      <c r="AI13" s="50">
        <f>IF(AF13*0.1907=0,"",AF13*0.1907)</f>
        <v>29110.736400000002</v>
      </c>
      <c r="AJ13" s="50">
        <f>IFERROR(AG13*0.1907,"")</f>
        <v>29123.704000000002</v>
      </c>
      <c r="AK13" s="50">
        <f>AH13*0.1907</f>
        <v>87371.112000000008</v>
      </c>
      <c r="AL13" s="17"/>
      <c r="AM13" s="49">
        <v>120.35</v>
      </c>
      <c r="AN13" s="47">
        <f t="shared" ref="AN13" si="66">IF(ISBLANK(AM13),"",AO13/$A13)</f>
        <v>112.38666666666666</v>
      </c>
      <c r="AO13" s="163">
        <f t="shared" ref="AO13" si="67">AM13+AO12</f>
        <v>337.15999999999997</v>
      </c>
      <c r="AP13" s="49">
        <v>148519.86387096773</v>
      </c>
      <c r="AQ13" s="50">
        <f t="shared" ref="AQ13" si="68">IF(ISBLANK(AP13),"",AR13/$A13)</f>
        <v>147773.55290322579</v>
      </c>
      <c r="AR13" s="51">
        <f t="shared" ref="AR13" si="69">AP13+AR12</f>
        <v>443320.6587096774</v>
      </c>
      <c r="AS13" s="17"/>
      <c r="AT13" s="47">
        <f>borrador!G11/6.289</f>
        <v>729.90459532517093</v>
      </c>
      <c r="AU13" s="47">
        <f t="shared" ref="AU13" si="70">IF(ISBLANK(AT13),"",AV13/$A13)</f>
        <v>735.74071129485344</v>
      </c>
      <c r="AV13" s="51">
        <f t="shared" ref="AV13" si="71">AT13+AV12</f>
        <v>2207.2221338845602</v>
      </c>
      <c r="AW13" s="2"/>
      <c r="AX13" s="51">
        <f>borrador!H11/6.289</f>
        <v>390.22420098584831</v>
      </c>
      <c r="AY13" s="51">
        <f t="shared" ref="AY13" si="72">IF(ISBLANK(AX13),"",AZ13/$A13)</f>
        <v>390.398579530397</v>
      </c>
      <c r="AZ13" s="51">
        <f t="shared" ref="AZ13" si="73">AX13+AZ12</f>
        <v>1171.195738591191</v>
      </c>
      <c r="BA13" s="2"/>
      <c r="BB13" s="47">
        <f>borrador!E11/6.289</f>
        <v>9.55636826204484</v>
      </c>
      <c r="BC13" s="47">
        <f t="shared" ref="BC13" si="74">IF(ISBLANK(BB13),"",BD13/$A13)</f>
        <v>9.3030158477765426</v>
      </c>
      <c r="BD13" s="48">
        <f t="shared" ref="BD13" si="75">BB13+BD12</f>
        <v>27.909047543329628</v>
      </c>
      <c r="BE13" s="49">
        <f>borrador!F11*0.283*100</f>
        <v>242.19139999999996</v>
      </c>
      <c r="BF13" s="50">
        <f t="shared" ref="BF13" si="76">IF(ISBLANK(BE13),"",BG13/A13)</f>
        <v>240.2198333333333</v>
      </c>
      <c r="BG13" s="237">
        <f t="shared" ref="BG13" si="77">BE13+BG12</f>
        <v>720.65949999999987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582.41999999999996</v>
      </c>
      <c r="C14" s="47">
        <f t="shared" ref="C14" si="78">IF(ISBLANK(B14),"",D14/$A14)</f>
        <v>608.85249999999996</v>
      </c>
      <c r="D14" s="163">
        <f t="shared" ref="D14" si="79">B14+D13</f>
        <v>2435.41</v>
      </c>
      <c r="E14" s="49">
        <v>341510.72408602154</v>
      </c>
      <c r="F14" s="50">
        <f t="shared" ref="F14" si="80">IF(ISBLANK(E14),"",G14/$A14)</f>
        <v>337015.70435483876</v>
      </c>
      <c r="G14" s="163">
        <f t="shared" ref="G14" si="81">E14+G13</f>
        <v>1348062.817419355</v>
      </c>
      <c r="H14" s="168"/>
      <c r="I14" s="49">
        <v>45992.926451612904</v>
      </c>
      <c r="J14" s="50">
        <f t="shared" ref="J14" si="82">IF(ISBLANK(I14),"",K14/$A14)</f>
        <v>46013.657956989249</v>
      </c>
      <c r="K14" s="163">
        <f t="shared" ref="K14" si="83">I14+K13</f>
        <v>184054.631827957</v>
      </c>
      <c r="L14" s="50">
        <f t="shared" ref="L14" si="84">IF(ISBLANK(I14),"",I14*0.5)</f>
        <v>22996.463225806452</v>
      </c>
      <c r="M14" s="50">
        <f t="shared" ref="M14" si="85">IFERROR(J14*0.5,"")</f>
        <v>23006.828978494625</v>
      </c>
      <c r="N14" s="50">
        <f t="shared" ref="N14" si="86">K14*0.5</f>
        <v>92027.315913978498</v>
      </c>
      <c r="O14" s="49">
        <v>4302.7539784946239</v>
      </c>
      <c r="P14" s="50">
        <f t="shared" ref="P14" si="87">IF(ISBLANK(O14),"",Q14/$A14)</f>
        <v>6028.5004838709674</v>
      </c>
      <c r="Q14" s="163">
        <f t="shared" ref="Q14" si="88">O14+Q13</f>
        <v>24114.00193548387</v>
      </c>
      <c r="R14" s="50">
        <f t="shared" ref="R14" si="89">IF(ISBLANK(O14),"",O14*0.5)</f>
        <v>2151.3769892473119</v>
      </c>
      <c r="S14" s="50">
        <f t="shared" ref="S14" si="90">IFERROR(P14*0.5,"")</f>
        <v>3014.2502419354837</v>
      </c>
      <c r="T14" s="50">
        <f t="shared" ref="T14" si="91">Q14*0.5</f>
        <v>12057.000967741935</v>
      </c>
      <c r="U14" s="168"/>
      <c r="V14" s="49">
        <v>180.2</v>
      </c>
      <c r="W14" s="47">
        <f t="shared" ref="W14" si="92">IF(ISBLANK(V14),"",X14/$A14)</f>
        <v>183.35550000000001</v>
      </c>
      <c r="X14" s="163">
        <f t="shared" ref="X14" si="93">V14+X13</f>
        <v>733.42200000000003</v>
      </c>
      <c r="Y14" s="169"/>
      <c r="Z14" s="170"/>
      <c r="AA14" s="171"/>
      <c r="AB14" s="172"/>
      <c r="AC14" s="49">
        <v>299.60000000000002</v>
      </c>
      <c r="AD14" s="50">
        <f t="shared" ref="AD14" si="94">IF(ISBLANK(AC14),"",AE14/$A14)</f>
        <v>296.04250000000002</v>
      </c>
      <c r="AE14" s="163">
        <f t="shared" ref="AE14" si="95">AC14+AE13</f>
        <v>1184.17</v>
      </c>
      <c r="AF14" s="49">
        <v>153991</v>
      </c>
      <c r="AG14" s="50">
        <f t="shared" ref="AG14" si="96">IF(ISBLANK(AF14),"",AH14/$A14)</f>
        <v>153037.75</v>
      </c>
      <c r="AH14" s="51">
        <f t="shared" ref="AH14" si="97">AF14+AH13</f>
        <v>612151</v>
      </c>
      <c r="AI14" s="50">
        <f>IF(AF14*0.1907=0,"",AF14*0.1907)</f>
        <v>29366.083700000003</v>
      </c>
      <c r="AJ14" s="50">
        <f>IFERROR(AG14*0.1907,"")</f>
        <v>29184.298925000003</v>
      </c>
      <c r="AK14" s="50">
        <f>AH14*0.1907</f>
        <v>116737.19570000001</v>
      </c>
      <c r="AL14" s="17"/>
      <c r="AM14" s="49">
        <v>105.91</v>
      </c>
      <c r="AN14" s="47">
        <f t="shared" ref="AN14" si="98">IF(ISBLANK(AM14),"",AO14/$A14)</f>
        <v>110.76749999999998</v>
      </c>
      <c r="AO14" s="163">
        <f t="shared" ref="AO14" si="99">AM14+AO13</f>
        <v>443.06999999999994</v>
      </c>
      <c r="AP14" s="49">
        <v>151223.52193548388</v>
      </c>
      <c r="AQ14" s="50">
        <f t="shared" ref="AQ14" si="100">IF(ISBLANK(AP14),"",AR14/$A14)</f>
        <v>148636.04516129033</v>
      </c>
      <c r="AR14" s="51">
        <f t="shared" ref="AR14" si="101">AP14+AR13</f>
        <v>594544.18064516131</v>
      </c>
      <c r="AS14" s="17"/>
      <c r="AT14" s="47">
        <f>borrador!G12/6.289</f>
        <v>719.30036571792027</v>
      </c>
      <c r="AU14" s="47">
        <f t="shared" ref="AU14" si="102">IF(ISBLANK(AT14),"",AV14/$A14)</f>
        <v>731.63062490062009</v>
      </c>
      <c r="AV14" s="51">
        <f t="shared" ref="AV14" si="103">AT14+AV13</f>
        <v>2926.5224996024804</v>
      </c>
      <c r="AW14" s="2"/>
      <c r="AX14" s="51">
        <f>borrador!H12/6.289</f>
        <v>390.06519319446653</v>
      </c>
      <c r="AY14" s="51">
        <f t="shared" ref="AY14" si="104">IF(ISBLANK(AX14),"",AZ14/$A14)</f>
        <v>390.31523294641437</v>
      </c>
      <c r="AZ14" s="51">
        <f t="shared" ref="AZ14" si="105">AX14+AZ13</f>
        <v>1561.2609317856575</v>
      </c>
      <c r="BA14" s="2"/>
      <c r="BB14" s="47">
        <f>borrador!E12/6.289</f>
        <v>9.8060104945142328</v>
      </c>
      <c r="BC14" s="47">
        <f t="shared" ref="BC14" si="106">IF(ISBLANK(BB14),"",BD14/$A14)</f>
        <v>9.4287645094609651</v>
      </c>
      <c r="BD14" s="48">
        <f t="shared" ref="BD14" si="107">BB14+BD13</f>
        <v>37.71505803784386</v>
      </c>
      <c r="BE14" s="49">
        <f>borrador!F12*0.283*100</f>
        <v>241.71029999999999</v>
      </c>
      <c r="BF14" s="50">
        <f t="shared" ref="BF14" si="108">IF(ISBLANK(BE14),"",BG14/A14)</f>
        <v>240.59244999999996</v>
      </c>
      <c r="BG14" s="237">
        <f t="shared" ref="BG14" si="109">BE14+BG13</f>
        <v>962.36979999999983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592.62</v>
      </c>
      <c r="C15" s="47">
        <f t="shared" ref="C15" si="110">IF(ISBLANK(B15),"",D15/$A15)</f>
        <v>605.60599999999999</v>
      </c>
      <c r="D15" s="163">
        <f t="shared" ref="D15" si="111">B15+D14</f>
        <v>3028.0299999999997</v>
      </c>
      <c r="E15" s="49">
        <v>347880.69483870966</v>
      </c>
      <c r="F15" s="50">
        <f t="shared" ref="F15" si="112">IF(ISBLANK(E15),"",G15/$A15)</f>
        <v>339188.70245161292</v>
      </c>
      <c r="G15" s="163">
        <f t="shared" ref="G15" si="113">E15+G14</f>
        <v>1695943.5122580647</v>
      </c>
      <c r="H15" s="168"/>
      <c r="I15" s="49">
        <v>45226.745591397848</v>
      </c>
      <c r="J15" s="50">
        <f t="shared" ref="J15" si="114">IF(ISBLANK(I15),"",K15/$A15)</f>
        <v>45856.275483870973</v>
      </c>
      <c r="K15" s="163">
        <f t="shared" ref="K15" si="115">I15+K14</f>
        <v>229281.37741935486</v>
      </c>
      <c r="L15" s="50">
        <f t="shared" ref="L15" si="116">IF(ISBLANK(I15),"",I15*0.5)</f>
        <v>22613.372795698924</v>
      </c>
      <c r="M15" s="50">
        <f t="shared" ref="M15" si="117">IFERROR(J15*0.5,"")</f>
        <v>22928.137741935487</v>
      </c>
      <c r="N15" s="50">
        <f t="shared" ref="N15" si="118">K15*0.5</f>
        <v>114640.68870967743</v>
      </c>
      <c r="O15" s="49">
        <v>4108.6793548387095</v>
      </c>
      <c r="P15" s="50">
        <f t="shared" ref="P15" si="119">IF(ISBLANK(O15),"",Q15/$A15)</f>
        <v>5644.536258064516</v>
      </c>
      <c r="Q15" s="163">
        <f t="shared" ref="Q15" si="120">O15+Q14</f>
        <v>28222.68129032258</v>
      </c>
      <c r="R15" s="50">
        <f t="shared" ref="R15" si="121">IF(ISBLANK(O15),"",O15*0.5)</f>
        <v>2054.3396774193548</v>
      </c>
      <c r="S15" s="50">
        <f t="shared" ref="S15" si="122">IFERROR(P15*0.5,"")</f>
        <v>2822.268129032258</v>
      </c>
      <c r="T15" s="50">
        <f t="shared" ref="T15" si="123">Q15*0.5</f>
        <v>14111.34064516129</v>
      </c>
      <c r="U15" s="168"/>
      <c r="V15" s="49">
        <v>180</v>
      </c>
      <c r="W15" s="47">
        <f t="shared" ref="W15:W18" si="124">IF(ISBLANK(V15),"",X15/$A15)</f>
        <v>182.68440000000001</v>
      </c>
      <c r="X15" s="163">
        <f t="shared" ref="X15:X18" si="125">V15+X14</f>
        <v>913.42200000000003</v>
      </c>
      <c r="Y15" s="169"/>
      <c r="Z15" s="170"/>
      <c r="AA15" s="171"/>
      <c r="AB15" s="172"/>
      <c r="AC15" s="49">
        <v>303.13</v>
      </c>
      <c r="AD15" s="50">
        <f t="shared" ref="AD15" si="126">IF(ISBLANK(AC15),"",AE15/$A15)</f>
        <v>297.46000000000004</v>
      </c>
      <c r="AE15" s="163">
        <f t="shared" ref="AE15" si="127">AC15+AE14</f>
        <v>1487.3000000000002</v>
      </c>
      <c r="AF15" s="49">
        <v>157186</v>
      </c>
      <c r="AG15" s="50">
        <f t="shared" ref="AG15" si="128">IF(ISBLANK(AF15),"",AH15/$A15)</f>
        <v>153867.4</v>
      </c>
      <c r="AH15" s="51">
        <f t="shared" ref="AH15" si="129">AF15+AH14</f>
        <v>769337</v>
      </c>
      <c r="AI15" s="50">
        <f>IF(AF15*0.1907=0,"",AF15*0.1907)</f>
        <v>29975.370200000001</v>
      </c>
      <c r="AJ15" s="50">
        <f>IFERROR(AG15*0.1907,"")</f>
        <v>29342.513180000002</v>
      </c>
      <c r="AK15" s="50">
        <f>AH15*0.1907</f>
        <v>146712.56590000002</v>
      </c>
      <c r="AL15" s="17"/>
      <c r="AM15" s="49">
        <v>108.38</v>
      </c>
      <c r="AN15" s="47">
        <f>IF(ISBLANK(AM15),"",AO15/$A15)</f>
        <v>110.28999999999999</v>
      </c>
      <c r="AO15" s="163">
        <f>AM15+AO14</f>
        <v>551.44999999999993</v>
      </c>
      <c r="AP15" s="49">
        <v>150427.6258064516</v>
      </c>
      <c r="AQ15" s="50">
        <f t="shared" ref="AQ15" si="130">IF(ISBLANK(AP15),"",AR15/$A15)</f>
        <v>148994.36129032256</v>
      </c>
      <c r="AR15" s="51">
        <f t="shared" ref="AR15" si="131">AP15+AR14</f>
        <v>744971.80645161285</v>
      </c>
      <c r="AS15" s="17"/>
      <c r="AT15" s="47">
        <f>borrador!G13/6.289</f>
        <v>720.0985848306567</v>
      </c>
      <c r="AU15" s="47">
        <f t="shared" ref="AU15" si="132">IF(ISBLANK(AT15),"",AV15/$A15)</f>
        <v>729.32421688662748</v>
      </c>
      <c r="AV15" s="51">
        <f t="shared" ref="AV15" si="133">AT15+AV14</f>
        <v>3646.6210844331372</v>
      </c>
      <c r="AW15" s="2"/>
      <c r="AX15" s="51">
        <f>borrador!H13/6.289</f>
        <v>389.94911750675783</v>
      </c>
      <c r="AY15" s="51">
        <f t="shared" ref="AY15" si="134">IF(ISBLANK(AX15),"",AZ15/$A15)</f>
        <v>390.24200985848307</v>
      </c>
      <c r="AZ15" s="51">
        <f t="shared" ref="AZ15" si="135">AX15+AZ14</f>
        <v>1951.2100492924153</v>
      </c>
      <c r="BA15" s="2"/>
      <c r="BB15" s="47">
        <f>borrador!E13/6.289</f>
        <v>9.3114962633169025</v>
      </c>
      <c r="BC15" s="47">
        <f t="shared" ref="BC15" si="136">IF(ISBLANK(BB15),"",BD15/$A15)</f>
        <v>9.4053108602321522</v>
      </c>
      <c r="BD15" s="48">
        <f t="shared" ref="BD15" si="137">BB15+BD14</f>
        <v>47.026554301160765</v>
      </c>
      <c r="BE15" s="49">
        <f>borrador!F13*0.283*100</f>
        <v>240.80469999999997</v>
      </c>
      <c r="BF15" s="50">
        <f t="shared" ref="BF15" si="138">IF(ISBLANK(BE15),"",BG15/A15)</f>
        <v>240.63489999999996</v>
      </c>
      <c r="BG15" s="237">
        <f t="shared" ref="BG15" si="139">BE15+BG14</f>
        <v>1203.1744999999999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</row>
    <row r="16" spans="1:83" ht="15" customHeight="1" thickBot="1" x14ac:dyDescent="0.4">
      <c r="A16" s="245">
        <v>6</v>
      </c>
      <c r="B16" s="49">
        <v>614.98</v>
      </c>
      <c r="C16" s="47">
        <f t="shared" ref="C16:C18" si="140">IF(ISBLANK(B16),"",D16/$A16)</f>
        <v>607.16833333333329</v>
      </c>
      <c r="D16" s="163">
        <f t="shared" ref="D16:D18" si="141">B16+D15</f>
        <v>3643.0099999999998</v>
      </c>
      <c r="E16" s="49">
        <v>354298.84258064517</v>
      </c>
      <c r="F16" s="50">
        <f t="shared" ref="F16:F18" si="142">IF(ISBLANK(E16),"",G16/$A16)</f>
        <v>341707.05913978495</v>
      </c>
      <c r="G16" s="163">
        <f t="shared" ref="G16:G18" si="143">E16+G15</f>
        <v>2050242.3548387098</v>
      </c>
      <c r="H16" s="168"/>
      <c r="I16" s="49">
        <v>45640.648817204303</v>
      </c>
      <c r="J16" s="50">
        <f t="shared" ref="J16:J18" si="144">IF(ISBLANK(I16),"",K16/$A16)</f>
        <v>45820.337706093189</v>
      </c>
      <c r="K16" s="163">
        <f t="shared" ref="K16:K18" si="145">I16+K15</f>
        <v>274922.02623655915</v>
      </c>
      <c r="L16" s="50">
        <f t="shared" ref="L16:L18" si="146">IF(ISBLANK(I16),"",I16*0.5)</f>
        <v>22820.324408602151</v>
      </c>
      <c r="M16" s="50">
        <f t="shared" ref="M16:M18" si="147">IFERROR(J16*0.5,"")</f>
        <v>22910.168853046594</v>
      </c>
      <c r="N16" s="50">
        <f t="shared" ref="N16:N18" si="148">K16*0.5</f>
        <v>137461.01311827957</v>
      </c>
      <c r="O16" s="49">
        <v>4061.7703225806454</v>
      </c>
      <c r="P16" s="50">
        <f t="shared" ref="P16:P18" si="149">IF(ISBLANK(O16),"",Q16/$A16)</f>
        <v>5380.7419354838712</v>
      </c>
      <c r="Q16" s="163">
        <f t="shared" ref="Q16:Q18" si="150">O16+Q15</f>
        <v>32284.451612903227</v>
      </c>
      <c r="R16" s="50">
        <f t="shared" ref="R16:R18" si="151">IF(ISBLANK(O16),"",O16*0.5)</f>
        <v>2030.8851612903227</v>
      </c>
      <c r="S16" s="50">
        <f t="shared" ref="S16:S18" si="152">IFERROR(P16*0.5,"")</f>
        <v>2690.3709677419356</v>
      </c>
      <c r="T16" s="50">
        <f t="shared" ref="T16:T18" si="153">Q16*0.5</f>
        <v>16142.225806451614</v>
      </c>
      <c r="U16" s="168"/>
      <c r="V16" s="49">
        <v>182.5</v>
      </c>
      <c r="W16" s="47">
        <f t="shared" si="124"/>
        <v>182.65366666666668</v>
      </c>
      <c r="X16" s="163">
        <f t="shared" si="125"/>
        <v>1095.922</v>
      </c>
      <c r="Y16" s="169"/>
      <c r="Z16" s="170"/>
      <c r="AA16" s="171"/>
      <c r="AB16" s="172"/>
      <c r="AC16" s="49">
        <v>298.95</v>
      </c>
      <c r="AD16" s="50">
        <f t="shared" ref="AD16:AD18" si="154">IF(ISBLANK(AC16),"",AE16/$A16)</f>
        <v>297.70833333333337</v>
      </c>
      <c r="AE16" s="163">
        <f t="shared" ref="AE16:AE18" si="155">AC16+AE15</f>
        <v>1786.2500000000002</v>
      </c>
      <c r="AF16" s="49">
        <v>158814</v>
      </c>
      <c r="AG16" s="50">
        <f t="shared" ref="AG16:AG18" si="156">IF(ISBLANK(AF16),"",AH16/$A16)</f>
        <v>154691.83333333334</v>
      </c>
      <c r="AH16" s="51">
        <f t="shared" ref="AH16:AH18" si="157">AF16+AH15</f>
        <v>928151</v>
      </c>
      <c r="AI16" s="50">
        <f t="shared" ref="AI16:AI18" si="158">IF(AF16*0.1907=0,"",AF16*0.1907)</f>
        <v>30285.8298</v>
      </c>
      <c r="AJ16" s="50">
        <f t="shared" ref="AJ16:AJ18" si="159">IFERROR(AG16*0.1907,"")</f>
        <v>29499.732616666668</v>
      </c>
      <c r="AK16" s="50">
        <f t="shared" ref="AK16:AK18" si="160">AH16*0.1907</f>
        <v>176998.39569999999</v>
      </c>
      <c r="AL16" s="17"/>
      <c r="AM16" s="49">
        <v>111.53</v>
      </c>
      <c r="AN16" s="47">
        <f t="shared" ref="AN16:AN18" si="161">IF(ISBLANK(AM16),"",AO16/$A16)</f>
        <v>110.49666666666666</v>
      </c>
      <c r="AO16" s="163">
        <f t="shared" ref="AO16:AO18" si="162">AM16+AO15</f>
        <v>662.9799999999999</v>
      </c>
      <c r="AP16" s="49">
        <v>149298.38709677418</v>
      </c>
      <c r="AQ16" s="50">
        <f t="shared" ref="AQ16:AQ18" si="163">IF(ISBLANK(AP16),"",AR16/$A16)</f>
        <v>149045.03225806452</v>
      </c>
      <c r="AR16" s="51">
        <f t="shared" ref="AR16:AR18" si="164">AP16+AR15</f>
        <v>894270.19354838703</v>
      </c>
      <c r="AS16" s="17"/>
      <c r="AT16" s="47">
        <f>borrador!G14/6.289</f>
        <v>723.64286850055657</v>
      </c>
      <c r="AU16" s="47">
        <f t="shared" ref="AU16:AU18" si="165">IF(ISBLANK(AT16),"",AV16/$A16)</f>
        <v>728.37732548894894</v>
      </c>
      <c r="AV16" s="51">
        <f t="shared" ref="AV16:AV18" si="166">AT16+AV15</f>
        <v>4370.2639529336939</v>
      </c>
      <c r="AW16" s="2"/>
      <c r="AX16" s="51">
        <f>borrador!H14/6.289</f>
        <v>388.02353315312456</v>
      </c>
      <c r="AY16" s="51">
        <f t="shared" ref="AY16:AY18" si="167">IF(ISBLANK(AX16),"",AZ16/$A16)</f>
        <v>389.8722637409233</v>
      </c>
      <c r="AZ16" s="51">
        <f t="shared" ref="AZ16:AZ18" si="168">AX16+AZ15</f>
        <v>2339.2335824455399</v>
      </c>
      <c r="BA16" s="2"/>
      <c r="BB16" s="47">
        <f>borrador!E14/6.289</f>
        <v>9.038002862140246</v>
      </c>
      <c r="BC16" s="47">
        <f t="shared" ref="BC16:BC18" si="169">IF(ISBLANK(BB16),"",BD16/$A16)</f>
        <v>9.3440928605501679</v>
      </c>
      <c r="BD16" s="48">
        <f t="shared" ref="BD16:BD18" si="170">BB16+BD15</f>
        <v>56.064557163301011</v>
      </c>
      <c r="BE16" s="49">
        <f>borrador!F14*0.283*100</f>
        <v>240.40849999999995</v>
      </c>
      <c r="BF16" s="50">
        <f t="shared" ref="BF16:BF18" si="171">IF(ISBLANK(BE16),"",BG16/A16)</f>
        <v>240.59716666666665</v>
      </c>
      <c r="BG16" s="237">
        <f t="shared" ref="BG16:BG18" si="172">BE16+BG15</f>
        <v>1443.5829999999999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622.88</v>
      </c>
      <c r="C17" s="47">
        <f t="shared" si="140"/>
        <v>609.41285714285709</v>
      </c>
      <c r="D17" s="163">
        <f t="shared" si="141"/>
        <v>4265.8899999999994</v>
      </c>
      <c r="E17" s="49">
        <v>345144.16279569897</v>
      </c>
      <c r="F17" s="50">
        <f t="shared" si="142"/>
        <v>342198.07394777267</v>
      </c>
      <c r="G17" s="163">
        <f t="shared" si="143"/>
        <v>2395386.5176344085</v>
      </c>
      <c r="H17" s="168"/>
      <c r="I17" s="49">
        <v>45473.247956989246</v>
      </c>
      <c r="J17" s="50">
        <f t="shared" si="144"/>
        <v>45770.753456221195</v>
      </c>
      <c r="K17" s="163">
        <f t="shared" si="145"/>
        <v>320395.27419354836</v>
      </c>
      <c r="L17" s="50">
        <f t="shared" si="146"/>
        <v>22736.623978494623</v>
      </c>
      <c r="M17" s="50">
        <f t="shared" si="147"/>
        <v>22885.376728110597</v>
      </c>
      <c r="N17" s="50">
        <f t="shared" si="148"/>
        <v>160197.63709677418</v>
      </c>
      <c r="O17" s="49">
        <v>4203.4172043010749</v>
      </c>
      <c r="P17" s="50">
        <f t="shared" si="149"/>
        <v>5212.5526881720434</v>
      </c>
      <c r="Q17" s="163">
        <f t="shared" si="150"/>
        <v>36487.868817204304</v>
      </c>
      <c r="R17" s="50">
        <f t="shared" si="151"/>
        <v>2101.7086021505374</v>
      </c>
      <c r="S17" s="50">
        <f t="shared" si="152"/>
        <v>2606.2763440860217</v>
      </c>
      <c r="T17" s="50">
        <f t="shared" si="153"/>
        <v>18243.934408602152</v>
      </c>
      <c r="U17" s="168"/>
      <c r="V17" s="49">
        <v>180.9</v>
      </c>
      <c r="W17" s="47">
        <f t="shared" si="124"/>
        <v>182.40314285714288</v>
      </c>
      <c r="X17" s="163">
        <f t="shared" si="125"/>
        <v>1276.8220000000001</v>
      </c>
      <c r="Y17" s="169"/>
      <c r="Z17" s="170"/>
      <c r="AA17" s="171"/>
      <c r="AB17" s="172"/>
      <c r="AC17" s="49">
        <v>303.04000000000002</v>
      </c>
      <c r="AD17" s="50">
        <f t="shared" si="154"/>
        <v>298.47000000000008</v>
      </c>
      <c r="AE17" s="163">
        <f t="shared" si="155"/>
        <v>2089.2900000000004</v>
      </c>
      <c r="AF17" s="49">
        <v>161690</v>
      </c>
      <c r="AG17" s="50">
        <f t="shared" si="156"/>
        <v>155691.57142857142</v>
      </c>
      <c r="AH17" s="51">
        <f t="shared" si="157"/>
        <v>1089841</v>
      </c>
      <c r="AI17" s="50">
        <f t="shared" si="158"/>
        <v>30834.283000000003</v>
      </c>
      <c r="AJ17" s="50">
        <f t="shared" si="159"/>
        <v>29690.382671428571</v>
      </c>
      <c r="AK17" s="50">
        <f t="shared" si="160"/>
        <v>207832.67870000002</v>
      </c>
      <c r="AL17" s="17"/>
      <c r="AM17" s="49">
        <v>117.78</v>
      </c>
      <c r="AN17" s="47">
        <f t="shared" si="161"/>
        <v>111.53714285714284</v>
      </c>
      <c r="AO17" s="163">
        <f t="shared" si="162"/>
        <v>780.75999999999988</v>
      </c>
      <c r="AP17" s="49">
        <v>149349.42000000001</v>
      </c>
      <c r="AQ17" s="50">
        <f t="shared" si="163"/>
        <v>149088.51622119817</v>
      </c>
      <c r="AR17" s="51">
        <f t="shared" si="164"/>
        <v>1043619.6135483871</v>
      </c>
      <c r="AS17" s="17"/>
      <c r="AT17" s="47">
        <f>borrador!G15/6.289</f>
        <v>723.70329146128165</v>
      </c>
      <c r="AU17" s="47">
        <f t="shared" si="165"/>
        <v>727.70960634213941</v>
      </c>
      <c r="AV17" s="51">
        <f t="shared" si="166"/>
        <v>5093.9672443949758</v>
      </c>
      <c r="AW17" s="2"/>
      <c r="AX17" s="51">
        <f>borrador!H15/6.289</f>
        <v>389.14294800445225</v>
      </c>
      <c r="AY17" s="51">
        <f t="shared" si="167"/>
        <v>389.76807577857028</v>
      </c>
      <c r="AZ17" s="51">
        <f t="shared" si="168"/>
        <v>2728.3765304499921</v>
      </c>
      <c r="BA17" s="2"/>
      <c r="BB17" s="47">
        <f>borrador!E15/6.289</f>
        <v>9.3353474320241698</v>
      </c>
      <c r="BC17" s="47">
        <f t="shared" si="169"/>
        <v>9.3428435136178827</v>
      </c>
      <c r="BD17" s="48">
        <f t="shared" si="170"/>
        <v>65.399904595325182</v>
      </c>
      <c r="BE17" s="49">
        <f>borrador!F15*0.283*100</f>
        <v>239.10669999999996</v>
      </c>
      <c r="BF17" s="50">
        <f t="shared" si="171"/>
        <v>240.38424285714285</v>
      </c>
      <c r="BG17" s="237">
        <f t="shared" si="172"/>
        <v>1682.6896999999999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629.69000000000005</v>
      </c>
      <c r="C18" s="47">
        <f t="shared" si="140"/>
        <v>611.94749999999999</v>
      </c>
      <c r="D18" s="163">
        <f t="shared" si="141"/>
        <v>4895.58</v>
      </c>
      <c r="E18" s="49">
        <v>342151.67462365597</v>
      </c>
      <c r="F18" s="50">
        <f t="shared" si="142"/>
        <v>342192.27403225808</v>
      </c>
      <c r="G18" s="163">
        <f t="shared" si="143"/>
        <v>2737538.1922580646</v>
      </c>
      <c r="H18" s="168"/>
      <c r="I18" s="49">
        <v>44947.130967741934</v>
      </c>
      <c r="J18" s="50">
        <f t="shared" si="144"/>
        <v>45667.800645161289</v>
      </c>
      <c r="K18" s="163">
        <f t="shared" si="145"/>
        <v>365342.40516129031</v>
      </c>
      <c r="L18" s="50">
        <f t="shared" si="146"/>
        <v>22473.565483870967</v>
      </c>
      <c r="M18" s="50">
        <f t="shared" si="147"/>
        <v>22833.900322580645</v>
      </c>
      <c r="N18" s="50">
        <f t="shared" si="148"/>
        <v>182671.20258064516</v>
      </c>
      <c r="O18" s="49">
        <v>2813.6221505376343</v>
      </c>
      <c r="P18" s="50">
        <f t="shared" si="149"/>
        <v>4912.6863709677418</v>
      </c>
      <c r="Q18" s="163">
        <f t="shared" si="150"/>
        <v>39301.490967741935</v>
      </c>
      <c r="R18" s="50">
        <f t="shared" si="151"/>
        <v>1406.8110752688171</v>
      </c>
      <c r="S18" s="50">
        <f t="shared" si="152"/>
        <v>2456.3431854838709</v>
      </c>
      <c r="T18" s="50">
        <f t="shared" si="153"/>
        <v>19650.745483870967</v>
      </c>
      <c r="U18" s="168"/>
      <c r="V18" s="49">
        <v>180.9</v>
      </c>
      <c r="W18" s="47">
        <f t="shared" si="124"/>
        <v>182.21525000000003</v>
      </c>
      <c r="X18" s="163">
        <f t="shared" si="125"/>
        <v>1457.7220000000002</v>
      </c>
      <c r="Y18" s="169"/>
      <c r="Z18" s="170"/>
      <c r="AA18" s="171"/>
      <c r="AB18" s="172"/>
      <c r="AC18" s="49">
        <v>299.41000000000003</v>
      </c>
      <c r="AD18" s="50">
        <f t="shared" si="154"/>
        <v>298.58750000000003</v>
      </c>
      <c r="AE18" s="163">
        <f t="shared" si="155"/>
        <v>2388.7000000000003</v>
      </c>
      <c r="AF18" s="49">
        <v>159483</v>
      </c>
      <c r="AG18" s="50">
        <f t="shared" si="156"/>
        <v>156165.5</v>
      </c>
      <c r="AH18" s="51">
        <f t="shared" si="157"/>
        <v>1249324</v>
      </c>
      <c r="AI18" s="50">
        <f t="shared" si="158"/>
        <v>30413.408100000001</v>
      </c>
      <c r="AJ18" s="50">
        <f t="shared" si="159"/>
        <v>29780.760850000002</v>
      </c>
      <c r="AK18" s="50">
        <f t="shared" si="160"/>
        <v>238246.08680000002</v>
      </c>
      <c r="AL18" s="17"/>
      <c r="AM18" s="49">
        <v>122.66</v>
      </c>
      <c r="AN18" s="47">
        <f t="shared" si="161"/>
        <v>112.92749999999998</v>
      </c>
      <c r="AO18" s="163">
        <f t="shared" si="162"/>
        <v>903.41999999999985</v>
      </c>
      <c r="AP18" s="49">
        <v>149656.70322580644</v>
      </c>
      <c r="AQ18" s="50">
        <f t="shared" si="163"/>
        <v>149159.53959677418</v>
      </c>
      <c r="AR18" s="51">
        <f t="shared" si="164"/>
        <v>1193276.3167741934</v>
      </c>
      <c r="AS18" s="17"/>
      <c r="AT18" s="47">
        <f>borrador!G16/6.289</f>
        <v>719.11750675783117</v>
      </c>
      <c r="AU18" s="47">
        <f t="shared" si="165"/>
        <v>726.63559389410091</v>
      </c>
      <c r="AV18" s="51">
        <f t="shared" si="166"/>
        <v>5813.0847511528073</v>
      </c>
      <c r="AW18" s="2"/>
      <c r="AX18" s="51">
        <f>borrador!H16/6.289</f>
        <v>388.80744156463669</v>
      </c>
      <c r="AY18" s="51">
        <f t="shared" si="167"/>
        <v>389.64799650182857</v>
      </c>
      <c r="AZ18" s="51">
        <f t="shared" si="168"/>
        <v>3117.1839720146286</v>
      </c>
      <c r="BA18" s="2"/>
      <c r="BB18" s="47">
        <f>borrador!E16/6.289</f>
        <v>8.5832405787883612</v>
      </c>
      <c r="BC18" s="47">
        <f t="shared" si="169"/>
        <v>9.2478931467641932</v>
      </c>
      <c r="BD18" s="48">
        <f t="shared" si="170"/>
        <v>73.983145174113545</v>
      </c>
      <c r="BE18" s="49">
        <f>borrador!F16*0.283*100</f>
        <v>238.03129999999996</v>
      </c>
      <c r="BF18" s="50">
        <f t="shared" si="171"/>
        <v>240.09012499999997</v>
      </c>
      <c r="BG18" s="237">
        <f t="shared" si="172"/>
        <v>1920.7209999999998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626.27</v>
      </c>
      <c r="C19" s="47">
        <f t="shared" ref="C19" si="173">IF(ISBLANK(B19),"",D19/$A19)</f>
        <v>613.53888888888889</v>
      </c>
      <c r="D19" s="163">
        <f t="shared" ref="D19" si="174">B19+D18</f>
        <v>5521.85</v>
      </c>
      <c r="E19" s="49">
        <v>337355.15311827953</v>
      </c>
      <c r="F19" s="50">
        <f t="shared" ref="F19" si="175">IF(ISBLANK(E19),"",G19/$A19)</f>
        <v>341654.81615292717</v>
      </c>
      <c r="G19" s="163">
        <f t="shared" ref="G19" si="176">E19+G18</f>
        <v>3074893.3453763444</v>
      </c>
      <c r="H19" s="168"/>
      <c r="I19" s="49">
        <v>44559.901505376343</v>
      </c>
      <c r="J19" s="50">
        <f t="shared" ref="J19" si="177">IF(ISBLANK(I19),"",K19/$A19)</f>
        <v>45544.700740740736</v>
      </c>
      <c r="K19" s="163">
        <f t="shared" ref="K19" si="178">I19+K18</f>
        <v>409902.30666666664</v>
      </c>
      <c r="L19" s="50">
        <f t="shared" ref="L19" si="179">IF(ISBLANK(I19),"",I19*0.5)</f>
        <v>22279.950752688172</v>
      </c>
      <c r="M19" s="50">
        <f t="shared" ref="M19" si="180">IFERROR(J19*0.5,"")</f>
        <v>22772.350370370368</v>
      </c>
      <c r="N19" s="50">
        <f t="shared" ref="N19" si="181">K19*0.5</f>
        <v>204951.15333333332</v>
      </c>
      <c r="O19" s="49">
        <v>3828.144946236559</v>
      </c>
      <c r="P19" s="50">
        <f t="shared" ref="P19" si="182">IF(ISBLANK(O19),"",Q19/$A19)</f>
        <v>4792.1817682198325</v>
      </c>
      <c r="Q19" s="163">
        <f t="shared" ref="Q19" si="183">O19+Q18</f>
        <v>43129.635913978491</v>
      </c>
      <c r="R19" s="50">
        <f t="shared" ref="R19" si="184">IF(ISBLANK(O19),"",O19*0.5)</f>
        <v>1914.0724731182795</v>
      </c>
      <c r="S19" s="50">
        <f t="shared" ref="S19" si="185">IFERROR(P19*0.5,"")</f>
        <v>2396.0908841099163</v>
      </c>
      <c r="T19" s="50">
        <f t="shared" ref="T19" si="186">Q19*0.5</f>
        <v>21564.817956989245</v>
      </c>
      <c r="U19" s="168"/>
      <c r="V19" s="49">
        <v>179.8</v>
      </c>
      <c r="W19" s="47">
        <f t="shared" ref="W19" si="187">IF(ISBLANK(V19),"",X19/$A19)</f>
        <v>181.94688888888891</v>
      </c>
      <c r="X19" s="163">
        <f t="shared" ref="X19" si="188">V19+X18</f>
        <v>1637.5220000000002</v>
      </c>
      <c r="Y19" s="169"/>
      <c r="Z19" s="170"/>
      <c r="AA19" s="171"/>
      <c r="AB19" s="172"/>
      <c r="AC19" s="49">
        <v>305.69</v>
      </c>
      <c r="AD19" s="50">
        <f t="shared" ref="AD19" si="189">IF(ISBLANK(AC19),"",AE19/$A19)</f>
        <v>299.37666666666672</v>
      </c>
      <c r="AE19" s="163">
        <f t="shared" ref="AE19" si="190">AC19+AE18</f>
        <v>2694.3900000000003</v>
      </c>
      <c r="AF19" s="49">
        <v>160963</v>
      </c>
      <c r="AG19" s="50">
        <f t="shared" ref="AG19" si="191">IF(ISBLANK(AF19),"",AH19/$A19)</f>
        <v>156698.55555555556</v>
      </c>
      <c r="AH19" s="51">
        <f t="shared" ref="AH19" si="192">AF19+AH18</f>
        <v>1410287</v>
      </c>
      <c r="AI19" s="50">
        <f t="shared" ref="AI19" si="193">IF(AF19*0.1907=0,"",AF19*0.1907)</f>
        <v>30695.644100000001</v>
      </c>
      <c r="AJ19" s="50">
        <f t="shared" ref="AJ19" si="194">IFERROR(AG19*0.1907,"")</f>
        <v>29882.414544444448</v>
      </c>
      <c r="AK19" s="50">
        <f t="shared" ref="AK19" si="195">AH19*0.1907</f>
        <v>268941.73090000002</v>
      </c>
      <c r="AL19" s="17"/>
      <c r="AM19" s="49">
        <v>97.59</v>
      </c>
      <c r="AN19" s="47">
        <f t="shared" ref="AN19" si="196">IF(ISBLANK(AM19),"",AO19/$A19)</f>
        <v>111.22333333333331</v>
      </c>
      <c r="AO19" s="163">
        <f t="shared" ref="AO19" si="197">AM19+AO18</f>
        <v>1001.0099999999999</v>
      </c>
      <c r="AP19" s="49">
        <v>148631.70193548387</v>
      </c>
      <c r="AQ19" s="50">
        <f t="shared" ref="AQ19" si="198">IF(ISBLANK(AP19),"",AR19/$A19)</f>
        <v>149100.89096774193</v>
      </c>
      <c r="AR19" s="51">
        <f t="shared" ref="AR19" si="199">AP19+AR18</f>
        <v>1341908.0187096773</v>
      </c>
      <c r="AS19" s="17"/>
      <c r="AT19" s="47">
        <f>borrador!G17/6.289</f>
        <v>716.0327556050247</v>
      </c>
      <c r="AU19" s="47">
        <f t="shared" ref="AU19" si="200">IF(ISBLANK(AT19),"",AV19/$A19)</f>
        <v>725.45750075087017</v>
      </c>
      <c r="AV19" s="51">
        <f t="shared" ref="AV19" si="201">AT19+AV18</f>
        <v>6529.1175067578315</v>
      </c>
      <c r="AW19" s="2"/>
      <c r="AX19" s="51">
        <f>borrador!H17/6.289</f>
        <v>388.16346000954047</v>
      </c>
      <c r="AY19" s="51">
        <f t="shared" ref="AY19" si="202">IF(ISBLANK(AX19),"",AZ19/$A19)</f>
        <v>389.48304800268545</v>
      </c>
      <c r="AZ19" s="51">
        <f t="shared" ref="AZ19" si="203">AX19+AZ18</f>
        <v>3505.3474320241689</v>
      </c>
      <c r="BA19" s="2"/>
      <c r="BB19" s="47">
        <f>borrador!E17/6.289</f>
        <v>9.0761647320718719</v>
      </c>
      <c r="BC19" s="47">
        <f t="shared" ref="BC19" si="204">IF(ISBLANK(BB19),"",BD19/$A19)</f>
        <v>9.2288122117983793</v>
      </c>
      <c r="BD19" s="48">
        <f t="shared" ref="BD19" si="205">BB19+BD18</f>
        <v>83.059309906185419</v>
      </c>
      <c r="BE19" s="49">
        <f>borrador!F17*0.283*100</f>
        <v>239.21989999999997</v>
      </c>
      <c r="BF19" s="50">
        <f t="shared" ref="BF19" si="206">IF(ISBLANK(BE19),"",BG19/A19)</f>
        <v>239.99343333333329</v>
      </c>
      <c r="BG19" s="237">
        <f t="shared" ref="BG19" si="207">BE19+BG18</f>
        <v>2159.9408999999996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604.9</v>
      </c>
      <c r="C20" s="47">
        <f t="shared" ref="C20" si="208">IF(ISBLANK(B20),"",D20/$A20)</f>
        <v>612.67499999999995</v>
      </c>
      <c r="D20" s="163">
        <f t="shared" ref="D20" si="209">B20+D19</f>
        <v>6126.75</v>
      </c>
      <c r="E20" s="49">
        <v>332349.07591397851</v>
      </c>
      <c r="F20" s="50">
        <f t="shared" ref="F20" si="210">IF(ISBLANK(E20),"",G20/$A20)</f>
        <v>340724.24212903233</v>
      </c>
      <c r="G20" s="163">
        <f t="shared" ref="G20" si="211">E20+G19</f>
        <v>3407242.4212903231</v>
      </c>
      <c r="H20" s="168"/>
      <c r="I20" s="49">
        <v>44892.863655913978</v>
      </c>
      <c r="J20" s="50">
        <f t="shared" ref="J20" si="212">IF(ISBLANK(I20),"",K20/$A20)</f>
        <v>45479.51703225806</v>
      </c>
      <c r="K20" s="163">
        <f t="shared" ref="K20" si="213">I20+K19</f>
        <v>454795.17032258061</v>
      </c>
      <c r="L20" s="50">
        <f t="shared" ref="L20" si="214">IF(ISBLANK(I20),"",I20*0.5)</f>
        <v>22446.431827956989</v>
      </c>
      <c r="M20" s="50">
        <f t="shared" ref="M20" si="215">IFERROR(J20*0.5,"")</f>
        <v>22739.75851612903</v>
      </c>
      <c r="N20" s="50">
        <f t="shared" ref="N20" si="216">K20*0.5</f>
        <v>227397.58516129031</v>
      </c>
      <c r="O20" s="49">
        <v>7316.8892473118276</v>
      </c>
      <c r="P20" s="50">
        <f t="shared" ref="P20" si="217">IF(ISBLANK(O20),"",Q20/$A20)</f>
        <v>5044.6525161290319</v>
      </c>
      <c r="Q20" s="163">
        <f t="shared" ref="Q20" si="218">O20+Q19</f>
        <v>50446.525161290316</v>
      </c>
      <c r="R20" s="50">
        <f t="shared" ref="R20" si="219">IF(ISBLANK(O20),"",O20*0.5)</f>
        <v>3658.4446236559138</v>
      </c>
      <c r="S20" s="50">
        <f t="shared" ref="S20" si="220">IFERROR(P20*0.5,"")</f>
        <v>2522.326258064516</v>
      </c>
      <c r="T20" s="50">
        <f t="shared" ref="T20" si="221">Q20*0.5</f>
        <v>25223.262580645158</v>
      </c>
      <c r="U20" s="168"/>
      <c r="V20" s="49">
        <v>181.6</v>
      </c>
      <c r="W20" s="47">
        <f t="shared" ref="W20" si="222">IF(ISBLANK(V20),"",X20/$A20)</f>
        <v>181.91220000000001</v>
      </c>
      <c r="X20" s="163">
        <f t="shared" ref="X20" si="223">V20+X19</f>
        <v>1819.1220000000001</v>
      </c>
      <c r="Y20" s="169"/>
      <c r="Z20" s="170"/>
      <c r="AA20" s="171"/>
      <c r="AB20" s="172"/>
      <c r="AC20" s="49">
        <v>301.33999999999997</v>
      </c>
      <c r="AD20" s="50">
        <f t="shared" ref="AD20" si="224">IF(ISBLANK(AC20),"",AE20/$A20)</f>
        <v>299.57300000000004</v>
      </c>
      <c r="AE20" s="163">
        <f t="shared" ref="AE20" si="225">AC20+AE19</f>
        <v>2995.7300000000005</v>
      </c>
      <c r="AF20" s="49">
        <v>161991</v>
      </c>
      <c r="AG20" s="50">
        <f t="shared" ref="AG20" si="226">IF(ISBLANK(AF20),"",AH20/$A20)</f>
        <v>157227.79999999999</v>
      </c>
      <c r="AH20" s="51">
        <f t="shared" ref="AH20" si="227">AF20+AH19</f>
        <v>1572278</v>
      </c>
      <c r="AI20" s="50">
        <f t="shared" ref="AI20" si="228">IF(AF20*0.1907=0,"",AF20*0.1907)</f>
        <v>30891.683700000001</v>
      </c>
      <c r="AJ20" s="50">
        <f t="shared" ref="AJ20" si="229">IFERROR(AG20*0.1907,"")</f>
        <v>29983.34146</v>
      </c>
      <c r="AK20" s="50">
        <f t="shared" ref="AK20" si="230">AH20*0.1907</f>
        <v>299833.41460000002</v>
      </c>
      <c r="AL20" s="17"/>
      <c r="AM20" s="49">
        <v>96.71</v>
      </c>
      <c r="AN20" s="47"/>
      <c r="AO20" s="163"/>
      <c r="AP20" s="49">
        <v>135387.03483870969</v>
      </c>
      <c r="AQ20" s="50">
        <f t="shared" ref="AQ20" si="231">IF(ISBLANK(AP20),"",AR20/$A20)</f>
        <v>147729.50535483871</v>
      </c>
      <c r="AR20" s="51">
        <f t="shared" ref="AR20" si="232">AP20+AR19</f>
        <v>1477295.053548387</v>
      </c>
      <c r="AS20" s="17"/>
      <c r="AT20" s="47">
        <f>borrador!G18/6.289</f>
        <v>714.89266974081738</v>
      </c>
      <c r="AU20" s="47">
        <f t="shared" ref="AU20" si="233">IF(ISBLANK(AT20),"",AV20/$A20)</f>
        <v>724.4010176498648</v>
      </c>
      <c r="AV20" s="51">
        <f t="shared" ref="AV20" si="234">AT20+AV19</f>
        <v>7244.0101764986484</v>
      </c>
      <c r="AW20" s="2"/>
      <c r="AX20" s="51">
        <f>borrador!H18/6.289</f>
        <v>387.98696136110675</v>
      </c>
      <c r="AY20" s="51">
        <f t="shared" ref="AY20" si="235">IF(ISBLANK(AX20),"",AZ20/$A20)</f>
        <v>389.33343933852757</v>
      </c>
      <c r="AZ20" s="51">
        <f t="shared" ref="AZ20" si="236">AX20+AZ19</f>
        <v>3893.3343933852757</v>
      </c>
      <c r="BA20" s="2"/>
      <c r="BB20" s="47">
        <f>borrador!E18/6.289</f>
        <v>11.574177134679601</v>
      </c>
      <c r="BC20" s="47">
        <f t="shared" ref="BC20" si="237">IF(ISBLANK(BB20),"",BD20/$A20)</f>
        <v>9.4633487040865027</v>
      </c>
      <c r="BD20" s="48">
        <f t="shared" ref="BD20" si="238">BB20+BD19</f>
        <v>94.63348704086502</v>
      </c>
      <c r="BE20" s="49">
        <f>borrador!F18*0.283*100</f>
        <v>239.19159999999997</v>
      </c>
      <c r="BF20" s="50">
        <f t="shared" ref="BF20" si="239">IF(ISBLANK(BE20),"",BG20/A20)</f>
        <v>239.91324999999998</v>
      </c>
      <c r="BG20" s="237">
        <f t="shared" ref="BG20" si="240">BE20+BG19</f>
        <v>2399.1324999999997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/>
      <c r="C21" s="47"/>
      <c r="D21" s="163"/>
      <c r="E21" s="49"/>
      <c r="F21" s="50"/>
      <c r="G21" s="163"/>
      <c r="H21" s="168"/>
      <c r="I21" s="49"/>
      <c r="J21" s="50"/>
      <c r="K21" s="163"/>
      <c r="L21" s="50"/>
      <c r="M21" s="50"/>
      <c r="N21" s="50"/>
      <c r="O21" s="49"/>
      <c r="P21" s="50"/>
      <c r="Q21" s="163"/>
      <c r="R21" s="50"/>
      <c r="S21" s="50"/>
      <c r="T21" s="50"/>
      <c r="U21" s="168"/>
      <c r="V21" s="49"/>
      <c r="W21" s="47"/>
      <c r="X21" s="163"/>
      <c r="Y21" s="169"/>
      <c r="Z21" s="170"/>
      <c r="AA21" s="171"/>
      <c r="AB21" s="172"/>
      <c r="AC21" s="49"/>
      <c r="AD21" s="50"/>
      <c r="AE21" s="163"/>
      <c r="AF21" s="49"/>
      <c r="AG21" s="50"/>
      <c r="AH21" s="51"/>
      <c r="AI21" s="50"/>
      <c r="AJ21" s="50"/>
      <c r="AK21" s="50"/>
      <c r="AL21" s="17"/>
      <c r="AM21" s="49"/>
      <c r="AN21" s="47"/>
      <c r="AO21" s="163"/>
      <c r="AP21" s="49"/>
      <c r="AQ21" s="50"/>
      <c r="AR21" s="51"/>
      <c r="AS21" s="17"/>
      <c r="AT21" s="47"/>
      <c r="AU21" s="47"/>
      <c r="AV21" s="51"/>
      <c r="AW21" s="2"/>
      <c r="AX21" s="51"/>
      <c r="AY21" s="51"/>
      <c r="AZ21" s="51"/>
      <c r="BA21" s="2"/>
      <c r="BB21" s="47"/>
      <c r="BC21" s="47"/>
      <c r="BD21" s="48"/>
      <c r="BE21" s="49"/>
      <c r="BF21" s="50"/>
      <c r="BG21" s="237"/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/>
      <c r="C22" s="47"/>
      <c r="D22" s="163"/>
      <c r="E22" s="49"/>
      <c r="F22" s="50"/>
      <c r="G22" s="163"/>
      <c r="H22" s="168"/>
      <c r="I22" s="49"/>
      <c r="J22" s="50"/>
      <c r="K22" s="163"/>
      <c r="L22" s="50"/>
      <c r="M22" s="50"/>
      <c r="N22" s="50"/>
      <c r="O22" s="49"/>
      <c r="P22" s="50"/>
      <c r="Q22" s="163"/>
      <c r="R22" s="50"/>
      <c r="S22" s="50"/>
      <c r="T22" s="50"/>
      <c r="U22" s="168"/>
      <c r="V22" s="49"/>
      <c r="W22" s="47"/>
      <c r="X22" s="163"/>
      <c r="Y22" s="169"/>
      <c r="Z22" s="170"/>
      <c r="AA22" s="171"/>
      <c r="AB22" s="172"/>
      <c r="AC22" s="49"/>
      <c r="AD22" s="50"/>
      <c r="AE22" s="163"/>
      <c r="AF22" s="49"/>
      <c r="AG22" s="50"/>
      <c r="AH22" s="51"/>
      <c r="AI22" s="50"/>
      <c r="AJ22" s="50"/>
      <c r="AK22" s="50"/>
      <c r="AL22" s="17"/>
      <c r="AM22" s="49"/>
      <c r="AN22" s="47"/>
      <c r="AO22" s="163"/>
      <c r="AP22" s="49"/>
      <c r="AQ22" s="50"/>
      <c r="AR22" s="51"/>
      <c r="AS22" s="17"/>
      <c r="AT22" s="47"/>
      <c r="AU22" s="47"/>
      <c r="AV22" s="51"/>
      <c r="AW22" s="2"/>
      <c r="AX22" s="51"/>
      <c r="AY22" s="51"/>
      <c r="AZ22" s="51"/>
      <c r="BA22" s="2"/>
      <c r="BB22" s="47"/>
      <c r="BC22" s="47"/>
      <c r="BD22" s="48"/>
      <c r="BE22" s="49"/>
      <c r="BF22" s="50"/>
      <c r="BG22" s="237"/>
      <c r="BJ22" s="8"/>
      <c r="CE22" s="226"/>
    </row>
    <row r="23" spans="1:92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11" t="s">
        <v>117</v>
      </c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3"/>
      <c r="BU23" s="59"/>
      <c r="BV23" s="339" t="s">
        <v>120</v>
      </c>
      <c r="BW23" s="340"/>
      <c r="BX23" s="340"/>
      <c r="BY23" s="340"/>
      <c r="BZ23" s="340"/>
      <c r="CA23" s="340"/>
      <c r="CB23" s="341"/>
    </row>
    <row r="24" spans="1:92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4"/>
      <c r="BK25" s="365"/>
      <c r="BL25" s="365"/>
      <c r="BM25" s="365"/>
      <c r="BN25" s="365"/>
      <c r="BO25" s="365"/>
      <c r="BP25" s="190"/>
      <c r="BQ25" s="305"/>
      <c r="BR25" s="306"/>
      <c r="BS25" s="307"/>
      <c r="BT25" s="69"/>
      <c r="BU25" s="15"/>
      <c r="BV25" s="330" t="s">
        <v>49</v>
      </c>
      <c r="BW25" s="331"/>
      <c r="BX25" s="331"/>
      <c r="BY25" s="331"/>
      <c r="BZ25" s="331"/>
      <c r="CA25" s="331"/>
      <c r="CB25" s="332"/>
    </row>
    <row r="26" spans="1:92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62" t="s">
        <v>50</v>
      </c>
      <c r="BK26" s="363"/>
      <c r="BL26" s="363"/>
      <c r="BM26" s="363"/>
      <c r="BN26" s="363"/>
      <c r="BO26" s="363"/>
      <c r="BP26" s="191"/>
      <c r="BQ26" s="295" t="s">
        <v>100</v>
      </c>
      <c r="BR26" s="296"/>
      <c r="BS26" s="297"/>
      <c r="BT26" s="70"/>
      <c r="BU26" s="15"/>
      <c r="BV26" s="333"/>
      <c r="BW26" s="334"/>
      <c r="BX26" s="334"/>
      <c r="BY26" s="334"/>
      <c r="BZ26" s="334"/>
      <c r="CA26" s="334"/>
      <c r="CB26" s="335"/>
    </row>
    <row r="27" spans="1:92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6"/>
      <c r="BW27" s="337"/>
      <c r="BX27" s="337"/>
      <c r="BY27" s="337"/>
      <c r="BZ27" s="337"/>
      <c r="CA27" s="337"/>
      <c r="CB27" s="338"/>
    </row>
    <row r="28" spans="1:92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241">BJ30-BK30</f>
        <v>-702.06992753983104</v>
      </c>
      <c r="BM30" s="253">
        <v>4737.68</v>
      </c>
      <c r="BN30" s="21">
        <v>4900.1360709150122</v>
      </c>
      <c r="BO30" s="82">
        <f t="shared" ref="BO30:BO41" si="242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243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244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245">BZ30-CA30</f>
        <v>958.01787220901315</v>
      </c>
    </row>
    <row r="31" spans="1:92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241"/>
        <v>-895.69668771490342</v>
      </c>
      <c r="BM31" s="254">
        <v>4276.2460000000001</v>
      </c>
      <c r="BN31" s="21">
        <v>4462.7581629957967</v>
      </c>
      <c r="BO31" s="82">
        <f t="shared" si="242"/>
        <v>-186.51216299579664</v>
      </c>
      <c r="BP31" s="197"/>
      <c r="BQ31" s="254">
        <v>787.85350000000005</v>
      </c>
      <c r="BR31" s="21">
        <v>1583.6143697070756</v>
      </c>
      <c r="BS31" s="220">
        <f t="shared" si="243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244"/>
        <v>-793.90235442160042</v>
      </c>
      <c r="BY31" s="207"/>
      <c r="BZ31" s="83">
        <v>7179.7383</v>
      </c>
      <c r="CA31" s="109">
        <v>12012.914276065794</v>
      </c>
      <c r="CB31" s="215">
        <f t="shared" si="245"/>
        <v>-4833.1759760657942</v>
      </c>
    </row>
    <row r="32" spans="1:92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241"/>
        <v>-773.64745324472278</v>
      </c>
      <c r="BM32" s="254">
        <v>3369.9969999999998</v>
      </c>
      <c r="BN32" s="21">
        <v>4980.4230613322788</v>
      </c>
      <c r="BO32" s="82">
        <f t="shared" si="242"/>
        <v>-1610.426061332279</v>
      </c>
      <c r="BP32" s="197"/>
      <c r="BQ32" s="254">
        <v>909.17</v>
      </c>
      <c r="BR32" s="21">
        <v>1693.1915254073704</v>
      </c>
      <c r="BS32" s="220">
        <f t="shared" si="243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244"/>
        <v>-802.61775792909475</v>
      </c>
      <c r="BY32" s="207"/>
      <c r="BZ32" s="83">
        <v>7868</v>
      </c>
      <c r="CA32" s="109">
        <v>12456.896493386255</v>
      </c>
      <c r="CB32" s="215">
        <f t="shared" si="245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241"/>
        <v>-994.82366536048903</v>
      </c>
      <c r="BM33" s="254">
        <v>4679.8609999999999</v>
      </c>
      <c r="BN33" s="21">
        <v>4992.321976957579</v>
      </c>
      <c r="BO33" s="82">
        <f t="shared" si="242"/>
        <v>-312.46097695757908</v>
      </c>
      <c r="BP33" s="197"/>
      <c r="BQ33" s="254">
        <v>834.04312419354801</v>
      </c>
      <c r="BR33" s="21">
        <v>1971.3672978400978</v>
      </c>
      <c r="BS33" s="220">
        <f t="shared" si="243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244"/>
        <v>-910.91331534656842</v>
      </c>
      <c r="BY33" s="207"/>
      <c r="BZ33" s="83">
        <v>7468.5398000000005</v>
      </c>
      <c r="CA33" s="107">
        <v>14101.986661586783</v>
      </c>
      <c r="CB33" s="215">
        <f t="shared" si="245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241"/>
        <v>-1437.1912953178817</v>
      </c>
      <c r="BM34" s="254">
        <v>4645.9750000000004</v>
      </c>
      <c r="BN34" s="21">
        <v>5444.6415661926649</v>
      </c>
      <c r="BO34" s="82">
        <f t="shared" si="242"/>
        <v>-798.6665661926645</v>
      </c>
      <c r="BP34" s="197"/>
      <c r="BQ34" s="254">
        <v>810.53499999999997</v>
      </c>
      <c r="BR34" s="21">
        <v>1965.1262146158649</v>
      </c>
      <c r="BS34" s="220">
        <f t="shared" si="243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244"/>
        <v>-925.82655047140929</v>
      </c>
      <c r="BY34" s="207"/>
      <c r="BZ34" s="83">
        <v>7626.2873494691385</v>
      </c>
      <c r="CA34" s="107">
        <v>14314.411886949427</v>
      </c>
      <c r="CB34" s="215">
        <f t="shared" si="245"/>
        <v>-6688.1245374802884</v>
      </c>
    </row>
    <row r="35" spans="1:92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241"/>
        <v>-1950.2264591195744</v>
      </c>
      <c r="BM35" s="270">
        <v>4361.0186999999996</v>
      </c>
      <c r="BN35" s="21">
        <v>5572.7632000577723</v>
      </c>
      <c r="BO35" s="82">
        <f t="shared" si="242"/>
        <v>-1211.7445000577727</v>
      </c>
      <c r="BP35" s="197"/>
      <c r="BQ35" s="254">
        <v>754.316175053763</v>
      </c>
      <c r="BR35" s="21">
        <v>1835.1057112562673</v>
      </c>
      <c r="BS35" s="220">
        <f t="shared" si="243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244"/>
        <v>-1028.3283624129731</v>
      </c>
      <c r="BY35" s="207"/>
      <c r="BZ35" s="83">
        <v>7234.2440999999981</v>
      </c>
      <c r="CA35" s="107">
        <v>16098.577615919468</v>
      </c>
      <c r="CB35" s="215">
        <f t="shared" si="245"/>
        <v>-8864.3335159194703</v>
      </c>
    </row>
    <row r="36" spans="1:92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241"/>
        <v>-2049.4878973264294</v>
      </c>
      <c r="BM36" s="254">
        <v>4556.8670000000002</v>
      </c>
      <c r="BN36" s="21">
        <v>5973.8421106670085</v>
      </c>
      <c r="BO36" s="82">
        <f t="shared" si="242"/>
        <v>-1416.9751106670083</v>
      </c>
      <c r="BP36" s="197"/>
      <c r="BQ36" s="254">
        <v>740.61</v>
      </c>
      <c r="BR36" s="21">
        <v>1830.3720490908759</v>
      </c>
      <c r="BS36" s="220">
        <f t="shared" si="243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244"/>
        <v>-1070.9963184567316</v>
      </c>
      <c r="BY36" s="207"/>
      <c r="BZ36" s="83">
        <v>5672.9896999999983</v>
      </c>
      <c r="CA36" s="107">
        <v>16382.86827351331</v>
      </c>
      <c r="CB36" s="215">
        <f t="shared" si="245"/>
        <v>-10709.878573513311</v>
      </c>
    </row>
    <row r="37" spans="1:92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241"/>
        <v>-11101.075707872222</v>
      </c>
      <c r="BM37" s="254"/>
      <c r="BN37" s="21">
        <v>6052.2746939036369</v>
      </c>
      <c r="BO37" s="82">
        <f t="shared" si="242"/>
        <v>-6052.2746939036369</v>
      </c>
      <c r="BP37" s="197"/>
      <c r="BQ37" s="254"/>
      <c r="BR37" s="21">
        <v>1767.2672236712367</v>
      </c>
      <c r="BS37" s="220">
        <f t="shared" si="243"/>
        <v>-1767.2672236712367</v>
      </c>
      <c r="BT37" s="5"/>
      <c r="BU37" s="15"/>
      <c r="BV37" s="214"/>
      <c r="BW37" s="107">
        <v>1284.1484877921591</v>
      </c>
      <c r="BX37" s="84">
        <f t="shared" si="244"/>
        <v>-1284.1484877921591</v>
      </c>
      <c r="BY37" s="207"/>
      <c r="BZ37" s="83"/>
      <c r="CA37" s="107">
        <v>16128.697029100895</v>
      </c>
      <c r="CB37" s="215">
        <f t="shared" si="245"/>
        <v>-16128.697029100895</v>
      </c>
    </row>
    <row r="38" spans="1:92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241"/>
        <v>-10779.263002463777</v>
      </c>
      <c r="BM38" s="254"/>
      <c r="BN38" s="21">
        <v>5872.3145003282016</v>
      </c>
      <c r="BO38" s="82">
        <f t="shared" si="242"/>
        <v>-5872.3145003282016</v>
      </c>
      <c r="BP38" s="197"/>
      <c r="BQ38" s="254"/>
      <c r="BR38" s="21">
        <v>1651.7637108019353</v>
      </c>
      <c r="BS38" s="220">
        <f t="shared" si="243"/>
        <v>-1651.7637108019353</v>
      </c>
      <c r="BT38" s="5"/>
      <c r="BU38" s="15"/>
      <c r="BV38" s="214"/>
      <c r="BW38" s="107">
        <v>1208.7646526683636</v>
      </c>
      <c r="BX38" s="84">
        <f t="shared" si="244"/>
        <v>-1208.7646526683636</v>
      </c>
      <c r="BY38" s="207"/>
      <c r="BZ38" s="83"/>
      <c r="CA38" s="107">
        <v>15277.645896647065</v>
      </c>
      <c r="CB38" s="215">
        <f t="shared" si="245"/>
        <v>-15277.645896647065</v>
      </c>
    </row>
    <row r="39" spans="1:92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241"/>
        <v>-11157.159529517237</v>
      </c>
      <c r="BM39" s="254"/>
      <c r="BN39" s="21">
        <v>6087.579337493291</v>
      </c>
      <c r="BO39" s="82">
        <f t="shared" si="242"/>
        <v>-6087.579337493291</v>
      </c>
      <c r="BP39" s="197"/>
      <c r="BQ39" s="254"/>
      <c r="BR39" s="21">
        <v>2795.5735691705136</v>
      </c>
      <c r="BS39" s="220">
        <f t="shared" si="243"/>
        <v>-2795.5735691705136</v>
      </c>
      <c r="BT39" s="5"/>
      <c r="BU39" s="15"/>
      <c r="BV39" s="214"/>
      <c r="BW39" s="107">
        <v>1215.1479933416113</v>
      </c>
      <c r="BX39" s="84">
        <f t="shared" si="244"/>
        <v>-1215.1479933416113</v>
      </c>
      <c r="BY39" s="207"/>
      <c r="BZ39" s="83"/>
      <c r="CA39" s="107">
        <v>15450.20609576125</v>
      </c>
      <c r="CB39" s="215">
        <f t="shared" si="245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241"/>
        <v>-10743.073388846915</v>
      </c>
      <c r="BM40" s="254"/>
      <c r="BN40" s="21">
        <v>5832.3583361673891</v>
      </c>
      <c r="BO40" s="82">
        <f t="shared" si="242"/>
        <v>-5832.3583361673891</v>
      </c>
      <c r="BP40" s="197"/>
      <c r="BQ40" s="254"/>
      <c r="BR40" s="21">
        <v>2603.1652017662027</v>
      </c>
      <c r="BS40" s="220">
        <f t="shared" si="243"/>
        <v>-2603.1652017662027</v>
      </c>
      <c r="BT40" s="5"/>
      <c r="BU40" s="15"/>
      <c r="BV40" s="214"/>
      <c r="BW40" s="107">
        <v>1153.3893710620828</v>
      </c>
      <c r="BX40" s="84">
        <f t="shared" si="244"/>
        <v>-1153.3893710620828</v>
      </c>
      <c r="BY40" s="207"/>
      <c r="BZ40" s="83"/>
      <c r="CA40" s="107">
        <v>14780.364315283223</v>
      </c>
      <c r="CB40" s="215">
        <f t="shared" si="245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241"/>
        <v>-11004.303480979688</v>
      </c>
      <c r="BM41" s="254"/>
      <c r="BN41" s="21">
        <v>5961.3589319686052</v>
      </c>
      <c r="BO41" s="82">
        <f t="shared" si="242"/>
        <v>-5961.3589319686052</v>
      </c>
      <c r="BP41" s="197"/>
      <c r="BQ41" s="254"/>
      <c r="BR41" s="21">
        <v>2589.4017939279993</v>
      </c>
      <c r="BS41" s="220">
        <f t="shared" si="243"/>
        <v>-2589.4017939279993</v>
      </c>
      <c r="BT41" s="5"/>
      <c r="BU41" s="15"/>
      <c r="BV41" s="214"/>
      <c r="BW41" s="107">
        <v>1164.8762045276405</v>
      </c>
      <c r="BX41" s="84">
        <f t="shared" si="244"/>
        <v>-1164.8762045276405</v>
      </c>
      <c r="BY41" s="207"/>
      <c r="BZ41" s="83"/>
      <c r="CA41" s="107">
        <v>15031.252261225651</v>
      </c>
      <c r="CB41" s="215">
        <f t="shared" si="245"/>
        <v>-15031.252261225651</v>
      </c>
    </row>
    <row r="42" spans="1:92" ht="15" customHeight="1" thickBot="1" x14ac:dyDescent="0.3">
      <c r="A42" s="23"/>
      <c r="B42" s="400"/>
      <c r="C42" s="371"/>
      <c r="D42" s="371"/>
      <c r="E42" s="371"/>
      <c r="F42" s="371"/>
      <c r="G42" s="371"/>
      <c r="H42" s="23"/>
      <c r="I42" s="369"/>
      <c r="J42" s="370"/>
      <c r="K42" s="370"/>
      <c r="L42" s="370"/>
      <c r="M42" s="370"/>
      <c r="N42" s="370"/>
      <c r="O42" s="369"/>
      <c r="P42" s="370"/>
      <c r="Q42" s="370"/>
      <c r="R42" s="370"/>
      <c r="S42" s="370"/>
      <c r="T42" s="370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1"/>
      <c r="AO42" s="371"/>
      <c r="AP42" s="371"/>
      <c r="AQ42" s="371"/>
      <c r="AR42" s="371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1"/>
      <c r="BD42" s="371"/>
      <c r="BE42" s="371"/>
      <c r="BF42" s="371"/>
      <c r="BG42" s="371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371"/>
      <c r="C43" s="371"/>
      <c r="D43" s="371"/>
      <c r="E43" s="371"/>
      <c r="F43" s="371"/>
      <c r="G43" s="371"/>
      <c r="H43" s="23"/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1"/>
      <c r="AN43" s="371"/>
      <c r="AO43" s="371"/>
      <c r="AP43" s="371"/>
      <c r="AQ43" s="371"/>
      <c r="AR43" s="371"/>
      <c r="AS43" s="23"/>
      <c r="AT43" s="406"/>
      <c r="AU43" s="406"/>
      <c r="AV43" s="406"/>
      <c r="AW43" s="23"/>
      <c r="AX43" s="406"/>
      <c r="AY43" s="406"/>
      <c r="AZ43" s="406"/>
      <c r="BA43" s="23"/>
      <c r="BB43" s="371"/>
      <c r="BC43" s="371"/>
      <c r="BD43" s="371"/>
      <c r="BE43" s="371"/>
      <c r="BF43" s="371"/>
      <c r="BG43" s="371"/>
      <c r="BH43" s="14"/>
      <c r="BJ43" s="20"/>
      <c r="BK43" s="90"/>
    </row>
    <row r="44" spans="1:92" ht="13.5" customHeight="1" x14ac:dyDescent="0.25">
      <c r="A44" s="23"/>
      <c r="B44" s="371"/>
      <c r="C44" s="371"/>
      <c r="D44" s="371"/>
      <c r="E44" s="371"/>
      <c r="F44" s="371"/>
      <c r="G44" s="371"/>
      <c r="H44" s="23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1"/>
      <c r="AN44" s="371"/>
      <c r="AO44" s="371"/>
      <c r="AP44" s="371"/>
      <c r="AQ44" s="371"/>
      <c r="AR44" s="371"/>
      <c r="AS44" s="23"/>
      <c r="AT44" s="406"/>
      <c r="AU44" s="406"/>
      <c r="AV44" s="406"/>
      <c r="AW44" s="23"/>
      <c r="AX44" s="406"/>
      <c r="AY44" s="406"/>
      <c r="AZ44" s="406"/>
      <c r="BA44" s="23"/>
      <c r="BB44" s="371"/>
      <c r="BC44" s="371"/>
      <c r="BD44" s="371"/>
      <c r="BE44" s="371"/>
      <c r="BF44" s="371"/>
      <c r="BG44" s="371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11" t="s">
        <v>118</v>
      </c>
      <c r="BJ47" s="312"/>
      <c r="BK47" s="312"/>
      <c r="BL47" s="312"/>
      <c r="BM47" s="312"/>
      <c r="BN47" s="312"/>
      <c r="BO47" s="312"/>
      <c r="BP47" s="312"/>
      <c r="BQ47" s="312"/>
      <c r="BR47" s="312"/>
      <c r="BS47" s="312"/>
      <c r="BT47" s="313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0"/>
      <c r="BR49" s="360"/>
      <c r="BS49" s="360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1"/>
      <c r="BR50" s="361"/>
      <c r="BS50" s="361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246">BJ54-BK54</f>
        <v>-709.00054269733346</v>
      </c>
      <c r="BM54" s="253">
        <v>3323.3180000000002</v>
      </c>
      <c r="BN54" s="21">
        <v>3352.8927140551687</v>
      </c>
      <c r="BO54" s="220">
        <f t="shared" ref="BO54:BO65" si="247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246"/>
        <v>-697.95352329832804</v>
      </c>
      <c r="BM55" s="253">
        <v>2996.2914576344101</v>
      </c>
      <c r="BN55" s="21">
        <v>3103.0593240260428</v>
      </c>
      <c r="BO55" s="220">
        <f t="shared" si="247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246"/>
        <v>-750.13806617421142</v>
      </c>
      <c r="BM56" s="253">
        <v>3369.9969999999998</v>
      </c>
      <c r="BN56" s="21">
        <v>3503.9933612680038</v>
      </c>
      <c r="BO56" s="220">
        <f t="shared" si="247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246"/>
        <v>-804.14868121166728</v>
      </c>
      <c r="BM57" s="254">
        <v>3411.3465376344102</v>
      </c>
      <c r="BN57" s="21">
        <v>3307.1620041619899</v>
      </c>
      <c r="BO57" s="220">
        <f t="shared" si="247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246"/>
        <v>-461.44507263164815</v>
      </c>
      <c r="BM58" s="254">
        <v>4970.3708010752698</v>
      </c>
      <c r="BN58" s="21">
        <v>3325.1405241232474</v>
      </c>
      <c r="BO58" s="220">
        <f t="shared" si="247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246"/>
        <v>-642.36619518203088</v>
      </c>
      <c r="BM59" s="270">
        <v>4421.1381332258097</v>
      </c>
      <c r="BN59" s="21">
        <v>3129.7852570267542</v>
      </c>
      <c r="BO59" s="220">
        <f t="shared" si="247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246"/>
        <v>-497.6951433553636</v>
      </c>
      <c r="BM60" s="254">
        <v>4697.0290000000005</v>
      </c>
      <c r="BN60" s="21">
        <v>3147.5039614155517</v>
      </c>
      <c r="BO60" s="220">
        <f t="shared" si="247"/>
        <v>1549.5250385844488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246"/>
        <v>-4230.6362001414072</v>
      </c>
      <c r="BM61" s="254"/>
      <c r="BN61" s="21">
        <v>3062.6357872950184</v>
      </c>
      <c r="BO61" s="220">
        <f t="shared" si="247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246"/>
        <v>-4885.6218678638943</v>
      </c>
      <c r="BM62" s="254"/>
      <c r="BN62" s="21">
        <v>3157.1791464073208</v>
      </c>
      <c r="BO62" s="220">
        <f t="shared" si="247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246"/>
        <v>-6364.0145735796496</v>
      </c>
      <c r="BM63" s="254"/>
      <c r="BN63" s="21">
        <v>3635.166438605439</v>
      </c>
      <c r="BO63" s="220">
        <f t="shared" si="247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246"/>
        <v>-6442.0657546335988</v>
      </c>
      <c r="BM64" s="254"/>
      <c r="BN64" s="21">
        <v>3592.3211179648733</v>
      </c>
      <c r="BO64" s="220">
        <f t="shared" si="247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246"/>
        <v>-6359.5018162868801</v>
      </c>
      <c r="BM65" s="254"/>
      <c r="BN65" s="21">
        <v>3604.9264366143657</v>
      </c>
      <c r="BO65" s="220">
        <f t="shared" si="247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AT6:AV6"/>
    <mergeCell ref="I42:N45"/>
    <mergeCell ref="I4:T4"/>
    <mergeCell ref="I5:T5"/>
    <mergeCell ref="I6:T6"/>
    <mergeCell ref="I7:T7"/>
    <mergeCell ref="O8:T8"/>
    <mergeCell ref="O42:T45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Agosto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Agosto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606.01</v>
      </c>
      <c r="C3" s="126" t="s">
        <v>65</v>
      </c>
      <c r="D3" s="126">
        <f>Prodiarias!V11</f>
        <v>186.62200000000001</v>
      </c>
      <c r="E3" s="126">
        <f>Prodiarias!AC11</f>
        <v>301.14999999999998</v>
      </c>
      <c r="F3" s="126">
        <f>Prodiarias!AM11</f>
        <v>111.68</v>
      </c>
      <c r="G3" s="126">
        <f>Prodiarias!AT11</f>
        <v>737.74526951820644</v>
      </c>
      <c r="H3" s="126">
        <f>Prodiarias!AX11</f>
        <v>390.41342025759263</v>
      </c>
      <c r="I3" s="126">
        <f>Prodiarias!BB11</f>
        <v>8.9362378756559089</v>
      </c>
      <c r="J3" s="126">
        <f>SUM(B3:I3)</f>
        <v>2342.5569276514552</v>
      </c>
      <c r="K3" s="242">
        <f>J3*6.28</f>
        <v>14711.25750565114</v>
      </c>
      <c r="N3" s="125">
        <v>1</v>
      </c>
      <c r="O3" s="126">
        <f>B3*0.8</f>
        <v>484.80799999999999</v>
      </c>
      <c r="P3" s="126" t="s">
        <v>65</v>
      </c>
      <c r="Q3" s="126">
        <f t="shared" ref="Q3:Q33" si="0">D3</f>
        <v>186.62200000000001</v>
      </c>
      <c r="R3" s="126">
        <f t="shared" ref="R3:R33" si="1">E3*0.8</f>
        <v>240.92</v>
      </c>
      <c r="S3" s="126">
        <f t="shared" ref="S3:S33" si="2">F3*0.8</f>
        <v>89.344000000000008</v>
      </c>
      <c r="T3" s="126">
        <f t="shared" ref="T3:T33" si="3">G3</f>
        <v>737.74526951820644</v>
      </c>
      <c r="U3" s="126">
        <f t="shared" ref="U3:U33" si="4">H3</f>
        <v>390.41342025759263</v>
      </c>
      <c r="V3" s="127">
        <f t="shared" ref="V3:V33" si="5">I3*0.35</f>
        <v>3.127683256479568</v>
      </c>
      <c r="W3" s="128">
        <f t="shared" ref="W3:W33" si="6">SUM(O3:V3)</f>
        <v>2132.9803730322787</v>
      </c>
      <c r="X3" s="138">
        <f>W3*6.28</f>
        <v>13395.116742642711</v>
      </c>
    </row>
    <row r="4" spans="1:24" ht="14.15" customHeight="1" x14ac:dyDescent="0.2">
      <c r="A4" s="135">
        <v>2</v>
      </c>
      <c r="B4" s="126">
        <f>Prodiarias!B12</f>
        <v>630.15</v>
      </c>
      <c r="C4" s="126" t="s">
        <v>65</v>
      </c>
      <c r="D4" s="126">
        <f>Prodiarias!V12</f>
        <v>183.1</v>
      </c>
      <c r="E4" s="126">
        <f>Prodiarias!AC12</f>
        <v>296.07</v>
      </c>
      <c r="F4" s="126">
        <f>Prodiarias!AM12</f>
        <v>105.13</v>
      </c>
      <c r="G4" s="126">
        <f>Prodiarias!AT12</f>
        <v>739.57226904118306</v>
      </c>
      <c r="H4" s="126">
        <f>Prodiarias!AX12</f>
        <v>390.55811734775</v>
      </c>
      <c r="I4" s="126">
        <f>Prodiarias!BB12</f>
        <v>9.4164414056288752</v>
      </c>
      <c r="J4" s="126">
        <f t="shared" ref="J4" si="7">SUM(B4:I4)</f>
        <v>2353.9968277945618</v>
      </c>
      <c r="K4" s="242">
        <f t="shared" ref="K4" si="8">J4*6.28</f>
        <v>14783.100078549849</v>
      </c>
      <c r="N4" s="125">
        <v>2</v>
      </c>
      <c r="O4" s="126">
        <f t="shared" ref="O4:O32" si="9">B4*0.8</f>
        <v>504.12</v>
      </c>
      <c r="P4" s="126" t="s">
        <v>65</v>
      </c>
      <c r="Q4" s="126">
        <f t="shared" si="0"/>
        <v>183.1</v>
      </c>
      <c r="R4" s="126">
        <f t="shared" si="1"/>
        <v>236.85599999999999</v>
      </c>
      <c r="S4" s="126">
        <f t="shared" si="2"/>
        <v>84.103999999999999</v>
      </c>
      <c r="T4" s="126">
        <f t="shared" si="3"/>
        <v>739.57226904118306</v>
      </c>
      <c r="U4" s="126">
        <f t="shared" si="4"/>
        <v>390.55811734775</v>
      </c>
      <c r="V4" s="127">
        <f t="shared" si="5"/>
        <v>3.2957544919701061</v>
      </c>
      <c r="W4" s="128">
        <f t="shared" si="6"/>
        <v>2141.6061408809032</v>
      </c>
      <c r="X4" s="138">
        <f t="shared" ref="X4:X32" si="10">W4*6.28</f>
        <v>13449.286564732072</v>
      </c>
    </row>
    <row r="5" spans="1:24" ht="14.15" customHeight="1" x14ac:dyDescent="0.2">
      <c r="A5" s="135">
        <v>3</v>
      </c>
      <c r="B5" s="126">
        <f>Prodiarias!B13</f>
        <v>616.83000000000004</v>
      </c>
      <c r="C5" s="126" t="s">
        <v>65</v>
      </c>
      <c r="D5" s="126">
        <f>Prodiarias!V13</f>
        <v>183.5</v>
      </c>
      <c r="E5" s="126">
        <f>Prodiarias!AC13</f>
        <v>287.35000000000002</v>
      </c>
      <c r="F5" s="126">
        <f>Prodiarias!AM13</f>
        <v>120.35</v>
      </c>
      <c r="G5" s="126">
        <f>Prodiarias!AT13</f>
        <v>729.90459532517093</v>
      </c>
      <c r="H5" s="126">
        <f>Prodiarias!AX13</f>
        <v>390.22420098584831</v>
      </c>
      <c r="I5" s="126">
        <f>Prodiarias!BB13</f>
        <v>9.55636826204484</v>
      </c>
      <c r="J5" s="126">
        <f t="shared" ref="J5:J33" si="11">SUM(B5:I5)</f>
        <v>2337.7151645730642</v>
      </c>
      <c r="K5" s="242">
        <f t="shared" ref="K5:K33" si="12">J5*6.28</f>
        <v>14680.851233518844</v>
      </c>
      <c r="N5" s="125">
        <v>3</v>
      </c>
      <c r="O5" s="126">
        <f t="shared" si="9"/>
        <v>493.46400000000006</v>
      </c>
      <c r="P5" s="126" t="s">
        <v>65</v>
      </c>
      <c r="Q5" s="126">
        <f t="shared" si="0"/>
        <v>183.5</v>
      </c>
      <c r="R5" s="126">
        <f t="shared" si="1"/>
        <v>229.88000000000002</v>
      </c>
      <c r="S5" s="126">
        <f t="shared" si="2"/>
        <v>96.28</v>
      </c>
      <c r="T5" s="126">
        <f t="shared" si="3"/>
        <v>729.90459532517093</v>
      </c>
      <c r="U5" s="126">
        <f t="shared" si="4"/>
        <v>390.22420098584831</v>
      </c>
      <c r="V5" s="127">
        <f t="shared" si="5"/>
        <v>3.3447288917156937</v>
      </c>
      <c r="W5" s="128">
        <f t="shared" si="6"/>
        <v>2126.5975252027347</v>
      </c>
      <c r="X5" s="138">
        <f t="shared" si="10"/>
        <v>13355.032458273174</v>
      </c>
    </row>
    <row r="6" spans="1:24" ht="14.15" customHeight="1" x14ac:dyDescent="0.2">
      <c r="A6" s="135">
        <v>4</v>
      </c>
      <c r="B6" s="126">
        <f>Prodiarias!B14</f>
        <v>582.41999999999996</v>
      </c>
      <c r="C6" s="126" t="s">
        <v>65</v>
      </c>
      <c r="D6" s="126">
        <f>Prodiarias!V14</f>
        <v>180.2</v>
      </c>
      <c r="E6" s="126">
        <f>Prodiarias!AC14</f>
        <v>299.60000000000002</v>
      </c>
      <c r="F6" s="126">
        <f>Prodiarias!AM14</f>
        <v>105.91</v>
      </c>
      <c r="G6" s="126">
        <f>Prodiarias!AT14</f>
        <v>719.30036571792027</v>
      </c>
      <c r="H6" s="126">
        <f>Prodiarias!AX14</f>
        <v>390.06519319446653</v>
      </c>
      <c r="I6" s="126">
        <f>Prodiarias!BB14</f>
        <v>9.8060104945142328</v>
      </c>
      <c r="J6" s="126">
        <f t="shared" si="11"/>
        <v>2287.3015694069013</v>
      </c>
      <c r="K6" s="242">
        <f t="shared" si="12"/>
        <v>14364.25385587534</v>
      </c>
      <c r="N6" s="125">
        <v>4</v>
      </c>
      <c r="O6" s="126">
        <f t="shared" si="9"/>
        <v>465.93599999999998</v>
      </c>
      <c r="P6" s="126" t="s">
        <v>65</v>
      </c>
      <c r="Q6" s="126">
        <f t="shared" si="0"/>
        <v>180.2</v>
      </c>
      <c r="R6" s="126">
        <f t="shared" si="1"/>
        <v>239.68000000000004</v>
      </c>
      <c r="S6" s="126">
        <f t="shared" si="2"/>
        <v>84.728000000000009</v>
      </c>
      <c r="T6" s="126">
        <f t="shared" si="3"/>
        <v>719.30036571792027</v>
      </c>
      <c r="U6" s="126">
        <f t="shared" si="4"/>
        <v>390.06519319446653</v>
      </c>
      <c r="V6" s="127">
        <f t="shared" si="5"/>
        <v>3.4321036730799812</v>
      </c>
      <c r="W6" s="128">
        <f t="shared" si="6"/>
        <v>2083.341662585467</v>
      </c>
      <c r="X6" s="138">
        <f t="shared" si="10"/>
        <v>13083.385641036733</v>
      </c>
    </row>
    <row r="7" spans="1:24" ht="14.15" customHeight="1" x14ac:dyDescent="0.2">
      <c r="A7" s="135">
        <v>5</v>
      </c>
      <c r="B7" s="126">
        <f>Prodiarias!B15</f>
        <v>592.62</v>
      </c>
      <c r="C7" s="126" t="s">
        <v>65</v>
      </c>
      <c r="D7" s="126">
        <f>Prodiarias!V15</f>
        <v>180</v>
      </c>
      <c r="E7" s="126">
        <f>Prodiarias!AC15</f>
        <v>303.13</v>
      </c>
      <c r="F7" s="126">
        <f>Prodiarias!AM15</f>
        <v>108.38</v>
      </c>
      <c r="G7" s="126">
        <f>Prodiarias!AT15</f>
        <v>720.0985848306567</v>
      </c>
      <c r="H7" s="126">
        <f>Prodiarias!AX15</f>
        <v>389.94911750675783</v>
      </c>
      <c r="I7" s="126">
        <f>Prodiarias!BB15</f>
        <v>9.3114962633169025</v>
      </c>
      <c r="J7" s="126">
        <f t="shared" si="11"/>
        <v>2303.4891986007315</v>
      </c>
      <c r="K7" s="242">
        <f t="shared" si="12"/>
        <v>14465.912167212595</v>
      </c>
      <c r="N7" s="125">
        <v>5</v>
      </c>
      <c r="O7" s="126">
        <f t="shared" si="9"/>
        <v>474.096</v>
      </c>
      <c r="P7" s="126" t="s">
        <v>65</v>
      </c>
      <c r="Q7" s="126">
        <f t="shared" si="0"/>
        <v>180</v>
      </c>
      <c r="R7" s="126">
        <f t="shared" si="1"/>
        <v>242.50400000000002</v>
      </c>
      <c r="S7" s="126">
        <f t="shared" si="2"/>
        <v>86.704000000000008</v>
      </c>
      <c r="T7" s="126">
        <f t="shared" si="3"/>
        <v>720.0985848306567</v>
      </c>
      <c r="U7" s="126">
        <f t="shared" si="4"/>
        <v>389.94911750675783</v>
      </c>
      <c r="V7" s="127">
        <f t="shared" si="5"/>
        <v>3.2590236921609157</v>
      </c>
      <c r="W7" s="128">
        <f t="shared" si="6"/>
        <v>2096.6107260295757</v>
      </c>
      <c r="X7" s="138">
        <f t="shared" si="10"/>
        <v>13166.715359465736</v>
      </c>
    </row>
    <row r="8" spans="1:24" ht="14.15" customHeight="1" x14ac:dyDescent="0.2">
      <c r="A8" s="135">
        <v>6</v>
      </c>
      <c r="B8" s="126">
        <f>Prodiarias!B16</f>
        <v>614.98</v>
      </c>
      <c r="C8" s="126" t="s">
        <v>65</v>
      </c>
      <c r="D8" s="126">
        <f>Prodiarias!V16</f>
        <v>182.5</v>
      </c>
      <c r="E8" s="126">
        <f>Prodiarias!AC16</f>
        <v>298.95</v>
      </c>
      <c r="F8" s="126">
        <f>Prodiarias!AM16</f>
        <v>111.53</v>
      </c>
      <c r="G8" s="126">
        <f>Prodiarias!AT16</f>
        <v>723.64286850055657</v>
      </c>
      <c r="H8" s="126">
        <f>Prodiarias!AX16</f>
        <v>388.02353315312456</v>
      </c>
      <c r="I8" s="126">
        <f>Prodiarias!BB16</f>
        <v>9.038002862140246</v>
      </c>
      <c r="J8" s="126">
        <f t="shared" si="11"/>
        <v>2328.6644045158214</v>
      </c>
      <c r="K8" s="242">
        <f t="shared" si="12"/>
        <v>14624.012460359359</v>
      </c>
      <c r="N8" s="125">
        <v>6</v>
      </c>
      <c r="O8" s="126">
        <f t="shared" si="9"/>
        <v>491.98400000000004</v>
      </c>
      <c r="P8" s="126" t="s">
        <v>65</v>
      </c>
      <c r="Q8" s="126">
        <f t="shared" si="0"/>
        <v>182.5</v>
      </c>
      <c r="R8" s="126">
        <f t="shared" si="1"/>
        <v>239.16</v>
      </c>
      <c r="S8" s="126">
        <f t="shared" si="2"/>
        <v>89.224000000000004</v>
      </c>
      <c r="T8" s="126">
        <f t="shared" si="3"/>
        <v>723.64286850055657</v>
      </c>
      <c r="U8" s="126">
        <f t="shared" si="4"/>
        <v>388.02353315312456</v>
      </c>
      <c r="V8" s="127">
        <f t="shared" si="5"/>
        <v>3.1633010017490859</v>
      </c>
      <c r="W8" s="128">
        <f t="shared" si="6"/>
        <v>2117.69770265543</v>
      </c>
      <c r="X8" s="138">
        <f t="shared" si="10"/>
        <v>13299.141572676101</v>
      </c>
    </row>
    <row r="9" spans="1:24" ht="14.15" customHeight="1" x14ac:dyDescent="0.2">
      <c r="A9" s="135">
        <v>7</v>
      </c>
      <c r="B9" s="126">
        <f>Prodiarias!B17</f>
        <v>622.88</v>
      </c>
      <c r="C9" s="126" t="s">
        <v>65</v>
      </c>
      <c r="D9" s="126">
        <f>Prodiarias!V17</f>
        <v>180.9</v>
      </c>
      <c r="E9" s="126">
        <f>Prodiarias!AC17</f>
        <v>303.04000000000002</v>
      </c>
      <c r="F9" s="126">
        <f>Prodiarias!AM17</f>
        <v>117.78</v>
      </c>
      <c r="G9" s="126">
        <f>Prodiarias!AT17</f>
        <v>723.70329146128165</v>
      </c>
      <c r="H9" s="126">
        <f>Prodiarias!AX17</f>
        <v>389.14294800445225</v>
      </c>
      <c r="I9" s="126">
        <f>Prodiarias!BB17</f>
        <v>9.3353474320241698</v>
      </c>
      <c r="J9" s="126">
        <f t="shared" si="11"/>
        <v>2346.7815868977582</v>
      </c>
      <c r="K9" s="242">
        <f t="shared" si="12"/>
        <v>14737.788365717923</v>
      </c>
      <c r="N9" s="125">
        <v>7</v>
      </c>
      <c r="O9" s="126">
        <f t="shared" si="9"/>
        <v>498.30400000000003</v>
      </c>
      <c r="P9" s="126" t="s">
        <v>65</v>
      </c>
      <c r="Q9" s="126">
        <f t="shared" si="0"/>
        <v>180.9</v>
      </c>
      <c r="R9" s="126">
        <f t="shared" si="1"/>
        <v>242.43200000000002</v>
      </c>
      <c r="S9" s="126">
        <f t="shared" si="2"/>
        <v>94.224000000000004</v>
      </c>
      <c r="T9" s="126">
        <f t="shared" si="3"/>
        <v>723.70329146128165</v>
      </c>
      <c r="U9" s="126">
        <f t="shared" si="4"/>
        <v>389.14294800445225</v>
      </c>
      <c r="V9" s="127">
        <f t="shared" si="5"/>
        <v>3.2673716012084593</v>
      </c>
      <c r="W9" s="128">
        <f t="shared" si="6"/>
        <v>2131.9736110669428</v>
      </c>
      <c r="X9" s="138">
        <f t="shared" si="10"/>
        <v>13388.794277500401</v>
      </c>
    </row>
    <row r="10" spans="1:24" ht="14.15" customHeight="1" x14ac:dyDescent="0.2">
      <c r="A10" s="135">
        <v>8</v>
      </c>
      <c r="B10" s="126">
        <f>Prodiarias!B18</f>
        <v>629.69000000000005</v>
      </c>
      <c r="C10" s="126" t="s">
        <v>65</v>
      </c>
      <c r="D10" s="126">
        <f>Prodiarias!V18</f>
        <v>180.9</v>
      </c>
      <c r="E10" s="126">
        <f>Prodiarias!AC18</f>
        <v>299.41000000000003</v>
      </c>
      <c r="F10" s="126">
        <f>Prodiarias!AM18</f>
        <v>122.66</v>
      </c>
      <c r="G10" s="126">
        <f>Prodiarias!AT18</f>
        <v>719.11750675783117</v>
      </c>
      <c r="H10" s="126">
        <f>Prodiarias!AX18</f>
        <v>388.80744156463669</v>
      </c>
      <c r="I10" s="126">
        <f>Prodiarias!BB18</f>
        <v>8.5832405787883612</v>
      </c>
      <c r="J10" s="126">
        <f t="shared" si="11"/>
        <v>2349.1681889012561</v>
      </c>
      <c r="K10" s="242">
        <f t="shared" si="12"/>
        <v>14752.776226299889</v>
      </c>
      <c r="N10" s="125">
        <v>8</v>
      </c>
      <c r="O10" s="126">
        <f t="shared" si="9"/>
        <v>503.75200000000007</v>
      </c>
      <c r="P10" s="126" t="s">
        <v>65</v>
      </c>
      <c r="Q10" s="126">
        <f t="shared" si="0"/>
        <v>180.9</v>
      </c>
      <c r="R10" s="126">
        <f t="shared" si="1"/>
        <v>239.52800000000002</v>
      </c>
      <c r="S10" s="126">
        <f t="shared" si="2"/>
        <v>98.128</v>
      </c>
      <c r="T10" s="126">
        <f t="shared" si="3"/>
        <v>719.11750675783117</v>
      </c>
      <c r="U10" s="126">
        <f t="shared" si="4"/>
        <v>388.80744156463669</v>
      </c>
      <c r="V10" s="127">
        <f t="shared" si="5"/>
        <v>3.0041342025759263</v>
      </c>
      <c r="W10" s="128">
        <f t="shared" si="6"/>
        <v>2133.2370825250441</v>
      </c>
      <c r="X10" s="138">
        <f t="shared" si="10"/>
        <v>13396.728878257278</v>
      </c>
    </row>
    <row r="11" spans="1:24" ht="14.15" customHeight="1" x14ac:dyDescent="0.2">
      <c r="A11" s="135">
        <v>9</v>
      </c>
      <c r="B11" s="126">
        <f>Prodiarias!B19</f>
        <v>626.27</v>
      </c>
      <c r="C11" s="126" t="s">
        <v>65</v>
      </c>
      <c r="D11" s="126">
        <f>Prodiarias!V19</f>
        <v>179.8</v>
      </c>
      <c r="E11" s="126">
        <f>Prodiarias!AC19</f>
        <v>305.69</v>
      </c>
      <c r="F11" s="126">
        <f>Prodiarias!AM19</f>
        <v>97.59</v>
      </c>
      <c r="G11" s="126">
        <f>Prodiarias!AT19</f>
        <v>716.0327556050247</v>
      </c>
      <c r="H11" s="126">
        <f>Prodiarias!AX19</f>
        <v>388.16346000954047</v>
      </c>
      <c r="I11" s="126">
        <f>Prodiarias!BB19</f>
        <v>9.0761647320718719</v>
      </c>
      <c r="J11" s="126">
        <f t="shared" si="11"/>
        <v>2322.6223803466369</v>
      </c>
      <c r="K11" s="242">
        <f t="shared" si="12"/>
        <v>14586.068548576881</v>
      </c>
      <c r="N11" s="125">
        <v>9</v>
      </c>
      <c r="O11" s="126">
        <f t="shared" si="9"/>
        <v>501.01600000000002</v>
      </c>
      <c r="P11" s="126" t="s">
        <v>65</v>
      </c>
      <c r="Q11" s="126">
        <f t="shared" si="0"/>
        <v>179.8</v>
      </c>
      <c r="R11" s="126">
        <f t="shared" si="1"/>
        <v>244.55200000000002</v>
      </c>
      <c r="S11" s="126">
        <f t="shared" si="2"/>
        <v>78.072000000000003</v>
      </c>
      <c r="T11" s="126">
        <f t="shared" si="3"/>
        <v>716.0327556050247</v>
      </c>
      <c r="U11" s="126">
        <f t="shared" si="4"/>
        <v>388.16346000954047</v>
      </c>
      <c r="V11" s="127">
        <f t="shared" si="5"/>
        <v>3.1766576562251552</v>
      </c>
      <c r="W11" s="128">
        <f t="shared" si="6"/>
        <v>2110.8128732707901</v>
      </c>
      <c r="X11" s="138">
        <f t="shared" si="10"/>
        <v>13255.904844140563</v>
      </c>
    </row>
    <row r="12" spans="1:24" ht="14.15" customHeight="1" x14ac:dyDescent="0.2">
      <c r="A12" s="135">
        <v>10</v>
      </c>
      <c r="B12" s="126">
        <f>Prodiarias!B20</f>
        <v>604.9</v>
      </c>
      <c r="C12" s="126" t="s">
        <v>65</v>
      </c>
      <c r="D12" s="126">
        <f>Prodiarias!V20</f>
        <v>181.6</v>
      </c>
      <c r="E12" s="126">
        <f>Prodiarias!AC20</f>
        <v>301.33999999999997</v>
      </c>
      <c r="F12" s="126">
        <f>Prodiarias!AM20</f>
        <v>96.71</v>
      </c>
      <c r="G12" s="126">
        <f>Prodiarias!AT20</f>
        <v>714.89266974081738</v>
      </c>
      <c r="H12" s="126">
        <f>Prodiarias!AX20</f>
        <v>387.98696136110675</v>
      </c>
      <c r="I12" s="126">
        <f>Prodiarias!BB20</f>
        <v>11.574177134679601</v>
      </c>
      <c r="J12" s="126">
        <f t="shared" si="11"/>
        <v>2299.0038082366041</v>
      </c>
      <c r="K12" s="242">
        <f t="shared" si="12"/>
        <v>14437.743915725874</v>
      </c>
      <c r="N12" s="125">
        <v>10</v>
      </c>
      <c r="O12" s="126">
        <f t="shared" si="9"/>
        <v>483.92</v>
      </c>
      <c r="P12" s="126" t="s">
        <v>65</v>
      </c>
      <c r="Q12" s="126">
        <f t="shared" si="0"/>
        <v>181.6</v>
      </c>
      <c r="R12" s="126">
        <f t="shared" si="1"/>
        <v>241.072</v>
      </c>
      <c r="S12" s="126">
        <f t="shared" si="2"/>
        <v>77.367999999999995</v>
      </c>
      <c r="T12" s="126">
        <f t="shared" si="3"/>
        <v>714.89266974081738</v>
      </c>
      <c r="U12" s="126">
        <f t="shared" si="4"/>
        <v>387.98696136110675</v>
      </c>
      <c r="V12" s="127">
        <f t="shared" si="5"/>
        <v>4.0509619971378603</v>
      </c>
      <c r="W12" s="128">
        <f t="shared" si="6"/>
        <v>2090.8905930990622</v>
      </c>
      <c r="X12" s="138">
        <f t="shared" si="10"/>
        <v>13130.792924662112</v>
      </c>
    </row>
    <row r="13" spans="1:24" ht="14.15" customHeight="1" x14ac:dyDescent="0.2">
      <c r="A13" s="135">
        <v>11</v>
      </c>
      <c r="B13" s="126">
        <f>Prodiarias!B21</f>
        <v>0</v>
      </c>
      <c r="C13" s="126" t="s">
        <v>65</v>
      </c>
      <c r="D13" s="126">
        <f>Prodiarias!V21</f>
        <v>0</v>
      </c>
      <c r="E13" s="126">
        <f>Prodiarias!AC21</f>
        <v>0</v>
      </c>
      <c r="F13" s="126">
        <f>Prodiarias!AM21</f>
        <v>0</v>
      </c>
      <c r="G13" s="126">
        <f>Prodiarias!AT21</f>
        <v>0</v>
      </c>
      <c r="H13" s="126">
        <f>Prodiarias!AX21</f>
        <v>0</v>
      </c>
      <c r="I13" s="126">
        <f>Prodiarias!BB21</f>
        <v>0</v>
      </c>
      <c r="J13" s="126">
        <f t="shared" si="11"/>
        <v>0</v>
      </c>
      <c r="K13" s="242">
        <f t="shared" si="12"/>
        <v>0</v>
      </c>
      <c r="N13" s="125">
        <v>11</v>
      </c>
      <c r="O13" s="126">
        <f t="shared" si="9"/>
        <v>0</v>
      </c>
      <c r="P13" s="126" t="s">
        <v>65</v>
      </c>
      <c r="Q13" s="126">
        <f t="shared" si="0"/>
        <v>0</v>
      </c>
      <c r="R13" s="126">
        <f t="shared" si="1"/>
        <v>0</v>
      </c>
      <c r="S13" s="126">
        <f t="shared" si="2"/>
        <v>0</v>
      </c>
      <c r="T13" s="126">
        <f t="shared" si="3"/>
        <v>0</v>
      </c>
      <c r="U13" s="126">
        <f t="shared" si="4"/>
        <v>0</v>
      </c>
      <c r="V13" s="127">
        <f t="shared" si="5"/>
        <v>0</v>
      </c>
      <c r="W13" s="128">
        <f t="shared" si="6"/>
        <v>0</v>
      </c>
      <c r="X13" s="138">
        <f t="shared" si="10"/>
        <v>0</v>
      </c>
    </row>
    <row r="14" spans="1:24" ht="14.15" customHeight="1" x14ac:dyDescent="0.2">
      <c r="A14" s="135">
        <v>12</v>
      </c>
      <c r="B14" s="126">
        <f>Prodiarias!B22</f>
        <v>0</v>
      </c>
      <c r="C14" s="126" t="s">
        <v>65</v>
      </c>
      <c r="D14" s="126">
        <f>Prodiarias!V22</f>
        <v>0</v>
      </c>
      <c r="E14" s="126">
        <f>Prodiarias!AC22</f>
        <v>0</v>
      </c>
      <c r="F14" s="126">
        <f>Prodiarias!AM22</f>
        <v>0</v>
      </c>
      <c r="G14" s="126">
        <f>Prodiarias!AT22</f>
        <v>0</v>
      </c>
      <c r="H14" s="126">
        <f>Prodiarias!AX22</f>
        <v>0</v>
      </c>
      <c r="I14" s="126">
        <f>Prodiarias!BB22</f>
        <v>0</v>
      </c>
      <c r="J14" s="126">
        <f t="shared" si="11"/>
        <v>0</v>
      </c>
      <c r="K14" s="242">
        <f t="shared" si="12"/>
        <v>0</v>
      </c>
      <c r="N14" s="125">
        <v>12</v>
      </c>
      <c r="O14" s="126">
        <f t="shared" si="9"/>
        <v>0</v>
      </c>
      <c r="P14" s="126" t="s">
        <v>65</v>
      </c>
      <c r="Q14" s="126">
        <f t="shared" si="0"/>
        <v>0</v>
      </c>
      <c r="R14" s="126">
        <f t="shared" si="1"/>
        <v>0</v>
      </c>
      <c r="S14" s="126">
        <f t="shared" si="2"/>
        <v>0</v>
      </c>
      <c r="T14" s="126">
        <f t="shared" si="3"/>
        <v>0</v>
      </c>
      <c r="U14" s="126">
        <f t="shared" si="4"/>
        <v>0</v>
      </c>
      <c r="V14" s="127">
        <f t="shared" si="5"/>
        <v>0</v>
      </c>
      <c r="W14" s="128">
        <f t="shared" si="6"/>
        <v>0</v>
      </c>
      <c r="X14" s="138">
        <f t="shared" si="10"/>
        <v>0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340.77299612903221</v>
      </c>
      <c r="C38" s="126">
        <f>Prodiarias!O11/1000</f>
        <v>6.9259806451612906</v>
      </c>
      <c r="D38" s="126" t="s">
        <v>65</v>
      </c>
      <c r="E38" s="126">
        <f>Prodiarias!AF11/1000</f>
        <v>153.261</v>
      </c>
      <c r="F38" s="126">
        <f>Prodiarias!AP11/1000</f>
        <v>146.35802322580645</v>
      </c>
      <c r="G38" s="126" t="s">
        <v>65</v>
      </c>
      <c r="H38" s="126" t="s">
        <v>65</v>
      </c>
      <c r="I38" s="126">
        <f>Prodiarias!BE11</f>
        <v>235.85219999999998</v>
      </c>
      <c r="J38" s="126">
        <f>SUM(B38:I38)</f>
        <v>883.17020000000002</v>
      </c>
      <c r="K38" s="129">
        <f>J38*35.336/1000</f>
        <v>31.207702187199999</v>
      </c>
      <c r="L38" s="139">
        <f>J38/1000*6289</f>
        <v>5554.2573878000003</v>
      </c>
      <c r="N38" s="125">
        <v>1</v>
      </c>
      <c r="O38" s="126">
        <f>B38*0.8</f>
        <v>272.6183969032258</v>
      </c>
      <c r="P38" s="126">
        <f>C38*0.5</f>
        <v>3.4629903225806453</v>
      </c>
      <c r="Q38" s="126" t="s">
        <v>65</v>
      </c>
      <c r="R38" s="126">
        <f t="shared" ref="R38:R68" si="13">E38*0.3172</f>
        <v>48.614389199999998</v>
      </c>
      <c r="S38" s="126">
        <f t="shared" ref="S38:S68" si="14">F38*0.8</f>
        <v>117.08641858064516</v>
      </c>
      <c r="T38" s="126" t="s">
        <v>65</v>
      </c>
      <c r="U38" s="126" t="s">
        <v>65</v>
      </c>
      <c r="V38" s="126">
        <f t="shared" ref="V38:V68" si="15">I38*0.35</f>
        <v>82.548269999999988</v>
      </c>
      <c r="W38" s="126">
        <f t="shared" ref="W38:W68" si="16">SUM(O38:V38)</f>
        <v>524.33046500645162</v>
      </c>
      <c r="X38" s="129">
        <f>W38*35.336/1000</f>
        <v>18.527741311467974</v>
      </c>
      <c r="Y38" s="139">
        <f>W38/1000*6289</f>
        <v>3297.5142944255745</v>
      </c>
    </row>
    <row r="39" spans="1:27" x14ac:dyDescent="0.2">
      <c r="A39" s="125">
        <v>2</v>
      </c>
      <c r="B39" s="126">
        <f>Prodiarias!E12/1000</f>
        <v>341.3456116129035</v>
      </c>
      <c r="C39" s="126">
        <f>Prodiarias!O12/1000</f>
        <v>7.1136167741935488</v>
      </c>
      <c r="D39" s="126" t="s">
        <v>65</v>
      </c>
      <c r="E39" s="126">
        <f>Prodiarias!AF12/1000</f>
        <v>152.24700000000001</v>
      </c>
      <c r="F39" s="126">
        <f>Prodiarias!AP12/1000</f>
        <v>148.44277161290321</v>
      </c>
      <c r="G39" s="126" t="s">
        <v>65</v>
      </c>
      <c r="H39" s="126" t="s">
        <v>65</v>
      </c>
      <c r="I39" s="126">
        <f>Prodiarias!BE12</f>
        <v>242.61589999999998</v>
      </c>
      <c r="J39" s="126">
        <f t="shared" ref="J39:J49" si="17">SUM(B39:I39)</f>
        <v>891.76490000000024</v>
      </c>
      <c r="K39" s="129">
        <f t="shared" ref="K39:K49" si="18">J39*35.336/1000</f>
        <v>31.511404506400005</v>
      </c>
      <c r="L39" s="139">
        <f>J39/1000*6289</f>
        <v>5608.3094561000016</v>
      </c>
      <c r="N39" s="125">
        <v>2</v>
      </c>
      <c r="O39" s="126">
        <f t="shared" ref="O39:O53" si="19">B39*0.8</f>
        <v>273.0764892903228</v>
      </c>
      <c r="P39" s="126">
        <f t="shared" ref="P39:P68" si="20">C39*0.5</f>
        <v>3.5568083870967744</v>
      </c>
      <c r="Q39" s="126" t="s">
        <v>65</v>
      </c>
      <c r="R39" s="126">
        <f t="shared" si="13"/>
        <v>48.292748400000001</v>
      </c>
      <c r="S39" s="126">
        <f t="shared" si="14"/>
        <v>118.75421729032257</v>
      </c>
      <c r="T39" s="126" t="s">
        <v>65</v>
      </c>
      <c r="U39" s="126" t="s">
        <v>65</v>
      </c>
      <c r="V39" s="126">
        <f t="shared" si="15"/>
        <v>84.915564999999987</v>
      </c>
      <c r="W39" s="126">
        <f t="shared" si="16"/>
        <v>528.59582836774212</v>
      </c>
      <c r="X39" s="129">
        <f t="shared" ref="X39:X67" si="21">W39*35.336/1000</f>
        <v>18.678462191202534</v>
      </c>
      <c r="Y39" s="139">
        <f t="shared" ref="Y39:Y53" si="22">W39/1000*6289</f>
        <v>3324.3391646047303</v>
      </c>
      <c r="AA39" s="18" t="s">
        <v>54</v>
      </c>
    </row>
    <row r="40" spans="1:27" x14ac:dyDescent="0.2">
      <c r="A40" s="125">
        <v>3</v>
      </c>
      <c r="B40" s="126">
        <f>Prodiarias!E13/1000</f>
        <v>324.43348559139787</v>
      </c>
      <c r="C40" s="126">
        <f>Prodiarias!O13/1000</f>
        <v>5.7716505376344083</v>
      </c>
      <c r="D40" s="126" t="s">
        <v>65</v>
      </c>
      <c r="E40" s="126">
        <f>Prodiarias!AF13/1000</f>
        <v>152.65199999999999</v>
      </c>
      <c r="F40" s="126">
        <f>Prodiarias!AP13/1000</f>
        <v>148.51986387096773</v>
      </c>
      <c r="G40" s="126" t="s">
        <v>65</v>
      </c>
      <c r="H40" s="126" t="s">
        <v>65</v>
      </c>
      <c r="I40" s="126">
        <f>Prodiarias!BE13</f>
        <v>242.19139999999996</v>
      </c>
      <c r="J40" s="126">
        <f t="shared" si="17"/>
        <v>873.56839999999988</v>
      </c>
      <c r="K40" s="129">
        <f t="shared" si="18"/>
        <v>30.868412982399995</v>
      </c>
      <c r="L40" s="139">
        <f>J40/1000*6289</f>
        <v>5493.8716675999995</v>
      </c>
      <c r="N40" s="125">
        <v>3</v>
      </c>
      <c r="O40" s="126">
        <f t="shared" si="19"/>
        <v>259.54678847311828</v>
      </c>
      <c r="P40" s="126">
        <f t="shared" si="20"/>
        <v>2.8858252688172041</v>
      </c>
      <c r="Q40" s="126" t="s">
        <v>65</v>
      </c>
      <c r="R40" s="126">
        <f t="shared" si="13"/>
        <v>48.42121439999999</v>
      </c>
      <c r="S40" s="126">
        <f t="shared" si="14"/>
        <v>118.81589109677418</v>
      </c>
      <c r="T40" s="126" t="s">
        <v>65</v>
      </c>
      <c r="U40" s="126" t="s">
        <v>65</v>
      </c>
      <c r="V40" s="126">
        <f t="shared" si="15"/>
        <v>84.766989999999979</v>
      </c>
      <c r="W40" s="126">
        <f t="shared" si="16"/>
        <v>514.43670923870968</v>
      </c>
      <c r="X40" s="129">
        <f t="shared" si="21"/>
        <v>18.178135557659044</v>
      </c>
      <c r="Y40" s="139">
        <f t="shared" si="22"/>
        <v>3235.2924644022451</v>
      </c>
      <c r="AA40" s="18" t="s">
        <v>54</v>
      </c>
    </row>
    <row r="41" spans="1:27" x14ac:dyDescent="0.2">
      <c r="A41" s="125">
        <v>4</v>
      </c>
      <c r="B41" s="126">
        <f>Prodiarias!E14/1000</f>
        <v>341.51072408602153</v>
      </c>
      <c r="C41" s="126">
        <f>Prodiarias!O14/1000</f>
        <v>4.302753978494624</v>
      </c>
      <c r="D41" s="126" t="s">
        <v>65</v>
      </c>
      <c r="E41" s="126">
        <f>Prodiarias!AF14/1000</f>
        <v>153.99100000000001</v>
      </c>
      <c r="F41" s="126">
        <f>Prodiarias!AP14/1000</f>
        <v>151.22352193548389</v>
      </c>
      <c r="G41" s="126" t="s">
        <v>65</v>
      </c>
      <c r="H41" s="126" t="s">
        <v>65</v>
      </c>
      <c r="I41" s="126">
        <f>Prodiarias!BE14</f>
        <v>241.71029999999999</v>
      </c>
      <c r="J41" s="126">
        <f t="shared" si="17"/>
        <v>892.73829999999998</v>
      </c>
      <c r="K41" s="129">
        <f t="shared" si="18"/>
        <v>31.545800568799997</v>
      </c>
      <c r="L41" s="139">
        <f t="shared" ref="L41:L49" si="23">J41/1000*6289</f>
        <v>5614.4311686999999</v>
      </c>
      <c r="N41" s="125">
        <v>4</v>
      </c>
      <c r="O41" s="126">
        <f t="shared" si="19"/>
        <v>273.20857926881723</v>
      </c>
      <c r="P41" s="126">
        <f t="shared" si="20"/>
        <v>2.151376989247312</v>
      </c>
      <c r="Q41" s="126" t="s">
        <v>65</v>
      </c>
      <c r="R41" s="126">
        <f t="shared" si="13"/>
        <v>48.845945200000003</v>
      </c>
      <c r="S41" s="126">
        <f t="shared" si="14"/>
        <v>120.97881754838711</v>
      </c>
      <c r="T41" s="126" t="s">
        <v>65</v>
      </c>
      <c r="U41" s="126" t="s">
        <v>65</v>
      </c>
      <c r="V41" s="126">
        <f t="shared" si="15"/>
        <v>84.598604999999992</v>
      </c>
      <c r="W41" s="126">
        <f t="shared" si="16"/>
        <v>529.78332400645161</v>
      </c>
      <c r="X41" s="129">
        <f t="shared" si="21"/>
        <v>18.720423537091975</v>
      </c>
      <c r="Y41" s="139">
        <f t="shared" si="22"/>
        <v>3331.8073246765739</v>
      </c>
    </row>
    <row r="42" spans="1:27" x14ac:dyDescent="0.2">
      <c r="A42" s="125">
        <v>5</v>
      </c>
      <c r="B42" s="126">
        <f>Prodiarias!E15/1000</f>
        <v>347.88069483870964</v>
      </c>
      <c r="C42" s="126">
        <f>Prodiarias!O15/1000</f>
        <v>4.1086793548387099</v>
      </c>
      <c r="D42" s="126" t="s">
        <v>65</v>
      </c>
      <c r="E42" s="126">
        <f>Prodiarias!AF15/1000</f>
        <v>157.18600000000001</v>
      </c>
      <c r="F42" s="126">
        <f>Prodiarias!AP15/1000</f>
        <v>150.4276258064516</v>
      </c>
      <c r="G42" s="126" t="s">
        <v>65</v>
      </c>
      <c r="H42" s="126" t="s">
        <v>65</v>
      </c>
      <c r="I42" s="126">
        <f>Prodiarias!BE15</f>
        <v>240.80469999999997</v>
      </c>
      <c r="J42" s="126">
        <f t="shared" si="17"/>
        <v>900.40769999999998</v>
      </c>
      <c r="K42" s="129">
        <f t="shared" si="18"/>
        <v>31.816806487200001</v>
      </c>
      <c r="L42" s="139">
        <f t="shared" si="23"/>
        <v>5662.6640252999996</v>
      </c>
      <c r="N42" s="125">
        <v>5</v>
      </c>
      <c r="O42" s="126">
        <f t="shared" si="19"/>
        <v>278.3045558709677</v>
      </c>
      <c r="P42" s="126">
        <f t="shared" si="20"/>
        <v>2.054339677419355</v>
      </c>
      <c r="Q42" s="126" t="s">
        <v>65</v>
      </c>
      <c r="R42" s="126">
        <f t="shared" si="13"/>
        <v>49.859399199999999</v>
      </c>
      <c r="S42" s="126">
        <f t="shared" si="14"/>
        <v>120.34210064516128</v>
      </c>
      <c r="T42" s="126" t="s">
        <v>65</v>
      </c>
      <c r="U42" s="126" t="s">
        <v>65</v>
      </c>
      <c r="V42" s="126">
        <f t="shared" si="15"/>
        <v>84.281644999999983</v>
      </c>
      <c r="W42" s="126">
        <f t="shared" si="16"/>
        <v>534.84204039354836</v>
      </c>
      <c r="X42" s="129">
        <f t="shared" si="21"/>
        <v>18.899178339346424</v>
      </c>
      <c r="Y42" s="139">
        <f t="shared" si="22"/>
        <v>3363.6215920350255</v>
      </c>
    </row>
    <row r="43" spans="1:27" x14ac:dyDescent="0.2">
      <c r="A43" s="125">
        <v>6</v>
      </c>
      <c r="B43" s="126">
        <f>Prodiarias!E16/1000</f>
        <v>354.29884258064516</v>
      </c>
      <c r="C43" s="126">
        <f>Prodiarias!O16/1000</f>
        <v>4.061770322580645</v>
      </c>
      <c r="D43" s="126" t="s">
        <v>65</v>
      </c>
      <c r="E43" s="126">
        <f>Prodiarias!AF16/1000</f>
        <v>158.81399999999999</v>
      </c>
      <c r="F43" s="126">
        <f>Prodiarias!AP16/1000</f>
        <v>149.29838709677418</v>
      </c>
      <c r="G43" s="126" t="s">
        <v>65</v>
      </c>
      <c r="H43" s="126" t="s">
        <v>65</v>
      </c>
      <c r="I43" s="126">
        <f>Prodiarias!BE16</f>
        <v>240.40849999999995</v>
      </c>
      <c r="J43" s="126">
        <f t="shared" si="17"/>
        <v>906.88149999999996</v>
      </c>
      <c r="K43" s="129">
        <f t="shared" si="18"/>
        <v>32.045564683999999</v>
      </c>
      <c r="L43" s="139">
        <f t="shared" si="23"/>
        <v>5703.3777534999999</v>
      </c>
      <c r="N43" s="125">
        <v>6</v>
      </c>
      <c r="O43" s="126">
        <f t="shared" si="19"/>
        <v>283.43907406451615</v>
      </c>
      <c r="P43" s="126">
        <f t="shared" si="20"/>
        <v>2.0308851612903225</v>
      </c>
      <c r="Q43" s="126" t="s">
        <v>65</v>
      </c>
      <c r="R43" s="126">
        <f t="shared" si="13"/>
        <v>50.375800799999993</v>
      </c>
      <c r="S43" s="126">
        <f t="shared" si="14"/>
        <v>119.43870967741935</v>
      </c>
      <c r="T43" s="126" t="s">
        <v>65</v>
      </c>
      <c r="U43" s="126" t="s">
        <v>65</v>
      </c>
      <c r="V43" s="126">
        <f t="shared" si="15"/>
        <v>84.142974999999979</v>
      </c>
      <c r="W43" s="126">
        <f t="shared" si="16"/>
        <v>539.42744470322577</v>
      </c>
      <c r="X43" s="129">
        <f t="shared" si="21"/>
        <v>19.061208186033184</v>
      </c>
      <c r="Y43" s="139">
        <f t="shared" si="22"/>
        <v>3392.4591997385869</v>
      </c>
    </row>
    <row r="44" spans="1:27" x14ac:dyDescent="0.2">
      <c r="A44" s="125">
        <v>7</v>
      </c>
      <c r="B44" s="126">
        <f>Prodiarias!E17/1000</f>
        <v>345.14416279569895</v>
      </c>
      <c r="C44" s="126">
        <f>Prodiarias!O17/1000</f>
        <v>4.2034172043010747</v>
      </c>
      <c r="D44" s="126" t="s">
        <v>65</v>
      </c>
      <c r="E44" s="126">
        <f>Prodiarias!AF17/1000</f>
        <v>161.69</v>
      </c>
      <c r="F44" s="126">
        <f>Prodiarias!AP17/1000</f>
        <v>149.34942000000001</v>
      </c>
      <c r="G44" s="126" t="s">
        <v>65</v>
      </c>
      <c r="H44" s="126" t="s">
        <v>65</v>
      </c>
      <c r="I44" s="126">
        <f>Prodiarias!BE17</f>
        <v>239.10669999999996</v>
      </c>
      <c r="J44" s="126">
        <f t="shared" si="17"/>
        <v>899.49369999999988</v>
      </c>
      <c r="K44" s="129">
        <f t="shared" si="18"/>
        <v>31.784509383199996</v>
      </c>
      <c r="L44" s="139">
        <f t="shared" si="23"/>
        <v>5656.9158792999988</v>
      </c>
      <c r="N44" s="125">
        <v>7</v>
      </c>
      <c r="O44" s="126">
        <f t="shared" si="19"/>
        <v>276.11533023655915</v>
      </c>
      <c r="P44" s="126">
        <f t="shared" si="20"/>
        <v>2.1017086021505373</v>
      </c>
      <c r="Q44" s="126" t="s">
        <v>65</v>
      </c>
      <c r="R44" s="126">
        <f t="shared" si="13"/>
        <v>51.288067999999996</v>
      </c>
      <c r="S44" s="126">
        <f t="shared" si="14"/>
        <v>119.47953600000001</v>
      </c>
      <c r="T44" s="126" t="s">
        <v>65</v>
      </c>
      <c r="U44" s="126" t="s">
        <v>65</v>
      </c>
      <c r="V44" s="126">
        <f t="shared" si="15"/>
        <v>83.687344999999979</v>
      </c>
      <c r="W44" s="126">
        <f t="shared" si="16"/>
        <v>532.6719878387097</v>
      </c>
      <c r="X44" s="129">
        <f t="shared" si="21"/>
        <v>18.822497362268646</v>
      </c>
      <c r="Y44" s="139">
        <f t="shared" si="22"/>
        <v>3349.9741315176457</v>
      </c>
    </row>
    <row r="45" spans="1:27" x14ac:dyDescent="0.2">
      <c r="A45" s="125">
        <v>8</v>
      </c>
      <c r="B45" s="126">
        <f>Prodiarias!E18/1000</f>
        <v>342.15167462365599</v>
      </c>
      <c r="C45" s="126">
        <f>Prodiarias!O18/1000</f>
        <v>2.8136221505376344</v>
      </c>
      <c r="D45" s="126" t="s">
        <v>65</v>
      </c>
      <c r="E45" s="126">
        <f>Prodiarias!AF18/1000</f>
        <v>159.483</v>
      </c>
      <c r="F45" s="126">
        <f>Prodiarias!AP18/1000</f>
        <v>149.65670322580644</v>
      </c>
      <c r="G45" s="126" t="s">
        <v>65</v>
      </c>
      <c r="H45" s="126" t="s">
        <v>65</v>
      </c>
      <c r="I45" s="126">
        <f>Prodiarias!BE18</f>
        <v>238.03129999999996</v>
      </c>
      <c r="J45" s="126">
        <f t="shared" si="17"/>
        <v>892.13630000000001</v>
      </c>
      <c r="K45" s="129">
        <f t="shared" si="18"/>
        <v>31.5245282968</v>
      </c>
      <c r="L45" s="139">
        <f t="shared" si="23"/>
        <v>5610.6451907000001</v>
      </c>
      <c r="N45" s="125">
        <v>8</v>
      </c>
      <c r="O45" s="126">
        <f t="shared" si="19"/>
        <v>273.72133969892479</v>
      </c>
      <c r="P45" s="126">
        <f t="shared" si="20"/>
        <v>1.4068110752688172</v>
      </c>
      <c r="Q45" s="126" t="s">
        <v>65</v>
      </c>
      <c r="R45" s="126">
        <f t="shared" si="13"/>
        <v>50.588007599999997</v>
      </c>
      <c r="S45" s="126">
        <f t="shared" si="14"/>
        <v>119.72536258064515</v>
      </c>
      <c r="T45" s="126" t="s">
        <v>65</v>
      </c>
      <c r="U45" s="126" t="s">
        <v>65</v>
      </c>
      <c r="V45" s="126">
        <f t="shared" si="15"/>
        <v>83.310954999999979</v>
      </c>
      <c r="W45" s="126">
        <f t="shared" si="16"/>
        <v>528.7524759548387</v>
      </c>
      <c r="X45" s="129">
        <f t="shared" si="21"/>
        <v>18.683997490340179</v>
      </c>
      <c r="Y45" s="139">
        <f t="shared" si="22"/>
        <v>3325.3243212799803</v>
      </c>
    </row>
    <row r="46" spans="1:27" x14ac:dyDescent="0.2">
      <c r="A46" s="125">
        <v>9</v>
      </c>
      <c r="B46" s="126">
        <f>Prodiarias!E19/1000</f>
        <v>337.35515311827953</v>
      </c>
      <c r="C46" s="126">
        <f>Prodiarias!O19/1000</f>
        <v>3.8281449462365589</v>
      </c>
      <c r="D46" s="126" t="s">
        <v>65</v>
      </c>
      <c r="E46" s="126">
        <f>Prodiarias!AF19/1000</f>
        <v>160.96299999999999</v>
      </c>
      <c r="F46" s="126">
        <f>Prodiarias!AP19/1000</f>
        <v>148.63170193548387</v>
      </c>
      <c r="G46" s="126" t="s">
        <v>65</v>
      </c>
      <c r="H46" s="126" t="s">
        <v>65</v>
      </c>
      <c r="I46" s="126">
        <f>Prodiarias!BE19</f>
        <v>239.21989999999997</v>
      </c>
      <c r="J46" s="126">
        <f t="shared" si="17"/>
        <v>889.99789999999985</v>
      </c>
      <c r="K46" s="129">
        <f t="shared" si="18"/>
        <v>31.448965794399992</v>
      </c>
      <c r="L46" s="139">
        <f t="shared" si="23"/>
        <v>5597.196793099999</v>
      </c>
      <c r="N46" s="125">
        <v>9</v>
      </c>
      <c r="O46" s="126">
        <f t="shared" si="19"/>
        <v>269.88412249462363</v>
      </c>
      <c r="P46" s="126">
        <f t="shared" si="20"/>
        <v>1.9140724731182794</v>
      </c>
      <c r="Q46" s="126" t="s">
        <v>65</v>
      </c>
      <c r="R46" s="126">
        <f t="shared" si="13"/>
        <v>51.057463599999998</v>
      </c>
      <c r="S46" s="126">
        <f t="shared" si="14"/>
        <v>118.90536154838711</v>
      </c>
      <c r="T46" s="126" t="s">
        <v>65</v>
      </c>
      <c r="U46" s="126" t="s">
        <v>65</v>
      </c>
      <c r="V46" s="126">
        <f t="shared" si="15"/>
        <v>83.726964999999979</v>
      </c>
      <c r="W46" s="126">
        <f t="shared" si="16"/>
        <v>525.48798511612893</v>
      </c>
      <c r="X46" s="129">
        <f t="shared" si="21"/>
        <v>18.568643442063532</v>
      </c>
      <c r="Y46" s="139">
        <f t="shared" si="22"/>
        <v>3304.7939383953349</v>
      </c>
    </row>
    <row r="47" spans="1:27" x14ac:dyDescent="0.2">
      <c r="A47" s="125">
        <v>10</v>
      </c>
      <c r="B47" s="126">
        <f>Prodiarias!E20/1000</f>
        <v>332.34907591397848</v>
      </c>
      <c r="C47" s="126">
        <f>Prodiarias!O20/1000</f>
        <v>7.3168892473118277</v>
      </c>
      <c r="D47" s="126" t="s">
        <v>65</v>
      </c>
      <c r="E47" s="126">
        <f>Prodiarias!AF20/1000</f>
        <v>161.99100000000001</v>
      </c>
      <c r="F47" s="126">
        <f>Prodiarias!AP20/1000</f>
        <v>135.3870348387097</v>
      </c>
      <c r="G47" s="126" t="s">
        <v>65</v>
      </c>
      <c r="H47" s="126" t="s">
        <v>65</v>
      </c>
      <c r="I47" s="126">
        <f>Prodiarias!BE20</f>
        <v>239.19159999999997</v>
      </c>
      <c r="J47" s="126">
        <f t="shared" si="17"/>
        <v>876.23560000000009</v>
      </c>
      <c r="K47" s="129">
        <f t="shared" si="18"/>
        <v>30.9626611616</v>
      </c>
      <c r="L47" s="139">
        <f t="shared" si="23"/>
        <v>5510.6456884000008</v>
      </c>
      <c r="N47" s="125">
        <v>10</v>
      </c>
      <c r="O47" s="126">
        <f t="shared" si="19"/>
        <v>265.8792607311828</v>
      </c>
      <c r="P47" s="126">
        <f t="shared" si="20"/>
        <v>3.6584446236559138</v>
      </c>
      <c r="Q47" s="126" t="s">
        <v>65</v>
      </c>
      <c r="R47" s="126">
        <f t="shared" si="13"/>
        <v>51.3835452</v>
      </c>
      <c r="S47" s="126">
        <f t="shared" si="14"/>
        <v>108.30962787096776</v>
      </c>
      <c r="T47" s="126" t="s">
        <v>65</v>
      </c>
      <c r="U47" s="126" t="s">
        <v>65</v>
      </c>
      <c r="V47" s="126">
        <f t="shared" si="15"/>
        <v>83.717059999999989</v>
      </c>
      <c r="W47" s="126">
        <f t="shared" si="16"/>
        <v>512.94793842580646</v>
      </c>
      <c r="X47" s="129">
        <f t="shared" si="21"/>
        <v>18.125528352214296</v>
      </c>
      <c r="Y47" s="139">
        <f t="shared" si="22"/>
        <v>3225.9295847598969</v>
      </c>
    </row>
    <row r="48" spans="1:27" x14ac:dyDescent="0.2">
      <c r="A48" s="125">
        <v>11</v>
      </c>
      <c r="B48" s="126">
        <f>Prodiarias!E21/1000</f>
        <v>0</v>
      </c>
      <c r="C48" s="126">
        <f>Prodiarias!O21/1000</f>
        <v>0</v>
      </c>
      <c r="D48" s="126" t="s">
        <v>65</v>
      </c>
      <c r="E48" s="126">
        <f>Prodiarias!AF21/1000</f>
        <v>0</v>
      </c>
      <c r="F48" s="126">
        <f>Prodiarias!AP21/1000</f>
        <v>0</v>
      </c>
      <c r="G48" s="126" t="s">
        <v>65</v>
      </c>
      <c r="H48" s="126" t="s">
        <v>65</v>
      </c>
      <c r="I48" s="126">
        <f>Prodiarias!BE21</f>
        <v>0</v>
      </c>
      <c r="J48" s="126">
        <f t="shared" si="17"/>
        <v>0</v>
      </c>
      <c r="K48" s="129">
        <f t="shared" si="18"/>
        <v>0</v>
      </c>
      <c r="L48" s="139">
        <f t="shared" si="23"/>
        <v>0</v>
      </c>
      <c r="N48" s="125">
        <v>11</v>
      </c>
      <c r="O48" s="126">
        <f t="shared" si="19"/>
        <v>0</v>
      </c>
      <c r="P48" s="126">
        <f t="shared" si="20"/>
        <v>0</v>
      </c>
      <c r="Q48" s="126" t="s">
        <v>65</v>
      </c>
      <c r="R48" s="126">
        <f t="shared" si="13"/>
        <v>0</v>
      </c>
      <c r="S48" s="126">
        <f t="shared" si="14"/>
        <v>0</v>
      </c>
      <c r="T48" s="126" t="s">
        <v>65</v>
      </c>
      <c r="U48" s="126" t="s">
        <v>65</v>
      </c>
      <c r="V48" s="126">
        <f t="shared" si="15"/>
        <v>0</v>
      </c>
      <c r="W48" s="126">
        <f t="shared" si="16"/>
        <v>0</v>
      </c>
      <c r="X48" s="129">
        <f t="shared" si="21"/>
        <v>0</v>
      </c>
      <c r="Y48" s="139">
        <f t="shared" si="22"/>
        <v>0</v>
      </c>
    </row>
    <row r="49" spans="1:25" x14ac:dyDescent="0.2">
      <c r="A49" s="125">
        <v>12</v>
      </c>
      <c r="B49" s="126">
        <f>Prodiarias!E22/1000</f>
        <v>0</v>
      </c>
      <c r="C49" s="126">
        <f>Prodiarias!O22/1000</f>
        <v>0</v>
      </c>
      <c r="D49" s="126" t="s">
        <v>65</v>
      </c>
      <c r="E49" s="126">
        <f>Prodiarias!AF22/1000</f>
        <v>0</v>
      </c>
      <c r="F49" s="126">
        <f>Prodiarias!AP22/1000</f>
        <v>0</v>
      </c>
      <c r="G49" s="126" t="s">
        <v>65</v>
      </c>
      <c r="H49" s="126" t="s">
        <v>65</v>
      </c>
      <c r="I49" s="126">
        <f>Prodiarias!BE22</f>
        <v>0</v>
      </c>
      <c r="J49" s="126">
        <f t="shared" si="17"/>
        <v>0</v>
      </c>
      <c r="K49" s="129">
        <f t="shared" si="18"/>
        <v>0</v>
      </c>
      <c r="L49" s="139">
        <f t="shared" si="23"/>
        <v>0</v>
      </c>
      <c r="N49" s="125">
        <v>12</v>
      </c>
      <c r="O49" s="126">
        <f t="shared" si="19"/>
        <v>0</v>
      </c>
      <c r="P49" s="126">
        <f t="shared" si="20"/>
        <v>0</v>
      </c>
      <c r="Q49" s="126" t="s">
        <v>65</v>
      </c>
      <c r="R49" s="126">
        <f t="shared" si="13"/>
        <v>0</v>
      </c>
      <c r="S49" s="126">
        <f t="shared" si="14"/>
        <v>0</v>
      </c>
      <c r="T49" s="126" t="s">
        <v>65</v>
      </c>
      <c r="U49" s="126" t="s">
        <v>65</v>
      </c>
      <c r="V49" s="126">
        <f t="shared" si="15"/>
        <v>0</v>
      </c>
      <c r="W49" s="126">
        <f t="shared" si="16"/>
        <v>0</v>
      </c>
      <c r="X49" s="129">
        <f t="shared" si="21"/>
        <v>0</v>
      </c>
      <c r="Y49" s="139">
        <f t="shared" si="22"/>
        <v>0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Agosto 2021</v>
      </c>
      <c r="J70" s="156"/>
      <c r="Q70" s="411" t="s">
        <v>87</v>
      </c>
      <c r="R70" s="412"/>
      <c r="S70" s="412"/>
      <c r="T70" s="413"/>
      <c r="U70" s="155" t="str">
        <f>D1</f>
        <v>Agosto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14711.25750565114</v>
      </c>
      <c r="G72" s="151">
        <f>L38</f>
        <v>5554.2573878000003</v>
      </c>
      <c r="H72" s="153">
        <f>F72+G72</f>
        <v>20265.514893451138</v>
      </c>
      <c r="I72" s="152">
        <f>H72</f>
        <v>20265.514893451138</v>
      </c>
      <c r="J72" s="146">
        <f t="shared" ref="J72:J84" si="29">IF(F72=0,"",I72/E72)</f>
        <v>20265.514893451138</v>
      </c>
      <c r="Q72" s="126">
        <v>1</v>
      </c>
      <c r="R72" s="144">
        <f t="shared" ref="R72:R84" si="30">X3</f>
        <v>13395.116742642711</v>
      </c>
      <c r="S72" s="151">
        <f t="shared" ref="S72:S84" si="31">Y38</f>
        <v>3297.5142944255745</v>
      </c>
      <c r="T72" s="153">
        <f t="shared" ref="T72:T84" si="32">R72+S72</f>
        <v>16692.631037068284</v>
      </c>
      <c r="U72" s="152">
        <f>T72</f>
        <v>16692.631037068284</v>
      </c>
      <c r="V72" s="146">
        <f t="shared" ref="V72:V84" si="33">IF(R72=0,"",U72/Q72)</f>
        <v>16692.631037068284</v>
      </c>
    </row>
    <row r="73" spans="1:25" ht="14.15" customHeight="1" x14ac:dyDescent="0.2">
      <c r="E73" s="126">
        <v>2</v>
      </c>
      <c r="F73" s="144">
        <f t="shared" ref="F73:F84" si="34">K4</f>
        <v>14783.100078549849</v>
      </c>
      <c r="G73" s="151">
        <f t="shared" ref="G73:G84" si="35">L39</f>
        <v>5608.3094561000016</v>
      </c>
      <c r="H73" s="153">
        <f t="shared" ref="H73:H84" si="36">F73+G73</f>
        <v>20391.409534649851</v>
      </c>
      <c r="I73" s="152">
        <f t="shared" ref="I73:I84" si="37">H73+I72</f>
        <v>40656.924428100989</v>
      </c>
      <c r="J73" s="146">
        <f t="shared" si="29"/>
        <v>20328.462214050494</v>
      </c>
      <c r="Q73" s="126">
        <v>2</v>
      </c>
      <c r="R73" s="144">
        <f t="shared" si="30"/>
        <v>13449.286564732072</v>
      </c>
      <c r="S73" s="151">
        <f t="shared" si="31"/>
        <v>3324.3391646047303</v>
      </c>
      <c r="T73" s="153">
        <f t="shared" si="32"/>
        <v>16773.625729336803</v>
      </c>
      <c r="U73" s="152">
        <f t="shared" ref="U73:U84" si="38">T73+U72</f>
        <v>33466.256766405088</v>
      </c>
      <c r="V73" s="146">
        <f t="shared" si="33"/>
        <v>16733.128383202544</v>
      </c>
    </row>
    <row r="74" spans="1:25" ht="14.15" customHeight="1" x14ac:dyDescent="0.2">
      <c r="E74" s="126">
        <v>3</v>
      </c>
      <c r="F74" s="144">
        <f t="shared" si="34"/>
        <v>14680.851233518844</v>
      </c>
      <c r="G74" s="151">
        <f t="shared" si="35"/>
        <v>5493.8716675999995</v>
      </c>
      <c r="H74" s="153">
        <f t="shared" si="36"/>
        <v>20174.722901118843</v>
      </c>
      <c r="I74" s="152">
        <f t="shared" si="37"/>
        <v>60831.647329219835</v>
      </c>
      <c r="J74" s="146">
        <f t="shared" si="29"/>
        <v>20277.215776406611</v>
      </c>
      <c r="Q74" s="126">
        <v>3</v>
      </c>
      <c r="R74" s="144">
        <f t="shared" si="30"/>
        <v>13355.032458273174</v>
      </c>
      <c r="S74" s="151">
        <f t="shared" si="31"/>
        <v>3235.2924644022451</v>
      </c>
      <c r="T74" s="153">
        <f t="shared" si="32"/>
        <v>16590.32492267542</v>
      </c>
      <c r="U74" s="152">
        <f t="shared" si="38"/>
        <v>50056.581689080507</v>
      </c>
      <c r="V74" s="146">
        <f t="shared" si="33"/>
        <v>16685.527229693504</v>
      </c>
    </row>
    <row r="75" spans="1:25" ht="14.15" customHeight="1" x14ac:dyDescent="0.2">
      <c r="E75" s="126">
        <v>4</v>
      </c>
      <c r="F75" s="144">
        <f t="shared" si="34"/>
        <v>14364.25385587534</v>
      </c>
      <c r="G75" s="151">
        <f t="shared" si="35"/>
        <v>5614.4311686999999</v>
      </c>
      <c r="H75" s="153">
        <f t="shared" si="36"/>
        <v>19978.685024575341</v>
      </c>
      <c r="I75" s="152">
        <f t="shared" si="37"/>
        <v>80810.33235379518</v>
      </c>
      <c r="J75" s="146">
        <f t="shared" si="29"/>
        <v>20202.583088448795</v>
      </c>
      <c r="Q75" s="126">
        <v>4</v>
      </c>
      <c r="R75" s="144">
        <f t="shared" si="30"/>
        <v>13083.385641036733</v>
      </c>
      <c r="S75" s="151">
        <f t="shared" si="31"/>
        <v>3331.8073246765739</v>
      </c>
      <c r="T75" s="153">
        <f t="shared" si="32"/>
        <v>16415.192965713308</v>
      </c>
      <c r="U75" s="152">
        <f t="shared" si="38"/>
        <v>66471.774654793815</v>
      </c>
      <c r="V75" s="146">
        <f t="shared" si="33"/>
        <v>16617.943663698454</v>
      </c>
    </row>
    <row r="76" spans="1:25" ht="14.15" customHeight="1" x14ac:dyDescent="0.2">
      <c r="E76" s="126">
        <v>5</v>
      </c>
      <c r="F76" s="144">
        <f t="shared" si="34"/>
        <v>14465.912167212595</v>
      </c>
      <c r="G76" s="151">
        <f t="shared" si="35"/>
        <v>5662.6640252999996</v>
      </c>
      <c r="H76" s="153">
        <f t="shared" si="36"/>
        <v>20128.576192512595</v>
      </c>
      <c r="I76" s="152">
        <f t="shared" si="37"/>
        <v>100938.90854630778</v>
      </c>
      <c r="J76" s="146">
        <f t="shared" si="29"/>
        <v>20187.781709261555</v>
      </c>
      <c r="Q76" s="126">
        <v>5</v>
      </c>
      <c r="R76" s="144">
        <f t="shared" si="30"/>
        <v>13166.715359465736</v>
      </c>
      <c r="S76" s="151">
        <f t="shared" si="31"/>
        <v>3363.6215920350255</v>
      </c>
      <c r="T76" s="153">
        <f t="shared" si="32"/>
        <v>16530.336951500762</v>
      </c>
      <c r="U76" s="152">
        <f t="shared" si="38"/>
        <v>83002.11160629458</v>
      </c>
      <c r="V76" s="146">
        <f t="shared" si="33"/>
        <v>16600.422321258917</v>
      </c>
    </row>
    <row r="77" spans="1:25" ht="14.15" customHeight="1" x14ac:dyDescent="0.2">
      <c r="E77" s="126">
        <v>6</v>
      </c>
      <c r="F77" s="144">
        <f t="shared" si="34"/>
        <v>14624.012460359359</v>
      </c>
      <c r="G77" s="151">
        <f t="shared" si="35"/>
        <v>5703.3777534999999</v>
      </c>
      <c r="H77" s="153">
        <f t="shared" si="36"/>
        <v>20327.390213859358</v>
      </c>
      <c r="I77" s="152">
        <f t="shared" si="37"/>
        <v>121266.29876016713</v>
      </c>
      <c r="J77" s="146">
        <f t="shared" si="29"/>
        <v>20211.049793361188</v>
      </c>
      <c r="Q77" s="126">
        <v>6</v>
      </c>
      <c r="R77" s="144">
        <f t="shared" si="30"/>
        <v>13299.141572676101</v>
      </c>
      <c r="S77" s="151">
        <f t="shared" si="31"/>
        <v>3392.4591997385869</v>
      </c>
      <c r="T77" s="153">
        <f t="shared" si="32"/>
        <v>16691.600772414688</v>
      </c>
      <c r="U77" s="152">
        <f t="shared" si="38"/>
        <v>99693.712378709271</v>
      </c>
      <c r="V77" s="146">
        <f t="shared" si="33"/>
        <v>16615.618729784877</v>
      </c>
    </row>
    <row r="78" spans="1:25" ht="14.15" customHeight="1" x14ac:dyDescent="0.2">
      <c r="E78" s="126">
        <v>7</v>
      </c>
      <c r="F78" s="144">
        <f t="shared" si="34"/>
        <v>14737.788365717923</v>
      </c>
      <c r="G78" s="151">
        <f t="shared" si="35"/>
        <v>5656.9158792999988</v>
      </c>
      <c r="H78" s="153">
        <f t="shared" si="36"/>
        <v>20394.704245017921</v>
      </c>
      <c r="I78" s="152">
        <f t="shared" si="37"/>
        <v>141661.00300518505</v>
      </c>
      <c r="J78" s="146">
        <f t="shared" si="29"/>
        <v>20237.286143597863</v>
      </c>
      <c r="Q78" s="126">
        <v>7</v>
      </c>
      <c r="R78" s="144">
        <f t="shared" si="30"/>
        <v>13388.794277500401</v>
      </c>
      <c r="S78" s="151">
        <f t="shared" si="31"/>
        <v>3349.9741315176457</v>
      </c>
      <c r="T78" s="153">
        <f t="shared" si="32"/>
        <v>16738.768409018048</v>
      </c>
      <c r="U78" s="152">
        <f t="shared" si="38"/>
        <v>116432.48078772731</v>
      </c>
      <c r="V78" s="146">
        <f t="shared" si="33"/>
        <v>16633.211541103901</v>
      </c>
    </row>
    <row r="79" spans="1:25" ht="14.15" customHeight="1" x14ac:dyDescent="0.2">
      <c r="E79" s="126">
        <v>8</v>
      </c>
      <c r="F79" s="144">
        <f t="shared" si="34"/>
        <v>14752.776226299889</v>
      </c>
      <c r="G79" s="151">
        <f t="shared" si="35"/>
        <v>5610.6451907000001</v>
      </c>
      <c r="H79" s="153">
        <f t="shared" si="36"/>
        <v>20363.421416999889</v>
      </c>
      <c r="I79" s="152">
        <f t="shared" si="37"/>
        <v>162024.42442218494</v>
      </c>
      <c r="J79" s="146">
        <f t="shared" si="29"/>
        <v>20253.053052773117</v>
      </c>
      <c r="Q79" s="126">
        <v>8</v>
      </c>
      <c r="R79" s="144">
        <f t="shared" si="30"/>
        <v>13396.728878257278</v>
      </c>
      <c r="S79" s="151">
        <f t="shared" si="31"/>
        <v>3325.3243212799803</v>
      </c>
      <c r="T79" s="153">
        <f t="shared" si="32"/>
        <v>16722.053199537258</v>
      </c>
      <c r="U79" s="152">
        <f t="shared" si="38"/>
        <v>133154.53398726456</v>
      </c>
      <c r="V79" s="146">
        <f t="shared" si="33"/>
        <v>16644.31674840807</v>
      </c>
    </row>
    <row r="80" spans="1:25" ht="14.15" customHeight="1" x14ac:dyDescent="0.2">
      <c r="E80" s="126">
        <v>9</v>
      </c>
      <c r="F80" s="144">
        <f t="shared" si="34"/>
        <v>14586.068548576881</v>
      </c>
      <c r="G80" s="151">
        <f t="shared" si="35"/>
        <v>5597.196793099999</v>
      </c>
      <c r="H80" s="153">
        <f t="shared" si="36"/>
        <v>20183.265341676881</v>
      </c>
      <c r="I80" s="152">
        <f t="shared" si="37"/>
        <v>182207.68976386182</v>
      </c>
      <c r="J80" s="146">
        <f t="shared" si="29"/>
        <v>20245.298862651314</v>
      </c>
      <c r="Q80" s="126">
        <v>9</v>
      </c>
      <c r="R80" s="144">
        <f t="shared" si="30"/>
        <v>13255.904844140563</v>
      </c>
      <c r="S80" s="151">
        <f t="shared" si="31"/>
        <v>3304.7939383953349</v>
      </c>
      <c r="T80" s="153">
        <f t="shared" si="32"/>
        <v>16560.698782535899</v>
      </c>
      <c r="U80" s="152">
        <f t="shared" si="38"/>
        <v>149715.23276980047</v>
      </c>
      <c r="V80" s="146">
        <f t="shared" si="33"/>
        <v>16635.025863311163</v>
      </c>
    </row>
    <row r="81" spans="5:22" ht="14.15" customHeight="1" x14ac:dyDescent="0.2">
      <c r="E81" s="126">
        <v>10</v>
      </c>
      <c r="F81" s="144">
        <f t="shared" si="34"/>
        <v>14437.743915725874</v>
      </c>
      <c r="G81" s="151">
        <f t="shared" si="35"/>
        <v>5510.6456884000008</v>
      </c>
      <c r="H81" s="153">
        <f t="shared" si="36"/>
        <v>19948.389604125874</v>
      </c>
      <c r="I81" s="152">
        <f t="shared" si="37"/>
        <v>202156.0793679877</v>
      </c>
      <c r="J81" s="146">
        <f t="shared" si="29"/>
        <v>20215.60793679877</v>
      </c>
      <c r="Q81" s="126">
        <v>10</v>
      </c>
      <c r="R81" s="144">
        <f t="shared" si="30"/>
        <v>13130.792924662112</v>
      </c>
      <c r="S81" s="151">
        <f t="shared" si="31"/>
        <v>3225.9295847598969</v>
      </c>
      <c r="T81" s="153">
        <f t="shared" si="32"/>
        <v>16356.722509422008</v>
      </c>
      <c r="U81" s="152">
        <f t="shared" si="38"/>
        <v>166071.95527922249</v>
      </c>
      <c r="V81" s="146">
        <f t="shared" si="33"/>
        <v>16607.195527922249</v>
      </c>
    </row>
    <row r="82" spans="5:22" ht="14.15" customHeight="1" x14ac:dyDescent="0.2">
      <c r="E82" s="126">
        <v>11</v>
      </c>
      <c r="F82" s="144">
        <f t="shared" si="34"/>
        <v>0</v>
      </c>
      <c r="G82" s="151">
        <f t="shared" si="35"/>
        <v>0</v>
      </c>
      <c r="H82" s="153">
        <f t="shared" si="36"/>
        <v>0</v>
      </c>
      <c r="I82" s="152">
        <f t="shared" si="37"/>
        <v>202156.0793679877</v>
      </c>
      <c r="J82" s="146" t="str">
        <f t="shared" si="29"/>
        <v/>
      </c>
      <c r="Q82" s="126">
        <v>11</v>
      </c>
      <c r="R82" s="144">
        <f t="shared" si="30"/>
        <v>0</v>
      </c>
      <c r="S82" s="151">
        <f t="shared" si="31"/>
        <v>0</v>
      </c>
      <c r="T82" s="153">
        <f t="shared" si="32"/>
        <v>0</v>
      </c>
      <c r="U82" s="152">
        <f t="shared" si="38"/>
        <v>166071.95527922249</v>
      </c>
      <c r="V82" s="146" t="str">
        <f t="shared" si="33"/>
        <v/>
      </c>
    </row>
    <row r="83" spans="5:22" ht="14.15" customHeight="1" x14ac:dyDescent="0.2">
      <c r="E83" s="126">
        <v>12</v>
      </c>
      <c r="F83" s="144">
        <f t="shared" si="34"/>
        <v>0</v>
      </c>
      <c r="G83" s="151">
        <f t="shared" si="35"/>
        <v>0</v>
      </c>
      <c r="H83" s="153">
        <f t="shared" si="36"/>
        <v>0</v>
      </c>
      <c r="I83" s="152">
        <f t="shared" si="37"/>
        <v>202156.0793679877</v>
      </c>
      <c r="J83" s="146" t="str">
        <f t="shared" si="29"/>
        <v/>
      </c>
      <c r="Q83" s="126">
        <v>12</v>
      </c>
      <c r="R83" s="144">
        <f t="shared" si="30"/>
        <v>0</v>
      </c>
      <c r="S83" s="151">
        <f t="shared" si="31"/>
        <v>0</v>
      </c>
      <c r="T83" s="153">
        <f t="shared" si="32"/>
        <v>0</v>
      </c>
      <c r="U83" s="152">
        <f t="shared" si="38"/>
        <v>166071.95527922249</v>
      </c>
      <c r="V83" s="146" t="str">
        <f t="shared" si="33"/>
        <v/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202156.0793679877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166071.95527922249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202156.0793679877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166071.95527922249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202156.0793679877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166071.95527922249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202156.0793679877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166071.95527922249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202156.0793679877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166071.95527922249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202156.0793679877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166071.95527922249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202156.0793679877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166071.95527922249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202156.0793679877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166071.95527922249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202156.0793679877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166071.95527922249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202156.0793679877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166071.95527922249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202156.0793679877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166071.95527922249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202156.0793679877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166071.95527922249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202156.0793679877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166071.95527922249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202156.0793679877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166071.95527922249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202156.0793679877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166071.95527922249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202156.0793679877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166071.95527922249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202156.0793679877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166071.95527922249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202156.0793679877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166071.95527922249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202156.0793679877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166071.95527922249</v>
      </c>
      <c r="V102" s="146" t="str">
        <f t="shared" si="48"/>
        <v/>
      </c>
    </row>
    <row r="103" spans="5:22" x14ac:dyDescent="0.2">
      <c r="F103" s="273">
        <f>AVERAGE(F72:F99)</f>
        <v>5219.4201556245607</v>
      </c>
      <c r="G103" s="273">
        <f>AVERAGE(G72:G99)</f>
        <v>2000.4398218035715</v>
      </c>
      <c r="H103" s="273">
        <f>AVERAGE(H72:H99)</f>
        <v>7219.859977428132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9" sqref="E19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112</v>
      </c>
      <c r="D9" s="225">
        <v>44409</v>
      </c>
      <c r="E9" s="233">
        <v>56.2</v>
      </c>
      <c r="F9" s="247">
        <v>8.3339999999999996</v>
      </c>
      <c r="G9" s="246">
        <v>4639.68</v>
      </c>
      <c r="H9" s="236">
        <v>2455.31</v>
      </c>
    </row>
    <row r="10" spans="3:11" ht="15.5" x14ac:dyDescent="0.35">
      <c r="C10" s="14" t="s">
        <v>113</v>
      </c>
      <c r="D10" s="225">
        <f>+D9+1</f>
        <v>44410</v>
      </c>
      <c r="E10" s="233">
        <v>59.22</v>
      </c>
      <c r="F10" s="247">
        <v>8.5730000000000004</v>
      </c>
      <c r="G10" s="246">
        <v>4651.17</v>
      </c>
      <c r="H10" s="236">
        <v>2456.2199999999998</v>
      </c>
      <c r="I10" s="251"/>
    </row>
    <row r="11" spans="3:11" ht="15.5" x14ac:dyDescent="0.35">
      <c r="C11" s="14" t="s">
        <v>114</v>
      </c>
      <c r="D11" s="225">
        <f t="shared" ref="D11:D39" si="0">+D10+1</f>
        <v>44411</v>
      </c>
      <c r="E11" s="233">
        <v>60.1</v>
      </c>
      <c r="F11" s="247">
        <v>8.5579999999999998</v>
      </c>
      <c r="G11" s="246">
        <v>4590.37</v>
      </c>
      <c r="H11" s="236">
        <v>2454.12</v>
      </c>
    </row>
    <row r="12" spans="3:11" ht="15.5" x14ac:dyDescent="0.35">
      <c r="C12" s="14" t="s">
        <v>115</v>
      </c>
      <c r="D12" s="225">
        <f t="shared" si="0"/>
        <v>44412</v>
      </c>
      <c r="E12" s="233">
        <v>61.67</v>
      </c>
      <c r="F12" s="247">
        <v>8.5410000000000004</v>
      </c>
      <c r="G12" s="246">
        <v>4523.68</v>
      </c>
      <c r="H12" s="236">
        <v>2453.12</v>
      </c>
    </row>
    <row r="13" spans="3:11" ht="15.5" x14ac:dyDescent="0.35">
      <c r="C13" s="14" t="s">
        <v>116</v>
      </c>
      <c r="D13" s="225">
        <f t="shared" si="0"/>
        <v>44413</v>
      </c>
      <c r="E13" s="233">
        <v>58.56</v>
      </c>
      <c r="F13" s="247">
        <v>8.5090000000000003</v>
      </c>
      <c r="G13" s="246">
        <v>4528.7</v>
      </c>
      <c r="H13" s="274">
        <v>2452.39</v>
      </c>
      <c r="J13" s="14" t="s">
        <v>54</v>
      </c>
    </row>
    <row r="14" spans="3:11" ht="15.5" x14ac:dyDescent="0.35">
      <c r="C14" s="14" t="s">
        <v>110</v>
      </c>
      <c r="D14" s="225">
        <f t="shared" si="0"/>
        <v>44414</v>
      </c>
      <c r="E14" s="233">
        <v>56.84</v>
      </c>
      <c r="F14" s="247">
        <v>8.4949999999999992</v>
      </c>
      <c r="G14" s="246">
        <v>4550.99</v>
      </c>
      <c r="H14" s="236">
        <v>2440.2800000000002</v>
      </c>
    </row>
    <row r="15" spans="3:11" ht="15.5" x14ac:dyDescent="0.35">
      <c r="C15" s="14" t="s">
        <v>111</v>
      </c>
      <c r="D15" s="225">
        <f t="shared" si="0"/>
        <v>44415</v>
      </c>
      <c r="E15" s="233">
        <v>58.71</v>
      </c>
      <c r="F15" s="247">
        <v>8.4489999999999998</v>
      </c>
      <c r="G15" s="246">
        <v>4551.37</v>
      </c>
      <c r="H15" s="236">
        <v>2447.3200000000002</v>
      </c>
    </row>
    <row r="16" spans="3:11" ht="15.5" x14ac:dyDescent="0.35">
      <c r="C16" s="14" t="s">
        <v>112</v>
      </c>
      <c r="D16" s="225">
        <f t="shared" si="0"/>
        <v>44416</v>
      </c>
      <c r="E16" s="233">
        <v>53.98</v>
      </c>
      <c r="F16" s="247">
        <v>8.4109999999999996</v>
      </c>
      <c r="G16" s="246">
        <v>4522.53</v>
      </c>
      <c r="H16" s="236">
        <v>2445.21</v>
      </c>
      <c r="K16" s="251"/>
    </row>
    <row r="17" spans="3:13" ht="15.5" x14ac:dyDescent="0.35">
      <c r="C17" s="14" t="s">
        <v>113</v>
      </c>
      <c r="D17" s="225">
        <f t="shared" si="0"/>
        <v>44417</v>
      </c>
      <c r="E17" s="233">
        <v>57.08</v>
      </c>
      <c r="F17" s="247">
        <v>8.4529999999999994</v>
      </c>
      <c r="G17" s="246">
        <v>4503.13</v>
      </c>
      <c r="H17" s="236">
        <v>2441.16</v>
      </c>
      <c r="I17" s="251"/>
    </row>
    <row r="18" spans="3:13" ht="15.5" x14ac:dyDescent="0.35">
      <c r="C18" s="14" t="s">
        <v>114</v>
      </c>
      <c r="D18" s="225">
        <f t="shared" si="0"/>
        <v>44418</v>
      </c>
      <c r="E18" s="233">
        <v>72.790000000000006</v>
      </c>
      <c r="F18" s="247">
        <v>8.452</v>
      </c>
      <c r="G18" s="246">
        <v>4495.96</v>
      </c>
      <c r="H18" s="236">
        <v>2440.0500000000002</v>
      </c>
      <c r="I18" s="251"/>
      <c r="M18" s="251"/>
    </row>
    <row r="19" spans="3:13" ht="15.5" x14ac:dyDescent="0.35">
      <c r="C19" s="14" t="s">
        <v>115</v>
      </c>
      <c r="D19" s="225">
        <f t="shared" si="0"/>
        <v>44419</v>
      </c>
      <c r="E19" s="233"/>
      <c r="F19" s="247"/>
      <c r="G19" s="246"/>
      <c r="H19" s="236"/>
    </row>
    <row r="20" spans="3:13" ht="15.5" x14ac:dyDescent="0.35">
      <c r="C20" s="14" t="s">
        <v>116</v>
      </c>
      <c r="D20" s="225">
        <f t="shared" si="0"/>
        <v>44420</v>
      </c>
      <c r="E20" s="252"/>
      <c r="F20" s="247"/>
      <c r="G20" s="246"/>
      <c r="H20" s="236"/>
    </row>
    <row r="21" spans="3:13" ht="15.5" x14ac:dyDescent="0.35">
      <c r="C21" s="14" t="s">
        <v>110</v>
      </c>
      <c r="D21" s="225">
        <f t="shared" si="0"/>
        <v>44421</v>
      </c>
      <c r="E21" s="252"/>
      <c r="F21" s="247"/>
      <c r="G21" s="246"/>
      <c r="H21" s="236"/>
    </row>
    <row r="22" spans="3:13" ht="15.5" x14ac:dyDescent="0.35">
      <c r="C22" s="14" t="s">
        <v>111</v>
      </c>
      <c r="D22" s="225">
        <f t="shared" si="0"/>
        <v>44422</v>
      </c>
      <c r="E22" s="252"/>
      <c r="F22" s="247"/>
      <c r="G22" s="246"/>
      <c r="H22" s="236"/>
    </row>
    <row r="23" spans="3:13" ht="15.5" x14ac:dyDescent="0.35">
      <c r="C23" s="14" t="s">
        <v>112</v>
      </c>
      <c r="D23" s="225">
        <f t="shared" si="0"/>
        <v>44423</v>
      </c>
      <c r="E23" s="252"/>
      <c r="F23" s="247"/>
      <c r="G23" s="246"/>
      <c r="H23" s="236"/>
    </row>
    <row r="24" spans="3:13" ht="15.5" x14ac:dyDescent="0.35">
      <c r="C24" s="14" t="s">
        <v>113</v>
      </c>
      <c r="D24" s="225">
        <f t="shared" si="0"/>
        <v>44424</v>
      </c>
      <c r="E24" s="233"/>
      <c r="F24" s="247"/>
      <c r="G24" s="246"/>
      <c r="H24" s="236"/>
    </row>
    <row r="25" spans="3:13" ht="15.5" x14ac:dyDescent="0.35">
      <c r="C25" s="14" t="s">
        <v>114</v>
      </c>
      <c r="D25" s="225">
        <f t="shared" si="0"/>
        <v>44425</v>
      </c>
      <c r="E25" s="233"/>
      <c r="F25" s="247"/>
      <c r="G25" s="246"/>
      <c r="H25" s="236"/>
    </row>
    <row r="26" spans="3:13" ht="15.5" x14ac:dyDescent="0.35">
      <c r="C26" s="14" t="s">
        <v>115</v>
      </c>
      <c r="D26" s="225">
        <f t="shared" si="0"/>
        <v>44426</v>
      </c>
      <c r="E26" s="233"/>
      <c r="F26" s="247"/>
      <c r="G26" s="246"/>
      <c r="H26" s="236"/>
    </row>
    <row r="27" spans="3:13" ht="15.5" x14ac:dyDescent="0.35">
      <c r="C27" s="14" t="s">
        <v>116</v>
      </c>
      <c r="D27" s="225">
        <f t="shared" si="0"/>
        <v>44427</v>
      </c>
      <c r="E27" s="233"/>
      <c r="F27" s="247"/>
      <c r="G27" s="246"/>
      <c r="H27" s="236"/>
    </row>
    <row r="28" spans="3:13" ht="15.5" x14ac:dyDescent="0.35">
      <c r="C28" s="14" t="s">
        <v>110</v>
      </c>
      <c r="D28" s="225">
        <f t="shared" si="0"/>
        <v>44428</v>
      </c>
      <c r="E28" s="233"/>
      <c r="F28" s="247"/>
      <c r="G28" s="246"/>
      <c r="H28" s="236"/>
    </row>
    <row r="29" spans="3:13" ht="15.5" x14ac:dyDescent="0.35">
      <c r="C29" s="14" t="s">
        <v>111</v>
      </c>
      <c r="D29" s="225">
        <f t="shared" si="0"/>
        <v>44429</v>
      </c>
      <c r="E29" s="233"/>
      <c r="F29" s="247"/>
      <c r="G29" s="246"/>
      <c r="H29" s="236"/>
    </row>
    <row r="30" spans="3:13" ht="15.5" x14ac:dyDescent="0.35">
      <c r="C30" s="14" t="s">
        <v>112</v>
      </c>
      <c r="D30" s="225">
        <f t="shared" si="0"/>
        <v>44430</v>
      </c>
      <c r="E30" s="252"/>
      <c r="F30" s="247"/>
      <c r="G30" s="246"/>
      <c r="H30" s="236"/>
    </row>
    <row r="31" spans="3:13" ht="15.5" x14ac:dyDescent="0.35">
      <c r="C31" s="14" t="s">
        <v>113</v>
      </c>
      <c r="D31" s="225">
        <f t="shared" si="0"/>
        <v>44431</v>
      </c>
      <c r="E31" s="233"/>
      <c r="F31" s="247"/>
      <c r="G31" s="246"/>
      <c r="H31" s="236"/>
    </row>
    <row r="32" spans="3:13" ht="15.5" x14ac:dyDescent="0.35">
      <c r="C32" s="14" t="s">
        <v>114</v>
      </c>
      <c r="D32" s="225">
        <f t="shared" si="0"/>
        <v>44432</v>
      </c>
      <c r="E32" s="233"/>
      <c r="F32" s="247"/>
      <c r="G32" s="246"/>
      <c r="H32" s="236"/>
    </row>
    <row r="33" spans="3:8" ht="15.5" x14ac:dyDescent="0.35">
      <c r="C33" s="14" t="s">
        <v>115</v>
      </c>
      <c r="D33" s="225">
        <f t="shared" si="0"/>
        <v>44433</v>
      </c>
      <c r="E33" s="233"/>
      <c r="F33" s="247"/>
      <c r="G33" s="246"/>
      <c r="H33" s="236"/>
    </row>
    <row r="34" spans="3:8" ht="15.5" x14ac:dyDescent="0.35">
      <c r="C34" s="14" t="s">
        <v>116</v>
      </c>
      <c r="D34" s="225">
        <f t="shared" si="0"/>
        <v>44434</v>
      </c>
      <c r="E34" s="233"/>
      <c r="F34" s="247"/>
      <c r="G34" s="246"/>
      <c r="H34" s="236"/>
    </row>
    <row r="35" spans="3:8" ht="15.5" x14ac:dyDescent="0.35">
      <c r="C35" s="14" t="s">
        <v>110</v>
      </c>
      <c r="D35" s="225">
        <f t="shared" si="0"/>
        <v>44435</v>
      </c>
      <c r="E35" s="233"/>
      <c r="F35" s="247"/>
      <c r="G35" s="246"/>
      <c r="H35" s="236"/>
    </row>
    <row r="36" spans="3:8" ht="15.5" x14ac:dyDescent="0.35">
      <c r="C36" s="14" t="s">
        <v>111</v>
      </c>
      <c r="D36" s="225">
        <f t="shared" si="0"/>
        <v>44436</v>
      </c>
      <c r="E36" s="233"/>
      <c r="F36" s="247"/>
      <c r="G36" s="246"/>
      <c r="H36" s="246"/>
    </row>
    <row r="37" spans="3:8" ht="15.5" x14ac:dyDescent="0.35">
      <c r="C37" s="14" t="s">
        <v>112</v>
      </c>
      <c r="D37" s="225">
        <f t="shared" si="0"/>
        <v>44437</v>
      </c>
      <c r="E37" s="233"/>
      <c r="F37" s="247"/>
      <c r="G37" s="246"/>
      <c r="H37" s="236"/>
    </row>
    <row r="38" spans="3:8" ht="15.5" x14ac:dyDescent="0.35">
      <c r="C38" s="14" t="s">
        <v>113</v>
      </c>
      <c r="D38" s="225">
        <f t="shared" si="0"/>
        <v>44438</v>
      </c>
      <c r="E38" s="238"/>
      <c r="F38" s="247"/>
      <c r="G38" s="246"/>
      <c r="H38" s="236"/>
    </row>
    <row r="39" spans="3:8" ht="15.5" x14ac:dyDescent="0.35">
      <c r="C39" s="14" t="s">
        <v>114</v>
      </c>
      <c r="D39" s="225">
        <f t="shared" si="0"/>
        <v>44439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2021-08-11T16:00:31Z</dcterms:modified>
</cp:coreProperties>
</file>